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showInkAnnotation="0" codeName="ThisWorkbook" defaultThemeVersion="124226"/>
  <mc:AlternateContent xmlns:mc="http://schemas.openxmlformats.org/markup-compatibility/2006">
    <mc:Choice Requires="x15">
      <x15ac:absPath xmlns:x15ac="http://schemas.microsoft.com/office/spreadsheetml/2010/11/ac" url="C:\Users\HYLANDK1\Downloads\"/>
    </mc:Choice>
  </mc:AlternateContent>
  <xr:revisionPtr revIDLastSave="0" documentId="8_{A37AFFD7-1968-4007-BD7C-5240E3FB488E}" xr6:coauthVersionLast="47" xr6:coauthVersionMax="47" xr10:uidLastSave="{00000000-0000-0000-0000-000000000000}"/>
  <workbookProtection workbookAlgorithmName="SHA-512" workbookHashValue="EJHOq/9D23UVuOpHGAGdv/DhILtLsmKuuiXRjVVgnofg7OWlgjXIawNXDl97yBZAcIIGGMgH7t9h7L08t9whKQ==" workbookSaltValue="iS3ig7sjZlj1fb/oy6Mbbg==" workbookSpinCount="100000" lockStructure="1"/>
  <bookViews>
    <workbookView xWindow="20" yWindow="740" windowWidth="19180" windowHeight="10060" tabRatio="740" activeTab="1" xr2:uid="{00000000-000D-0000-FFFF-FFFF00000000}"/>
  </bookViews>
  <sheets>
    <sheet name="How to use" sheetId="24" r:id="rId1"/>
    <sheet name="Template costing" sheetId="19" r:id="rId2"/>
    <sheet name="Project years" sheetId="28" r:id="rId3"/>
    <sheet name="Additional details 1" sheetId="25" r:id="rId4"/>
    <sheet name="Additional details 2" sheetId="26" r:id="rId5"/>
    <sheet name="Inflation" sheetId="29" state="veryHidden" r:id="rId6"/>
    <sheet name="Budget version" sheetId="27" state="veryHidden" r:id="rId7"/>
    <sheet name="BAND+SP" sheetId="23" state="veryHidden" r:id="rId8"/>
    <sheet name="CSB projection" sheetId="17" state="veryHidden" r:id="rId9"/>
    <sheet name="Pay Framework" sheetId="4" state="veryHidden" r:id="rId10"/>
  </sheets>
  <externalReferences>
    <externalReference r:id="rId11"/>
    <externalReference r:id="rId12"/>
    <externalReference r:id="rId13"/>
    <externalReference r:id="rId14"/>
  </externalReferences>
  <definedNames>
    <definedName name="_xlnm._FilterDatabase" localSheetId="8" hidden="1">'CSB projection'!$12:$13</definedName>
    <definedName name="_xlnm._FilterDatabase" localSheetId="9" hidden="1">'Pay Framework'!$P$1:$P$3999</definedName>
    <definedName name="Band" localSheetId="7">Table117[BAND DESCRIPTION]</definedName>
    <definedName name="Band0109" localSheetId="9">[1]Summary!$C$16</definedName>
    <definedName name="Band0109">[2]Summary!$C$16</definedName>
    <definedName name="Band0110" localSheetId="9">[1]Summary!$D$16</definedName>
    <definedName name="Band0110">[2]Summary!$D$16</definedName>
    <definedName name="Band0111" localSheetId="9">[1]Summary!$E$16</definedName>
    <definedName name="Band0111">[2]Summary!$E$16</definedName>
    <definedName name="Band0112" localSheetId="9">[1]Summary!$F$16</definedName>
    <definedName name="Band0112">[2]Summary!$F$16</definedName>
    <definedName name="Band0113" localSheetId="9">[1]Summary!$G$16</definedName>
    <definedName name="Band0113">[2]Summary!$G$16</definedName>
    <definedName name="Band0209" localSheetId="9">[1]Summary!$C$17</definedName>
    <definedName name="Band0209">[2]Summary!$C$17</definedName>
    <definedName name="Band0210" localSheetId="9">[1]Summary!$D$17</definedName>
    <definedName name="Band0210">[2]Summary!$D$17</definedName>
    <definedName name="Band0211" localSheetId="9">[1]Summary!$E$17</definedName>
    <definedName name="Band0211">[2]Summary!$E$17</definedName>
    <definedName name="Band0212" localSheetId="9">[1]Summary!$F$17</definedName>
    <definedName name="Band0212">[2]Summary!$F$17</definedName>
    <definedName name="Band0213" localSheetId="9">[1]Summary!$G$17</definedName>
    <definedName name="Band0213">[2]Summary!$G$17</definedName>
    <definedName name="Band0309" localSheetId="9">[1]Summary!$C$18</definedName>
    <definedName name="Band0309">[2]Summary!$C$18</definedName>
    <definedName name="Band0310" localSheetId="9">[1]Summary!$D$18</definedName>
    <definedName name="Band0310">[2]Summary!$D$18</definedName>
    <definedName name="Band0311" localSheetId="9">[1]Summary!$E$18</definedName>
    <definedName name="Band0311">[2]Summary!$E$18</definedName>
    <definedName name="Band0312" localSheetId="9">[1]Summary!$F$18</definedName>
    <definedName name="Band0312">[2]Summary!$F$18</definedName>
    <definedName name="Band0313" localSheetId="9">[1]Summary!$G$18</definedName>
    <definedName name="Band0313">[2]Summary!$G$18</definedName>
    <definedName name="Band0409" localSheetId="9">[1]Summary!$C$19</definedName>
    <definedName name="Band0409">[2]Summary!$C$19</definedName>
    <definedName name="Band0410" localSheetId="9">[1]Summary!$D$19</definedName>
    <definedName name="Band0410">[2]Summary!$D$19</definedName>
    <definedName name="Band0411" localSheetId="9">[1]Summary!$E$19</definedName>
    <definedName name="Band0411">[2]Summary!$E$19</definedName>
    <definedName name="Band0412" localSheetId="9">[1]Summary!$F$19</definedName>
    <definedName name="Band0412">[2]Summary!$F$19</definedName>
    <definedName name="Band0413" localSheetId="9">[1]Summary!$G$19</definedName>
    <definedName name="Band0413">[2]Summary!$G$19</definedName>
    <definedName name="Band0509" localSheetId="9">[1]Summary!$C$20</definedName>
    <definedName name="Band0509">[2]Summary!$C$20</definedName>
    <definedName name="Band0510" localSheetId="9">[1]Summary!$D$20</definedName>
    <definedName name="Band0510">[2]Summary!$D$20</definedName>
    <definedName name="Band0511" localSheetId="9">[1]Summary!$E$20</definedName>
    <definedName name="Band0511">[2]Summary!$E$20</definedName>
    <definedName name="Band0512" localSheetId="9">[1]Summary!$F$20</definedName>
    <definedName name="Band0512">[2]Summary!$F$20</definedName>
    <definedName name="Band0513" localSheetId="9">[1]Summary!$G$20</definedName>
    <definedName name="Band0513">[2]Summary!$G$20</definedName>
    <definedName name="Band0609" localSheetId="9">[1]Summary!$C$21</definedName>
    <definedName name="Band0609">[2]Summary!$C$21</definedName>
    <definedName name="Band0610" localSheetId="9">[1]Summary!$D$21</definedName>
    <definedName name="Band0610">[2]Summary!$D$21</definedName>
    <definedName name="Band0611" localSheetId="9">[1]Summary!$E$21</definedName>
    <definedName name="Band0611">[2]Summary!$E$21</definedName>
    <definedName name="Band0612" localSheetId="9">[1]Summary!$F$21</definedName>
    <definedName name="Band0612">[2]Summary!$F$21</definedName>
    <definedName name="Band0613" localSheetId="9">[1]Summary!$G$21</definedName>
    <definedName name="Band0613">[2]Summary!$G$21</definedName>
    <definedName name="Band0709" localSheetId="9">[1]Summary!$C$22</definedName>
    <definedName name="Band0709">[2]Summary!$C$22</definedName>
    <definedName name="Band0710" localSheetId="9">[1]Summary!$D$22</definedName>
    <definedName name="Band0710">[2]Summary!$D$22</definedName>
    <definedName name="Band0711" localSheetId="9">[1]Summary!$E$22</definedName>
    <definedName name="Band0711">[2]Summary!$E$22</definedName>
    <definedName name="Band0712" localSheetId="9">[1]Summary!$F$22</definedName>
    <definedName name="Band0712">[2]Summary!$F$22</definedName>
    <definedName name="Band0713" localSheetId="9">[1]Summary!$G$22</definedName>
    <definedName name="Band0713">[2]Summary!$G$22</definedName>
    <definedName name="Band0809" localSheetId="9">[1]Summary!$C$23</definedName>
    <definedName name="Band0809">[2]Summary!$C$23</definedName>
    <definedName name="Band0810" localSheetId="9">[1]Summary!$D$23</definedName>
    <definedName name="Band0810">[2]Summary!$D$23</definedName>
    <definedName name="Band0811" localSheetId="9">[1]Summary!$E$23</definedName>
    <definedName name="Band0811">[2]Summary!$E$23</definedName>
    <definedName name="Band0812" localSheetId="9">[1]Summary!$F$23</definedName>
    <definedName name="Band0812">[2]Summary!$F$23</definedName>
    <definedName name="Band0813" localSheetId="9">[1]Summary!$G$23</definedName>
    <definedName name="Band0813">[2]Summary!$G$23</definedName>
    <definedName name="Band0909" localSheetId="9">[1]Summary!$C$24</definedName>
    <definedName name="Band0909">[2]Summary!$C$24</definedName>
    <definedName name="Band0910" localSheetId="9">[1]Summary!$D$24</definedName>
    <definedName name="Band0910">[2]Summary!$D$24</definedName>
    <definedName name="Band0911" localSheetId="9">[1]Summary!$E$24</definedName>
    <definedName name="Band0911">[2]Summary!$E$24</definedName>
    <definedName name="Band0912" localSheetId="9">[1]Summary!$F$24</definedName>
    <definedName name="Band0912">[2]Summary!$F$24</definedName>
    <definedName name="Band0913" localSheetId="9">[1]Summary!$G$24</definedName>
    <definedName name="Band0913">[2]Summary!$G$24</definedName>
    <definedName name="Band1" localSheetId="7">Table218[SB1.]</definedName>
    <definedName name="band10" localSheetId="7">Table1127[SB10.]</definedName>
    <definedName name="Band1009" localSheetId="9">[1]Summary!$C$25</definedName>
    <definedName name="Band1009">[2]Summary!$C$25</definedName>
    <definedName name="Band1010" localSheetId="9">[1]Summary!$D$25</definedName>
    <definedName name="Band1010">[2]Summary!$D$25</definedName>
    <definedName name="Band1011" localSheetId="9">[1]Summary!$E$25</definedName>
    <definedName name="Band1011">[2]Summary!$E$25</definedName>
    <definedName name="Band1012" localSheetId="9">[1]Summary!$F$25</definedName>
    <definedName name="Band1012">[2]Summary!$F$25</definedName>
    <definedName name="Band1013" localSheetId="9">[1]Summary!$G$25</definedName>
    <definedName name="Band1013">[2]Summary!$G$25</definedName>
    <definedName name="Band2" localSheetId="7">Table319[SB2.]</definedName>
    <definedName name="Band3" localSheetId="7">Table420[SB3.]</definedName>
    <definedName name="Band4" localSheetId="7">Table521[SB4.]</definedName>
    <definedName name="Band5" localSheetId="7">Table622[SB5.]</definedName>
    <definedName name="Band6" localSheetId="7">Table723[SB6.]</definedName>
    <definedName name="band7" localSheetId="7">Table824[SB7.]</definedName>
    <definedName name="band8" localSheetId="7">Table925[SB8.]</definedName>
    <definedName name="band9" localSheetId="7">Table1026[SB9.]</definedName>
    <definedName name="CATEGORY">'BAND+SP'!$E$1:$Q$69</definedName>
    <definedName name="LEL_CM">'Pay Framework'!$D$177</definedName>
    <definedName name="LEL_FM">'Pay Framework'!$M$177</definedName>
    <definedName name="LEL_FY">'Pay Framework'!$M$182</definedName>
    <definedName name="LIMITS">'Pay Framework'!$B$222:$C$230</definedName>
    <definedName name="Mon_Diff">'Pay Framework'!$I$177:$I$179</definedName>
    <definedName name="Mon_Diff_In">'Pay Framework'!$K$177:$K$179</definedName>
    <definedName name="Mon_Diff_In2">'Pay Framework'!$R$177:$R$179</definedName>
    <definedName name="Mon_Diff2">'Pay Framework'!$P$177:$P$179</definedName>
    <definedName name="Mon_Thres">'Pay Framework'!$C$177:$C$179</definedName>
    <definedName name="Mon_Thres2">'Pay Framework'!$L$177:$L$179</definedName>
    <definedName name="Month">'[3]Academic £ Detail'!$CE$5:$CE$17</definedName>
    <definedName name="nothing">'Pay Framework'!$AA$128:$AF$170</definedName>
    <definedName name="PAY_09">'Pay Framework'!$B$6:$H$170</definedName>
    <definedName name="PAY_10">'Pay Framework'!$B$6:$I$170</definedName>
    <definedName name="PAY_11">'Pay Framework'!$B$6:$J$170</definedName>
    <definedName name="PAY_12">'Pay Framework'!$B$6:$K$170</definedName>
    <definedName name="PAY_13">'Pay Framework'!$B$6:$L$170</definedName>
    <definedName name="PAY_14">'Pay Framework'!$B$6:$M$170</definedName>
    <definedName name="PAY_15">'Pay Framework'!$B$6:$N$170</definedName>
    <definedName name="PAY_16">'Pay Framework'!$B$6:$O$170</definedName>
    <definedName name="PAY_17">'Pay Framework'!$B$5:$P$170</definedName>
    <definedName name="PAY_18">'Pay Framework'!$B$5:$Q$170</definedName>
    <definedName name="PAY_19">'Pay Framework'!$B$5:$R$170</definedName>
    <definedName name="PAY_20">'Pay Framework'!$B$5:$S$170</definedName>
    <definedName name="PAY_21">'Pay Framework'!$B$5:$T$170</definedName>
    <definedName name="PAY_22">'Pay Framework'!$B$5:$U$170</definedName>
    <definedName name="PAY_23">'Pay Framework'!$B$5:$V$170</definedName>
    <definedName name="PAY_24">'Pay Framework'!$B$5:$W$170</definedName>
    <definedName name="PAY_25">'Pay Framework'!$B$5:$X$170</definedName>
    <definedName name="PAY_26">'Pay Framework'!$B$5:$Y$170</definedName>
    <definedName name="PAY_27">'Pay Framework'!$B$5:$Z$170</definedName>
    <definedName name="PAY_28">'Pay Framework'!$B$5:$AA$170</definedName>
    <definedName name="_xlnm.Print_Area" localSheetId="8">'CSB projection'!$A$7:$AS$13</definedName>
    <definedName name="_xlnm.Print_Titles" localSheetId="8">'CSB projection'!$7:$10</definedName>
    <definedName name="S.Band" localSheetId="7">Table117[BAND DESCRIPTION]</definedName>
    <definedName name="SB1." localSheetId="2">Table218[SB1.]</definedName>
    <definedName name="SB1.">Table218[SB1.]</definedName>
    <definedName name="SB10." localSheetId="2">Table1127[SB10.]</definedName>
    <definedName name="SB10.">Table1127[SB10.]</definedName>
    <definedName name="SB2." localSheetId="2">Table319[SB2.]</definedName>
    <definedName name="SB2.">Table319[SB2.]</definedName>
    <definedName name="SB3." localSheetId="2">Table420[SB3.]</definedName>
    <definedName name="SB3.">Table420[SB3.]</definedName>
    <definedName name="SB4." localSheetId="2">Table521[SB4.]</definedName>
    <definedName name="SB4.">Table521[SB4.]</definedName>
    <definedName name="SB5." localSheetId="2">Table622[SB5.]</definedName>
    <definedName name="SB5.">Table622[SB5.]</definedName>
    <definedName name="SB6." localSheetId="2">Table723[SB6.]</definedName>
    <definedName name="SB6.">Table723[SB6.]</definedName>
    <definedName name="SB7." localSheetId="2">Table824[SB7.]</definedName>
    <definedName name="SB7.">Table824[SB7.]</definedName>
    <definedName name="SB8." localSheetId="2">Table925[SB8.]</definedName>
    <definedName name="SB8.">Table925[SB8.]</definedName>
    <definedName name="SB9." localSheetId="2">Table1026[SB9.]</definedName>
    <definedName name="SB9.">Table1026[SB9.]</definedName>
    <definedName name="SBA.1" localSheetId="2">Table1228[SBA.1]</definedName>
    <definedName name="SBA.1">Table1228[SBA.1]</definedName>
    <definedName name="SBA.2" localSheetId="2">Table1329[SBA.2]</definedName>
    <definedName name="SBA.2">Table1329[SBA.2]</definedName>
    <definedName name="SBA.3" localSheetId="2">Table1430[SBA.3]</definedName>
    <definedName name="SBA.3">Table1430[SBA.3]</definedName>
    <definedName name="SBA1_" localSheetId="7">'BAND+SP'!$O$2:$O$69</definedName>
    <definedName name="SBA2_" localSheetId="7">'BAND+SP'!$P$2:$P$69</definedName>
    <definedName name="SBA3_" localSheetId="7">'BAND+SP'!$Q$2:$Q$69</definedName>
    <definedName name="ST_CM">'Pay Framework'!$H$178</definedName>
    <definedName name="ST_CMo">'Pay Framework'!$C$178</definedName>
    <definedName name="ST_FM">'Pay Framework'!$O$178</definedName>
    <definedName name="ST_FMo">'Pay Framework'!$L$178</definedName>
    <definedName name="ST_FuY">'Pay Framework'!$H$198</definedName>
    <definedName name="ST_FY">'Pay Framework'!$O$183</definedName>
    <definedName name="ST_FYo">'Pay Framework'!$L$183</definedName>
    <definedName name="ST_FYs">'Pay Framework'!$C$198</definedName>
    <definedName name="WL_LIMITS">'[4]Pay Framework'!$B$300:$C$307</definedName>
    <definedName name="WL_PAY_10">'[4]Pay Framework'!$B$235:$R$293</definedName>
    <definedName name="WL_PAY_11">'[4]Pay Framework'!$B$235:$S$293</definedName>
    <definedName name="WL_PAY_12">'[4]Pay Framework'!$B$235:$T$293</definedName>
    <definedName name="WL_PAY_2">'[4]Pay Framework'!$B$235:$J$293</definedName>
    <definedName name="WL_PAY_3">'[4]Pay Framework'!$B$235:$K$293</definedName>
    <definedName name="WL_PAY_4">'[4]Pay Framework'!$B$235:$L$293</definedName>
    <definedName name="WL_PAY_5">'[4]Pay Framework'!$B$235:$M$293</definedName>
    <definedName name="WL_PAY_6">'[4]Pay Framework'!$B$235:$N$293</definedName>
    <definedName name="WL_PAY_7">'[4]Pay Framework'!$B$235:$O$293</definedName>
    <definedName name="WL_PAY_8">'[4]Pay Framework'!$B$235:$P$293</definedName>
    <definedName name="WL_PAY_9">'[4]Pay Framework'!$B$235:$Q$293</definedName>
    <definedName name="YR_Diff">'Pay Framework'!$I$182:$I$184</definedName>
    <definedName name="YR_Diff_In">'Pay Framework'!$K$182:$K$184</definedName>
    <definedName name="YR_Diff_In2">'Pay Framework'!$R$182:$R$184</definedName>
    <definedName name="YR_Diff_In3">'Pay Framework'!$K$197:$K$199</definedName>
    <definedName name="YR_Diff_In4">'Pay Framework'!$R$197:$R$199</definedName>
    <definedName name="YR_Diff2">'Pay Framework'!$P$182:$P$184</definedName>
    <definedName name="YR_Diff3">'Pay Framework'!$I$197:$I$199</definedName>
    <definedName name="YR_Diff4">'Pay Framework'!$P$197:$P$199</definedName>
    <definedName name="YR_Thres">'Pay Framework'!$C$182:$C$184</definedName>
    <definedName name="YR_Thres2">'Pay Framework'!$L$182:$L$184</definedName>
    <definedName name="YR_Thres3">'Pay Framework'!$C$197:$C$199</definedName>
    <definedName name="YR_Thres4">'Pay Framework'!$L$197:$L$199</definedName>
    <definedName name="Z_0021FA18_512D_452B_898B_99A91312FAC4_.wvu.FilterData" localSheetId="8" hidden="1">'CSB projection'!$10:$13</definedName>
    <definedName name="Z_00857310_6696_4DF3_91FF_2859E4D5E251_.wvu.FilterData" localSheetId="8" hidden="1">'CSB projection'!$A$10:$BT$13</definedName>
    <definedName name="Z_00A642B3_E585_4ED5_88B0_5712ED5E7F09_.wvu.FilterData" localSheetId="8" hidden="1">'CSB projection'!$A$10:$AX$13</definedName>
    <definedName name="Z_010AD632_0497_40AA_B4E3_09878A4014E3_.wvu.FilterData" localSheetId="8" hidden="1">'CSB projection'!$A$10:$AX$13</definedName>
    <definedName name="Z_011F17D0_64AD_4572_A881_7C6CA4349839_.wvu.FilterData" localSheetId="8" hidden="1">'CSB projection'!$A$10:$HC$13</definedName>
    <definedName name="Z_013D6E43_D401_4597_89E2_64C270596634_.wvu.FilterData" localSheetId="8" hidden="1">'CSB projection'!$10:$13</definedName>
    <definedName name="Z_02434237_EFFF_40EB_B3F7_6EF8ACB55FC9_.wvu.FilterData" localSheetId="8" hidden="1">'CSB projection'!$12:$13</definedName>
    <definedName name="Z_02D5FFC1_2680_4741_93EB_11C4F4A0D933_.wvu.FilterData" localSheetId="8" hidden="1">'CSB projection'!$10:$13</definedName>
    <definedName name="Z_0365E79C_FA48_4964_8357_50572044D6CD_.wvu.FilterData" localSheetId="8" hidden="1">'CSB projection'!$A$10:$HC$13</definedName>
    <definedName name="Z_036CA20C_4372_48A8_A659_1FA283B194B1_.wvu.FilterData" localSheetId="8" hidden="1">'CSB projection'!$A$10:$HC$13</definedName>
    <definedName name="Z_0391FD89_9D12_4C16_942D_679860E4EAB2_.wvu.FilterData" localSheetId="8" hidden="1">'CSB projection'!$10:$13</definedName>
    <definedName name="Z_03F59A73_AB23_4D90_9E81_EF47E7E6C9EF_.wvu.FilterData" localSheetId="8" hidden="1">'CSB projection'!$A$10:$HC$13</definedName>
    <definedName name="Z_047CFE83_0F30_496F_B604_6321B6976063_.wvu.FilterData" localSheetId="8" hidden="1">'CSB projection'!$A$10:$BT$499</definedName>
    <definedName name="Z_04878CA7_CF1B_415D_9D4B_6900CA917B6C_.wvu.FilterData" localSheetId="8" hidden="1">'CSB projection'!$A$10:$HC$13</definedName>
    <definedName name="Z_0497D182_789C_41D9_B049_BED280CAD304_.wvu.FilterData" localSheetId="8" hidden="1">'CSB projection'!$A$10:$AX$369</definedName>
    <definedName name="Z_04EC865C_B4FC_45E4_AD02_796158211371_.wvu.FilterData" localSheetId="8" hidden="1">'CSB projection'!$A$10:$AX$13</definedName>
    <definedName name="Z_0519D8AA_1499_4AC5_9F43_15CCF336A9AF_.wvu.FilterData" localSheetId="8" hidden="1">'CSB projection'!$A$10:$AX$13</definedName>
    <definedName name="Z_067B4346_04B3_493E_9CF9_C08065682CF5_.wvu.FilterData" localSheetId="8" hidden="1">'CSB projection'!$A$10:$HC$13</definedName>
    <definedName name="Z_06A13E54_C180_44A3_BC8C_F34344C1340D_.wvu.FilterData" localSheetId="8" hidden="1">'CSB projection'!$A$10:$BT$499</definedName>
    <definedName name="Z_06C481CE_0354_49A7_B467_48CF0F0E7DD7_.wvu.FilterData" localSheetId="8" hidden="1">'CSB projection'!$A$10:$AX$369</definedName>
    <definedName name="Z_06CB6044_4E8C_4B34_98E8_A78020CF19D5_.wvu.FilterData" localSheetId="8" hidden="1">'CSB projection'!$A$10:$HC$13</definedName>
    <definedName name="Z_070E87AC_7FEB_4ED6_954E_58B94DDEEED6_.wvu.FilterData" localSheetId="8" hidden="1">'CSB projection'!$A$10:$HC$13</definedName>
    <definedName name="Z_0773433C_904A_4870_9CE6_49EC2D392BF4_.wvu.FilterData" localSheetId="8" hidden="1">'CSB projection'!$A$10:$AX$13</definedName>
    <definedName name="Z_077CB004_4BB6_45F7_996D_0A2BFCE63804_.wvu.FilterData" localSheetId="8" hidden="1">'CSB projection'!$A$10:$AX$13</definedName>
    <definedName name="Z_0801A9F0_5E37_479A_8EC2_28A6E948BA8E_.wvu.FilterData" localSheetId="8" hidden="1">'CSB projection'!$A$10:$AX$13</definedName>
    <definedName name="Z_08F7EBCC_C154_432D_88CD_4B0242105B2D_.wvu.FilterData" localSheetId="8" hidden="1">'CSB projection'!$A$1:$BE$13</definedName>
    <definedName name="Z_09872247_4E98_46BF_91F7_65D7338BA54F_.wvu.FilterData" localSheetId="8" hidden="1">'CSB projection'!$A$10:$HC$13</definedName>
    <definedName name="Z_09B99A26_195C_4E11_9AE4_FDA210105BD4_.wvu.Cols" localSheetId="8" hidden="1">'CSB projection'!$C:$C,'CSB projection'!$E:$E,'CSB projection'!$K:$L,'CSB projection'!$S:$V,'CSB projection'!$Y:$Y</definedName>
    <definedName name="Z_09B99A26_195C_4E11_9AE4_FDA210105BD4_.wvu.FilterData" localSheetId="8" hidden="1">'CSB projection'!$12:$13</definedName>
    <definedName name="Z_0A27979D_C2F0_41DC_AFDA_3A1E91E76213_.wvu.FilterData" localSheetId="8" hidden="1">'CSB projection'!$10:$13</definedName>
    <definedName name="Z_0A65ABEF_469D_4465_986F_02486C2B8A0C_.wvu.FilterData" localSheetId="8" hidden="1">'CSB projection'!$A$10:$HC$13</definedName>
    <definedName name="Z_0A7E7BDC_451A_4F6B_BA0F_8B7E120C4323_.wvu.FilterData" localSheetId="8" hidden="1">'CSB projection'!$A$10:$AX$13</definedName>
    <definedName name="Z_0AF0F742_9D1D_428E_92A9_F06235DBC71A_.wvu.FilterData" localSheetId="8" hidden="1">'CSB projection'!$A$10:$AX$13</definedName>
    <definedName name="Z_0B295301_0459_4821_A067_D029E2E7BAAA_.wvu.FilterData" localSheetId="8" hidden="1">'CSB projection'!$10:$13</definedName>
    <definedName name="Z_0B6FF0C0_EDA0_42D5_8547_AC96994C9229_.wvu.FilterData" localSheetId="8" hidden="1">'CSB projection'!$A$10:$HC$13</definedName>
    <definedName name="Z_0B782C69_D8BF_418D_B720_23C7114BA7AA_.wvu.FilterData" localSheetId="8" hidden="1">'CSB projection'!#REF!</definedName>
    <definedName name="Z_0B7B03CD_E35B_446C_8907_7FA7C6856C00_.wvu.FilterData" localSheetId="8" hidden="1">'CSB projection'!$A$10:$BT$499</definedName>
    <definedName name="Z_0B94841C_D8C5_45BF_8F56_BDA7B9241380_.wvu.FilterData" localSheetId="8" hidden="1">'CSB projection'!$A$10:$AX$13</definedName>
    <definedName name="Z_0BCFAAFD_FFC7_4AAA_A818_3499D4FA4FB0_.wvu.FilterData" localSheetId="8" hidden="1">'CSB projection'!$12:$13</definedName>
    <definedName name="Z_0C15328E_5197_41C8_A408_9B227D31426C_.wvu.FilterData" localSheetId="8" hidden="1">'CSB projection'!$A$10:$AX$13</definedName>
    <definedName name="Z_0C95915B_4962_4FF9_A381_ED6224C39628_.wvu.FilterData" localSheetId="8" hidden="1">'CSB projection'!$A$10:$HA$13</definedName>
    <definedName name="Z_0CBCE98C_0E0A_450E_A77F_DC450726AFB8_.wvu.FilterData" localSheetId="8" hidden="1">'CSB projection'!$A$10:$HC$13</definedName>
    <definedName name="Z_0CD37D50_977C_46A0_A792_B5FB4D6CCB6D_.wvu.FilterData" localSheetId="8" hidden="1">'CSB projection'!$A$10:$AX$13</definedName>
    <definedName name="Z_0CF8055A_09BB_4E8F_8120_85476FDB84FD_.wvu.FilterData" localSheetId="8" hidden="1">'CSB projection'!$A$10:$HC$13</definedName>
    <definedName name="Z_0D5E17DE_FB63_41A4_8EBB_DE3286690057_.wvu.FilterData" localSheetId="8" hidden="1">'CSB projection'!$10:$13</definedName>
    <definedName name="Z_0D6BB7ED_531F_4366_B8D7_3EA6EA471D70_.wvu.FilterData" localSheetId="8" hidden="1">'CSB projection'!$A$10:$HC$13</definedName>
    <definedName name="Z_0D857641_F785_45D2_8E85_63D4C0199C8B_.wvu.FilterData" localSheetId="8" hidden="1">'CSB projection'!$A$10:$HC$13</definedName>
    <definedName name="Z_0E780CE0_08F7_4665_998F_F69FEB11C51E_.wvu.FilterData" localSheetId="8" hidden="1">'CSB projection'!$A$10:$HC$13</definedName>
    <definedName name="Z_0EBDE249_00B3_4CC8_934F_50822A7F428D_.wvu.FilterData" localSheetId="8" hidden="1">'CSB projection'!#REF!</definedName>
    <definedName name="Z_0EEE3DA4_5A3E_46B6_A36A_83317E3E97BD_.wvu.FilterData" localSheetId="8" hidden="1">'CSB projection'!$A$10:$AX$13</definedName>
    <definedName name="Z_0F1BA1CC_A608_4574_83A4_95C6C0563D49_.wvu.FilterData" localSheetId="8" hidden="1">'CSB projection'!$A$10:$V$13</definedName>
    <definedName name="Z_0FE5C209_FA3A_4761_9FC0_AE61C0948915_.wvu.FilterData" localSheetId="8" hidden="1">'CSB projection'!$A$10:$HC$13</definedName>
    <definedName name="Z_10BBD8C9_3D18_4740_A4AD_3AACFDFCEE49_.wvu.FilterData" localSheetId="8" hidden="1">'CSB projection'!$A$10:$HC$13</definedName>
    <definedName name="Z_114133B2_843F_4871_B45B_389CA77A7266_.wvu.FilterData" localSheetId="8" hidden="1">'CSB projection'!$10:$13</definedName>
    <definedName name="Z_118F4F5F_A9FE_4DDE_B2C8_2D6009B3E79A_.wvu.FilterData" localSheetId="8" hidden="1">'CSB projection'!$10:$13</definedName>
    <definedName name="Z_126D02EE_6325_4325_AD69_6E703218A452_.wvu.FilterData" localSheetId="8" hidden="1">'CSB projection'!$A$10:$HC$13</definedName>
    <definedName name="Z_12A10E89_BE27_4EF5_ACD6_241787E3AD10_.wvu.FilterData" localSheetId="8" hidden="1">'CSB projection'!$A$10:$AX$13</definedName>
    <definedName name="Z_12CF1837_6CA1_4A07_9398_DDAD72B986B4_.wvu.FilterData" localSheetId="8" hidden="1">'CSB projection'!$A$10:$AX$13</definedName>
    <definedName name="Z_130B875C_6528_4250_9136_0CBA77A5DE84_.wvu.FilterData" localSheetId="8" hidden="1">'CSB projection'!$A$10:$HC$13</definedName>
    <definedName name="Z_131420E9_52CB_4EEF_B197_2E57DB3C0608_.wvu.FilterData" localSheetId="8" hidden="1">'CSB projection'!$A$10:$HA$13</definedName>
    <definedName name="Z_133EF7C2_17DF_43C0_8A7D_D935E188CEDB_.wvu.FilterData" localSheetId="8" hidden="1">'CSB projection'!$10:$13</definedName>
    <definedName name="Z_13512232_A39C_4998_BF21_1C4009D2B699_.wvu.FilterData" localSheetId="8" hidden="1">'CSB projection'!$10:$13</definedName>
    <definedName name="Z_13718802_70E2_4A72_8886_8247D924A889_.wvu.FilterData" localSheetId="8" hidden="1">'CSB projection'!$A$10:$HC$13</definedName>
    <definedName name="Z_1379D14C_99F9_4FA1_9BBC_4D5E0170C452_.wvu.FilterData" localSheetId="8" hidden="1">'CSB projection'!$A$10:$BA$13</definedName>
    <definedName name="Z_13EAE0DF_8B8F_44AF_8FAC_09A6C6B455E2_.wvu.FilterData" localSheetId="8" hidden="1">'CSB projection'!$A$1:$BE$13</definedName>
    <definedName name="Z_13FAFD3F_05FA_48DD_8CFC_9C8FD1E46185_.wvu.FilterData" localSheetId="8" hidden="1">'CSB projection'!$10:$13</definedName>
    <definedName name="Z_143FED4D_B714_412F_B057_2D2C1E5FD416_.wvu.FilterData" localSheetId="8" hidden="1">'CSB projection'!$A$10:$AX$13</definedName>
    <definedName name="Z_148ACBB3_2DDE_4469_9E3B_BE03073F84B2_.wvu.FilterData" localSheetId="8" hidden="1">'CSB projection'!$A$10:$HC$13</definedName>
    <definedName name="Z_14F733F7_7147_46FC_B9B9_256320648DA1_.wvu.FilterData" localSheetId="8" hidden="1">'CSB projection'!$A$10:$AX$13</definedName>
    <definedName name="Z_157FC4F7_BA67_44E2_8733_555985EFD94B_.wvu.FilterData" localSheetId="8" hidden="1">'CSB projection'!$A$10:$HC$13</definedName>
    <definedName name="Z_16169817_B517_4E0A_88CC_2B621DAD0172_.wvu.FilterData" localSheetId="8" hidden="1">'CSB projection'!$10:$13</definedName>
    <definedName name="Z_1633BED4_1527_46FD_9616_44A7563EF2ED_.wvu.FilterData" localSheetId="8" hidden="1">'CSB projection'!$A$10:$AX$13</definedName>
    <definedName name="Z_163B371A_EF39_4287_B2F3_38306E0593D4_.wvu.FilterData" localSheetId="8" hidden="1">'CSB projection'!$A$10:$AX$13</definedName>
    <definedName name="Z_1672889B_9451_4F68_9841_DB8C3015AE82_.wvu.FilterData" localSheetId="8" hidden="1">'CSB projection'!$A$10:$HC$13</definedName>
    <definedName name="Z_16B8DCC3_72CC_4353_AE3A_796E2B03D633_.wvu.FilterData" localSheetId="8" hidden="1">'CSB projection'!$A$10:$HC$13</definedName>
    <definedName name="Z_17083D8C_7FBC_4844_B32F_CED7E504CD96_.wvu.FilterData" localSheetId="8" hidden="1">'CSB projection'!$A$10:$BT$13</definedName>
    <definedName name="Z_173A3A23_ECD7_48D1_8B25_E6137E6EE719_.wvu.FilterData" localSheetId="8" hidden="1">'CSB projection'!$A$10:$HC$13</definedName>
    <definedName name="Z_1765AA1D_A5A4_445B_853F_586226220F0D_.wvu.FilterData" localSheetId="8" hidden="1">'CSB projection'!$A$1:$BE$13</definedName>
    <definedName name="Z_17CA15C3_489C_47C6_A7A8_5ECEF2348EBA_.wvu.FilterData" localSheetId="8" hidden="1">'CSB projection'!$A$10:$HC$13</definedName>
    <definedName name="Z_18341A16_7ABB_4CAA_8B9E_826345516DC4_.wvu.FilterData" localSheetId="8" hidden="1">'CSB projection'!$12:$13</definedName>
    <definedName name="Z_184181CC_6169_45E9_8B0A_60EA3EC397E0_.wvu.FilterData" localSheetId="8" hidden="1">'CSB projection'!$A$10:$AX$13</definedName>
    <definedName name="Z_18D25A11_0200_4915_99DA_8687DA123616_.wvu.FilterData" localSheetId="8" hidden="1">'CSB projection'!$A$10:$AX$13</definedName>
    <definedName name="Z_19282C0E_C776_4C53_A810_2456846A9269_.wvu.FilterData" localSheetId="8" hidden="1">'CSB projection'!$A$10:$AX$369</definedName>
    <definedName name="Z_196C34ED_FB8B_4374_83D0_9D3A12D1D2EF_.wvu.FilterData" localSheetId="8" hidden="1">'CSB projection'!$10:$13</definedName>
    <definedName name="Z_198D33B0_DFB0_4CF5_B447_CD8D7FC5B1D4_.wvu.FilterData" localSheetId="8" hidden="1">'CSB projection'!$A$10:$HC$13</definedName>
    <definedName name="Z_19B133FE_08DF_4B56_B64E_2A83A68B4176_.wvu.FilterData" localSheetId="8" hidden="1">'CSB projection'!$A$10:$HC$13</definedName>
    <definedName name="Z_19F6B64F_68C5_4077_B6B5_819F9DB89349_.wvu.FilterData" localSheetId="8" hidden="1">'CSB projection'!$A$1:$BE$13</definedName>
    <definedName name="Z_1A7A66BE_6116_4360_BE0A_3C79991D4E98_.wvu.FilterData" localSheetId="8" hidden="1">'CSB projection'!$12:$13</definedName>
    <definedName name="Z_1B16FBAB_E128_4DE6_8AAA_80F1E0494611_.wvu.FilterData" localSheetId="8" hidden="1">'CSB projection'!$10:$13</definedName>
    <definedName name="Z_1B366C63_32C0_40EF_8EDB_EAEB12D8DDF2_.wvu.FilterData" localSheetId="8" hidden="1">'CSB projection'!$A$10:$HC$13</definedName>
    <definedName name="Z_1B4ABD58_3C33_41E8_892D_69F527872831_.wvu.FilterData" localSheetId="8" hidden="1">'CSB projection'!$A$10:$AX$13</definedName>
    <definedName name="Z_1B6A4019_C707_4912_BE46_17FF88DE3BDA_.wvu.FilterData" localSheetId="8" hidden="1">'CSB projection'!$A$10:$HC$13</definedName>
    <definedName name="Z_1B8EB2F0_F411_4839_8330_2382CCBD4460_.wvu.FilterData" localSheetId="8" hidden="1">'CSB projection'!$A$10:$HC$13</definedName>
    <definedName name="Z_1C280F7F_5CF8_44AB_B5D7_073A1A38E791_.wvu.FilterData" localSheetId="8" hidden="1">'CSB projection'!$A$10:$HC$13</definedName>
    <definedName name="Z_1C59536C_2ED6_41A1_91D3_3DB1A2E591C7_.wvu.FilterData" localSheetId="8" hidden="1">'CSB projection'!$A$10:$HC$13</definedName>
    <definedName name="Z_1C8B1166_53A8_4DC4_A8F9_652C3C77679D_.wvu.FilterData" localSheetId="8" hidden="1">'CSB projection'!$A$10:$AX$13</definedName>
    <definedName name="Z_1C9F2E8F_22A4_438B_9F78_AE191CFD9509_.wvu.Cols" localSheetId="8" hidden="1">'CSB projection'!$K:$L</definedName>
    <definedName name="Z_1C9F2E8F_22A4_438B_9F78_AE191CFD9509_.wvu.FilterData" localSheetId="8" hidden="1">'CSB projection'!$12:$13</definedName>
    <definedName name="Z_1C9F2E8F_22A4_438B_9F78_AE191CFD9509_.wvu.FilterData" localSheetId="9" hidden="1">'Pay Framework'!$P$1:$P$3999</definedName>
    <definedName name="Z_1CD2D049_6212_4499_A287_2D622F74E5F2_.wvu.FilterData" localSheetId="8" hidden="1">'CSB projection'!$A$10:$HC$13</definedName>
    <definedName name="Z_1CF34292_A464_4556_A5FE_A6DCA1FA14E4_.wvu.FilterData" localSheetId="8" hidden="1">'CSB projection'!$A$10:$HC$13</definedName>
    <definedName name="Z_1E077714_8DAD_4F54_9A8E_C80957012464_.wvu.FilterData" localSheetId="8" hidden="1">'CSB projection'!$A$10:$BT$499</definedName>
    <definedName name="Z_1E41CF40_7F58_4089_9B39_8982E3A0FD5D_.wvu.FilterData" localSheetId="8" hidden="1">'CSB projection'!$10:$13</definedName>
    <definedName name="Z_1E715ED7_DBF0_4274_AE1B_412C77AE43C6_.wvu.FilterData" localSheetId="8" hidden="1">'CSB projection'!$A$10:$HC$13</definedName>
    <definedName name="Z_1E858F7A_A838_4400_AD07_8C8A9759B709_.wvu.FilterData" localSheetId="8" hidden="1">'CSB projection'!#REF!</definedName>
    <definedName name="Z_1EDA2635_75FE_497D_A981_49043EF0F588_.wvu.FilterData" localSheetId="8" hidden="1">'CSB projection'!$A$10:$HC$13</definedName>
    <definedName name="Z_1EDE0F9A_D53C_450E_8242_EACC8EE4F08E_.wvu.FilterData" localSheetId="8" hidden="1">'CSB projection'!$A$10:$AX$369</definedName>
    <definedName name="Z_1EDE8994_D5CF_48A6_B7A7_A7CBB617F6CE_.wvu.FilterData" localSheetId="8" hidden="1">'CSB projection'!$A$10:$AX$13</definedName>
    <definedName name="Z_1EE4B5FA_9561_409C_A521_65D390576E6E_.wvu.FilterData" localSheetId="8" hidden="1">'CSB projection'!$A$10:$AX$13</definedName>
    <definedName name="Z_1F449F0A_190A_4640_9024_0FD27DE7C9E7_.wvu.FilterData" localSheetId="8" hidden="1">'CSB projection'!#REF!</definedName>
    <definedName name="Z_1FCFBF0B_44ED_4738_926F_18F80012818B_.wvu.FilterData" localSheetId="8" hidden="1">'CSB projection'!$A$10:$AX$13</definedName>
    <definedName name="Z_202C6B5A_C0D0_497C_8897_19B1796548B7_.wvu.FilterData" localSheetId="8" hidden="1">'CSB projection'!$10:$13</definedName>
    <definedName name="Z_204137DB_5F42_4D16_BD2D_7ED070B57AC2_.wvu.FilterData" localSheetId="8" hidden="1">'CSB projection'!$A$10:$HC$13</definedName>
    <definedName name="Z_2112A9E8_CB12_431A_A491_FC85A93E6E59_.wvu.FilterData" localSheetId="8" hidden="1">'CSB projection'!$A$10:$AX$13</definedName>
    <definedName name="Z_21A4BAF5_7B5C_4B3E_BB28_D1A41872FE9B_.wvu.FilterData" localSheetId="8" hidden="1">'CSB projection'!$10:$13</definedName>
    <definedName name="Z_21BF0285_7BF5_4F0A_BC73_7868EC2C19FB_.wvu.FilterData" localSheetId="8" hidden="1">'CSB projection'!$A$10:$AX$13</definedName>
    <definedName name="Z_225A0619_E5C5_4EB5_8CCF_46B9812ABA56_.wvu.FilterData" localSheetId="8" hidden="1">'CSB projection'!$A$10:$HC$13</definedName>
    <definedName name="Z_225AE79C_102F_4DA2_A182_8C60BC660F49_.wvu.FilterData" localSheetId="8" hidden="1">'CSB projection'!$A$10:$HC$13</definedName>
    <definedName name="Z_230139C8_3265_4223_8A08_A3DAEA36EE27_.wvu.FilterData" localSheetId="8" hidden="1">'CSB projection'!$A$10:$AX$13</definedName>
    <definedName name="Z_230833E2_9EAF_4046_BA2D_4452923A2C17_.wvu.FilterData" localSheetId="8" hidden="1">'CSB projection'!$A$10:$AX$369</definedName>
    <definedName name="Z_231A016C_1BF3_48E6_B064_B750B59F3A90_.wvu.FilterData" localSheetId="8" hidden="1">'CSB projection'!$A$10:$HC$13</definedName>
    <definedName name="Z_23313483_470B_4813_B0E8_0973C78D3C12_.wvu.Cols" localSheetId="9" hidden="1">'Pay Framework'!$G:$L</definedName>
    <definedName name="Z_23313483_470B_4813_B0E8_0973C78D3C12_.wvu.Rows" localSheetId="9" hidden="1">'Pay Framework'!$223:$230</definedName>
    <definedName name="Z_2389DF34_29FB_4EA9_8633_34C22F149913_.wvu.FilterData" localSheetId="8" hidden="1">'CSB projection'!$A$10:$HC$13</definedName>
    <definedName name="Z_23B9E8B9_F849_4B80_9E39_7C3922F8EF32_.wvu.FilterData" localSheetId="8" hidden="1">'CSB projection'!$A$10:$HC$13</definedName>
    <definedName name="Z_244E6BBC_C1F1_4CE2_95FA_1085E7FA75CB_.wvu.FilterData" localSheetId="8" hidden="1">'CSB projection'!$A$10:$AX$13</definedName>
    <definedName name="Z_24B0F631_AA56_4AF7_8DE5_D86E8990A964_.wvu.FilterData" localSheetId="8" hidden="1">'CSB projection'!$A$10:$AX$13</definedName>
    <definedName name="Z_24BA0715_0367_4ABB_ABAA_1D52627D87AF_.wvu.FilterData" localSheetId="8" hidden="1">'CSB projection'!$A$10:$HC$13</definedName>
    <definedName name="Z_24F8A2E1_58AD_4352_9E96_F9354456DC86_.wvu.FilterData" localSheetId="8" hidden="1">'CSB projection'!$A$10:$HC$13</definedName>
    <definedName name="Z_2505344D_6EB9_4DAE_9474_AAF646A8702E_.wvu.FilterData" localSheetId="8" hidden="1">'CSB projection'!$A$10:$HC$13</definedName>
    <definedName name="Z_258C8AB8_4472_457A_AAEA_20E72B8608CB_.wvu.FilterData" localSheetId="8" hidden="1">'CSB projection'!$A$10:$AX$13</definedName>
    <definedName name="Z_25C3E09A_432A_4F85_9D6C_5E454B090374_.wvu.FilterData" localSheetId="8" hidden="1">'CSB projection'!$A$10:$AX$369</definedName>
    <definedName name="Z_264DC608_9AAC_4062_AC79_48EA8340434B_.wvu.FilterData" localSheetId="8" hidden="1">'CSB projection'!$A$10:$HC$13</definedName>
    <definedName name="Z_2661B0BD_3D4D_4BE7_84A4_9F0D0F3F79D1_.wvu.FilterData" localSheetId="8" hidden="1">'CSB projection'!$A$10:$HC$13</definedName>
    <definedName name="Z_2695AB92_A402_4F5F_A4BD_A86A75CB6552_.wvu.FilterData" localSheetId="8" hidden="1">'CSB projection'!$A$1:$BE$13</definedName>
    <definedName name="Z_26CE2464_91BC_40F0_9BBF_4A5D0A70F5E0_.wvu.FilterData" localSheetId="8" hidden="1">'CSB projection'!$A$10:$AX$13</definedName>
    <definedName name="Z_278E75C5_71AA_46AB_8D81_BBE9E80E28AA_.wvu.FilterData" localSheetId="8" hidden="1">'CSB projection'!$A$10:$BT$13</definedName>
    <definedName name="Z_27F35F3D_5A11_4D91_AE00_02F63BC234BB_.wvu.FilterData" localSheetId="8" hidden="1">'CSB projection'!$A$1:$BE$13</definedName>
    <definedName name="Z_27F54876_7E76_433E_8231_24A930DBD9AF_.wvu.FilterData" localSheetId="8" hidden="1">'CSB projection'!$A$10:$BT$499</definedName>
    <definedName name="Z_28B555DA_6B35_4A06_8422_0028C0DDA7B3_.wvu.FilterData" localSheetId="8" hidden="1">'CSB projection'!$10:$13</definedName>
    <definedName name="Z_28B7603B_3D1E_4A84_BDA3_4D540FD0728C_.wvu.FilterData" localSheetId="8" hidden="1">'CSB projection'!$12:$13</definedName>
    <definedName name="Z_28C592C7_2E91_49D7_AC6B_DD7054297C47_.wvu.FilterData" localSheetId="8" hidden="1">'CSB projection'!$A$10:$HC$13</definedName>
    <definedName name="Z_28C592C7_2E91_49D7_AC6B_DD7054297C47_.wvu.FilterData" localSheetId="9" hidden="1">'Pay Framework'!$B$1:$AB$170</definedName>
    <definedName name="Z_28CC9FA7_682C_4799_9C36_2EF2E198E755_.wvu.FilterData" localSheetId="8" hidden="1">'CSB projection'!$A$10:$BT$13</definedName>
    <definedName name="Z_29F764AD_BFB9_4B58_9001_C90C8607521E_.wvu.FilterData" localSheetId="8" hidden="1">'CSB projection'!$A$10:$HC$13</definedName>
    <definedName name="Z_2A052782_E3FF_4B2D_B54C_C9EE2E9DC1DC_.wvu.FilterData" localSheetId="8" hidden="1">'CSB projection'!$A$10:$AX$13</definedName>
    <definedName name="Z_2AE59F4D_82B3_423D_A0AB_5600229231D8_.wvu.FilterData" localSheetId="8" hidden="1">'CSB projection'!$A$10:$GB$13</definedName>
    <definedName name="Z_2B19111D_767D_45AD_8AA7_9DC2CD8619CE_.wvu.FilterData" localSheetId="8" hidden="1">'CSB projection'!$A$10:$HC$13</definedName>
    <definedName name="Z_2B1DB992_83E2_4EBE_B4E8_4EC3FBE7B1EF_.wvu.FilterData" localSheetId="8" hidden="1">'CSB projection'!$A$10:$HC$13</definedName>
    <definedName name="Z_2B94EE15_5212_47DE_9821_9A3DA9E61D40_.wvu.FilterData" localSheetId="8" hidden="1">'CSB projection'!$A$10:$AX$13</definedName>
    <definedName name="Z_2BE760AF_A85C_49F5_9692_51DA858E6F56_.wvu.FilterData" localSheetId="8" hidden="1">'CSB projection'!$10:$13</definedName>
    <definedName name="Z_2C94F472_90A6_4D61_9F6D_B7A6AF5190E3_.wvu.FilterData" localSheetId="8" hidden="1">'CSB projection'!$A$10:$AX$13</definedName>
    <definedName name="Z_2D0F48CB_DFCC_4744_9D11_B0170F2D32A7_.wvu.FilterData" localSheetId="8" hidden="1">'CSB projection'!$A$10:$HC$13</definedName>
    <definedName name="Z_2D438CBA_4814_496E_8EFC_6334914FBECF_.wvu.FilterData" localSheetId="8" hidden="1">'CSB projection'!$A$10:$AX$13</definedName>
    <definedName name="Z_2D815B9B_BDA3_4D16_B180_BC5D7132701F_.wvu.FilterData" localSheetId="8" hidden="1">'CSB projection'!$A$10:$HC$13</definedName>
    <definedName name="Z_2DE2E309_D718_4209_91CD_886B8A5F62D1_.wvu.FilterData" localSheetId="8" hidden="1">'CSB projection'!$A$10:$HC$13</definedName>
    <definedName name="Z_2DE93593_7CA1_4C40_BDDE_3F97825E80A7_.wvu.FilterData" localSheetId="8" hidden="1">'CSB projection'!$A$10:$AX$369</definedName>
    <definedName name="Z_2E8837FC_F9E3_43A4_9527_A95447FB72F2_.wvu.FilterData" localSheetId="8" hidden="1">'CSB projection'!$A$10:$HC$13</definedName>
    <definedName name="Z_2F9DF63C_A550_42DE_B1D3_151FEC4BC979_.wvu.FilterData" localSheetId="8" hidden="1">'CSB projection'!$A$10:$HC$13</definedName>
    <definedName name="Z_2F9F9394_EB49_4ECF_B7A9_B09C3FB1FE49_.wvu.FilterData" localSheetId="8" hidden="1">'CSB projection'!$A$10:$HC$13</definedName>
    <definedName name="Z_2FAECF05_3B56_4A7B_86B2_EECE6A1FB5CE_.wvu.FilterData" localSheetId="8" hidden="1">'CSB projection'!$12:$13</definedName>
    <definedName name="Z_301491C1_8561_4685_A12C_62B479DF6E2A_.wvu.FilterData" localSheetId="8" hidden="1">'CSB projection'!$A$10:$AX$13</definedName>
    <definedName name="Z_3098CB88_914A_44AB_9E8F_3B112123AFA4_.wvu.FilterData" localSheetId="8" hidden="1">'CSB projection'!$A$10:$HC$13</definedName>
    <definedName name="Z_309E08D9_57D9_4B66_94C5_2518F298BA57_.wvu.FilterData" localSheetId="8" hidden="1">'CSB projection'!$A$10:$AX$369</definedName>
    <definedName name="Z_30C27731_0ED8_4195_B3E9_65BD1D9EE8E2_.wvu.FilterData" localSheetId="8" hidden="1">'CSB projection'!$A$10:$AX$13</definedName>
    <definedName name="Z_30C502E4_F9EA_417E_97ED_418C7363B0B4_.wvu.FilterData" localSheetId="8" hidden="1">'CSB projection'!$A$10:$AX$13</definedName>
    <definedName name="Z_312862AB_4376_4989_836F_0CB11E5B920E_.wvu.Cols" localSheetId="8" hidden="1">'CSB projection'!$S:$V,'CSB projection'!$Y:$Y</definedName>
    <definedName name="Z_312862AB_4376_4989_836F_0CB11E5B920E_.wvu.Cols" localSheetId="9" hidden="1">'Pay Framework'!$G:$O</definedName>
    <definedName name="Z_312862AB_4376_4989_836F_0CB11E5B920E_.wvu.FilterData" localSheetId="9" hidden="1">'Pay Framework'!$P$1:$P$3999</definedName>
    <definedName name="Z_31654C05_3DE1_4DEC_A44B_D2EEC62977D0_.wvu.FilterData" localSheetId="8" hidden="1">'CSB projection'!$A$10:$HC$13</definedName>
    <definedName name="Z_31C78305_328D_4CD1_B716_E88CBDA7B85A_.wvu.FilterData" localSheetId="8" hidden="1">'CSB projection'!$A$10:$HC$13</definedName>
    <definedName name="Z_31C914E8_6639_430F_BF15_89DAAD111D15_.wvu.FilterData" localSheetId="8" hidden="1">'CSB projection'!$A$10:$AX$13</definedName>
    <definedName name="Z_31DBD62F_D994_4C55_86A6_5346E0C4A41A_.wvu.FilterData" localSheetId="8" hidden="1">'CSB projection'!$A$10:$HC$13</definedName>
    <definedName name="Z_3299D58C_76A9_4F05_B8B8_F4EC7B619421_.wvu.FilterData" localSheetId="8" hidden="1">'CSB projection'!$A$10:$HC$13</definedName>
    <definedName name="Z_33CD412D_0AA4_4A02_8D67_3AF9E207B427_.wvu.FilterData" localSheetId="8" hidden="1">'CSB projection'!$A$1:$BE$13</definedName>
    <definedName name="Z_33FDABF3_8C57_49D6_B44F_91564B98A0F3_.wvu.FilterData" localSheetId="8" hidden="1">'CSB projection'!$A$10:$BT$499</definedName>
    <definedName name="Z_3412313C_7B42_44D2_A796_612B5EC5728F_.wvu.FilterData" localSheetId="8" hidden="1">'CSB projection'!$A$10:$AX$13</definedName>
    <definedName name="Z_341DB243_7A05_4F01_8B05_C93FC99D3862_.wvu.FilterData" localSheetId="8" hidden="1">'CSB projection'!$A$10:$HC$13</definedName>
    <definedName name="Z_34338967_E89C_40AF_9FD7_3EA8BF1C7B01_.wvu.FilterData" localSheetId="8" hidden="1">'CSB projection'!$A$10:$HC$13</definedName>
    <definedName name="Z_354622DF_79A8_4C57_93C2_1E38CCBD4A69_.wvu.FilterData" localSheetId="8" hidden="1">'CSB projection'!$A$10:$BT$499</definedName>
    <definedName name="Z_354D5303_7B1C_4BC6_A869_168CCF2161CF_.wvu.Cols" localSheetId="8" hidden="1">'CSB projection'!$K:$L,'CSB projection'!$S:$V,'CSB projection'!$Y:$Y,'CSB projection'!$BA:$BT,'CSB projection'!$BV:$CE,'CSB projection'!$CG:$GB,'CSB projection'!$GD:$GP,'CSB projection'!$GR:$HB</definedName>
    <definedName name="Z_355FED4E_C62D_4747_BC85_F8A92A6A8D96_.wvu.FilterData" localSheetId="8" hidden="1">'CSB projection'!$A$10:$AX$13</definedName>
    <definedName name="Z_35C22E2E_3092_41D8_8A3B_DE145472461E_.wvu.FilterData" localSheetId="8" hidden="1">'CSB projection'!$A$10:$AX$369</definedName>
    <definedName name="Z_3602EBF6_2817_4579_BCEA_CA4E4E086962_.wvu.FilterData" localSheetId="8" hidden="1">'CSB projection'!$A$10:$HC$13</definedName>
    <definedName name="Z_364CBA25_221C_4066_B18A_EA5732DEB2C4_.wvu.FilterData" localSheetId="8" hidden="1">'CSB projection'!$A$10:$HC$13</definedName>
    <definedName name="Z_36CDB52A_734A_4203_993A_2C534CD76E14_.wvu.FilterData" localSheetId="8" hidden="1">'CSB projection'!$A$10:$AX$13</definedName>
    <definedName name="Z_37A35D3F_6054_4BD0_AE1B_D8198A1BC160_.wvu.FilterData" localSheetId="8" hidden="1">'CSB projection'!$A$10:$HA$13</definedName>
    <definedName name="Z_37A9633A_6873_4AA3_89DB_46F8F3E545E4_.wvu.FilterData" localSheetId="8" hidden="1">'CSB projection'!$A$10:$HC$13</definedName>
    <definedName name="Z_3842910E_4428_42C3_B513_E673C28383BD_.wvu.FilterData" localSheetId="8" hidden="1">'CSB projection'!$A$10:$HC$13</definedName>
    <definedName name="Z_384F21BC_F0C4_4827_B52B_EC8C41D46291_.wvu.FilterData" localSheetId="8" hidden="1">'CSB projection'!$A$10:$AX$13</definedName>
    <definedName name="Z_39792B00_4311_4509_9636_379B49506A5E_.wvu.FilterData" localSheetId="8" hidden="1">'CSB projection'!$A$10:$AX$13</definedName>
    <definedName name="Z_3A29EACD_E54D_488B_9F0C_2E3D66624EE0_.wvu.FilterData" localSheetId="8" hidden="1">'CSB projection'!$A$10:$AX$13</definedName>
    <definedName name="Z_3A551ACC_06A5_40AA_A3D7_ECA6F9548A49_.wvu.FilterData" localSheetId="8" hidden="1">'CSB projection'!$A$10:$HC$13</definedName>
    <definedName name="Z_3B70A9CC_BED7_4536_92A8_3709D7C7F6FB_.wvu.FilterData" localSheetId="8" hidden="1">'CSB projection'!$A$10:$HC$13</definedName>
    <definedName name="Z_3B839BB9_40FE_4A57_A9AB_B4CB34452759_.wvu.FilterData" localSheetId="8" hidden="1">'CSB projection'!$A$10:$HC$13</definedName>
    <definedName name="Z_3BA3F519_61BE_41F8_BA24_13BB38B24DD9_.wvu.FilterData" localSheetId="8" hidden="1">'CSB projection'!$A$10:$HC$13</definedName>
    <definedName name="Z_3C53B8EE_0965_4C61_A1AB_CE28B6B36BC1_.wvu.FilterData" localSheetId="8" hidden="1">'CSB projection'!$A$1:$BR$13</definedName>
    <definedName name="Z_3C5BC063_CD8C_40ED_BFB7_FD335DE44961_.wvu.FilterData" localSheetId="8" hidden="1">'CSB projection'!$A$10:$HC$13</definedName>
    <definedName name="Z_3CD5B3C6_4319_40D0_8038_EBED570CBCA6_.wvu.FilterData" localSheetId="8" hidden="1">'CSB projection'!$A$10:$HC$13</definedName>
    <definedName name="Z_3D1213A8_3032_449C_8F78_15DAE1C90484_.wvu.FilterData" localSheetId="8" hidden="1">'CSB projection'!$A$10:$HC$13</definedName>
    <definedName name="Z_3D280584_CB1E_4C1B_BFF0_42EC21E0991C_.wvu.FilterData" localSheetId="8" hidden="1">'CSB projection'!$A$1:$BE$13</definedName>
    <definedName name="Z_3D5BED00_89EE_4B20_B798_179ED860E9E9_.wvu.FilterData" localSheetId="8" hidden="1">'CSB projection'!$A$10:$AX$13</definedName>
    <definedName name="Z_3D8E7DDB_F1B9_410F_8DE2_A2C0FB31171F_.wvu.FilterData" localSheetId="8" hidden="1">'CSB projection'!$10:$13</definedName>
    <definedName name="Z_3E02D006_CD93_44AA_85E3_576B67A9CBB3_.wvu.FilterData" localSheetId="8" hidden="1">'CSB projection'!$A$10:$AX$13</definedName>
    <definedName name="Z_3E257057_564D_4F49_854D_F8A666AB6E8E_.wvu.FilterData" localSheetId="8" hidden="1">'CSB projection'!$A$10:$AX$369</definedName>
    <definedName name="Z_3E2F8291_B85B_452D_9589_6FAFE811573E_.wvu.FilterData" localSheetId="8" hidden="1">'CSB projection'!$A$10:$BT$13</definedName>
    <definedName name="Z_3E37339A_C16E_412C_ADEF_ECB45AEBFCFC_.wvu.FilterData" localSheetId="8" hidden="1">'CSB projection'!$A$10:$AX$13</definedName>
    <definedName name="Z_3ECC6484_3919_4D4B_985A_1D9BF5836AD5_.wvu.FilterData" localSheetId="8" hidden="1">'CSB projection'!$A$10:$HC$13</definedName>
    <definedName name="Z_3F044D7F_0A49_4FDC_B9C1_AAD0E35A7C6A_.wvu.FilterData" localSheetId="8" hidden="1">'CSB projection'!$A$10:$AX$13</definedName>
    <definedName name="Z_3F655F8C_1EF6_44A1_937A_A4BD6F4578E0_.wvu.FilterData" localSheetId="8" hidden="1">'CSB projection'!$A$10:$HC$13</definedName>
    <definedName name="Z_3FA356CC_A2EB_4085_8D9E_2A0914F894A1_.wvu.FilterData" localSheetId="8" hidden="1">'CSB projection'!$A$10:$HA$13</definedName>
    <definedName name="Z_3FAB31D1_294F_456B_8F57_97EBFFF9617E_.wvu.FilterData" localSheetId="8" hidden="1">'CSB projection'!$A$10:$HC$13</definedName>
    <definedName name="Z_40289019_1FFD_4352_B45F_A505B698E66F_.wvu.FilterData" localSheetId="8" hidden="1">'CSB projection'!$A$10:$BT$13</definedName>
    <definedName name="Z_402EBCCD_B45B_488C_9832_E58420BBF962_.wvu.FilterData" localSheetId="8" hidden="1">'CSB projection'!$A$10:$BT$499</definedName>
    <definedName name="Z_40FB6545_929F_41FE_ADB4_721DD352749B_.wvu.FilterData" localSheetId="8" hidden="1">'CSB projection'!$12:$13</definedName>
    <definedName name="Z_42BBAE0F_946B_4C24_8448_47A603369D1D_.wvu.FilterData" localSheetId="8" hidden="1">'CSB projection'!$A$10:$AX$13</definedName>
    <definedName name="Z_42E97187_3301_4EF8_8153_680269028297_.wvu.FilterData" localSheetId="8" hidden="1">'CSB projection'!$A$10:$AX$13</definedName>
    <definedName name="Z_4308E747_FAE4_41D3_90A7_6013D56917F0_.wvu.FilterData" localSheetId="8" hidden="1">'CSB projection'!$A$10:$AX$13</definedName>
    <definedName name="Z_432585FD_A431_4E16_BE5E_93D5D98BF77E_.wvu.FilterData" localSheetId="8" hidden="1">'CSB projection'!$A$10:$HC$13</definedName>
    <definedName name="Z_4377E0DA_9ABC_4F7D_8F29_B01BF06827B0_.wvu.FilterData" localSheetId="8" hidden="1">'CSB projection'!$A$10:$HC$13</definedName>
    <definedName name="Z_4497518E_84BF_4B2D_8D7A_7798DDC1AF59_.wvu.FilterData" localSheetId="8" hidden="1">'CSB projection'!$A$10:$HC$13</definedName>
    <definedName name="Z_44D17690_1901_4DB7_BA9D_D1F293414969_.wvu.FilterData" localSheetId="8" hidden="1">'CSB projection'!$A$10:$AX$369</definedName>
    <definedName name="Z_44E7A906_406D_488D_B760_1AFB03914DEB_.wvu.FilterData" localSheetId="8" hidden="1">'CSB projection'!$A$10:$HC$13</definedName>
    <definedName name="Z_452AAB3C_EF92_4EA9_A453_319F738643B4_.wvu.FilterData" localSheetId="8" hidden="1">'CSB projection'!$A$10:$AX$13</definedName>
    <definedName name="Z_45959949_2978_4D5A_9230_59E054356E7E_.wvu.FilterData" localSheetId="8" hidden="1">'CSB projection'!$A$10:$HC$13</definedName>
    <definedName name="Z_45D65A91_34D2_48C6_9D0F_9D09DDA5FD54_.wvu.FilterData" localSheetId="8" hidden="1">'CSB projection'!$A$10:$AX$13</definedName>
    <definedName name="Z_46C29BB7_27BA_4E45_8C07_18CD6D5E7D31_.wvu.Cols" localSheetId="8" hidden="1">'CSB projection'!$Y:$Y</definedName>
    <definedName name="Z_46C29BB7_27BA_4E45_8C07_18CD6D5E7D31_.wvu.FilterData" localSheetId="8" hidden="1">'CSB projection'!$12:$13</definedName>
    <definedName name="Z_46C29BB7_27BA_4E45_8C07_18CD6D5E7D31_.wvu.FilterData" localSheetId="9" hidden="1">'Pay Framework'!$P$1:$P$3999</definedName>
    <definedName name="Z_46D3A155_7684_4A1A_99AD_C0568A0AD367_.wvu.FilterData" localSheetId="8" hidden="1">'CSB projection'!$10:$13</definedName>
    <definedName name="Z_471DAEBA_EA2D_4711_923D_EB12BA20490F_.wvu.FilterData" localSheetId="8" hidden="1">'CSB projection'!$A$1:$BE$13</definedName>
    <definedName name="Z_472966E0_F9F2_434C_8B72_B5051B32EFB5_.wvu.FilterData" localSheetId="8" hidden="1">'CSB projection'!$A$10:$AX$13</definedName>
    <definedName name="Z_47A9B28A_F5B6_4C48_A3A9_EB1786D8A47C_.wvu.FilterData" localSheetId="8" hidden="1">'CSB projection'!$A$10:$AX$13</definedName>
    <definedName name="Z_47B1E263_AF25_4E6D_B611_D15A7D24D34A_.wvu.FilterData" localSheetId="8" hidden="1">'CSB projection'!$A$10:$Z$13</definedName>
    <definedName name="Z_47D835A5_81E1_49F4_905A_D32ADE4F5383_.wvu.FilterData" localSheetId="8" hidden="1">'CSB projection'!$A$10:$HA$13</definedName>
    <definedName name="Z_4831E87D_B96F_4619_88E1_6B84A8CD3F1E_.wvu.FilterData" localSheetId="8" hidden="1">'CSB projection'!$A$10:$HC$13</definedName>
    <definedName name="Z_486BB989_B979_4FB9_95B6_10AA5C85E6CF_.wvu.FilterData" localSheetId="8" hidden="1">'CSB projection'!$A$10:$HC$13</definedName>
    <definedName name="Z_4920FF6C_AFA8_4E6F_B1CD_C1EB9278C42E_.wvu.FilterData" localSheetId="8" hidden="1">'CSB projection'!$A$10:$AX$13</definedName>
    <definedName name="Z_4A05B5C9_92BE_40AC_85B0_2D2097823321_.wvu.FilterData" localSheetId="8" hidden="1">'CSB projection'!$A$10:$AX$13</definedName>
    <definedName name="Z_4A4DA3F7_11BD_431D_BBFA_0AA4F00111D2_.wvu.FilterData" localSheetId="8" hidden="1">'CSB projection'!$A$1:$BR$13</definedName>
    <definedName name="Z_4A5A344A_7243_416F_B230_59D1A47D84FA_.wvu.FilterData" localSheetId="8" hidden="1">'CSB projection'!$12:$13</definedName>
    <definedName name="Z_4B87B4E0_0C5D_46CC_BCF4_49CBCDC56933_.wvu.FilterData" localSheetId="8" hidden="1">'CSB projection'!$A$10:$HC$13</definedName>
    <definedName name="Z_4BF4DDA6_F426_40C2_8047_9840A0A8D80F_.wvu.FilterData" localSheetId="8" hidden="1">'CSB projection'!$A$10:$HC$13</definedName>
    <definedName name="Z_4CEF3B09_1F2D_4096_8771_71B8EECC3E0C_.wvu.FilterData" localSheetId="8" hidden="1">'CSB projection'!$A$10:$HC$13</definedName>
    <definedName name="Z_4D3CB6B5_D3F3_4EDC_A383_2F3D6178CC23_.wvu.FilterData" localSheetId="8" hidden="1">'CSB projection'!$A$10:$HC$13</definedName>
    <definedName name="Z_4DF6AE61_8C57_4398_B895_873ACA9D08CE_.wvu.FilterData" localSheetId="8" hidden="1">'CSB projection'!#REF!</definedName>
    <definedName name="Z_4E037AD6_9A32_4C13_A7E9_8E53FBC5D116_.wvu.FilterData" localSheetId="8" hidden="1">'CSB projection'!$A$10:$Z$13</definedName>
    <definedName name="Z_4E04A252_4947_4036_91B6_47D504DD0D5B_.wvu.FilterData" localSheetId="8" hidden="1">'CSB projection'!$A$10:$HC$13</definedName>
    <definedName name="Z_4F6AF413_0B2F_4403_9452_9FDA50DFEEB0_.wvu.FilterData" localSheetId="8" hidden="1">'CSB projection'!$A$10:$HC$13</definedName>
    <definedName name="Z_4F76331B_FD57_4322_A43D_63B1251AD71A_.wvu.FilterData" localSheetId="8" hidden="1">'CSB projection'!$A$10:$HC$13</definedName>
    <definedName name="Z_4FF44F1F_95AD_41D1_9062_341AE0B75856_.wvu.FilterData" localSheetId="8" hidden="1">'CSB projection'!$A$10:$AX$13</definedName>
    <definedName name="Z_5019A6D4_7827_412B_BAAE_C3F361A2C7AA_.wvu.FilterData" localSheetId="8" hidden="1">'CSB projection'!$A$10:$HA$13</definedName>
    <definedName name="Z_50D3AE3C_95A0_40B7_9C93_9A15C8D224F5_.wvu.FilterData" localSheetId="8" hidden="1">'CSB projection'!$A$10:$Z$13</definedName>
    <definedName name="Z_51C6ABAD_7BFA_4349_A5AC_3499C8102BCE_.wvu.FilterData" localSheetId="8" hidden="1">'CSB projection'!$A$10:$HC$13</definedName>
    <definedName name="Z_52223338_6245_4831_B9A5_5DA314EF97DA_.wvu.Cols" localSheetId="9" hidden="1">'Pay Framework'!$G:$O</definedName>
    <definedName name="Z_52223338_6245_4831_B9A5_5DA314EF97DA_.wvu.FilterData" localSheetId="8" hidden="1">'CSB projection'!$A$10:$HC$13</definedName>
    <definedName name="Z_523414B8_B950_438C_BB95_EF856EA2519F_.wvu.FilterData" localSheetId="8" hidden="1">'CSB projection'!$10:$13</definedName>
    <definedName name="Z_52AA6F5F_F48F_49F3_9F2D_EC8DA44341CB_.wvu.FilterData" localSheetId="8" hidden="1">'CSB projection'!$A$10:$HC$13</definedName>
    <definedName name="Z_52AA6F5F_F48F_49F3_9F2D_EC8DA44341CB_.wvu.FilterData" localSheetId="9" hidden="1">'Pay Framework'!$B$1:$AB$170</definedName>
    <definedName name="Z_52B871A5_C135_4F58_9E16_136CC44C1B0F_.wvu.FilterData" localSheetId="8" hidden="1">'CSB projection'!$A$10:$BT$499</definedName>
    <definedName name="Z_52F44BAC_5E40_4C6C_ABD4_7B8A0D02DABE_.wvu.FilterData" localSheetId="8" hidden="1">'CSB projection'!$A$10:$HC$13</definedName>
    <definedName name="Z_53929F8D_B98F_4C7E_82B7_F031F345EDEC_.wvu.FilterData" localSheetId="8" hidden="1">'CSB projection'!$A$10:$HC$13</definedName>
    <definedName name="Z_539A3C1E_D110_452D_A465_551C10C2BB83_.wvu.FilterData" localSheetId="8" hidden="1">'CSB projection'!$A$10:$AX$13</definedName>
    <definedName name="Z_5529909B_972E_4015_9E8D_8521D867CBF7_.wvu.FilterData" localSheetId="8" hidden="1">'CSB projection'!$A$10:$HC$13</definedName>
    <definedName name="Z_552CB47E_DEC8_490B_A81E_769E0917DB7E_.wvu.FilterData" localSheetId="8" hidden="1">'CSB projection'!$A$10:$HC$13</definedName>
    <definedName name="Z_5533CEB9_9D93_4F92_BB96_CEDC14A9693D_.wvu.FilterData" localSheetId="8" hidden="1">'CSB projection'!$A$10:$HC$13</definedName>
    <definedName name="Z_55A58F27_6D88_49ED_A19E_336F2CE51CF8_.wvu.FilterData" localSheetId="8" hidden="1">'CSB projection'!$10:$13</definedName>
    <definedName name="Z_56C61E29_E325_40E1_B629_4C20718C1925_.wvu.FilterData" localSheetId="8" hidden="1">'CSB projection'!$A$10:$HC$13</definedName>
    <definedName name="Z_56DD2DB8_E024_495D_82A9_CE76044A3A7E_.wvu.FilterData" localSheetId="8" hidden="1">'CSB projection'!$A$10:$BT$13</definedName>
    <definedName name="Z_56E4E814_CD9E_42E0_8CFE_252A782E9BCC_.wvu.Cols" localSheetId="8" hidden="1">'CSB projection'!$C:$C,'CSB projection'!$E:$E,'CSB projection'!$K:$L,'CSB projection'!$S:$V,'CSB projection'!$Y:$Y</definedName>
    <definedName name="Z_56E4E814_CD9E_42E0_8CFE_252A782E9BCC_.wvu.Cols" localSheetId="9" hidden="1">'Pay Framework'!$G:$O</definedName>
    <definedName name="Z_56E4E814_CD9E_42E0_8CFE_252A782E9BCC_.wvu.FilterData" localSheetId="8" hidden="1">'CSB projection'!$12:$13</definedName>
    <definedName name="Z_56E4E814_CD9E_42E0_8CFE_252A782E9BCC_.wvu.FilterData" localSheetId="9" hidden="1">'Pay Framework'!$P$1:$P$3999</definedName>
    <definedName name="Z_572E62B2_4438_4893_89C4_3C6353634917_.wvu.FilterData" localSheetId="8" hidden="1">'CSB projection'!$A$10:$BA$13</definedName>
    <definedName name="Z_57FC447C_8544_40F6_BF27_3A6C0B4D5C06_.wvu.FilterData" localSheetId="8" hidden="1">'CSB projection'!$A$10:$AX$13</definedName>
    <definedName name="Z_58004391_7725_4EBE_936A_E813FB819205_.wvu.FilterData" localSheetId="8" hidden="1">'CSB projection'!$A$10:$AX$13</definedName>
    <definedName name="Z_5824A3D7_11BF_4248_A09E_8D2FD83253DF_.wvu.FilterData" localSheetId="8" hidden="1">'CSB projection'!$A$10:$HC$13</definedName>
    <definedName name="Z_585B9664_ED91_4327_956B_D7144E665493_.wvu.FilterData" localSheetId="8" hidden="1">'CSB projection'!$A$10:$AX$13</definedName>
    <definedName name="Z_5914959A_5E0A_49F7_8524_1986C240D288_.wvu.FilterData" localSheetId="8" hidden="1">'CSB projection'!$A$10:$HC$13</definedName>
    <definedName name="Z_5937A40D_D809_4F8F_B61D_0332BAAD6C2D_.wvu.FilterData" localSheetId="8" hidden="1">'CSB projection'!$A$10:$HC$13</definedName>
    <definedName name="Z_5961E277_C624_4454_8713_5F2891C83D70_.wvu.FilterData" localSheetId="8" hidden="1">'CSB projection'!#REF!</definedName>
    <definedName name="Z_599B932C_BBA4_4741_9128_6BE4E70D2C06_.wvu.FilterData" localSheetId="8" hidden="1">'CSB projection'!$A$10:$HC$13</definedName>
    <definedName name="Z_59A4EFE0_C26B_4314_A7DF_B8FAE09A668E_.wvu.FilterData" localSheetId="8" hidden="1">'CSB projection'!$A$10:$AX$13</definedName>
    <definedName name="Z_59CD08C5_50F5_46C1_9C4D_F98438C72DC4_.wvu.FilterData" localSheetId="8" hidden="1">'CSB projection'!$A$10:$AX$13</definedName>
    <definedName name="Z_59F81537_BB1E_4145_A884_2966353E4E98_.wvu.FilterData" localSheetId="8" hidden="1">'CSB projection'!$10:$13</definedName>
    <definedName name="Z_5A3FAE89_9403_4115_B9B0_872E4FA965BD_.wvu.FilterData" localSheetId="8" hidden="1">'CSB projection'!$A$10:$BT$13</definedName>
    <definedName name="Z_5A44CC67_B436_4B5F_8839_CBD81CD54EA3_.wvu.FilterData" localSheetId="8" hidden="1">'CSB projection'!$A$10:$AX$369</definedName>
    <definedName name="Z_5A4F8211_DE0B_4771_8D6C_A51BAD931D10_.wvu.FilterData" localSheetId="8" hidden="1">'CSB projection'!#REF!</definedName>
    <definedName name="Z_5A684B53_B652_473D_8AAA_B4F72379046A_.wvu.FilterData" localSheetId="8" hidden="1">'CSB projection'!$A$10:$BT$499</definedName>
    <definedName name="Z_5AB81834_A90D_4043_B8B4_20CF927A7D76_.wvu.FilterData" localSheetId="8" hidden="1">'CSB projection'!$A$10:$HC$13</definedName>
    <definedName name="Z_5B120AC7_7338_4CF5_A075_306B86906B50_.wvu.FilterData" localSheetId="8" hidden="1">'CSB projection'!$A$10:$HC$13</definedName>
    <definedName name="Z_5CC8CA66_A381_493D_BAE5_6DC700412219_.wvu.FilterData" localSheetId="8" hidden="1">'CSB projection'!$A$10:$AX$13</definedName>
    <definedName name="Z_5CEB2BF0_407E_4076_B799_19D2A684F282_.wvu.FilterData" localSheetId="8" hidden="1">'CSB projection'!$A$10:$HC$13</definedName>
    <definedName name="Z_5CFFA722_6AD4_43EC_B25A_AEFC3F8EB549_.wvu.FilterData" localSheetId="8" hidden="1">'CSB projection'!$A$10:$HC$13</definedName>
    <definedName name="Z_5D1DFD95_2CF6_400E_B437_2B3FF7FD7CFB_.wvu.FilterData" localSheetId="8" hidden="1">'CSB projection'!$A$10:$HC$13</definedName>
    <definedName name="Z_5D51864E_F04C_465A_8803_32C1B23DD025_.wvu.FilterData" localSheetId="8" hidden="1">'CSB projection'!$A$10:$AX$13</definedName>
    <definedName name="Z_5DCFD80F_6B44_4790_B8AC_EA6528AE6235_.wvu.FilterData" localSheetId="8" hidden="1">'CSB projection'!$A$10:$AX$13</definedName>
    <definedName name="Z_5E082586_0FEE_4413_BBC0_BF83BE20EB9D_.wvu.Cols" localSheetId="8" hidden="1">'CSB projection'!$C:$C,'CSB projection'!$E:$E,'CSB projection'!$K:$L,'CSB projection'!$S:$V,'CSB projection'!$Y:$Y</definedName>
    <definedName name="Z_5E082586_0FEE_4413_BBC0_BF83BE20EB9D_.wvu.Cols" localSheetId="9" hidden="1">'Pay Framework'!$G:$O</definedName>
    <definedName name="Z_5E082586_0FEE_4413_BBC0_BF83BE20EB9D_.wvu.FilterData" localSheetId="8" hidden="1">'CSB projection'!$A$10:$AX$13</definedName>
    <definedName name="Z_5E082586_0FEE_4413_BBC0_BF83BE20EB9D_.wvu.FilterData" localSheetId="9" hidden="1">'Pay Framework'!$P$1:$P$3999</definedName>
    <definedName name="Z_5E27BE4E_6105_4566_B6C0_1A71465F8A3C_.wvu.FilterData" localSheetId="8" hidden="1">'CSB projection'!$A$10:$HC$13</definedName>
    <definedName name="Z_5ED659F1_62D1_4092_A7E9_4D7B19EA8852_.wvu.FilterData" localSheetId="8" hidden="1">'CSB projection'!$A$10:$HC$13</definedName>
    <definedName name="Z_603D8E60_A433_49D4_86E6_3ED2F5FCBBA5_.wvu.FilterData" localSheetId="8" hidden="1">'CSB projection'!$A$10:$HC$13</definedName>
    <definedName name="Z_6100F1EA_B0B7_4352_B54C_C680DFC88125_.wvu.FilterData" localSheetId="8" hidden="1">'CSB projection'!$A$10:$HC$13</definedName>
    <definedName name="Z_610F05BD_E5AC_49FA_9E57_AF5C3B1FD306_.wvu.FilterData" localSheetId="8" hidden="1">'CSB projection'!$A$10:$HC$13</definedName>
    <definedName name="Z_612516AC_BF7B_449F_8311_E27293C8074F_.wvu.FilterData" localSheetId="8" hidden="1">'CSB projection'!$A$10:$AX$13</definedName>
    <definedName name="Z_619303AD_691D_4BE1_8571_FFE6C2C5B7CF_.wvu.Cols" localSheetId="8" hidden="1">'CSB projection'!$C:$C,'CSB projection'!$E:$E,'CSB projection'!$K:$L,'CSB projection'!$S:$V,'CSB projection'!$Y:$Y</definedName>
    <definedName name="Z_619303AD_691D_4BE1_8571_FFE6C2C5B7CF_.wvu.Cols" localSheetId="9" hidden="1">'Pay Framework'!$G:$O</definedName>
    <definedName name="Z_619303AD_691D_4BE1_8571_FFE6C2C5B7CF_.wvu.FilterData" localSheetId="8" hidden="1">'CSB projection'!$A$10:$HC$13</definedName>
    <definedName name="Z_619303AD_691D_4BE1_8571_FFE6C2C5B7CF_.wvu.FilterData" localSheetId="9" hidden="1">'Pay Framework'!$P$1:$P$3999</definedName>
    <definedName name="Z_61D8DB67_977D_4728_B63E_D168A629E3FF_.wvu.FilterData" localSheetId="8" hidden="1">'CSB projection'!$A$10:$HC$13</definedName>
    <definedName name="Z_61EDB1AF_C391_4FD9_8FD1_FA77A4987362_.wvu.FilterData" localSheetId="8" hidden="1">'CSB projection'!$A$10:$HC$13</definedName>
    <definedName name="Z_61EDB1AF_C391_4FD9_8FD1_FA77A4987362_.wvu.FilterData" localSheetId="9" hidden="1">'Pay Framework'!$P$1:$P$3999</definedName>
    <definedName name="Z_62230CE4_66EC_466D_8AA2_921306E094C6_.wvu.FilterData" localSheetId="8" hidden="1">'CSB projection'!$A$10:$HC$13</definedName>
    <definedName name="Z_624B008F_4464_4E0E_B499_6BD68D2284D7_.wvu.FilterData" localSheetId="8" hidden="1">'CSB projection'!$A$10:$AX$13</definedName>
    <definedName name="Z_62669001_E90E_46A3_9301_1A5D33411AE0_.wvu.FilterData" localSheetId="8" hidden="1">'CSB projection'!#REF!</definedName>
    <definedName name="Z_6293E68B_723C_469F_82F8_71393A7C2DCA_.wvu.FilterData" localSheetId="8" hidden="1">'CSB projection'!$A$10:$AX$13</definedName>
    <definedName name="Z_62EB825A_003A_43D5_A75F_7C78F34C8DA7_.wvu.FilterData" localSheetId="8" hidden="1">'CSB projection'!$A$10:$AX$13</definedName>
    <definedName name="Z_62F17366_034A_4CA0_AC56_51C23D52DC22_.wvu.FilterData" localSheetId="8" hidden="1">'CSB projection'!$A$10:$BT$13</definedName>
    <definedName name="Z_63747BD6_6867_486F_BE63_13765C976286_.wvu.FilterData" localSheetId="8" hidden="1">'CSB projection'!$A$10:$HC$13</definedName>
    <definedName name="Z_638FD86A_C3B8_45DC_A008_ACC3B155649D_.wvu.FilterData" localSheetId="8" hidden="1">'CSB projection'!$A$10:$HC$13</definedName>
    <definedName name="Z_63A380A2_2EE2_4DCA_A8A7_15368F8BE909_.wvu.FilterData" localSheetId="8" hidden="1">'CSB projection'!$10:$13</definedName>
    <definedName name="Z_63E8BB6B_7D02_46D9_AF6F_7B892CB2D5DB_.wvu.FilterData" localSheetId="8" hidden="1">'CSB projection'!$A$10:$HC$13</definedName>
    <definedName name="Z_64395CE1_16D1_45E7_A3AE_A22391B747EE_.wvu.FilterData" localSheetId="8" hidden="1">'CSB projection'!$A$10:$AX$369</definedName>
    <definedName name="Z_647216F0_CCC5_44A9_AF02_2FD93EE9EEEC_.wvu.FilterData" localSheetId="8" hidden="1">'CSB projection'!$A$10:$HC$13</definedName>
    <definedName name="Z_648EA1DC_EBE7_416D_A285_4DE00E0E8026_.wvu.FilterData" localSheetId="8" hidden="1">'CSB projection'!$A$1:$BR$13</definedName>
    <definedName name="Z_655521DE_FFBC_4B54_8E9D_008D575257E3_.wvu.FilterData" localSheetId="8" hidden="1">'CSB projection'!$A$10:$AX$13</definedName>
    <definedName name="Z_667C80BA_AA31_4AAE_8298_F60A888EC49C_.wvu.FilterData" localSheetId="8" hidden="1">'CSB projection'!$A$10:$HC$13</definedName>
    <definedName name="Z_6687347E_86A7_4DB5_9FAA_F2D3D77B67BF_.wvu.FilterData" localSheetId="8" hidden="1">'CSB projection'!$A$10:$HC$13</definedName>
    <definedName name="Z_66C90FDF_8DF5_4DCE_A84C_B61CEE405A7A_.wvu.FilterData" localSheetId="8" hidden="1">'CSB projection'!$A$10:$AX$13</definedName>
    <definedName name="Z_66D40627_A3C5_4152_B3E2_08E081F4C649_.wvu.FilterData" localSheetId="8" hidden="1">'CSB projection'!$A$10:$HC$13</definedName>
    <definedName name="Z_68099F71_211C_41F8_94A4_53121A88EEF0_.wvu.FilterData" localSheetId="8" hidden="1">'CSB projection'!$A$10:$HC$13</definedName>
    <definedName name="Z_691F5997_473C_4E4B_8EE7_937CC24961DC_.wvu.FilterData" localSheetId="8" hidden="1">'CSB projection'!$10:$13</definedName>
    <definedName name="Z_69F6C836_156E_4B95_B311_7998AAFEDFC6_.wvu.FilterData" localSheetId="8" hidden="1">'CSB projection'!$A$10:$HA$13</definedName>
    <definedName name="Z_6A1E623D_0967_42AF_9259_AA148BBC9AEB_.wvu.FilterData" localSheetId="8" hidden="1">'CSB projection'!$A$10:$AX$13</definedName>
    <definedName name="Z_6A75297C_B8A7_4DBC_99D4_2F74A1249924_.wvu.FilterData" localSheetId="8" hidden="1">'CSB projection'!$A$10:$HC$13</definedName>
    <definedName name="Z_6AC61E94_5A8A_4C9A_BB6F_E7BA978E0455_.wvu.FilterData" localSheetId="8" hidden="1">'CSB projection'!$A$10:$HC$13</definedName>
    <definedName name="Z_6AECC582_A07A_4ECA_AB88_34D029750C8C_.wvu.FilterData" localSheetId="8" hidden="1">'CSB projection'!$A$10:$AX$13</definedName>
    <definedName name="Z_6B60F5ED_A680_4DDF_98E5_77E9A4E7EB7B_.wvu.FilterData" localSheetId="8" hidden="1">'CSB projection'!$A$10:$HC$13</definedName>
    <definedName name="Z_6B8830D8_95F4_4AF4_9D03_747C56D2B48B_.wvu.FilterData" localSheetId="8" hidden="1">'CSB projection'!$A$10:$HC$13</definedName>
    <definedName name="Z_6C0D2A4D_49D0_4F3E_9095_0A8D9CC75494_.wvu.FilterData" localSheetId="8" hidden="1">'CSB projection'!$10:$13</definedName>
    <definedName name="Z_6C1996C8_6C5F_427C_85E9_56B9443F8D1D_.wvu.FilterData" localSheetId="8" hidden="1">'CSB projection'!$A$10:$AX$13</definedName>
    <definedName name="Z_6C2BD31C_6DF8_48DB_81E0_E944CF22EEDA_.wvu.FilterData" localSheetId="8" hidden="1">'CSB projection'!$A$10:$HC$13</definedName>
    <definedName name="Z_6D6CB091_6FF8_462C_BB05_96DD5AC8FE50_.wvu.FilterData" localSheetId="8" hidden="1">'CSB projection'!$A$10:$BT$13</definedName>
    <definedName name="Z_6D8D9ED5_C04F_4EA3_960B_66E04F91472C_.wvu.FilterData" localSheetId="8" hidden="1">'CSB projection'!$A$10:$HC$13</definedName>
    <definedName name="Z_6E4BAD6E_6F15_4FF1_B517_0DA2192351E2_.wvu.FilterData" localSheetId="8" hidden="1">'CSB projection'!$A$10:$AX$13</definedName>
    <definedName name="Z_6E63DDBE_7B61_4EA6_AF59_D5C104D266B2_.wvu.FilterData" localSheetId="8" hidden="1">'CSB projection'!$A$10:$HC$13</definedName>
    <definedName name="Z_6EAE4141_3091_4E58_AFEA_398B9180B611_.wvu.FilterData" localSheetId="8" hidden="1">'CSB projection'!$A$10:$AX$13</definedName>
    <definedName name="Z_6EDDC223_A99B_4F2A_B4DD_2C2C72F23DB4_.wvu.FilterData" localSheetId="8" hidden="1">'CSB projection'!$A$10:$HC$13</definedName>
    <definedName name="Z_6EE5DEBC_088C_4768_9093_8967590915DD_.wvu.FilterData" localSheetId="8" hidden="1">'CSB projection'!$A$10:$BT$13</definedName>
    <definedName name="Z_6F2A082B_99CF_426A_9737_DFF3DEAE7198_.wvu.FilterData" localSheetId="8" hidden="1">'CSB projection'!$A$10:$AX$13</definedName>
    <definedName name="Z_6F98C571_4945_49C7_8965_E370ED2AAFFD_.wvu.FilterData" localSheetId="8" hidden="1">'CSB projection'!$A$10:$HC$13</definedName>
    <definedName name="Z_6FAB2C7C_77D5_4623_834C_F4C2DB149A9E_.wvu.FilterData" localSheetId="8" hidden="1">'CSB projection'!$10:$13</definedName>
    <definedName name="Z_6FAFEBFF_EA3F_4556_BD1D_DCF25FC19D18_.wvu.FilterData" localSheetId="8" hidden="1">'CSB projection'!$A$10:$AX$13</definedName>
    <definedName name="Z_6FD1DC91_B18D_4B9A_ACE6_D5C7830FBB13_.wvu.FilterData" localSheetId="8" hidden="1">'CSB projection'!$A$10:$AX$369</definedName>
    <definedName name="Z_701F7F4D_BDB8_48D9_BE44_111CD7564B11_.wvu.FilterData" localSheetId="8" hidden="1">'CSB projection'!$A$10:$BT$13</definedName>
    <definedName name="Z_704B7179_5FBD_494C_BF99_252BBBDF0E91_.wvu.FilterData" localSheetId="8" hidden="1">'CSB projection'!$A$10:$AX$13</definedName>
    <definedName name="Z_7065E53F_F85B_4BD3_83A2_EB4C06817083_.wvu.FilterData" localSheetId="8" hidden="1">'CSB projection'!$A$10:$HC$13</definedName>
    <definedName name="Z_706C4A77_E6EA_4D6C_8E12_C5A8213A1E6A_.wvu.FilterData" localSheetId="8" hidden="1">'CSB projection'!$A$10:$AX$13</definedName>
    <definedName name="Z_709E8DC8_2865_4F2A_8C59_B4A15E5E14A4_.wvu.FilterData" localSheetId="8" hidden="1">'CSB projection'!$12:$13</definedName>
    <definedName name="Z_70A47B97_2025_495B_AA97_3982C2DAF1F2_.wvu.FilterData" localSheetId="8" hidden="1">'CSB projection'!$A$10:$HA$13</definedName>
    <definedName name="Z_70B70EC2_4417_494A_AF1D_208BC2E416B2_.wvu.FilterData" localSheetId="8" hidden="1">'CSB projection'!$A$10:$HC$13</definedName>
    <definedName name="Z_70FBAEDB_F785_428C_9DD8_597BDBCCDB7B_.wvu.FilterData" localSheetId="8" hidden="1">'CSB projection'!$A$10:$HC$13</definedName>
    <definedName name="Z_70FBB062_D7E9_4529_A52D_C905EA7BF548_.wvu.FilterData" localSheetId="8" hidden="1">'CSB projection'!$A$10:$AX$13</definedName>
    <definedName name="Z_7320ED31_C95D_41CC_B666_8D7D68297CDF_.wvu.FilterData" localSheetId="8" hidden="1">'CSB projection'!$A$10:$HC$13</definedName>
    <definedName name="Z_735F3B71_694E_4ADA_ABAC_66CEC8204AB6_.wvu.FilterData" localSheetId="8" hidden="1">'CSB projection'!$A$10:$HC$13</definedName>
    <definedName name="Z_73FE10C4_531F_4BCF_94A2_C1B1C35EB31B_.wvu.FilterData" localSheetId="8" hidden="1">'CSB projection'!$A$10:$HC$13</definedName>
    <definedName name="Z_7415CF88_DF15_4BD1_8277_9E04D763B621_.wvu.FilterData" localSheetId="8" hidden="1">'CSB projection'!$A$10:$HA$13</definedName>
    <definedName name="Z_74A093C0_5B70_44AC_8660_756EC79E5236_.wvu.FilterData" localSheetId="8" hidden="1">'CSB projection'!$A$10:$AX$13</definedName>
    <definedName name="Z_74A0D759_682D_424C_9A03_F64A287258B3_.wvu.FilterData" localSheetId="8" hidden="1">'CSB projection'!$A$10:$HC$13</definedName>
    <definedName name="Z_74C3DF08_B534_4B86_BA0F_185CB6127661_.wvu.FilterData" localSheetId="8" hidden="1">'CSB projection'!$A$10:$BT$499</definedName>
    <definedName name="Z_74D55FFA_6E7C_4695_B112_4D7530251391_.wvu.FilterData" localSheetId="8" hidden="1">'CSB projection'!$A$10:$HC$13</definedName>
    <definedName name="Z_75094E20_2422_47A6_BF7D_F03211F424CA_.wvu.FilterData" localSheetId="8" hidden="1">'CSB projection'!$A$10:$AX$13</definedName>
    <definedName name="Z_761A94EE_0956_488A_BA30_DC7C33D5CCB1_.wvu.FilterData" localSheetId="8" hidden="1">'CSB projection'!$A$10:$BT$13</definedName>
    <definedName name="Z_7677E046_F3F2_4223_8384_5CA724B399FD_.wvu.FilterData" localSheetId="8" hidden="1">'CSB projection'!$A$10:$HC$13</definedName>
    <definedName name="Z_77162B3B_6CF8_4C27_BE36_DD1FE03FBB3A_.wvu.FilterData" localSheetId="8" hidden="1">'CSB projection'!$A$10:$V$13</definedName>
    <definedName name="Z_7759F7C0_A5E9_4A7B_A7C2_187798410717_.wvu.FilterData" localSheetId="8" hidden="1">'CSB projection'!$A$10:$AX$13</definedName>
    <definedName name="Z_775F8048_D94E_4750_BCBE_079CC1CF3986_.wvu.FilterData" localSheetId="8" hidden="1">'CSB projection'!$A$10:$HC$13</definedName>
    <definedName name="Z_777641C1_A8A3_4435_A071_B5DE86EFC5FE_.wvu.FilterData" localSheetId="8" hidden="1">'CSB projection'!$A$10:$BT$499</definedName>
    <definedName name="Z_779691D8_0A1B_4458_85C3_BEF833B0BB10_.wvu.FilterData" localSheetId="8" hidden="1">'CSB projection'!$A$10:$HC$13</definedName>
    <definedName name="Z_781F478A_7E75_4FCD_96FF_B600E1BBCBC9_.wvu.FilterData" localSheetId="8" hidden="1">'CSB projection'!$A$10:$AX$369</definedName>
    <definedName name="Z_787F6B2E_3736_470D_B171_C29B8D2D0789_.wvu.FilterData" localSheetId="8" hidden="1">'CSB projection'!$A$10:$HC$13</definedName>
    <definedName name="Z_79211400_06BE_4A48_85E0_BA9D3F96499D_.wvu.FilterData" localSheetId="8" hidden="1">'CSB projection'!$A$10:$GB$13</definedName>
    <definedName name="Z_797B6F2E_A578_4C2F_8B8D_ABDB1B850C92_.wvu.FilterData" localSheetId="8" hidden="1">'CSB projection'!$A$10:$HC$13</definedName>
    <definedName name="Z_7A1FAAF2_6C19_4723_A43E_9226FE14FCA5_.wvu.FilterData" localSheetId="8" hidden="1">'CSB projection'!$A$10:$HC$13</definedName>
    <definedName name="Z_7A6E0D38_2079_442B_8249_C945970B7AB9_.wvu.FilterData" localSheetId="8" hidden="1">'CSB projection'!$A$10:$BT$499</definedName>
    <definedName name="Z_7AD83A39_3AF5_4E56_9FEF_9F4A9A74B3A2_.wvu.FilterData" localSheetId="8" hidden="1">'CSB projection'!$A$10:$HA$13</definedName>
    <definedName name="Z_7ADDFF7B_3DFC_497A_87E6_CAE011301FF7_.wvu.FilterData" localSheetId="8" hidden="1">'CSB projection'!$A$10:$HC$13</definedName>
    <definedName name="Z_7B1BC9F4_86F8_4BE1_A084_22887E378916_.wvu.FilterData" localSheetId="8" hidden="1">'CSB projection'!$A$10:$HC$13</definedName>
    <definedName name="Z_7B4F8A39_BAC9_4644_B919_E2D0AD49BE50_.wvu.FilterData" localSheetId="8" hidden="1">'CSB projection'!$A$10:$AX$13</definedName>
    <definedName name="Z_7BD5C7C3_26A9_4D27_9939_3B613BF9E60D_.wvu.FilterData" localSheetId="8" hidden="1">'CSB projection'!$A$10:$BT$13</definedName>
    <definedName name="Z_7BE8F499_6BE5_4C49_B1A5_F4AD04B5C6AB_.wvu.FilterData" localSheetId="8" hidden="1">'CSB projection'!$A$10:$AX$13</definedName>
    <definedName name="Z_7C4CFC52_BB93_4A21_9C04_0345CBA28A39_.wvu.FilterData" localSheetId="8" hidden="1">'CSB projection'!$A$10:$Z$13</definedName>
    <definedName name="Z_7CABF505_5985_4A34_AB6A_53E87AC95FD0_.wvu.FilterData" localSheetId="8" hidden="1">'CSB projection'!$A$10:$AX$13</definedName>
    <definedName name="Z_7D2D4F67_90ED_4654_B879_A841149190BC_.wvu.FilterData" localSheetId="8" hidden="1">'CSB projection'!$A$10:$AX$13</definedName>
    <definedName name="Z_7D4AB5DC_B7CA_4CFD_9AB9_67C32615388F_.wvu.FilterData" localSheetId="8" hidden="1">'CSB projection'!$A$10:$BT$13</definedName>
    <definedName name="Z_7DDCF052_1AAA_47C0_BF88_0AA7EF8AAD79_.wvu.FilterData" localSheetId="8" hidden="1">'CSB projection'!$A$10:$HA$13</definedName>
    <definedName name="Z_7EED3FDA_FF75_4867_BE00_4488DC185900_.wvu.FilterData" localSheetId="8" hidden="1">'CSB projection'!$A$10:$HC$13</definedName>
    <definedName name="Z_7F09C34A_F89B_487A_B651_D780AD824B2F_.wvu.FilterData" localSheetId="8" hidden="1">'CSB projection'!$A$10:$HC$13</definedName>
    <definedName name="Z_7F86A049_7E04_4D7B_9163_E6F602DF9AB8_.wvu.FilterData" localSheetId="8" hidden="1">'CSB projection'!$A$10:$HC$13</definedName>
    <definedName name="Z_7F9B67E5_4656_48AC_A14B_114E73420EC6_.wvu.FilterData" localSheetId="8" hidden="1">'CSB projection'!$10:$13</definedName>
    <definedName name="Z_80C4E15C_7712_44E5_B52B_C51F32B1B97D_.wvu.FilterData" localSheetId="8" hidden="1">'CSB projection'!$A$10:$HC$13</definedName>
    <definedName name="Z_80D33805_3ED6_4E9C_B99D_705E18A5861C_.wvu.FilterData" localSheetId="8" hidden="1">'CSB projection'!$A$10:$HC$13</definedName>
    <definedName name="Z_817CCA5B_10C4_4242_8B1E_18453B48F7A5_.wvu.FilterData" localSheetId="8" hidden="1">'CSB projection'!$A$10:$HC$13</definedName>
    <definedName name="Z_81BC530D_2291_49FE_A873_AC0C456FEF21_.wvu.FilterData" localSheetId="8" hidden="1">'CSB projection'!$A$1:$BE$13</definedName>
    <definedName name="Z_81D51753_0514_44C0_8ACD_24189B0AFBE8_.wvu.FilterData" localSheetId="8" hidden="1">'CSB projection'!$A$10:$AX$13</definedName>
    <definedName name="Z_82E2FF0B_DF04_4DC7_8C96_2A27ADD73159_.wvu.FilterData" localSheetId="8" hidden="1">'CSB projection'!$10:$13</definedName>
    <definedName name="Z_83673776_3DA0_4845_A388_8B6AF12BA3AB_.wvu.FilterData" localSheetId="8" hidden="1">'CSB projection'!$A$10:$AX$13</definedName>
    <definedName name="Z_837885B5_719F_429E_A59D_AE8A30E4BCD0_.wvu.FilterData" localSheetId="8" hidden="1">'CSB projection'!$A$10:$HC$13</definedName>
    <definedName name="Z_8383BADF_220D_47CB_9603_7C239FA53FD5_.wvu.FilterData" localSheetId="8" hidden="1">'CSB projection'!$A$10:$AX$369</definedName>
    <definedName name="Z_84120056_B7BA_4ED5_BC3C_457B998D7B28_.wvu.FilterData" localSheetId="8" hidden="1">'CSB projection'!$AZ$10:$HB$13</definedName>
    <definedName name="Z_8493DF09_71D1_4F4C_9282_9049D3D0915F_.wvu.FilterData" localSheetId="8" hidden="1">'CSB projection'!$A$10:$HC$13</definedName>
    <definedName name="Z_84D6E840_74C8_4DBC_BC0D_F97E72C8063C_.wvu.FilterData" localSheetId="8" hidden="1">'CSB projection'!$A$10:$AX$13</definedName>
    <definedName name="Z_850E3468_A127_4F40_8228_3048E9ADD7D8_.wvu.FilterData" localSheetId="8" hidden="1">'CSB projection'!$A$10:$AX$13</definedName>
    <definedName name="Z_8571A5F3_149C_47C3_BC42_AC2319680C2D_.wvu.FilterData" localSheetId="8" hidden="1">'CSB projection'!$A$10:$HC$13</definedName>
    <definedName name="Z_85AE9DBD_9B19_4BC7_8C42_0EB678001292_.wvu.FilterData" localSheetId="8" hidden="1">'CSB projection'!$10:$13</definedName>
    <definedName name="Z_85EE3AD9_8702_41AF_BE93_EECB472DD1A6_.wvu.FilterData" localSheetId="8" hidden="1">'CSB projection'!$A$10:$HC$13</definedName>
    <definedName name="Z_861F91FA_3AA6_43C2_B976_5838B1D7FBD4_.wvu.FilterData" localSheetId="8" hidden="1">'CSB projection'!$A$10:$AX$369</definedName>
    <definedName name="Z_86C9E517_737B_4B62_A3AE_ED03F0626350_.wvu.FilterData" localSheetId="8" hidden="1">'CSB projection'!$A$10:$HC$13</definedName>
    <definedName name="Z_86CDEECD_A8AD_4F69_A843_AC7A569C7322_.wvu.FilterData" localSheetId="8" hidden="1">'CSB projection'!$A$10:$AX$13</definedName>
    <definedName name="Z_86D85BF8_9F4F_416E_AD15_D94B904F6B09_.wvu.FilterData" localSheetId="8" hidden="1">'CSB projection'!$10:$13</definedName>
    <definedName name="Z_86FF3289_7DE8_49E9_9781_C221B6F01F76_.wvu.FilterData" localSheetId="8" hidden="1">'CSB projection'!$A$1:$BE$13</definedName>
    <definedName name="Z_872CF315_0A52_429B_8A8E_DF4A60488885_.wvu.FilterData" localSheetId="8" hidden="1">'CSB projection'!$A$10:$HC$13</definedName>
    <definedName name="Z_8798659E_E5F1_4AB3_B8FE_3A4785CA4F75_.wvu.FilterData" localSheetId="8" hidden="1">'CSB projection'!$A$10:$AX$13</definedName>
    <definedName name="Z_87B4862B_6FB0_4609_A097_61EF609B96DA_.wvu.FilterData" localSheetId="8" hidden="1">'CSB projection'!$A$10:$HC$13</definedName>
    <definedName name="Z_87C4BBC2_F0E6_4AB0_A873_10008E9ECD78_.wvu.FilterData" localSheetId="8" hidden="1">'CSB projection'!$A$10:$HC$13</definedName>
    <definedName name="Z_89290E7B_5AB4_415C_BC32_3ADE6474B2D1_.wvu.FilterData" localSheetId="8" hidden="1">'CSB projection'!$A$10:$HC$13</definedName>
    <definedName name="Z_89532886_4CA0_44A7_AF44_AFCBAC8C8735_.wvu.FilterData" localSheetId="8" hidden="1">'CSB projection'!$A$10:$HC$13</definedName>
    <definedName name="Z_89CF7560_4BC6_4EAD_8BBE_AE18D22B8A5F_.wvu.FilterData" localSheetId="8" hidden="1">'CSB projection'!$A$10:$HC$13</definedName>
    <definedName name="Z_89EE670C_93A8_4537_9D28_D978156115C3_.wvu.FilterData" localSheetId="8" hidden="1">'CSB projection'!$A$10:$AX$13</definedName>
    <definedName name="Z_89FDE827_3F7F_4759_8A0C_A33E623A4B86_.wvu.FilterData" localSheetId="8" hidden="1">'CSB projection'!$AZ$10:$HB$13</definedName>
    <definedName name="Z_8A539E4B_9569_47A4_9891_D49E781305DB_.wvu.FilterData" localSheetId="8" hidden="1">'CSB projection'!$A$10:$HC$13</definedName>
    <definedName name="Z_8B1050CC_6F80_437A_BE28_D928106A198C_.wvu.FilterData" localSheetId="8" hidden="1">'CSB projection'!$A$10:$HC$13</definedName>
    <definedName name="Z_8BB604F3_A5DF_449D_848B_BA168C49C5A4_.wvu.FilterData" localSheetId="8" hidden="1">'CSB projection'!$A$10:$HA$13</definedName>
    <definedName name="Z_8C11DC76_748E_4530_826D_545D79ADC2E0_.wvu.FilterData" localSheetId="8" hidden="1">'CSB projection'!$A$10:$AX$13</definedName>
    <definedName name="Z_8C3064AA_B73D_4638_8CC1_4D8747956781_.wvu.FilterData" localSheetId="8" hidden="1">'CSB projection'!$A$10:$AX$13</definedName>
    <definedName name="Z_8C31E115_31E9_47DB_871E_B17B4582F145_.wvu.FilterData" localSheetId="8" hidden="1">'CSB projection'!$A$10:$HC$13</definedName>
    <definedName name="Z_8C5008B8_3497_4410_94FA_E731019A1D18_.wvu.FilterData" localSheetId="8" hidden="1">'CSB projection'!$A$10:$AX$369</definedName>
    <definedName name="Z_8CA28163_1FE9_4E63_85F2_5A462CBAD475_.wvu.FilterData" localSheetId="8" hidden="1">'CSB projection'!$A$1:$BE$13</definedName>
    <definedName name="Z_8CBA5B98_472B_414A_9ADB_6D4991C529BD_.wvu.FilterData" localSheetId="8" hidden="1">'CSB projection'!$A$10:$HC$13</definedName>
    <definedName name="Z_8D303D9B_D386_4A9C_B7C6_9B75E029D77F_.wvu.FilterData" localSheetId="8" hidden="1">'CSB projection'!$A$10:$BT$499</definedName>
    <definedName name="Z_8D4D875E_77A1_4473_B98B_C55F60539218_.wvu.FilterData" localSheetId="8" hidden="1">'CSB projection'!$A$10:$HC$13</definedName>
    <definedName name="Z_8D9EF74A_127D_496B_A3C3_E0B4A8E3EEF1_.wvu.FilterData" localSheetId="8" hidden="1">'CSB projection'!$A$10:$BT$499</definedName>
    <definedName name="Z_8DF732CC_C766_4850_9EB1_DDD4EB0882A9_.wvu.FilterData" localSheetId="8" hidden="1">'CSB projection'!$A$10:$AX$13</definedName>
    <definedName name="Z_8E550533_67DC_48B1_9876_FEF7E359066F_.wvu.FilterData" localSheetId="8" hidden="1">'CSB projection'!$A$10:$BT$13</definedName>
    <definedName name="Z_8EA31186_67FA_400D_87DC_353389FFA144_.wvu.FilterData" localSheetId="8" hidden="1">'CSB projection'!$A$10:$HC$13</definedName>
    <definedName name="Z_8ECB31FB_F6E3_4815_BE4E_13C2BBED5472_.wvu.FilterData" localSheetId="8" hidden="1">'CSB projection'!$A$1:$BR$13</definedName>
    <definedName name="Z_8F1A1A74_3D36_4B6A_9A11_84C6D13969A6_.wvu.FilterData" localSheetId="8" hidden="1">'CSB projection'!$10:$13</definedName>
    <definedName name="Z_8F250E2A_8382_4CC6_A358_CE90952C6F17_.wvu.FilterData" localSheetId="8" hidden="1">'CSB projection'!$12:$13</definedName>
    <definedName name="Z_8F26D0BA_C6A9_4770_A54F_424EE943D3BB_.wvu.FilterData" localSheetId="8" hidden="1">'CSB projection'!$A$10:$AX$13</definedName>
    <definedName name="Z_8F9C0265_A9A5_41E3_85F4_877362532B7A_.wvu.FilterData" localSheetId="8" hidden="1">'CSB projection'!$A$10:$AX$13</definedName>
    <definedName name="Z_9019F90D_8C25_45E5_934B_283B55B65B1B_.wvu.FilterData" localSheetId="8" hidden="1">'CSB projection'!$10:$13</definedName>
    <definedName name="Z_9054F384_4000_4FC5_9D72_2697D51AAF8E_.wvu.FilterData" localSheetId="8" hidden="1">'CSB projection'!$A$10:$AX$13</definedName>
    <definedName name="Z_9075AD20_4A53_4D48_BABE_AAAB60AFCC94_.wvu.FilterData" localSheetId="8" hidden="1">'CSB projection'!$A$10:$HC$13</definedName>
    <definedName name="Z_90D3F9B2_456F_42A6_8F0A_41640F7E7E82_.wvu.FilterData" localSheetId="8" hidden="1">'CSB projection'!$A$10:$AX$13</definedName>
    <definedName name="Z_9159F81B_6AD3_48F9_997C_8FA15C7CEF20_.wvu.FilterData" localSheetId="8" hidden="1">'CSB projection'!$12:$13</definedName>
    <definedName name="Z_92876D1A_1AED_4532_872C_1267ACD7C546_.wvu.FilterData" localSheetId="8" hidden="1">'CSB projection'!$10:$13</definedName>
    <definedName name="Z_934D6749_08C7_4F07_9BDD_F17FE5E666AF_.wvu.FilterData" localSheetId="8" hidden="1">'CSB projection'!$A$10:$HC$13</definedName>
    <definedName name="Z_9365F7DE_F2D6_4880_AF8C_7EB3DCA2BD84_.wvu.FilterData" localSheetId="8" hidden="1">'CSB projection'!$A$10:$HC$13</definedName>
    <definedName name="Z_93670969_A50A_4F6D_A338_93F640673A9E_.wvu.FilterData" localSheetId="8" hidden="1">'CSB projection'!$A$10:$HC$13</definedName>
    <definedName name="Z_94BADDAD_2FFB_4669_A093_2AF82194D505_.wvu.FilterData" localSheetId="8" hidden="1">'CSB projection'!$A$10:$AX$13</definedName>
    <definedName name="Z_94CE83D5_FA72_45C9_9324_AD55614D2D74_.wvu.FilterData" localSheetId="8" hidden="1">'CSB projection'!$10:$13</definedName>
    <definedName name="Z_94D68941_77EF_4394_8D26_F4E768956DCF_.wvu.FilterData" localSheetId="8" hidden="1">'CSB projection'!$A$10:$HA$13</definedName>
    <definedName name="Z_9523EE3F_AC40_4E27_8EEB_06371EB5EC00_.wvu.FilterData" localSheetId="8" hidden="1">'CSB projection'!$A$10:$HC$13</definedName>
    <definedName name="Z_9534702B_76AF_4833_8187_F9BFE9A68614_.wvu.FilterData" localSheetId="8" hidden="1">'CSB projection'!$A$10:$HC$13</definedName>
    <definedName name="Z_95675013_97E0_4BBD_9118_1C88AD81DF3D_.wvu.FilterData" localSheetId="8" hidden="1">'CSB projection'!$A$10:$HC$13</definedName>
    <definedName name="Z_9569E036_B693_42E4_AFE4_981B518F82D2_.wvu.FilterData" localSheetId="8" hidden="1">'CSB projection'!$A$10:$BT$499</definedName>
    <definedName name="Z_956DE9A1_BAE5_4028_846F_EBFD936B3892_.wvu.FilterData" localSheetId="8" hidden="1">'CSB projection'!$12:$13</definedName>
    <definedName name="Z_9586A86C_A3FA_4AFC_ABB7_F799B11465ED_.wvu.FilterData" localSheetId="8" hidden="1">'CSB projection'!$A$10:$AX$13</definedName>
    <definedName name="Z_95C29143_8F4A_4B35_9D26_BB570F266984_.wvu.FilterData" localSheetId="8" hidden="1">'CSB projection'!$A$10:$AX$13</definedName>
    <definedName name="Z_95D07577_6B03_4393_884F_157F84E1F916_.wvu.FilterData" localSheetId="8" hidden="1">'CSB projection'!$A$10:$Z$13</definedName>
    <definedName name="Z_95D2ED9D_A5B5_4F16_8C4B_017EDF386E30_.wvu.FilterData" localSheetId="8" hidden="1">'CSB projection'!$A$10:$HC$13</definedName>
    <definedName name="Z_9647BD55_5DEA_405D_B1FC_8237ADA89C05_.wvu.FilterData" localSheetId="8" hidden="1">'CSB projection'!$A$10:$HC$13</definedName>
    <definedName name="Z_97BEC151_21E0_4C78_B387_82CCE1ADF70C_.wvu.FilterData" localSheetId="8" hidden="1">'CSB projection'!$A$10:$HC$13</definedName>
    <definedName name="Z_97E19439_AFC6_42E4_8954_383A6A4AC20D_.wvu.FilterData" localSheetId="8" hidden="1">'CSB projection'!$A$10:$AX$13</definedName>
    <definedName name="Z_98243713_1B59_4D42_9F9C_D97C69270D45_.wvu.FilterData" localSheetId="8" hidden="1">'CSB projection'!$A$10:$HC$13</definedName>
    <definedName name="Z_9896B827_52F7_4ABD_A3ED_86D89C3208CE_.wvu.FilterData" localSheetId="8" hidden="1">'CSB projection'!$A$10:$HC$13</definedName>
    <definedName name="Z_995774F2_F8DD_40AC_9CB0_A7EE72630494_.wvu.Cols" localSheetId="8" hidden="1">'CSB projection'!$C:$C,'CSB projection'!$E:$E,'CSB projection'!$K:$L,'CSB projection'!$Y:$Y</definedName>
    <definedName name="Z_995774F2_F8DD_40AC_9CB0_A7EE72630494_.wvu.FilterData" localSheetId="8" hidden="1">'CSB projection'!$A$10:$BT$13</definedName>
    <definedName name="Z_999A9043_72C9_4BA4_9BE8_25855F8F59B3_.wvu.FilterData" localSheetId="8" hidden="1">'CSB projection'!$A$10:$HC$13</definedName>
    <definedName name="Z_99D03DFC_22B3_4ED9_AE38_16B77F518472_.wvu.FilterData" localSheetId="8" hidden="1">'CSB projection'!$A$10:$HC$13</definedName>
    <definedName name="Z_99DD9F42_3C92_44BF_8610_5CC99B1C788D_.wvu.FilterData" localSheetId="8" hidden="1">'CSB projection'!$A$10:$HC$13</definedName>
    <definedName name="Z_99EFED65_389C_474D_99B5_B4F6B736F249_.wvu.FilterData" localSheetId="8" hidden="1">'CSB projection'!$A$10:$AX$369</definedName>
    <definedName name="Z_99F1FB2B_6540_4452_845D_66CE156F6D27_.wvu.FilterData" localSheetId="8" hidden="1">'CSB projection'!#REF!</definedName>
    <definedName name="Z_9A19D1D5_7FF6_4615_AE56_7CCD7438F9B7_.wvu.FilterData" localSheetId="8" hidden="1">'CSB projection'!$A$10:$HC$13</definedName>
    <definedName name="Z_9AC6D57B_D1B9_4829_A18C_373EC04A0FDF_.wvu.FilterData" localSheetId="8" hidden="1">'CSB projection'!$A$10:$HC$13</definedName>
    <definedName name="Z_9B0180D2_0B7F_4F76_9631_BA9CE054368A_.wvu.FilterData" localSheetId="8" hidden="1">'CSB projection'!$A$10:$HC$13</definedName>
    <definedName name="Z_9B068181_E398_46E0_A4C5_C5D55CA3D71A_.wvu.FilterData" localSheetId="8" hidden="1">'CSB projection'!$A$10:$HC$13</definedName>
    <definedName name="Z_9B181952_BC3A_4436_9B7F_4A44FAEB6EB5_.wvu.FilterData" localSheetId="8" hidden="1">'CSB projection'!$A$10:$HC$13</definedName>
    <definedName name="Z_9B269E10_F5DB_48EA_AA0D_60E1FAC058CE_.wvu.FilterData" localSheetId="8" hidden="1">'CSB projection'!$A$10:$HC$13</definedName>
    <definedName name="Z_9B3359F4_3D03_4632_9EC1_0A98879459C0_.wvu.FilterData" localSheetId="8" hidden="1">'CSB projection'!$A$10:$HC$13</definedName>
    <definedName name="Z_9B7FEFAF_556E_405F_AE4F_48513887CA5B_.wvu.FilterData" localSheetId="8" hidden="1">'CSB projection'!$A$10:$AX$13</definedName>
    <definedName name="Z_9B8442B4_D046_4D5F_9497_B8C355D24034_.wvu.FilterData" localSheetId="8" hidden="1">'CSB projection'!$A$10:$BT$13</definedName>
    <definedName name="Z_9B8B5989_99BB_42A4_A03E_3FAB7569F991_.wvu.FilterData" localSheetId="8" hidden="1">'CSB projection'!$A$10:$AX$13</definedName>
    <definedName name="Z_9BEE5AC2_C12C_4657_9827_6B86B63B162E_.wvu.FilterData" localSheetId="8" hidden="1">'CSB projection'!#REF!</definedName>
    <definedName name="Z_9C3A70A5_96B4_4842_8EC1_236A55771DD6_.wvu.FilterData" localSheetId="8" hidden="1">'CSB projection'!$A$10:$HC$13</definedName>
    <definedName name="Z_9C50900D_8677_4DBF_AA9A_B1A991E46BC9_.wvu.FilterData" localSheetId="8" hidden="1">'CSB projection'!$A$10:$HC$13</definedName>
    <definedName name="Z_9C855796_9AA3_4C8A_8F63_19B25E256A7A_.wvu.FilterData" localSheetId="8" hidden="1">'CSB projection'!$A$10:$HC$13</definedName>
    <definedName name="Z_9CDD26AD_6EA0_4F88_8C55_C481AF7EC2D5_.wvu.FilterData" localSheetId="8" hidden="1">'CSB projection'!$12:$13</definedName>
    <definedName name="Z_9D27D47A_9624_443F_8C9D_DC5F7DAC29FF_.wvu.FilterData" localSheetId="8" hidden="1">'CSB projection'!$A$10:$AX$13</definedName>
    <definedName name="Z_9D733F66_E4C1_4C2D_BCA1_E577B8CC2FA3_.wvu.FilterData" localSheetId="8" hidden="1">'CSB projection'!$A$10:$HC$13</definedName>
    <definedName name="Z_9E464F96_36B5_489C_A225_520C1CD4E482_.wvu.FilterData" localSheetId="8" hidden="1">'CSB projection'!$A$10:$HC$13</definedName>
    <definedName name="Z_9E5C56CD_D13E_4A93_9214_9E0322F426ED_.wvu.FilterData" localSheetId="8" hidden="1">'CSB projection'!$A$10:$HC$13</definedName>
    <definedName name="Z_9ED5E98A_1D27_4E24_A76A_EDDC0C097E58_.wvu.FilterData" localSheetId="8" hidden="1">'CSB projection'!$10:$13</definedName>
    <definedName name="Z_9EF010B3_BACF_40CF_A599_CC4F88FE31C4_.wvu.FilterData" localSheetId="8" hidden="1">'CSB projection'!$A$10:$AX$369</definedName>
    <definedName name="Z_9EF32B3A_3068_4F43_AB79_FF882E0A4B30_.wvu.FilterData" localSheetId="8" hidden="1">'CSB projection'!$A$10:$HC$13</definedName>
    <definedName name="Z_9EF7AB6A_79AF_4163_A1D0_3669D698EC1A_.wvu.FilterData" localSheetId="8" hidden="1">'CSB projection'!$A$10:$HC$13</definedName>
    <definedName name="Z_9EFC4804_7281_4DF1_B6E5_8C4AE1827A06_.wvu.FilterData" localSheetId="8" hidden="1">'CSB projection'!$A$10:$HC$13</definedName>
    <definedName name="Z_9F2F374E_34C8_4975_A94A_F9F493EFF138_.wvu.FilterData" localSheetId="8" hidden="1">'CSB projection'!$10:$13</definedName>
    <definedName name="Z_9F9CD8FD_B282_414F_9EC1_E2C02759DE7D_.wvu.FilterData" localSheetId="8" hidden="1">'CSB projection'!$A$10:$HC$13</definedName>
    <definedName name="Z_A0008D5F_D0DC_4318_A715_F8B260286EC9_.wvu.FilterData" localSheetId="8" hidden="1">'CSB projection'!$A$10:$AX$13</definedName>
    <definedName name="Z_A026750D_FE77_495E_9FAE_B43AAECD674C_.wvu.FilterData" localSheetId="8" hidden="1">'CSB projection'!$10:$13</definedName>
    <definedName name="Z_A05AC716_F3CE_4D3A_9670_464E655AAC2E_.wvu.FilterData" localSheetId="8" hidden="1">'CSB projection'!$A$10:$HC$13</definedName>
    <definedName name="Z_A07236A1_1AE1_4C4F_B753_36BB2D52E081_.wvu.FilterData" localSheetId="8" hidden="1">'CSB projection'!$A$10:$BT$499</definedName>
    <definedName name="Z_A1086C6B_F44C_4E89_8CBC_0B295B157C9A_.wvu.FilterData" localSheetId="8" hidden="1">'CSB projection'!$10:$13</definedName>
    <definedName name="Z_A1AEE996_3B2B_4683_AF9E_2149DDB0C221_.wvu.FilterData" localSheetId="8" hidden="1">'CSB projection'!$A$10:$GB$13</definedName>
    <definedName name="Z_A1F337A2_6D33_4E7E_AD77_299C750A3087_.wvu.FilterData" localSheetId="8" hidden="1">'CSB projection'!$A$10:$AX$13</definedName>
    <definedName name="Z_A1FBD095_1FD8_4E37_9E14_C3CF88F4994D_.wvu.FilterData" localSheetId="8" hidden="1">'CSB projection'!$A$10:$HC$13</definedName>
    <definedName name="Z_A2618C45_3040_49A5_A9F2_A7831C69AC21_.wvu.FilterData" localSheetId="8" hidden="1">'CSB projection'!$A$10:$HC$13</definedName>
    <definedName name="Z_A2D600AF_748C_4CC6_BD0E_B5621091C47A_.wvu.FilterData" localSheetId="8" hidden="1">'CSB projection'!$A$10:$AX$13</definedName>
    <definedName name="Z_A4098846_497B_4CFB_8FE9_AAA8DF127AEF_.wvu.FilterData" localSheetId="8" hidden="1">'CSB projection'!$A$10:$HC$13</definedName>
    <definedName name="Z_A4AA924E_067C_4449_B7A9_1D3EAAC03939_.wvu.FilterData" localSheetId="8" hidden="1">'CSB projection'!$A$1:$BE$13</definedName>
    <definedName name="Z_A4EC62D4_DE14_4137_990C_E365E978A67D_.wvu.FilterData" localSheetId="8" hidden="1">'CSB projection'!$A$10:$HC$13</definedName>
    <definedName name="Z_A5E130CF_2529_44EE_95B9_1184F559A83A_.wvu.FilterData" localSheetId="8" hidden="1">'CSB projection'!$A$10:$HC$13</definedName>
    <definedName name="Z_A67654E8_A1EA_4BD1_AB23_63A8F1842286_.wvu.FilterData" localSheetId="8" hidden="1">'CSB projection'!#REF!</definedName>
    <definedName name="Z_A67F57A0_AD9F_4BC7_AB65_009AA4475D6F_.wvu.FilterData" localSheetId="8" hidden="1">'CSB projection'!$A$10:$HC$13</definedName>
    <definedName name="Z_A74F9FCB_282D_4143_A2A7_5ACFD0EA2E59_.wvu.FilterData" localSheetId="8" hidden="1">'CSB projection'!$A$10:$AX$13</definedName>
    <definedName name="Z_A8F49A43_0503_4A38_B254_EF186E306D51_.wvu.FilterData" localSheetId="8" hidden="1">'CSB projection'!$A$10:$HC$13</definedName>
    <definedName name="Z_A8FC7C44_1416_4F6F_9797_76F3B5E18ECE_.wvu.FilterData" localSheetId="8" hidden="1">'CSB projection'!$A$10:$HC$13</definedName>
    <definedName name="Z_AA2C4841_A3BD_491D_B81F_F899FA262D7C_.wvu.FilterData" localSheetId="8" hidden="1">'CSB projection'!$A$10:$HC$13</definedName>
    <definedName name="Z_AAA6371A_241F_43C1_864F_E9A282EA1C66_.wvu.FilterData" localSheetId="8" hidden="1">'CSB projection'!$A$10:$AX$13</definedName>
    <definedName name="Z_AACDA685_403D_45D5_932A_8B7B4CF4CA72_.wvu.FilterData" localSheetId="8" hidden="1">'CSB projection'!$A$10:$HC$13</definedName>
    <definedName name="Z_AAEAD8A5_7B38_4F17_82E0_A4BB33D88C59_.wvu.FilterData" localSheetId="8" hidden="1">'CSB projection'!$A$10:$AX$13</definedName>
    <definedName name="Z_AB47535C_CB57_40B4_BCE5_119451754350_.wvu.FilterData" localSheetId="8" hidden="1">'CSB projection'!$A$10:$AX$13</definedName>
    <definedName name="Z_ABCD69B1_0D58_4A74_A5DF_821BB010A0CE_.wvu.FilterData" localSheetId="8" hidden="1">'CSB projection'!$10:$13</definedName>
    <definedName name="Z_ABDA71EE_F777_45DD_8109_346F45AD1BEA_.wvu.FilterData" localSheetId="8" hidden="1">'CSB projection'!$A$10:$AX$13</definedName>
    <definedName name="Z_AC78F5AB_1527_43E4_8C2F_269D16035007_.wvu.FilterData" localSheetId="8" hidden="1">'CSB projection'!$A$10:$HC$13</definedName>
    <definedName name="Z_AD62FF5B_D56B_4B1D_B738_0A447E0E02B5_.wvu.FilterData" localSheetId="8" hidden="1">'CSB projection'!$A$10:$HC$13</definedName>
    <definedName name="Z_AD8E9ED6_94C1_4588_8F7A_F385AE33C268_.wvu.FilterData" localSheetId="8" hidden="1">'CSB projection'!$A$10:$AX$13</definedName>
    <definedName name="Z_ADECD2A8_E48A_47ED_AD2F_613EC55BA028_.wvu.FilterData" localSheetId="8" hidden="1">'CSB projection'!$A$10:$HC$13</definedName>
    <definedName name="Z_AE12C474_F3B9_463F_93E1_EAFE5C75DC4F_.wvu.FilterData" localSheetId="8" hidden="1">'CSB projection'!#REF!</definedName>
    <definedName name="Z_AE4A8554_4D96_49BD_824B_7DC3496049FC_.wvu.FilterData" localSheetId="8" hidden="1">'CSB projection'!$A$10:$HC$13</definedName>
    <definedName name="Z_AE573233_6DB7_4875_A90D_AA543115806D_.wvu.FilterData" localSheetId="8" hidden="1">'CSB projection'!$A$10:$AX$13</definedName>
    <definedName name="Z_AE9ADF5A_F00A_44DE_B900_CF11C7DA07AD_.wvu.FilterData" localSheetId="8" hidden="1">'CSB projection'!$A$10:$HA$13</definedName>
    <definedName name="Z_AF355145_3C39_4171_A9C3_B88C39023116_.wvu.FilterData" localSheetId="8" hidden="1">'CSB projection'!$10:$13</definedName>
    <definedName name="Z_AF8892AD_BDBB_44BC_8B29_7EC1C1C3087D_.wvu.FilterData" localSheetId="8" hidden="1">'CSB projection'!$A$10:$HC$13</definedName>
    <definedName name="Z_AFE9BA27_0AAF_4D2D_B7C4_2C37952F57EB_.wvu.FilterData" localSheetId="8" hidden="1">'CSB projection'!$10:$13</definedName>
    <definedName name="Z_B0053272_8258_44D5_84BF_3B514EBCC2FD_.wvu.FilterData" localSheetId="8" hidden="1">'CSB projection'!$A$10:$AX$13</definedName>
    <definedName name="Z_B0A6FDA2_A822_4B4C_9B64_9A453A1EAD5F_.wvu.FilterData" localSheetId="8" hidden="1">'CSB projection'!$A$10:$HA$13</definedName>
    <definedName name="Z_B1B958DA_1D45_48A9_A0D1_A48142977958_.wvu.FilterData" localSheetId="8" hidden="1">'CSB projection'!$A$10:$HC$13</definedName>
    <definedName name="Z_B2137CB5_592A_43DF_A576_34A6A13B87E4_.wvu.FilterData" localSheetId="8" hidden="1">'CSB projection'!$A$10:$HC$13</definedName>
    <definedName name="Z_B237C18F_34FB_404C_B946_F2941AEA051A_.wvu.FilterData" localSheetId="8" hidden="1">'CSB projection'!$A$10:$AX$13</definedName>
    <definedName name="Z_B23CB2D0_3057_4DD2_8B9D_45C911947558_.wvu.FilterData" localSheetId="8" hidden="1">'CSB projection'!$A$10:$HC$13</definedName>
    <definedName name="Z_B2812B70_D437_4D8F_AA1B_89947D3D52C6_.wvu.FilterData" localSheetId="8" hidden="1">'CSB projection'!#REF!</definedName>
    <definedName name="Z_B2A0C75F_BF3C_431C_8C54_C872E5E4BBE1_.wvu.FilterData" localSheetId="8" hidden="1">'CSB projection'!$A$10:$BT$499</definedName>
    <definedName name="Z_B2A1F947_0FB2_41A8_882E_2E66A8FC8ACC_.wvu.FilterData" localSheetId="8" hidden="1">'CSB projection'!$A$10:$AX$13</definedName>
    <definedName name="Z_B2F4EEAF_6864_4403_9B66_C5ABB8BA9CC5_.wvu.FilterData" localSheetId="8" hidden="1">'CSB projection'!$A$10:$AX$13</definedName>
    <definedName name="Z_B3039E64_D0B3_41C7_9B7E_E173833C7FDB_.wvu.FilterData" localSheetId="8" hidden="1">'CSB projection'!$A$10:$HC$13</definedName>
    <definedName name="Z_B325F6FD_5B28_49AD_A37E_DE956624B4E2_.wvu.FilterData" localSheetId="8" hidden="1">'CSB projection'!$A$10:$AX$369</definedName>
    <definedName name="Z_B326B4EE_5417_4624_A3CF_B58FAD3D251B_.wvu.FilterData" localSheetId="8" hidden="1">'CSB projection'!$A$1:$BR$13</definedName>
    <definedName name="Z_B3306F95_CFEA_4699_87D8_09ED4E13AC8C_.wvu.FilterData" localSheetId="8" hidden="1">'CSB projection'!$A$10:$GB$13</definedName>
    <definedName name="Z_B3F63550_ED34_47C7_9643_BDBAC99676A9_.wvu.FilterData" localSheetId="8" hidden="1">'CSB projection'!$A$10:$HC$13</definedName>
    <definedName name="Z_B4A44912_D1D5_4350_9DAB_F7FC7F6E0192_.wvu.FilterData" localSheetId="8" hidden="1">'CSB projection'!$A$10:$BT$499</definedName>
    <definedName name="Z_B4E75B3D_AC58_45E0_8CC0_CE571829A8DD_.wvu.FilterData" localSheetId="8" hidden="1">'CSB projection'!$A$10:$HA$13</definedName>
    <definedName name="Z_B557240C_BB12_4077_A686_416D8E8DE408_.wvu.FilterData" localSheetId="8" hidden="1">'CSB projection'!$A$10:$AX$13</definedName>
    <definedName name="Z_B598501F_5E15_48D3_955A_5EF93198AC55_.wvu.FilterData" localSheetId="8" hidden="1">'CSB projection'!$A$10:$HC$13</definedName>
    <definedName name="Z_B5BCFFF1_21C3_4419_B7A5_7944E586DDB3_.wvu.FilterData" localSheetId="8" hidden="1">'CSB projection'!$A$10:$HC$13</definedName>
    <definedName name="Z_B62FEC81_D14B_4C15_842D_13A8AFFBFCA9_.wvu.FilterData" localSheetId="8" hidden="1">'CSB projection'!$A$10:$AX$13</definedName>
    <definedName name="Z_B686B234_B182_4827_BCC9_1BE549626604_.wvu.FilterData" localSheetId="8" hidden="1">'CSB projection'!$A$10:$HC$13</definedName>
    <definedName name="Z_B6BBEFD0_FAD8_4D73_9C76_505EE7287560_.wvu.FilterData" localSheetId="8" hidden="1">'CSB projection'!$A$10:$AX$13</definedName>
    <definedName name="Z_B74D0D36_0B4E_4DB2_B12D_3C4880BF5BBF_.wvu.FilterData" localSheetId="8" hidden="1">'CSB projection'!$A$10:$AX$13</definedName>
    <definedName name="Z_B7525EF0_068A_4B2D_9937_2485CC419DC9_.wvu.FilterData" localSheetId="8" hidden="1">'CSB projection'!$AZ$10:$HB$13</definedName>
    <definedName name="Z_B78AFF60_C8AF_412B_A1B1_CCFF97369FF9_.wvu.FilterData" localSheetId="8" hidden="1">'CSB projection'!$A$10:$AX$13</definedName>
    <definedName name="Z_B7B5B43C_C49C_4C59_97D3_4A01A41C3249_.wvu.FilterData" localSheetId="8" hidden="1">'CSB projection'!$A$10:$HC$13</definedName>
    <definedName name="Z_B8155355_F0F1_41D2_89CA_921C9689DC2B_.wvu.FilterData" localSheetId="8" hidden="1">'CSB projection'!$A$10:$HC$13</definedName>
    <definedName name="Z_B8F53AED_8260_43B7_AB26_796E10452A5E_.wvu.FilterData" localSheetId="8" hidden="1">'CSB projection'!$10:$13</definedName>
    <definedName name="Z_B9694152_B4D6_4336_9048_566606DC1942_.wvu.FilterData" localSheetId="8" hidden="1">'CSB projection'!$A$10:$HC$13</definedName>
    <definedName name="Z_BA6B8514_9E60_49DA_80B9_0A1ACC066BC0_.wvu.FilterData" localSheetId="8" hidden="1">'CSB projection'!$A$10:$AX$13</definedName>
    <definedName name="Z_BA912300_ABFF_45A2_B7B4_9383A9D04C3D_.wvu.FilterData" localSheetId="8" hidden="1">'CSB projection'!$A$10:$AX$13</definedName>
    <definedName name="Z_BA98A397_421A_4570_9AF9_AFDDAA871270_.wvu.FilterData" localSheetId="8" hidden="1">'CSB projection'!$A$10:$HC$13</definedName>
    <definedName name="Z_BA9C66DA_E4D4_48FD_9071_17696843AE15_.wvu.FilterData" localSheetId="8" hidden="1">'CSB projection'!$A$10:$HC$13</definedName>
    <definedName name="Z_BBC27D46_53BD_4206_BF3C_93226117945F_.wvu.FilterData" localSheetId="8" hidden="1">'CSB projection'!$A$10:$HC$13</definedName>
    <definedName name="Z_BBCAF7F7_6044_493E_9680_62FF4F1107B3_.wvu.FilterData" localSheetId="8" hidden="1">'CSB projection'!$A$10:$HC$13</definedName>
    <definedName name="Z_BD3173CD_B1B2_4437_902B_F80B839BFD4A_.wvu.FilterData" localSheetId="8" hidden="1">'CSB projection'!$A$10:$HC$13</definedName>
    <definedName name="Z_BD707199_4C6C_4AB0_9C7A_97C214ACE49D_.wvu.FilterData" localSheetId="8" hidden="1">'CSB projection'!$A$10:$HC$13</definedName>
    <definedName name="Z_BD7F481D_CFD0_45D9_8602_42067A5C371A_.wvu.FilterData" localSheetId="8" hidden="1">'CSB projection'!$A$10:$AX$13</definedName>
    <definedName name="Z_BDBD2A5B_B930_405E_8535_A7E09B40CB30_.wvu.FilterData" localSheetId="8" hidden="1">'CSB projection'!$A$10:$HC$13</definedName>
    <definedName name="Z_BE0BCE8E_24D0_4DB6_91CF_A561FFF095E2_.wvu.FilterData" localSheetId="8" hidden="1">'CSB projection'!$A$10:$HC$13</definedName>
    <definedName name="Z_BE1E27C5_9018_4407_866B_4D3C2E30BE24_.wvu.FilterData" localSheetId="8" hidden="1">'CSB projection'!$A$10:$AX$13</definedName>
    <definedName name="Z_BE68AAE7_2FC3_4916_ACB4_7101C4B7FA93_.wvu.FilterData" localSheetId="8" hidden="1">'CSB projection'!$A$10:$HC$13</definedName>
    <definedName name="Z_BE73DB4E_BD1F_4DBE_B7B5_437A3C45444B_.wvu.FilterData" localSheetId="8" hidden="1">'CSB projection'!$A$10:$HC$13</definedName>
    <definedName name="Z_BEA25FB1_607E_493A_A715_3D1691589C7C_.wvu.FilterData" localSheetId="8" hidden="1">'CSB projection'!$A$10:$AX$13</definedName>
    <definedName name="Z_BECC7A3E_814A_41EA_A498_E17601C78685_.wvu.FilterData" localSheetId="8" hidden="1">'CSB projection'!$A$1:$BE$13</definedName>
    <definedName name="Z_BF2059C2_C5FB_41B0_B582_3B65DA85CB02_.wvu.FilterData" localSheetId="8" hidden="1">'CSB projection'!$A$10:$HC$13</definedName>
    <definedName name="Z_BFF05391_386F_4FBD_B366_E4130CFFF122_.wvu.FilterData" localSheetId="8" hidden="1">'CSB projection'!$A$10:$AX$13</definedName>
    <definedName name="Z_BFFE2013_5D3E_4217_BF6C_64F59BDEF94E_.wvu.FilterData" localSheetId="8" hidden="1">'CSB projection'!$A$10:$AX$13</definedName>
    <definedName name="Z_C0936CE5_3478_4814_B70A_19F588C38970_.wvu.FilterData" localSheetId="8" hidden="1">'CSB projection'!$A$10:$HC$13</definedName>
    <definedName name="Z_C1455612_3779_46A5_9E58_55E1732E67B6_.wvu.FilterData" localSheetId="8" hidden="1">'CSB projection'!$10:$13</definedName>
    <definedName name="Z_C1B40D4D_0CAE_4299_A0DE_1FD3A05DC0B2_.wvu.FilterData" localSheetId="8" hidden="1">'CSB projection'!$A$10:$HC$13</definedName>
    <definedName name="Z_C1E19E15_91A6_42D3_8FD1_233EADA6DE77_.wvu.FilterData" localSheetId="8" hidden="1">'CSB projection'!$A$10:$AX$13</definedName>
    <definedName name="Z_C20FD9D3_F610_4280_85F3_F0E5A99AE871_.wvu.FilterData" localSheetId="8" hidden="1">'CSB projection'!$A$10:$AX$13</definedName>
    <definedName name="Z_C260CE9A_33E1_48C5_B8CC_91C763BD69DD_.wvu.FilterData" localSheetId="8" hidden="1">'CSB projection'!$A$10:$HC$13</definedName>
    <definedName name="Z_C273B43B_C5BD_4404_B028_4F3111F0A968_.wvu.FilterData" localSheetId="8" hidden="1">'CSB projection'!$A$10:$BA$13</definedName>
    <definedName name="Z_C2AC7752_4C9B_4EFB_B607_A981005CF249_.wvu.FilterData" localSheetId="8" hidden="1">'CSB projection'!$A$10:$HC$13</definedName>
    <definedName name="Z_C2CDEC85_1984_4026_BE66_8BA3EF7180D1_.wvu.FilterData" localSheetId="8" hidden="1">'CSB projection'!$12:$13</definedName>
    <definedName name="Z_C2CDEC85_1984_4026_BE66_8BA3EF7180D1_.wvu.FilterData" localSheetId="9" hidden="1">'Pay Framework'!$P$1:$P$3999</definedName>
    <definedName name="Z_C30AFB52_9C26_41AA_9F52_1B63EC64F6CB_.wvu.FilterData" localSheetId="8" hidden="1">'CSB projection'!$A$10:$HC$13</definedName>
    <definedName name="Z_C3ED9037_9477_40EB_8DDE_B7887CD0EEA1_.wvu.FilterData" localSheetId="8" hidden="1">'CSB projection'!$A$10:$HC$13</definedName>
    <definedName name="Z_C3FE76DE_79F4_44DB_ABC8_FE0BBF233093_.wvu.FilterData" localSheetId="8" hidden="1">'CSB projection'!$A$10:$HC$13</definedName>
    <definedName name="Z_C4206C70_1D0C_4A03_BF3A_8DCA6113390A_.wvu.FilterData" localSheetId="8" hidden="1">'CSB projection'!$A$10:$HC$13</definedName>
    <definedName name="Z_C42FD2E9_8B36_4E89_B10D_10AE2193CC18_.wvu.FilterData" localSheetId="8" hidden="1">'CSB projection'!$A$10:$AX$13</definedName>
    <definedName name="Z_C445849F_3A3F_4536_89DE_E15CCC744D54_.wvu.FilterData" localSheetId="8" hidden="1">'CSB projection'!$A$10:$HC$13</definedName>
    <definedName name="Z_C48E9153_A410_46D7_9E50_92162A415222_.wvu.FilterData" localSheetId="8" hidden="1">'CSB projection'!$A$10:$HC$13</definedName>
    <definedName name="Z_C4AF6C62_4576_4504_8CE8_F449D3BAFD27_.wvu.FilterData" localSheetId="8" hidden="1">'CSB projection'!$A$10:$HC$13</definedName>
    <definedName name="Z_C4E611AB_9616_4E4C_B534_D9EB523AB27F_.wvu.FilterData" localSheetId="8" hidden="1">'CSB projection'!$A$10:$AX$13</definedName>
    <definedName name="Z_C5CC9652_870A_49FE_AC34_C9C0C8C46DE1_.wvu.FilterData" localSheetId="8" hidden="1">'CSB projection'!$A$10:$BT$13</definedName>
    <definedName name="Z_C5D3EA92_F6F2_47F2_B883_924161BBE517_.wvu.FilterData" localSheetId="8" hidden="1">'CSB projection'!$A$10:$HC$13</definedName>
    <definedName name="Z_C60C4D5D_164B_4383_8799_6C55D2F89BDA_.wvu.FilterData" localSheetId="8" hidden="1">'CSB projection'!$A$10:$AX$13</definedName>
    <definedName name="Z_C631B0AC_0E4C_43FA_BD10_1B412F3799C0_.wvu.FilterData" localSheetId="8" hidden="1">'CSB projection'!$A$10:$AX$13</definedName>
    <definedName name="Z_C838BB10_0106_48AD_B5B9_25A84945CCF1_.wvu.FilterData" localSheetId="8" hidden="1">'CSB projection'!$A$10:$AX$13</definedName>
    <definedName name="Z_C86BEDE1_E2CC_42DF_98AF_0F027638533B_.wvu.FilterData" localSheetId="8" hidden="1">'CSB projection'!$A$10:$AM$511</definedName>
    <definedName name="Z_C8D7EBE0_319E_4937_8876_DC8C248EEBF5_.wvu.FilterData" localSheetId="8" hidden="1">'CSB projection'!$12:$13</definedName>
    <definedName name="Z_C96C1767_1C83_4D64_A8D9_8F5DB074A579_.wvu.FilterData" localSheetId="8" hidden="1">'CSB projection'!$A$10:$HC$13</definedName>
    <definedName name="Z_CA0A9B91_2718_4F85_81B9_82B9B10FFF89_.wvu.FilterData" localSheetId="8" hidden="1">'CSB projection'!$A$10:$HC$13</definedName>
    <definedName name="Z_CA134B98_FE5C_4EBD_9812_BBE48F92D784_.wvu.FilterData" localSheetId="8" hidden="1">'CSB projection'!$A$10:$HC$13</definedName>
    <definedName name="Z_CA37D48D_2D29_4F4D_8B35_77BB54C14F7A_.wvu.FilterData" localSheetId="8" hidden="1">'CSB projection'!$A$10:$HC$13</definedName>
    <definedName name="Z_CA7A3D32_47A8_43F8_857A_350A6010D3D0_.wvu.FilterData" localSheetId="8" hidden="1">'CSB projection'!$A$10:$HC$13</definedName>
    <definedName name="Z_CA803C60_EC8B_4F31_83DC_AFFF0F3568F5_.wvu.FilterData" localSheetId="8" hidden="1">'CSB projection'!$A$10:$HC$13</definedName>
    <definedName name="Z_CA9067FB_E406_4C10_8560_E7950372B00B_.wvu.FilterData" localSheetId="8" hidden="1">'CSB projection'!#REF!</definedName>
    <definedName name="Z_CA9067FB_E406_4C10_8560_E7950372B00B_.wvu.FilterData" localSheetId="9" hidden="1">'Pay Framework'!$P$1:$P$3999</definedName>
    <definedName name="Z_CAAE55BD_7C55_4482_A790_A53CBC7DC9F4_.wvu.FilterData" localSheetId="8" hidden="1">'CSB projection'!$A$10:$AX$13</definedName>
    <definedName name="Z_CABF8A21_8C36_4E38_B91D_7A81868A8A26_.wvu.Cols" localSheetId="8" hidden="1">'CSB projection'!$C:$C,'CSB projection'!$E:$E,'CSB projection'!$K:$L,'CSB projection'!$Y:$Y</definedName>
    <definedName name="Z_CABF8A21_8C36_4E38_B91D_7A81868A8A26_.wvu.FilterData" localSheetId="8" hidden="1">'CSB projection'!$A$10:$BT$13</definedName>
    <definedName name="Z_CAD89EF5_7589_4F9D_AD94_692F3882B924_.wvu.FilterData" localSheetId="8" hidden="1">'CSB projection'!$A$10:$HC$13</definedName>
    <definedName name="Z_CC3B099D_92EB_405A_BEF7_54A490A3F98C_.wvu.FilterData" localSheetId="8" hidden="1">'CSB projection'!$A$10:$HC$13</definedName>
    <definedName name="Z_CC70230E_4B96_4BEF_AC6D_DD1C34D1AA9C_.wvu.FilterData" localSheetId="8" hidden="1">'CSB projection'!$A$10:$HC$13</definedName>
    <definedName name="Z_CCE533A4_9AFA_49EF_B88D_91282EBEC77B_.wvu.FilterData" localSheetId="8" hidden="1">'CSB projection'!$A$10:$HC$13</definedName>
    <definedName name="Z_CCE533A4_9AFA_49EF_B88D_91282EBEC77B_.wvu.FilterData" localSheetId="9" hidden="1">'Pay Framework'!$B$1:$AB$170</definedName>
    <definedName name="Z_CD88D4BD_D8FC_4E15_ADAD_98FB774AFC1E_.wvu.FilterData" localSheetId="8" hidden="1">'CSB projection'!$A$10:$AX$13</definedName>
    <definedName name="Z_CDE8C5A0_0A35_415F_A84A_F3D3BDE927F1_.wvu.FilterData" localSheetId="8" hidden="1">'CSB projection'!$A$10:$BT$499</definedName>
    <definedName name="Z_CE69A51C_12FE_40E0_A1CD_453D8C7999AC_.wvu.FilterData" localSheetId="8" hidden="1">'CSB projection'!$A$10:$HC$13</definedName>
    <definedName name="Z_CE705372_D307_446B_BC07_E7749A7A71AA_.wvu.FilterData" localSheetId="8" hidden="1">'CSB projection'!$12:$13</definedName>
    <definedName name="Z_CE9857F1_EDF8_4319_9C4F_3A822053ABAD_.wvu.FilterData" localSheetId="8" hidden="1">'CSB projection'!$A$10:$AX$13</definedName>
    <definedName name="Z_CEC3884F_B791_4CE7_B00B_C0131ECBBD17_.wvu.FilterData" localSheetId="8" hidden="1">'CSB projection'!$A$10:$HC$13</definedName>
    <definedName name="Z_CFC25FFD_2D2F_42BE_A951_3B03D5974F13_.wvu.FilterData" localSheetId="8" hidden="1">'CSB projection'!$A$10:$HC$13</definedName>
    <definedName name="Z_CFD1D5C7_DCDA_4B1A_AF82_D02C81CCA90E_.wvu.FilterData" localSheetId="8" hidden="1">'CSB projection'!$A$10:$HC$13</definedName>
    <definedName name="Z_CFD2A4C4_A0BB_4340_BCF0_3D1BC679BE26_.wvu.FilterData" localSheetId="8" hidden="1">'CSB projection'!$A$10:$HC$13</definedName>
    <definedName name="Z_D00B676F_9DB5_49A9_89E8_5DD5E9D0298E_.wvu.FilterData" localSheetId="8" hidden="1">'CSB projection'!$A$10:$AX$13</definedName>
    <definedName name="Z_D03A19AE_76F3_4847_8304_3B97F91A1C11_.wvu.FilterData" localSheetId="8" hidden="1">'CSB projection'!$10:$13</definedName>
    <definedName name="Z_D0A0D8DD_129C_4D65_96C5_342BB414E7A5_.wvu.FilterData" localSheetId="8" hidden="1">'CSB projection'!$A$10:$BT$13</definedName>
    <definedName name="Z_D0D34D8D_1AE3_4439_9AB1_53A3740FB9C7_.wvu.FilterData" localSheetId="8" hidden="1">'CSB projection'!$A$10:$AX$13</definedName>
    <definedName name="Z_D12A0C57_243B_47BB_9977_8ECED6C0B3DA_.wvu.FilterData" localSheetId="8" hidden="1">'CSB projection'!$A$10:$BT$499</definedName>
    <definedName name="Z_D37C5B55_E7E2_4B24_8EF7_B294427598FF_.wvu.FilterData" localSheetId="8" hidden="1">'CSB projection'!$A$10:$HC$13</definedName>
    <definedName name="Z_D3A5BDC4_50DB_4635_9C87_6364F05FBB72_.wvu.FilterData" localSheetId="8" hidden="1">'CSB projection'!$10:$13</definedName>
    <definedName name="Z_D4272C5B_A7D5_4C71_95E5_35A0D4EB5F91_.wvu.FilterData" localSheetId="8" hidden="1">'CSB projection'!$A$1:$BE$13</definedName>
    <definedName name="Z_D4FBD8D5_9CCC_4BB5_9F88_CB2C203A96B4_.wvu.FilterData" localSheetId="8" hidden="1">'CSB projection'!$A$10:$HC$13</definedName>
    <definedName name="Z_D5AEA4C9_7FD1_4CD2_AAA3_65E77080AC95_.wvu.FilterData" localSheetId="8" hidden="1">'CSB projection'!$A$10:$BT$13</definedName>
    <definedName name="Z_D5BD2548_AEEA_4DC0_884F_C43E79D014B8_.wvu.FilterData" localSheetId="8" hidden="1">'CSB projection'!$12:$13</definedName>
    <definedName name="Z_D5DF3652_113F_49DF_BB4C_7A9B0467442A_.wvu.FilterData" localSheetId="8" hidden="1">'CSB projection'!$A$10:$BT$13</definedName>
    <definedName name="Z_D65BFBE1_646A_4E20_B2A8_4D074AE63A24_.wvu.FilterData" localSheetId="8" hidden="1">'CSB projection'!$A$10:$HC$13</definedName>
    <definedName name="Z_D697EC76_9779_450E_B25C_76AA3EE738F6_.wvu.FilterData" localSheetId="8" hidden="1">'CSB projection'!$A$10:$AX$13</definedName>
    <definedName name="Z_D6D1D17E_36BD_474A_9AED_4AAA7062C4DE_.wvu.FilterData" localSheetId="8" hidden="1">'CSB projection'!$A$10:$BT$13</definedName>
    <definedName name="Z_D7296E6E_195D_4D16_9041_DE4BAD731654_.wvu.FilterData" localSheetId="8" hidden="1">'CSB projection'!$A$10:$AX$13</definedName>
    <definedName name="Z_D75D481A_DB55_481D_ACA3_D9C71D7D2D6A_.wvu.FilterData" localSheetId="8" hidden="1">'CSB projection'!$10:$13</definedName>
    <definedName name="Z_D8014273_74DD_4063_9F03_77235CFDEE51_.wvu.FilterData" localSheetId="8" hidden="1">'CSB projection'!$A$10:$HC$13</definedName>
    <definedName name="Z_D85E4698_9A50_46A4_B5C9_5E7E33AECE94_.wvu.FilterData" localSheetId="8" hidden="1">'CSB projection'!$A$10:$HC$13</definedName>
    <definedName name="Z_D8735579_38FC_4457_B0AA_06EC647C1DD4_.wvu.FilterData" localSheetId="8" hidden="1">'CSB projection'!$A$10:$GB$13</definedName>
    <definedName name="Z_D91DCE81_C7AA_4EC7_8A09_3BF1C317EADF_.wvu.FilterData" localSheetId="8" hidden="1">'CSB projection'!$A$10:$HC$13</definedName>
    <definedName name="Z_DA468A13_A654_4CF2_977A_0D0C916589D9_.wvu.FilterData" localSheetId="8" hidden="1">'CSB projection'!$A$10:$BT$13</definedName>
    <definedName name="Z_DACB8AA3_3C7C_418F_9A0E_91F919031F75_.wvu.FilterData" localSheetId="8" hidden="1">'CSB projection'!$A$10:$HC$13</definedName>
    <definedName name="Z_DB03D29A_18BE_455D_9C61_58BBA2EA7BA7_.wvu.FilterData" localSheetId="8" hidden="1">'CSB projection'!$A$10:$AX$13</definedName>
    <definedName name="Z_DB03D29A_18BE_455D_9C61_58BBA2EA7BA7_.wvu.FilterData" localSheetId="9" hidden="1">'Pay Framework'!$P$1:$P$3999</definedName>
    <definedName name="Z_DB1E7B34_A5FB_4065_8190_E21E3C02BF43_.wvu.FilterData" localSheetId="8" hidden="1">'CSB projection'!$A$10:$BT$499</definedName>
    <definedName name="Z_DBABF3CD_AFA3_41F1_AD98_311E9B7F7BC0_.wvu.FilterData" localSheetId="8" hidden="1">'CSB projection'!$A$10:$HC$13</definedName>
    <definedName name="Z_DBBB8A9F_6727_47A7_96A8_88DD2EA2A186_.wvu.FilterData" localSheetId="8" hidden="1">'CSB projection'!$A$10:$HC$13</definedName>
    <definedName name="Z_DBF19975_F4D0_4D48_BBE4_52BA6B75CD1F_.wvu.FilterData" localSheetId="8" hidden="1">'CSB projection'!$A$10:$HC$13</definedName>
    <definedName name="Z_DC72E895_250F_42A1_B928_2AE23EE621B0_.wvu.FilterData" localSheetId="8" hidden="1">'CSB projection'!$A$1:$BE$13</definedName>
    <definedName name="Z_DC7ABC86_5482_462B_9910_D089B505789F_.wvu.FilterData" localSheetId="8" hidden="1">'CSB projection'!$A$10:$AX$13</definedName>
    <definedName name="Z_DCCD775C_2891_4C19_B938_8F36F907348B_.wvu.FilterData" localSheetId="8" hidden="1">'CSB projection'!$A$10:$BT$13</definedName>
    <definedName name="Z_DCE78494_51FC_41FF_A2BA_FB1604CA8FD7_.wvu.FilterData" localSheetId="8" hidden="1">'CSB projection'!$A$10:$AX$13</definedName>
    <definedName name="Z_DD211B5E_B306_45FF_BC0C_159AA21791CB_.wvu.Cols" localSheetId="9" hidden="1">'Pay Framework'!$G:$O</definedName>
    <definedName name="Z_DD211B5E_B306_45FF_BC0C_159AA21791CB_.wvu.FilterData" localSheetId="8" hidden="1">'CSB projection'!$A$10:$HC$13</definedName>
    <definedName name="Z_DD283AE3_29B4_4463_85B3_00B29B8C305B_.wvu.FilterData" localSheetId="8" hidden="1">'CSB projection'!$A$10:$BT$13</definedName>
    <definedName name="Z_DD469C1C_F9CB_490E_A131_CDBF42172AA2_.wvu.FilterData" localSheetId="8" hidden="1">'CSB projection'!$A$10:$AX$13</definedName>
    <definedName name="Z_DD9BDB3B_6ADB_46CD_AC17_134DF0D0FDEE_.wvu.FilterData" localSheetId="8" hidden="1">'CSB projection'!$A$10:$HC$13</definedName>
    <definedName name="Z_DDB07C72_84AB_4AC1_A5B0_968FDC3FFE0F_.wvu.FilterData" localSheetId="8" hidden="1">'CSB projection'!$A$10:$HC$13</definedName>
    <definedName name="Z_DDDCCAE3_D764_4C7B_B7CC_B87BACCC2E52_.wvu.FilterData" localSheetId="8" hidden="1">'CSB projection'!$A$10:$HC$13</definedName>
    <definedName name="Z_DDF3215D_4FAF_4196_965B_987F15882CAF_.wvu.FilterData" localSheetId="8" hidden="1">'CSB projection'!$12:$13</definedName>
    <definedName name="Z_DE1BD147_32A3_4639_A6C9_A50CB6D880C9_.wvu.FilterData" localSheetId="8" hidden="1">'CSB projection'!$A$10:$BT$13</definedName>
    <definedName name="Z_DE3B7C0C_C9FA_4749_A49D_4C03CC7DBA83_.wvu.FilterData" localSheetId="8" hidden="1">'CSB projection'!$A$10:$HC$13</definedName>
    <definedName name="Z_DE8B2CD6_D4B2_4EFF_919C_A0810CDC0CC7_.wvu.FilterData" localSheetId="8" hidden="1">'CSB projection'!$A$10:$HC$13</definedName>
    <definedName name="Z_DEE8A223_21A0_4F77_9DDF_5059853A8BCF_.wvu.FilterData" localSheetId="8" hidden="1">'CSB projection'!$A$10:$AX$13</definedName>
    <definedName name="Z_DF7164FD_EF9C_40BF_83DC_57118A24F17F_.wvu.FilterData" localSheetId="8" hidden="1">'CSB projection'!$A$10:$AX$13</definedName>
    <definedName name="Z_DF801C4E_72B7_41DE_8BC6_B33899400731_.wvu.Cols" localSheetId="8" hidden="1">'CSB projection'!$S:$V,'CSB projection'!$Y:$Y</definedName>
    <definedName name="Z_DF801C4E_72B7_41DE_8BC6_B33899400731_.wvu.FilterData" localSheetId="8" hidden="1">'CSB projection'!#REF!</definedName>
    <definedName name="Z_DF801C4E_72B7_41DE_8BC6_B33899400731_.wvu.FilterData" localSheetId="9" hidden="1">'Pay Framework'!$P$1:$P$3999</definedName>
    <definedName name="Z_DF95D92E_4095_4B1C_ACB0_E465AD34042C_.wvu.FilterData" localSheetId="8" hidden="1">'CSB projection'!$A$10:$HC$13</definedName>
    <definedName name="Z_DFEF0EA0_0B6A_409E_A62E_A0C64DDF70B9_.wvu.FilterData" localSheetId="8" hidden="1">'CSB projection'!$10:$13</definedName>
    <definedName name="Z_E07BCCAF_854D_4EB5_8623_39F7B3FF7A0B_.wvu.FilterData" localSheetId="8" hidden="1">'CSB projection'!$A$10:$AX$369</definedName>
    <definedName name="Z_E0984EE8_35EC_461D_A3D4_5866D763CA63_.wvu.FilterData" localSheetId="8" hidden="1">'CSB projection'!$A$10:$HC$13</definedName>
    <definedName name="Z_E0B36F9E_C6F6_4F08_97B8_F7DDA7713BF3_.wvu.FilterData" localSheetId="8" hidden="1">'CSB projection'!$A$10:$HC$13</definedName>
    <definedName name="Z_E109D50F_1ACB_4A78_9F53_F2072EA7780D_.wvu.FilterData" localSheetId="8" hidden="1">'CSB projection'!$A$10:$HC$13</definedName>
    <definedName name="Z_E14F1C35_5525_441B_8663_18AAC0C1C01F_.wvu.FilterData" localSheetId="8" hidden="1">'CSB projection'!$A$10:$BT$499</definedName>
    <definedName name="Z_E1ED73D2_EE9D_4DAB_8D78_3165EE15850B_.wvu.FilterData" localSheetId="8" hidden="1">'CSB projection'!$A$10:$HA$13</definedName>
    <definedName name="Z_E25667CC_F327_4B37_AD4A_44FEA1856748_.wvu.FilterData" localSheetId="8" hidden="1">'CSB projection'!$A$10:$HC$13</definedName>
    <definedName name="Z_E321A8FE_EE00_4336_B911_6AA4F2BFE28E_.wvu.FilterData" localSheetId="8" hidden="1">'CSB projection'!$A$10:$HA$13</definedName>
    <definedName name="Z_E3D1E0CF_1826_4BCD_BC71_0E4C27D95317_.wvu.FilterData" localSheetId="8" hidden="1">'CSB projection'!$A$10:$HC$13</definedName>
    <definedName name="Z_E3FC753D_E9A5_4787_B3E2_5619DAF2BFF8_.wvu.FilterData" localSheetId="8" hidden="1">'CSB projection'!$A$10:$HC$13</definedName>
    <definedName name="Z_E441333A_A106_49E2_A923_5FE1F552CBFE_.wvu.FilterData" localSheetId="8" hidden="1">'CSB projection'!$A$10:$HC$13</definedName>
    <definedName name="Z_E4655D38_CF58_44A8_BDA2_AF23E098C1FB_.wvu.FilterData" localSheetId="8" hidden="1">'CSB projection'!$A$10:$HC$13</definedName>
    <definedName name="Z_E5A51D34_BCC0_4A17_B6F0_F054183202C6_.wvu.FilterData" localSheetId="8" hidden="1">'CSB projection'!$A$10:$AX$13</definedName>
    <definedName name="Z_E5FA2315_348D_4365_9A14_910559EA1988_.wvu.FilterData" localSheetId="8" hidden="1">'CSB projection'!$A$10:$HC$13</definedName>
    <definedName name="Z_E61AEE39_3215_422F_A759_ADD13196203E_.wvu.FilterData" localSheetId="8" hidden="1">'CSB projection'!$10:$13</definedName>
    <definedName name="Z_E63721D3_5E90_40EF_AC63_4E633463EC39_.wvu.FilterData" localSheetId="8" hidden="1">'CSB projection'!$A$10:$BT$499</definedName>
    <definedName name="Z_E64484DD_A6AF_4E02_A37A_1CA101A3E787_.wvu.FilterData" localSheetId="8" hidden="1">'CSB projection'!$A$10:$AX$13</definedName>
    <definedName name="Z_E68D59CB_E18E_4F76_969C_64BACB3BEFEE_.wvu.FilterData" localSheetId="8" hidden="1">'CSB projection'!$A$10:$HC$13</definedName>
    <definedName name="Z_E70C1DF5_CCDF_4599_8EF2_523345F2C10F_.wvu.FilterData" localSheetId="8" hidden="1">'CSB projection'!#REF!</definedName>
    <definedName name="Z_E7A00AF0_37CB_410D_A35B_4DB73A752345_.wvu.FilterData" localSheetId="8" hidden="1">'CSB projection'!$A$10:$HC$13</definedName>
    <definedName name="Z_E7A84E29_42F7_4340_A265_EC73A543F3BA_.wvu.FilterData" localSheetId="8" hidden="1">'CSB projection'!$A$10:$HC$13</definedName>
    <definedName name="Z_E7B43D42_E3B3_4807_8922_DF48D8074A13_.wvu.FilterData" localSheetId="8" hidden="1">'CSB projection'!$A$10:$Z$13</definedName>
    <definedName name="Z_E8678C3A_9618_4458_AEB4_9206E6C91285_.wvu.FilterData" localSheetId="8" hidden="1">'CSB projection'!$A$10:$HC$13</definedName>
    <definedName name="Z_E8BFF197_2E55_411F_8D54_A40F8A718C91_.wvu.FilterData" localSheetId="8" hidden="1">'CSB projection'!$A$10:$BT$13</definedName>
    <definedName name="Z_E8D47380_6AC4_4EA5_86E0_8C63E9E2068C_.wvu.FilterData" localSheetId="8" hidden="1">'CSB projection'!$A$10:$HC$13</definedName>
    <definedName name="Z_E8FBABA0_40F3_4FAB_96FF_6BE005ED4455_.wvu.FilterData" localSheetId="8" hidden="1">'CSB projection'!$A$10:$HC$13</definedName>
    <definedName name="Z_E8FCEA41_52A0_4752_AB88_33ED32A87171_.wvu.FilterData" localSheetId="8" hidden="1">'CSB projection'!$A$10:$AX$13</definedName>
    <definedName name="Z_E9210120_7FD9_4C22_93DB_B4C6128914D3_.wvu.FilterData" localSheetId="8" hidden="1">'CSB projection'!$12:$13</definedName>
    <definedName name="Z_E9701685_BB8A_4DA3_99E8_64377D1C76A0_.wvu.FilterData" localSheetId="8" hidden="1">'CSB projection'!$A$10:$HC$13</definedName>
    <definedName name="Z_E9D1EA4E_27F8_42DF_9143_94A203224320_.wvu.FilterData" localSheetId="8" hidden="1">'CSB projection'!$A$1:$BR$13</definedName>
    <definedName name="Z_E9E57C5F_156B_4E06_8766_7BC0FACD8719_.wvu.FilterData" localSheetId="8" hidden="1">'CSB projection'!$10:$13</definedName>
    <definedName name="Z_E9E57C5F_156B_4E06_8766_7BC0FACD8719_.wvu.FilterData" localSheetId="9" hidden="1">'Pay Framework'!$P$1:$P$3999</definedName>
    <definedName name="Z_EA197067_6874_4355_A58C_27E9AE967AB8_.wvu.FilterData" localSheetId="8" hidden="1">'CSB projection'!$A$10:$HC$13</definedName>
    <definedName name="Z_EAA22ED8_B473_4435_8776_814D10588F55_.wvu.FilterData" localSheetId="8" hidden="1">'CSB projection'!$A$10:$HC$13</definedName>
    <definedName name="Z_EAC83D09_9C3C_415F_AA4B_54A6E4DB6048_.wvu.FilterData" localSheetId="8" hidden="1">'CSB projection'!$A$10:$BT$13</definedName>
    <definedName name="Z_EB173162_6D0C_4CB7_8F61_B3036C8DD5F6_.wvu.FilterData" localSheetId="8" hidden="1">'CSB projection'!$10:$13</definedName>
    <definedName name="Z_EBBF850D_7304_459F_B357_BA0F9B3D95A0_.wvu.FilterData" localSheetId="8" hidden="1">'CSB projection'!$A$10:$HC$13</definedName>
    <definedName name="Z_EBE5ECC1_92C2_4C59_AC8B_452120B5CCD2_.wvu.FilterData" localSheetId="8" hidden="1">'CSB projection'!$A$10:$AX$13</definedName>
    <definedName name="Z_EC4802CB_9BB7_4002_B73A_4ECD16F45821_.wvu.FilterData" localSheetId="8" hidden="1">'CSB projection'!$10:$13</definedName>
    <definedName name="Z_ECF1B9C6_5992_4300_B939_8720CD9404BF_.wvu.FilterData" localSheetId="8" hidden="1">'CSB projection'!$A$10:$HC$13</definedName>
    <definedName name="Z_ED77D75F_2B36_4CF6_AD50_60955B941B90_.wvu.FilterData" localSheetId="8" hidden="1">'CSB projection'!$A$10:$HC$13</definedName>
    <definedName name="Z_EE5956BB_C191_403E_A55D_E674FDF19F0B_.wvu.FilterData" localSheetId="8" hidden="1">'CSB projection'!$A$10:$AX$13</definedName>
    <definedName name="Z_EE88FDC6_FC87_43E2_945B_314C12B0F687_.wvu.FilterData" localSheetId="8" hidden="1">'CSB projection'!$12:$13</definedName>
    <definedName name="Z_EEE756DE_C58E_448C_94C2_726DA86709A2_.wvu.FilterData" localSheetId="8" hidden="1">'CSB projection'!$A$10:$HC$13</definedName>
    <definedName name="Z_EF25603E_0171_47B7_A845_41D99CF2DB47_.wvu.FilterData" localSheetId="8" hidden="1">'CSB projection'!$A$10:$BT$13</definedName>
    <definedName name="Z_EF367EF9_2C3E_460B_9AD1_83DE258134BE_.wvu.FilterData" localSheetId="8" hidden="1">'CSB projection'!$A$10:$HC$13</definedName>
    <definedName name="Z_EF7D21E2_DBCD_465B_8D38_1ECC82FAFAF6_.wvu.FilterData" localSheetId="8" hidden="1">'CSB projection'!$A$10:$HA$13</definedName>
    <definedName name="Z_EFABBFA4_1B25_4921_8711_C2ECA7657D1D_.wvu.FilterData" localSheetId="8" hidden="1">'CSB projection'!$A$10:$AX$369</definedName>
    <definedName name="Z_EFEAE9D9_D947_458B_A555_6841C75185E9_.wvu.FilterData" localSheetId="8" hidden="1">'CSB projection'!$A$10:$AX$13</definedName>
    <definedName name="Z_F02D9F03_40D9_470A_910A_42BD87AB3B46_.wvu.FilterData" localSheetId="8" hidden="1">'CSB projection'!$A$10:$HC$13</definedName>
    <definedName name="Z_F067D649_2C6D_4C9F_B4BD_773F46852CB8_.wvu.FilterData" localSheetId="8" hidden="1">'CSB projection'!$A$10:$HC$13</definedName>
    <definedName name="Z_F06FBFCA_6B13_47A3_A903_E741C1BC0E92_.wvu.FilterData" localSheetId="8" hidden="1">'CSB projection'!$A$10:$HC$13</definedName>
    <definedName name="Z_F084C8C8_C443_44B7_9133_3F6D6AC9A6FB_.wvu.FilterData" localSheetId="8" hidden="1">'CSB projection'!$10:$13</definedName>
    <definedName name="Z_F173D8FD_0FA7_4C5B_8E5B_8CF1415803D4_.wvu.FilterData" localSheetId="8" hidden="1">'CSB projection'!$A$10:$HC$13</definedName>
    <definedName name="Z_F1B809D6_0394_40FA_A8CA_733E85C4345D_.wvu.FilterData" localSheetId="8" hidden="1">'CSB projection'!$A$10:$AX$13</definedName>
    <definedName name="Z_F21A6FEF_6157_46D1_ADE5_BEF8C82977BF_.wvu.FilterData" localSheetId="8" hidden="1">'CSB projection'!$10:$13</definedName>
    <definedName name="Z_F2964914_E428_4A80_AD7E_C826567C2063_.wvu.FilterData" localSheetId="8" hidden="1">'CSB projection'!$A$10:$HC$13</definedName>
    <definedName name="Z_F33FF2BD_C34A_42B4_9E8C_52E29BFAECB5_.wvu.FilterData" localSheetId="8" hidden="1">'CSB projection'!$12:$13</definedName>
    <definedName name="Z_F3556179_6090_4136_82A5_6ABDDE0DDB99_.wvu.FilterData" localSheetId="8" hidden="1">'CSB projection'!$A$10:$AX$369</definedName>
    <definedName name="Z_F39BCD08_2486_4042_8334_22BCBCA07E5D_.wvu.FilterData" localSheetId="8" hidden="1">'CSB projection'!$A$10:$AX$13</definedName>
    <definedName name="Z_F3B896E8_A9D5_4189_9B75_B9221A4760BA_.wvu.FilterData" localSheetId="8" hidden="1">'CSB projection'!$A$10:$HC$13</definedName>
    <definedName name="Z_F3D9E248_5759_4AB0_AF7E_AD1742ED193E_.wvu.FilterData" localSheetId="8" hidden="1">'CSB projection'!#REF!</definedName>
    <definedName name="Z_F3F6538B_0B94_4BE2_A981_10553930F650_.wvu.FilterData" localSheetId="8" hidden="1">'CSB projection'!$10:$13</definedName>
    <definedName name="Z_F45951BC_8BE9_4284_A0A4_85E153FB8F42_.wvu.FilterData" localSheetId="8" hidden="1">'CSB projection'!$A$10:$BT$13</definedName>
    <definedName name="Z_F49FE977_310B_427A_81FF_A1419D9F5397_.wvu.FilterData" localSheetId="8" hidden="1">'CSB projection'!$A$10:$AX$13</definedName>
    <definedName name="Z_F5018E4A_3B5D_4681_B902_DD121C2913C0_.wvu.FilterData" localSheetId="8" hidden="1">'CSB projection'!$A$10:$HC$13</definedName>
    <definedName name="Z_F59127ED_00AA_4BB0_A4AA_4A8CAB2AD58D_.wvu.FilterData" localSheetId="8" hidden="1">'CSB projection'!$A$10:$HC$13</definedName>
    <definedName name="Z_F6E3DB1E_1C41_4392_9D5E_EE45DF4D188C_.wvu.FilterData" localSheetId="8" hidden="1">'CSB projection'!$A$10:$AX$13</definedName>
    <definedName name="Z_F7044B98_CB3E_423F_BB52_76D17DDBC245_.wvu.FilterData" localSheetId="8" hidden="1">'CSB projection'!$A$10:$HC$13</definedName>
    <definedName name="Z_F7169E61_E8D5_4674_A868_7D7BC3F95066_.wvu.FilterData" localSheetId="8" hidden="1">'CSB projection'!$A$10:$HC$13</definedName>
    <definedName name="Z_F76BD8B6_0412_46F4_B157_DBBEA42B5A44_.wvu.FilterData" localSheetId="8" hidden="1">'CSB projection'!$A$10:$AX$13</definedName>
    <definedName name="Z_F80EA8FC_CF02_40FD_9992_E4BEB3B33665_.wvu.FilterData" localSheetId="8" hidden="1">'CSB projection'!$A$10:$HC$13</definedName>
    <definedName name="Z_F8460FE2_4E59_4A2E_900B_F850DC14B819_.wvu.FilterData" localSheetId="8" hidden="1">'CSB projection'!$A$1:$BR$13</definedName>
    <definedName name="Z_F9489C84_415B_412B_B1B4_6FCD465AEA27_.wvu.FilterData" localSheetId="8" hidden="1">'CSB projection'!$10:$13</definedName>
    <definedName name="Z_F9E656A9_A2FA_449B_A5A9_3A9B881DB692_.wvu.FilterData" localSheetId="8" hidden="1">'CSB projection'!$A$10:$AX$369</definedName>
    <definedName name="Z_FA8C933C_8CB8_4EA8_BEFB_A5C166DFC8A0_.wvu.FilterData" localSheetId="8" hidden="1">'CSB projection'!$A$10:$BT$499</definedName>
    <definedName name="Z_FA9A2A7D_FDF0_434A_8FD8_8B4BBFABD445_.wvu.FilterData" localSheetId="8" hidden="1">'CSB projection'!$A$10:$HA$13</definedName>
    <definedName name="Z_FB258C0D_590D_400D_89BE_CD6D29986F0F_.wvu.FilterData" localSheetId="8" hidden="1">'CSB projection'!$A$10:$HC$13</definedName>
    <definedName name="Z_FC00CBBA_96AD_4646_A431_2BA170301C17_.wvu.FilterData" localSheetId="8" hidden="1">'CSB projection'!$A$10:$V$13</definedName>
    <definedName name="Z_FC6680F5_5F14_4D51_82F5_25318970DBE5_.wvu.FilterData" localSheetId="8" hidden="1">'CSB projection'!$A$10:$GB$13</definedName>
    <definedName name="Z_FCAFE5F0_03A0_4539_9FF6_B3AE5444045B_.wvu.FilterData" localSheetId="8" hidden="1">'CSB projection'!$A$10:$HC$13</definedName>
    <definedName name="Z_FCEBCD1E_D5E0_46E1_8EFA_A5B632064F49_.wvu.FilterData" localSheetId="8" hidden="1">'CSB projection'!$A$10:$HC$13</definedName>
    <definedName name="Z_FD8A9027_1C83_4931_BACD_DD52D59D0082_.wvu.FilterData" localSheetId="8" hidden="1">'CSB projection'!$A$10:$HC$13</definedName>
    <definedName name="Z_FDD5252B_2F5B_45DD_9FA9_5C7DCEE31410_.wvu.FilterData" localSheetId="8" hidden="1">'CSB projection'!$A$10:$HC$13</definedName>
    <definedName name="Z_FE408192_A44D_4CDA_8064_95079BF2BB7C_.wvu.FilterData" localSheetId="8" hidden="1">'CSB projection'!#REF!</definedName>
    <definedName name="Z_FF0966F0_435E_4379_9827_73E4F3AB4149_.wvu.FilterData" localSheetId="8" hidden="1">'CSB projection'!$A$10:$HC$13</definedName>
    <definedName name="Z_FF1FC976_9F9B_4D89_8B42_60E32B6FF3A6_.wvu.FilterData" localSheetId="8" hidden="1">'CSB projection'!$A$10:$HC$13</definedName>
    <definedName name="Z_FF6BFDDD_AA53_4246_BF53_DCE08C407034_.wvu.FilterData" localSheetId="8" hidden="1">'CSB projection'!$A$10:$HC$13</definedName>
    <definedName name="Z_FF9DEF37_5DC2_4DBD_9DCF_D510292A4934_.wvu.FilterData" localSheetId="8" hidden="1">'CSB projection'!$A$10:$BT$499</definedName>
    <definedName name="Z_FFA8BD40_ED13_4B21_A0D9_C4D2DC114E16_.wvu.FilterData" localSheetId="8" hidden="1">'CSB projection'!$A$10:$AX$13</definedName>
    <definedName name="Z_FFE984C3_C49D_4A8E_A077_51A27FFBCED3_.wvu.FilterData" localSheetId="8" hidden="1">'CSB projection'!$10:$13</definedName>
  </definedNames>
  <calcPr calcId="191029"/>
  <customWorkbookViews>
    <customWorkbookView name="Victoria Ellah - Personal View" guid="{46C29BB7-27BA-4E45-8C07-18CD6D5E7D31}" mergeInterval="0" personalView="1" maximized="1" xWindow="-8" yWindow="-8" windowWidth="1296" windowHeight="1010" tabRatio="740" activeSheetId="3"/>
    <customWorkbookView name="Administrator - Personal View" guid="{D5BD2548-AEEA-4DC0-884F-C43E79D014B8}" mergeInterval="0" personalView="1" maximized="1" xWindow="1272" yWindow="-8" windowWidth="1296" windowHeight="1040" activeSheetId="3"/>
    <customWorkbookView name="Ioannis Tsolkas - Personal View" guid="{56E4E814-CD9E-42E0-8CFE-252A782E9BCC}" mergeInterval="0" personalView="1" maximized="1" xWindow="-8" yWindow="-8" windowWidth="1936" windowHeight="1056" tabRatio="762" activeSheetId="3"/>
    <customWorkbookView name="Ellen - Personal View" guid="{1C9F2E8F-22A4-438B-9F78-AE191CFD9509}" mergeInterval="0" personalView="1" maximized="1" xWindow="-8" yWindow="-8" windowWidth="1936" windowHeight="1066" tabRatio="740" activeSheetId="3"/>
    <customWorkbookView name="Vanessa Mansingh - Personal View" guid="{C2CDEC85-1984-4026-BE66-8BA3EF7180D1}" mergeInterval="0" personalView="1" maximized="1" xWindow="1272" yWindow="-8" windowWidth="1296" windowHeight="1040" tabRatio="743" activeSheetId="3"/>
    <customWorkbookView name="Madhu - Personal View" guid="{DCFF87B6-2962-42A3-92A7-8D6CF3D8D6EC}" mergeInterval="0" personalView="1" maximized="1" xWindow="1912" yWindow="-8" windowWidth="1936" windowHeight="1096" tabRatio="743" activeSheetId="3"/>
    <customWorkbookView name="Ade Lawal - Personal View" guid="{DF801C4E-72B7-41DE-8BC6-B33899400731}" mergeInterval="0" personalView="1" maximized="1" xWindow="-1374" yWindow="-8" windowWidth="1382" windowHeight="744" activeSheetId="3"/>
    <customWorkbookView name="Henrietta Harcsa - Personal View" guid="{5E082586-0FEE-4413-BBC0-BF83BE20EB9D}" mergeInterval="0" personalView="1" maximized="1" xWindow="-8" yWindow="-8" windowWidth="1296" windowHeight="1010" tabRatio="740" activeSheetId="3"/>
    <customWorkbookView name="harcsa - Personal View" guid="{E9E57C5F-156B-4E06-8766-7BC0FACD8719}" mergeInterval="0" personalView="1" maximized="1" xWindow="-8" yWindow="-8" windowWidth="1936" windowHeight="1056" tabRatio="743" activeSheetId="3"/>
    <customWorkbookView name="tsolkas - Personal View" guid="{995774F2-F8DD-40AC-9CB0-A7EE72630494}" mergeInterval="0" personalView="1" maximized="1" xWindow="-8" yWindow="-8" windowWidth="1168" windowHeight="840" tabRatio="743" activeSheetId="3"/>
    <customWorkbookView name="London School of Economics and Political Science - Personal View" guid="{DD211B5E-B306-45FF-BC0C-159AA21791CB}" mergeInterval="0" personalView="1" maximized="1" windowWidth="1916" windowHeight="821" tabRatio="740" activeSheetId="3"/>
    <customWorkbookView name="Madhu Murali - Personal View" guid="{0D3FE53E-7B0A-4683-8DE2-BC1F319FB93C}" mergeInterval="0" personalView="1" maximized="1" windowWidth="1280" windowHeight="818" tabRatio="740" activeSheetId="3"/>
    <customWorkbookView name="Emma - Personal View" guid="{52223338-6245-4831-B9A5-5DA314EF97DA}" mergeInterval="0" personalView="1" maximized="1" xWindow="-1288" yWindow="-8" windowWidth="1296" windowHeight="1040" tabRatio="740" activeSheetId="3"/>
    <customWorkbookView name="HERBERTE - Personal View" guid="{619303AD-691D-4BE1-8571-FFE6C2C5B7CF}" mergeInterval="0" personalView="1" maximized="1" xWindow="-8" yWindow="-8" windowWidth="2752" windowHeight="1800" tabRatio="740" activeSheetId="3"/>
    <customWorkbookView name="Sam Oliver - Personal View" guid="{DB03D29A-18BE-455D-9C61-58BBA2EA7BA7}" mergeInterval="0" personalView="1" maximized="1" xWindow="1272" yWindow="-8" windowWidth="1296" windowHeight="1040" tabRatio="743" activeSheetId="3"/>
    <customWorkbookView name="Murali,M - Personal View" guid="{4D128212-6C77-4926-BF34-8E57F0B7186E}" mergeInterval="0" personalView="1" maximized="1" xWindow="1912" yWindow="35" windowWidth="1936" windowHeight="1056" tabRatio="740" activeSheetId="3"/>
    <customWorkbookView name="ELLAH - Personal View" guid="{312862AB-4376-4989-836F-0CB11E5B920E}" mergeInterval="0" personalView="1" maximized="1" xWindow="-8" yWindow="-8" windowWidth="1936" windowHeight="896" tabRatio="762" activeSheetId="3"/>
    <customWorkbookView name="Laura - Personal View" guid="{59F81537-BB1E-4145-A884-2966353E4E98}" mergeInterval="0" personalView="1" xWindow="1440" windowWidth="1440" windowHeight="865" tabRatio="743" activeSheetId="3"/>
    <customWorkbookView name="Emma Herbert - Personal View" guid="{1AF7BD21-E7AC-44AE-875B-1A84135D11AF}" mergeInterval="0" personalView="1" maximized="1" xWindow="-1288" yWindow="65" windowWidth="1296" windowHeight="1000" tabRatio="743"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169" i="4" l="1"/>
  <c r="S169" i="4" s="1"/>
  <c r="T169" i="4" s="1"/>
  <c r="U169" i="4" s="1"/>
  <c r="V169" i="4" s="1"/>
  <c r="W169" i="4" s="1"/>
  <c r="X169" i="4" s="1"/>
  <c r="Y169" i="4" s="1"/>
  <c r="Z169" i="4" s="1"/>
  <c r="AA169" i="4" s="1"/>
  <c r="AB169" i="4" s="1"/>
  <c r="R170" i="4"/>
  <c r="S170" i="4" s="1"/>
  <c r="T170" i="4" s="1"/>
  <c r="U170" i="4" s="1"/>
  <c r="V170" i="4" s="1"/>
  <c r="W170" i="4" s="1"/>
  <c r="X170" i="4" s="1"/>
  <c r="Y170" i="4" s="1"/>
  <c r="Z170" i="4" s="1"/>
  <c r="AA170" i="4" s="1"/>
  <c r="AB170" i="4" s="1"/>
  <c r="R167" i="4"/>
  <c r="S167" i="4" s="1"/>
  <c r="T167" i="4" s="1"/>
  <c r="U167" i="4" s="1"/>
  <c r="V167" i="4" s="1"/>
  <c r="W167" i="4" s="1"/>
  <c r="X167" i="4" s="1"/>
  <c r="Y167" i="4" s="1"/>
  <c r="Z167" i="4" s="1"/>
  <c r="AA167" i="4" s="1"/>
  <c r="AB167" i="4" s="1"/>
  <c r="R168" i="4"/>
  <c r="S168" i="4" s="1"/>
  <c r="T168" i="4" s="1"/>
  <c r="U168" i="4" s="1"/>
  <c r="V168" i="4" s="1"/>
  <c r="W168" i="4" s="1"/>
  <c r="X168" i="4" s="1"/>
  <c r="Y168" i="4" s="1"/>
  <c r="Z168" i="4" s="1"/>
  <c r="AA168" i="4" s="1"/>
  <c r="AB168" i="4" s="1"/>
  <c r="J7" i="25" l="1"/>
  <c r="I64" i="28"/>
  <c r="J64" i="28" s="1"/>
  <c r="K64" i="28" s="1"/>
  <c r="L64" i="28" s="1"/>
  <c r="M64" i="28" s="1"/>
  <c r="N64" i="28" s="1"/>
  <c r="O64" i="28" s="1"/>
  <c r="P64" i="28" s="1"/>
  <c r="Q64" i="28" s="1"/>
  <c r="R64" i="28" s="1"/>
  <c r="J65" i="19" l="1"/>
  <c r="Q1" i="19"/>
  <c r="P1" i="19"/>
  <c r="O1" i="19"/>
  <c r="N1" i="19"/>
  <c r="M1" i="19"/>
  <c r="L1" i="19"/>
  <c r="K1" i="19"/>
  <c r="J1" i="19"/>
  <c r="J16" i="19" l="1"/>
  <c r="K16" i="19" s="1"/>
  <c r="L16" i="19" s="1"/>
  <c r="M16" i="19" s="1"/>
  <c r="N16" i="19" s="1"/>
  <c r="O16" i="19" s="1"/>
  <c r="P16" i="19" s="1"/>
  <c r="Q16" i="19" s="1"/>
  <c r="J15" i="19"/>
  <c r="K15" i="19" s="1"/>
  <c r="L15" i="19" s="1"/>
  <c r="M15" i="19" s="1"/>
  <c r="N15" i="19" s="1"/>
  <c r="O15" i="19" s="1"/>
  <c r="P15" i="19" s="1"/>
  <c r="Q15" i="19" s="1"/>
  <c r="J17" i="19"/>
  <c r="K17" i="19" s="1"/>
  <c r="L17" i="19" s="1"/>
  <c r="M17" i="19" s="1"/>
  <c r="N17" i="19" s="1"/>
  <c r="O17" i="19" s="1"/>
  <c r="P17" i="19" s="1"/>
  <c r="Q17" i="19" s="1"/>
  <c r="J22" i="19"/>
  <c r="K22" i="19" s="1"/>
  <c r="L22" i="19" s="1"/>
  <c r="M22" i="19" s="1"/>
  <c r="N22" i="19" s="1"/>
  <c r="O22" i="19" s="1"/>
  <c r="P22" i="19" s="1"/>
  <c r="Q22" i="19" s="1"/>
  <c r="J23" i="19"/>
  <c r="K23" i="19" s="1"/>
  <c r="L23" i="19" s="1"/>
  <c r="M23" i="19" s="1"/>
  <c r="N23" i="19" s="1"/>
  <c r="O23" i="19" s="1"/>
  <c r="P23" i="19" s="1"/>
  <c r="Q23" i="19" s="1"/>
  <c r="J18" i="19"/>
  <c r="K18" i="19" s="1"/>
  <c r="L18" i="19" s="1"/>
  <c r="M18" i="19" s="1"/>
  <c r="N18" i="19" s="1"/>
  <c r="O18" i="19" s="1"/>
  <c r="P18" i="19" s="1"/>
  <c r="Q18" i="19" s="1"/>
  <c r="J19" i="19"/>
  <c r="K19" i="19" s="1"/>
  <c r="L19" i="19" s="1"/>
  <c r="M19" i="19" s="1"/>
  <c r="N19" i="19" s="1"/>
  <c r="O19" i="19" s="1"/>
  <c r="P19" i="19" s="1"/>
  <c r="Q19" i="19" s="1"/>
  <c r="J20" i="19"/>
  <c r="K20" i="19" s="1"/>
  <c r="L20" i="19" s="1"/>
  <c r="M20" i="19" s="1"/>
  <c r="N20" i="19" s="1"/>
  <c r="O20" i="19" s="1"/>
  <c r="P20" i="19" s="1"/>
  <c r="Q20" i="19" s="1"/>
  <c r="J21" i="19"/>
  <c r="K21" i="19" s="1"/>
  <c r="L21" i="19" s="1"/>
  <c r="M21" i="19" s="1"/>
  <c r="N21" i="19" s="1"/>
  <c r="O21" i="19" s="1"/>
  <c r="P21" i="19" s="1"/>
  <c r="Q21" i="19" s="1"/>
  <c r="K65" i="19"/>
  <c r="L65" i="19" s="1"/>
  <c r="M65" i="19" s="1"/>
  <c r="N65" i="19" s="1"/>
  <c r="O65" i="19" s="1"/>
  <c r="P65" i="19" s="1"/>
  <c r="Q65" i="19" s="1"/>
  <c r="R65" i="19" s="1"/>
  <c r="EF2" i="17"/>
  <c r="EF3" i="17"/>
  <c r="EF4" i="17"/>
  <c r="CH4" i="17"/>
  <c r="BB2" i="17"/>
  <c r="AG4" i="17"/>
  <c r="AM4" i="17"/>
  <c r="AL4" i="17"/>
  <c r="AK4" i="17"/>
  <c r="AJ4" i="17"/>
  <c r="AI4" i="17"/>
  <c r="AH4" i="17"/>
  <c r="AM3" i="17"/>
  <c r="AL3" i="17"/>
  <c r="AK3" i="17"/>
  <c r="AM2" i="17"/>
  <c r="BL2" i="17" s="1"/>
  <c r="AL2" i="17"/>
  <c r="AK2" i="17"/>
  <c r="AJ2" i="17"/>
  <c r="AI2" i="17"/>
  <c r="AH2" i="17"/>
  <c r="AG2" i="17"/>
  <c r="AF2" i="17"/>
  <c r="AE2" i="17"/>
  <c r="AD2" i="17"/>
  <c r="AC2" i="17"/>
  <c r="AB2" i="17"/>
  <c r="CR2" i="17" l="1"/>
  <c r="CR3" i="17"/>
  <c r="CR4" i="17"/>
  <c r="M22" i="29" l="1"/>
  <c r="M17" i="29"/>
  <c r="M12" i="29"/>
  <c r="M7" i="29"/>
  <c r="AB2" i="4" s="1"/>
  <c r="E47" i="24" l="1"/>
  <c r="H32" i="24"/>
  <c r="I32" i="24"/>
  <c r="J32" i="24"/>
  <c r="G32" i="24"/>
  <c r="R1" i="19" l="1"/>
  <c r="R15" i="19" l="1"/>
  <c r="R16" i="19"/>
  <c r="R20" i="19"/>
  <c r="R18" i="19"/>
  <c r="R23" i="19"/>
  <c r="R21" i="19"/>
  <c r="R17" i="19"/>
  <c r="R22" i="19"/>
  <c r="R19" i="19"/>
  <c r="L22" i="29"/>
  <c r="K22" i="29"/>
  <c r="J22" i="29"/>
  <c r="I22" i="29"/>
  <c r="H22" i="29"/>
  <c r="G22" i="29"/>
  <c r="F22" i="29"/>
  <c r="E22" i="29"/>
  <c r="D22" i="29"/>
  <c r="C22" i="29"/>
  <c r="X2" i="4" l="1"/>
  <c r="Y2" i="4"/>
  <c r="Z2" i="4"/>
  <c r="AA2" i="4"/>
  <c r="L17" i="29"/>
  <c r="K17" i="29"/>
  <c r="J17" i="29"/>
  <c r="I17" i="29"/>
  <c r="H17" i="29"/>
  <c r="G17" i="29"/>
  <c r="F17" i="29"/>
  <c r="E17" i="29"/>
  <c r="D17" i="29"/>
  <c r="C17" i="29"/>
  <c r="L12" i="29"/>
  <c r="K12" i="29"/>
  <c r="J12" i="29"/>
  <c r="I12" i="29"/>
  <c r="H12" i="29"/>
  <c r="G12" i="29"/>
  <c r="F12" i="29"/>
  <c r="E12" i="29"/>
  <c r="D12" i="29"/>
  <c r="C12" i="29"/>
  <c r="D7" i="29"/>
  <c r="E7" i="29"/>
  <c r="T2" i="4" s="1"/>
  <c r="F7" i="29"/>
  <c r="U2" i="4" s="1"/>
  <c r="G7" i="29"/>
  <c r="V2" i="4" s="1"/>
  <c r="H7" i="29"/>
  <c r="W2" i="4" s="1"/>
  <c r="I7" i="29"/>
  <c r="J7" i="29"/>
  <c r="K7" i="29"/>
  <c r="L7" i="29"/>
  <c r="C7" i="29"/>
  <c r="R57" i="4" l="1"/>
  <c r="S57" i="4" s="1"/>
  <c r="T57" i="4" s="1"/>
  <c r="U57" i="4" s="1"/>
  <c r="V57" i="4" s="1"/>
  <c r="W57" i="4" s="1"/>
  <c r="X57" i="4" s="1"/>
  <c r="Y57" i="4" s="1"/>
  <c r="Z57" i="4" s="1"/>
  <c r="AA57" i="4" s="1"/>
  <c r="AB57" i="4" s="1"/>
  <c r="R6" i="4"/>
  <c r="R162" i="4"/>
  <c r="S162" i="4" s="1"/>
  <c r="T162" i="4" s="1"/>
  <c r="U162" i="4" s="1"/>
  <c r="V162" i="4" s="1"/>
  <c r="W162" i="4" s="1"/>
  <c r="X162" i="4" s="1"/>
  <c r="Y162" i="4" s="1"/>
  <c r="Z162" i="4" s="1"/>
  <c r="AA162" i="4" s="1"/>
  <c r="AB162" i="4" s="1"/>
  <c r="R13" i="4"/>
  <c r="S13" i="4" s="1"/>
  <c r="T13" i="4" s="1"/>
  <c r="U13" i="4" s="1"/>
  <c r="V13" i="4" s="1"/>
  <c r="W13" i="4" s="1"/>
  <c r="X13" i="4" s="1"/>
  <c r="Y13" i="4" s="1"/>
  <c r="Z13" i="4" s="1"/>
  <c r="AA13" i="4" s="1"/>
  <c r="AB13" i="4" s="1"/>
  <c r="R21" i="4"/>
  <c r="S21" i="4" s="1"/>
  <c r="T21" i="4" s="1"/>
  <c r="U21" i="4" s="1"/>
  <c r="V21" i="4" s="1"/>
  <c r="W21" i="4" s="1"/>
  <c r="X21" i="4" s="1"/>
  <c r="Y21" i="4" s="1"/>
  <c r="Z21" i="4" s="1"/>
  <c r="AA21" i="4" s="1"/>
  <c r="AB21" i="4" s="1"/>
  <c r="R33" i="4"/>
  <c r="S33" i="4" s="1"/>
  <c r="T33" i="4" s="1"/>
  <c r="U33" i="4" s="1"/>
  <c r="V33" i="4" s="1"/>
  <c r="W33" i="4" s="1"/>
  <c r="X33" i="4" s="1"/>
  <c r="Y33" i="4" s="1"/>
  <c r="Z33" i="4" s="1"/>
  <c r="AA33" i="4" s="1"/>
  <c r="AB33" i="4" s="1"/>
  <c r="R36" i="4"/>
  <c r="S36" i="4" s="1"/>
  <c r="T36" i="4" s="1"/>
  <c r="U36" i="4" s="1"/>
  <c r="V36" i="4" s="1"/>
  <c r="W36" i="4" s="1"/>
  <c r="X36" i="4" s="1"/>
  <c r="Y36" i="4" s="1"/>
  <c r="Z36" i="4" s="1"/>
  <c r="AA36" i="4" s="1"/>
  <c r="AB36" i="4" s="1"/>
  <c r="R39" i="4"/>
  <c r="S39" i="4" s="1"/>
  <c r="T39" i="4" s="1"/>
  <c r="U39" i="4" s="1"/>
  <c r="V39" i="4" s="1"/>
  <c r="W39" i="4" s="1"/>
  <c r="X39" i="4" s="1"/>
  <c r="Y39" i="4" s="1"/>
  <c r="Z39" i="4" s="1"/>
  <c r="AA39" i="4" s="1"/>
  <c r="AB39" i="4" s="1"/>
  <c r="R43" i="4"/>
  <c r="S43" i="4" s="1"/>
  <c r="T43" i="4" s="1"/>
  <c r="U43" i="4" s="1"/>
  <c r="V43" i="4" s="1"/>
  <c r="W43" i="4" s="1"/>
  <c r="X43" i="4" s="1"/>
  <c r="Y43" i="4" s="1"/>
  <c r="Z43" i="4" s="1"/>
  <c r="AA43" i="4" s="1"/>
  <c r="AB43" i="4" s="1"/>
  <c r="R55" i="4"/>
  <c r="S55" i="4" s="1"/>
  <c r="T55" i="4" s="1"/>
  <c r="U55" i="4" s="1"/>
  <c r="V55" i="4" s="1"/>
  <c r="W55" i="4" s="1"/>
  <c r="X55" i="4" s="1"/>
  <c r="Y55" i="4" s="1"/>
  <c r="Z55" i="4" s="1"/>
  <c r="AA55" i="4" s="1"/>
  <c r="AB55" i="4" s="1"/>
  <c r="R61" i="4"/>
  <c r="S61" i="4" s="1"/>
  <c r="T61" i="4" s="1"/>
  <c r="U61" i="4" s="1"/>
  <c r="V61" i="4" s="1"/>
  <c r="W61" i="4" s="1"/>
  <c r="X61" i="4" s="1"/>
  <c r="Y61" i="4" s="1"/>
  <c r="Z61" i="4" s="1"/>
  <c r="AA61" i="4" s="1"/>
  <c r="AB61" i="4" s="1"/>
  <c r="R65" i="4"/>
  <c r="S65" i="4" s="1"/>
  <c r="T65" i="4" s="1"/>
  <c r="U65" i="4" s="1"/>
  <c r="V65" i="4" s="1"/>
  <c r="W65" i="4" s="1"/>
  <c r="X65" i="4" s="1"/>
  <c r="Y65" i="4" s="1"/>
  <c r="Z65" i="4" s="1"/>
  <c r="AA65" i="4" s="1"/>
  <c r="AB65" i="4" s="1"/>
  <c r="R85" i="4"/>
  <c r="S85" i="4" s="1"/>
  <c r="T85" i="4" s="1"/>
  <c r="U85" i="4" s="1"/>
  <c r="V85" i="4" s="1"/>
  <c r="W85" i="4" s="1"/>
  <c r="X85" i="4" s="1"/>
  <c r="Y85" i="4" s="1"/>
  <c r="Z85" i="4" s="1"/>
  <c r="AA85" i="4" s="1"/>
  <c r="AB85" i="4" s="1"/>
  <c r="R97" i="4"/>
  <c r="S97" i="4" s="1"/>
  <c r="T97" i="4" s="1"/>
  <c r="U97" i="4" s="1"/>
  <c r="V97" i="4" s="1"/>
  <c r="W97" i="4" s="1"/>
  <c r="X97" i="4" s="1"/>
  <c r="Y97" i="4" s="1"/>
  <c r="Z97" i="4" s="1"/>
  <c r="AA97" i="4" s="1"/>
  <c r="AB97" i="4" s="1"/>
  <c r="R102" i="4"/>
  <c r="S102" i="4" s="1"/>
  <c r="T102" i="4" s="1"/>
  <c r="U102" i="4" s="1"/>
  <c r="V102" i="4" s="1"/>
  <c r="W102" i="4" s="1"/>
  <c r="X102" i="4" s="1"/>
  <c r="Y102" i="4" s="1"/>
  <c r="Z102" i="4" s="1"/>
  <c r="AA102" i="4" s="1"/>
  <c r="AB102" i="4" s="1"/>
  <c r="R110" i="4"/>
  <c r="S110" i="4" s="1"/>
  <c r="T110" i="4" s="1"/>
  <c r="U110" i="4" s="1"/>
  <c r="V110" i="4" s="1"/>
  <c r="W110" i="4" s="1"/>
  <c r="X110" i="4" s="1"/>
  <c r="Y110" i="4" s="1"/>
  <c r="Z110" i="4" s="1"/>
  <c r="AA110" i="4" s="1"/>
  <c r="AB110" i="4" s="1"/>
  <c r="R114" i="4"/>
  <c r="S114" i="4" s="1"/>
  <c r="T114" i="4" s="1"/>
  <c r="U114" i="4" s="1"/>
  <c r="V114" i="4" s="1"/>
  <c r="W114" i="4" s="1"/>
  <c r="X114" i="4" s="1"/>
  <c r="Y114" i="4" s="1"/>
  <c r="Z114" i="4" s="1"/>
  <c r="AA114" i="4" s="1"/>
  <c r="AB114" i="4" s="1"/>
  <c r="R137" i="4"/>
  <c r="S137" i="4" s="1"/>
  <c r="T137" i="4" s="1"/>
  <c r="U137" i="4" s="1"/>
  <c r="V137" i="4" s="1"/>
  <c r="W137" i="4" s="1"/>
  <c r="X137" i="4" s="1"/>
  <c r="Y137" i="4" s="1"/>
  <c r="Z137" i="4" s="1"/>
  <c r="AA137" i="4" s="1"/>
  <c r="AB137" i="4" s="1"/>
  <c r="R141" i="4"/>
  <c r="S141" i="4" s="1"/>
  <c r="T141" i="4" s="1"/>
  <c r="U141" i="4" s="1"/>
  <c r="V141" i="4" s="1"/>
  <c r="W141" i="4" s="1"/>
  <c r="X141" i="4" s="1"/>
  <c r="Y141" i="4" s="1"/>
  <c r="Z141" i="4" s="1"/>
  <c r="AA141" i="4" s="1"/>
  <c r="AB141" i="4" s="1"/>
  <c r="R156" i="4"/>
  <c r="S156" i="4" s="1"/>
  <c r="T156" i="4" s="1"/>
  <c r="U156" i="4" s="1"/>
  <c r="V156" i="4" s="1"/>
  <c r="W156" i="4" s="1"/>
  <c r="X156" i="4" s="1"/>
  <c r="Y156" i="4" s="1"/>
  <c r="Z156" i="4" s="1"/>
  <c r="AA156" i="4" s="1"/>
  <c r="AB156" i="4" s="1"/>
  <c r="R160" i="4"/>
  <c r="S160" i="4" s="1"/>
  <c r="T160" i="4" s="1"/>
  <c r="U160" i="4" s="1"/>
  <c r="V160" i="4" s="1"/>
  <c r="W160" i="4" s="1"/>
  <c r="X160" i="4" s="1"/>
  <c r="Y160" i="4" s="1"/>
  <c r="Z160" i="4" s="1"/>
  <c r="AA160" i="4" s="1"/>
  <c r="AB160" i="4" s="1"/>
  <c r="R7" i="4"/>
  <c r="S7" i="4" s="1"/>
  <c r="T7" i="4" s="1"/>
  <c r="U7" i="4" s="1"/>
  <c r="V7" i="4" s="1"/>
  <c r="W7" i="4" s="1"/>
  <c r="X7" i="4" s="1"/>
  <c r="Y7" i="4" s="1"/>
  <c r="Z7" i="4" s="1"/>
  <c r="AA7" i="4" s="1"/>
  <c r="AB7" i="4" s="1"/>
  <c r="R11" i="4"/>
  <c r="S11" i="4" s="1"/>
  <c r="T11" i="4" s="1"/>
  <c r="U11" i="4" s="1"/>
  <c r="V11" i="4" s="1"/>
  <c r="W11" i="4" s="1"/>
  <c r="X11" i="4" s="1"/>
  <c r="Y11" i="4" s="1"/>
  <c r="Z11" i="4" s="1"/>
  <c r="AA11" i="4" s="1"/>
  <c r="AB11" i="4" s="1"/>
  <c r="R29" i="4"/>
  <c r="S29" i="4" s="1"/>
  <c r="T29" i="4" s="1"/>
  <c r="U29" i="4" s="1"/>
  <c r="V29" i="4" s="1"/>
  <c r="W29" i="4" s="1"/>
  <c r="X29" i="4" s="1"/>
  <c r="Y29" i="4" s="1"/>
  <c r="Z29" i="4" s="1"/>
  <c r="AA29" i="4" s="1"/>
  <c r="AB29" i="4" s="1"/>
  <c r="R58" i="4"/>
  <c r="S58" i="4" s="1"/>
  <c r="T58" i="4" s="1"/>
  <c r="U58" i="4" s="1"/>
  <c r="V58" i="4" s="1"/>
  <c r="W58" i="4" s="1"/>
  <c r="X58" i="4" s="1"/>
  <c r="Y58" i="4" s="1"/>
  <c r="Z58" i="4" s="1"/>
  <c r="AA58" i="4" s="1"/>
  <c r="AB58" i="4" s="1"/>
  <c r="R68" i="4"/>
  <c r="S68" i="4" s="1"/>
  <c r="T68" i="4" s="1"/>
  <c r="U68" i="4" s="1"/>
  <c r="V68" i="4" s="1"/>
  <c r="W68" i="4" s="1"/>
  <c r="X68" i="4" s="1"/>
  <c r="Y68" i="4" s="1"/>
  <c r="Z68" i="4" s="1"/>
  <c r="AA68" i="4" s="1"/>
  <c r="AB68" i="4" s="1"/>
  <c r="R71" i="4"/>
  <c r="S71" i="4" s="1"/>
  <c r="T71" i="4" s="1"/>
  <c r="U71" i="4" s="1"/>
  <c r="V71" i="4" s="1"/>
  <c r="W71" i="4" s="1"/>
  <c r="X71" i="4" s="1"/>
  <c r="Y71" i="4" s="1"/>
  <c r="Z71" i="4" s="1"/>
  <c r="AA71" i="4" s="1"/>
  <c r="AB71" i="4" s="1"/>
  <c r="R86" i="4"/>
  <c r="S86" i="4" s="1"/>
  <c r="T86" i="4" s="1"/>
  <c r="U86" i="4" s="1"/>
  <c r="V86" i="4" s="1"/>
  <c r="W86" i="4" s="1"/>
  <c r="X86" i="4" s="1"/>
  <c r="Y86" i="4" s="1"/>
  <c r="Z86" i="4" s="1"/>
  <c r="AA86" i="4" s="1"/>
  <c r="AB86" i="4" s="1"/>
  <c r="R90" i="4"/>
  <c r="S90" i="4" s="1"/>
  <c r="T90" i="4" s="1"/>
  <c r="U90" i="4" s="1"/>
  <c r="V90" i="4" s="1"/>
  <c r="W90" i="4" s="1"/>
  <c r="X90" i="4" s="1"/>
  <c r="Y90" i="4" s="1"/>
  <c r="Z90" i="4" s="1"/>
  <c r="AA90" i="4" s="1"/>
  <c r="AB90" i="4" s="1"/>
  <c r="R93" i="4"/>
  <c r="S93" i="4" s="1"/>
  <c r="T93" i="4" s="1"/>
  <c r="U93" i="4" s="1"/>
  <c r="V93" i="4" s="1"/>
  <c r="W93" i="4" s="1"/>
  <c r="X93" i="4" s="1"/>
  <c r="Y93" i="4" s="1"/>
  <c r="Z93" i="4" s="1"/>
  <c r="AA93" i="4" s="1"/>
  <c r="AB93" i="4" s="1"/>
  <c r="R100" i="4"/>
  <c r="S100" i="4" s="1"/>
  <c r="T100" i="4" s="1"/>
  <c r="U100" i="4" s="1"/>
  <c r="V100" i="4" s="1"/>
  <c r="W100" i="4" s="1"/>
  <c r="X100" i="4" s="1"/>
  <c r="Y100" i="4" s="1"/>
  <c r="Z100" i="4" s="1"/>
  <c r="AA100" i="4" s="1"/>
  <c r="AB100" i="4" s="1"/>
  <c r="R111" i="4"/>
  <c r="S111" i="4" s="1"/>
  <c r="T111" i="4" s="1"/>
  <c r="U111" i="4" s="1"/>
  <c r="V111" i="4" s="1"/>
  <c r="W111" i="4" s="1"/>
  <c r="X111" i="4" s="1"/>
  <c r="Y111" i="4" s="1"/>
  <c r="Z111" i="4" s="1"/>
  <c r="AA111" i="4" s="1"/>
  <c r="AB111" i="4" s="1"/>
  <c r="R115" i="4"/>
  <c r="S115" i="4" s="1"/>
  <c r="T115" i="4" s="1"/>
  <c r="U115" i="4" s="1"/>
  <c r="V115" i="4" s="1"/>
  <c r="W115" i="4" s="1"/>
  <c r="X115" i="4" s="1"/>
  <c r="Y115" i="4" s="1"/>
  <c r="Z115" i="4" s="1"/>
  <c r="AA115" i="4" s="1"/>
  <c r="AB115" i="4" s="1"/>
  <c r="R118" i="4"/>
  <c r="S118" i="4" s="1"/>
  <c r="T118" i="4" s="1"/>
  <c r="U118" i="4" s="1"/>
  <c r="V118" i="4" s="1"/>
  <c r="W118" i="4" s="1"/>
  <c r="X118" i="4" s="1"/>
  <c r="Y118" i="4" s="1"/>
  <c r="Z118" i="4" s="1"/>
  <c r="AA118" i="4" s="1"/>
  <c r="AB118" i="4" s="1"/>
  <c r="R122" i="4"/>
  <c r="S122" i="4" s="1"/>
  <c r="T122" i="4" s="1"/>
  <c r="U122" i="4" s="1"/>
  <c r="V122" i="4" s="1"/>
  <c r="W122" i="4" s="1"/>
  <c r="X122" i="4" s="1"/>
  <c r="Y122" i="4" s="1"/>
  <c r="Z122" i="4" s="1"/>
  <c r="AA122" i="4" s="1"/>
  <c r="AB122" i="4" s="1"/>
  <c r="R145" i="4"/>
  <c r="S145" i="4" s="1"/>
  <c r="T145" i="4" s="1"/>
  <c r="U145" i="4" s="1"/>
  <c r="V145" i="4" s="1"/>
  <c r="W145" i="4" s="1"/>
  <c r="X145" i="4" s="1"/>
  <c r="Y145" i="4" s="1"/>
  <c r="Z145" i="4" s="1"/>
  <c r="AA145" i="4" s="1"/>
  <c r="AB145" i="4" s="1"/>
  <c r="R149" i="4"/>
  <c r="S149" i="4" s="1"/>
  <c r="T149" i="4" s="1"/>
  <c r="U149" i="4" s="1"/>
  <c r="V149" i="4" s="1"/>
  <c r="W149" i="4" s="1"/>
  <c r="X149" i="4" s="1"/>
  <c r="Y149" i="4" s="1"/>
  <c r="Z149" i="4" s="1"/>
  <c r="AA149" i="4" s="1"/>
  <c r="AB149" i="4" s="1"/>
  <c r="R164" i="4"/>
  <c r="S164" i="4" s="1"/>
  <c r="T164" i="4" s="1"/>
  <c r="U164" i="4" s="1"/>
  <c r="V164" i="4" s="1"/>
  <c r="W164" i="4" s="1"/>
  <c r="X164" i="4" s="1"/>
  <c r="Y164" i="4" s="1"/>
  <c r="Z164" i="4" s="1"/>
  <c r="AA164" i="4" s="1"/>
  <c r="AB164" i="4" s="1"/>
  <c r="R14" i="4"/>
  <c r="S14" i="4" s="1"/>
  <c r="T14" i="4" s="1"/>
  <c r="U14" i="4" s="1"/>
  <c r="V14" i="4" s="1"/>
  <c r="W14" i="4" s="1"/>
  <c r="X14" i="4" s="1"/>
  <c r="Y14" i="4" s="1"/>
  <c r="Z14" i="4" s="1"/>
  <c r="AA14" i="4" s="1"/>
  <c r="AB14" i="4" s="1"/>
  <c r="R18" i="4"/>
  <c r="S18" i="4" s="1"/>
  <c r="T18" i="4" s="1"/>
  <c r="U18" i="4" s="1"/>
  <c r="V18" i="4" s="1"/>
  <c r="W18" i="4" s="1"/>
  <c r="X18" i="4" s="1"/>
  <c r="Y18" i="4" s="1"/>
  <c r="Z18" i="4" s="1"/>
  <c r="AA18" i="4" s="1"/>
  <c r="AB18" i="4" s="1"/>
  <c r="R26" i="4"/>
  <c r="S26" i="4" s="1"/>
  <c r="T26" i="4" s="1"/>
  <c r="U26" i="4" s="1"/>
  <c r="V26" i="4" s="1"/>
  <c r="W26" i="4" s="1"/>
  <c r="X26" i="4" s="1"/>
  <c r="Y26" i="4" s="1"/>
  <c r="Z26" i="4" s="1"/>
  <c r="AA26" i="4" s="1"/>
  <c r="AB26" i="4" s="1"/>
  <c r="R37" i="4"/>
  <c r="S37" i="4" s="1"/>
  <c r="T37" i="4" s="1"/>
  <c r="U37" i="4" s="1"/>
  <c r="V37" i="4" s="1"/>
  <c r="W37" i="4" s="1"/>
  <c r="X37" i="4" s="1"/>
  <c r="Y37" i="4" s="1"/>
  <c r="Z37" i="4" s="1"/>
  <c r="AA37" i="4" s="1"/>
  <c r="AB37" i="4" s="1"/>
  <c r="R40" i="4"/>
  <c r="S40" i="4" s="1"/>
  <c r="T40" i="4" s="1"/>
  <c r="U40" i="4" s="1"/>
  <c r="V40" i="4" s="1"/>
  <c r="W40" i="4" s="1"/>
  <c r="X40" i="4" s="1"/>
  <c r="Y40" i="4" s="1"/>
  <c r="Z40" i="4" s="1"/>
  <c r="AA40" i="4" s="1"/>
  <c r="AB40" i="4" s="1"/>
  <c r="R46" i="4"/>
  <c r="S46" i="4" s="1"/>
  <c r="T46" i="4" s="1"/>
  <c r="U46" i="4" s="1"/>
  <c r="V46" i="4" s="1"/>
  <c r="W46" i="4" s="1"/>
  <c r="X46" i="4" s="1"/>
  <c r="Y46" i="4" s="1"/>
  <c r="Z46" i="4" s="1"/>
  <c r="AA46" i="4" s="1"/>
  <c r="AB46" i="4" s="1"/>
  <c r="R50" i="4"/>
  <c r="S50" i="4" s="1"/>
  <c r="T50" i="4" s="1"/>
  <c r="U50" i="4" s="1"/>
  <c r="V50" i="4" s="1"/>
  <c r="W50" i="4" s="1"/>
  <c r="X50" i="4" s="1"/>
  <c r="Y50" i="4" s="1"/>
  <c r="Z50" i="4" s="1"/>
  <c r="AA50" i="4" s="1"/>
  <c r="AB50" i="4" s="1"/>
  <c r="R56" i="4"/>
  <c r="S56" i="4" s="1"/>
  <c r="T56" i="4" s="1"/>
  <c r="U56" i="4" s="1"/>
  <c r="V56" i="4" s="1"/>
  <c r="W56" i="4" s="1"/>
  <c r="X56" i="4" s="1"/>
  <c r="Y56" i="4" s="1"/>
  <c r="Z56" i="4" s="1"/>
  <c r="AA56" i="4" s="1"/>
  <c r="AB56" i="4" s="1"/>
  <c r="R59" i="4"/>
  <c r="S59" i="4" s="1"/>
  <c r="T59" i="4" s="1"/>
  <c r="U59" i="4" s="1"/>
  <c r="V59" i="4" s="1"/>
  <c r="W59" i="4" s="1"/>
  <c r="X59" i="4" s="1"/>
  <c r="Y59" i="4" s="1"/>
  <c r="Z59" i="4" s="1"/>
  <c r="AA59" i="4" s="1"/>
  <c r="AB59" i="4" s="1"/>
  <c r="R62" i="4"/>
  <c r="S62" i="4" s="1"/>
  <c r="T62" i="4" s="1"/>
  <c r="U62" i="4" s="1"/>
  <c r="V62" i="4" s="1"/>
  <c r="W62" i="4" s="1"/>
  <c r="X62" i="4" s="1"/>
  <c r="Y62" i="4" s="1"/>
  <c r="Z62" i="4" s="1"/>
  <c r="AA62" i="4" s="1"/>
  <c r="AB62" i="4" s="1"/>
  <c r="R74" i="4"/>
  <c r="S74" i="4" s="1"/>
  <c r="T74" i="4" s="1"/>
  <c r="U74" i="4" s="1"/>
  <c r="V74" i="4" s="1"/>
  <c r="W74" i="4" s="1"/>
  <c r="X74" i="4" s="1"/>
  <c r="Y74" i="4" s="1"/>
  <c r="Z74" i="4" s="1"/>
  <c r="AA74" i="4" s="1"/>
  <c r="AB74" i="4" s="1"/>
  <c r="R80" i="4"/>
  <c r="S80" i="4" s="1"/>
  <c r="T80" i="4" s="1"/>
  <c r="U80" i="4" s="1"/>
  <c r="V80" i="4" s="1"/>
  <c r="W80" i="4" s="1"/>
  <c r="X80" i="4" s="1"/>
  <c r="Y80" i="4" s="1"/>
  <c r="Z80" i="4" s="1"/>
  <c r="AA80" i="4" s="1"/>
  <c r="AB80" i="4" s="1"/>
  <c r="R83" i="4"/>
  <c r="S83" i="4" s="1"/>
  <c r="T83" i="4" s="1"/>
  <c r="U83" i="4" s="1"/>
  <c r="V83" i="4" s="1"/>
  <c r="W83" i="4" s="1"/>
  <c r="X83" i="4" s="1"/>
  <c r="Y83" i="4" s="1"/>
  <c r="Z83" i="4" s="1"/>
  <c r="AA83" i="4" s="1"/>
  <c r="AB83" i="4" s="1"/>
  <c r="R108" i="4"/>
  <c r="S108" i="4" s="1"/>
  <c r="T108" i="4" s="1"/>
  <c r="U108" i="4" s="1"/>
  <c r="V108" i="4" s="1"/>
  <c r="W108" i="4" s="1"/>
  <c r="X108" i="4" s="1"/>
  <c r="Y108" i="4" s="1"/>
  <c r="Z108" i="4" s="1"/>
  <c r="AA108" i="4" s="1"/>
  <c r="AB108" i="4" s="1"/>
  <c r="R112" i="4"/>
  <c r="S112" i="4" s="1"/>
  <c r="T112" i="4" s="1"/>
  <c r="U112" i="4" s="1"/>
  <c r="V112" i="4" s="1"/>
  <c r="W112" i="4" s="1"/>
  <c r="X112" i="4" s="1"/>
  <c r="Y112" i="4" s="1"/>
  <c r="Z112" i="4" s="1"/>
  <c r="AA112" i="4" s="1"/>
  <c r="AB112" i="4" s="1"/>
  <c r="R119" i="4"/>
  <c r="S119" i="4" s="1"/>
  <c r="T119" i="4" s="1"/>
  <c r="U119" i="4" s="1"/>
  <c r="V119" i="4" s="1"/>
  <c r="W119" i="4" s="1"/>
  <c r="X119" i="4" s="1"/>
  <c r="Y119" i="4" s="1"/>
  <c r="Z119" i="4" s="1"/>
  <c r="AA119" i="4" s="1"/>
  <c r="AB119" i="4" s="1"/>
  <c r="R123" i="4"/>
  <c r="S123" i="4" s="1"/>
  <c r="T123" i="4" s="1"/>
  <c r="U123" i="4" s="1"/>
  <c r="V123" i="4" s="1"/>
  <c r="W123" i="4" s="1"/>
  <c r="X123" i="4" s="1"/>
  <c r="Y123" i="4" s="1"/>
  <c r="Z123" i="4" s="1"/>
  <c r="AA123" i="4" s="1"/>
  <c r="AB123" i="4" s="1"/>
  <c r="R126" i="4"/>
  <c r="S126" i="4" s="1"/>
  <c r="T126" i="4" s="1"/>
  <c r="U126" i="4" s="1"/>
  <c r="V126" i="4" s="1"/>
  <c r="W126" i="4" s="1"/>
  <c r="X126" i="4" s="1"/>
  <c r="Y126" i="4" s="1"/>
  <c r="Z126" i="4" s="1"/>
  <c r="AA126" i="4" s="1"/>
  <c r="AB126" i="4" s="1"/>
  <c r="R130" i="4"/>
  <c r="S130" i="4" s="1"/>
  <c r="T130" i="4" s="1"/>
  <c r="U130" i="4" s="1"/>
  <c r="V130" i="4" s="1"/>
  <c r="W130" i="4" s="1"/>
  <c r="X130" i="4" s="1"/>
  <c r="Y130" i="4" s="1"/>
  <c r="Z130" i="4" s="1"/>
  <c r="AA130" i="4" s="1"/>
  <c r="AB130" i="4" s="1"/>
  <c r="R153" i="4"/>
  <c r="S153" i="4" s="1"/>
  <c r="T153" i="4" s="1"/>
  <c r="U153" i="4" s="1"/>
  <c r="V153" i="4" s="1"/>
  <c r="W153" i="4" s="1"/>
  <c r="X153" i="4" s="1"/>
  <c r="Y153" i="4" s="1"/>
  <c r="Z153" i="4" s="1"/>
  <c r="AA153" i="4" s="1"/>
  <c r="AB153" i="4" s="1"/>
  <c r="R157" i="4"/>
  <c r="S157" i="4" s="1"/>
  <c r="T157" i="4" s="1"/>
  <c r="U157" i="4" s="1"/>
  <c r="V157" i="4" s="1"/>
  <c r="W157" i="4" s="1"/>
  <c r="X157" i="4" s="1"/>
  <c r="Y157" i="4" s="1"/>
  <c r="Z157" i="4" s="1"/>
  <c r="AA157" i="4" s="1"/>
  <c r="AB157" i="4" s="1"/>
  <c r="R8" i="4"/>
  <c r="S8" i="4" s="1"/>
  <c r="T8" i="4" s="1"/>
  <c r="U8" i="4" s="1"/>
  <c r="V8" i="4" s="1"/>
  <c r="W8" i="4" s="1"/>
  <c r="X8" i="4" s="1"/>
  <c r="Y8" i="4" s="1"/>
  <c r="Z8" i="4" s="1"/>
  <c r="AA8" i="4" s="1"/>
  <c r="AB8" i="4" s="1"/>
  <c r="R15" i="4"/>
  <c r="S15" i="4" s="1"/>
  <c r="T15" i="4" s="1"/>
  <c r="U15" i="4" s="1"/>
  <c r="V15" i="4" s="1"/>
  <c r="W15" i="4" s="1"/>
  <c r="X15" i="4" s="1"/>
  <c r="Y15" i="4" s="1"/>
  <c r="Z15" i="4" s="1"/>
  <c r="AA15" i="4" s="1"/>
  <c r="AB15" i="4" s="1"/>
  <c r="R19" i="4"/>
  <c r="S19" i="4" s="1"/>
  <c r="T19" i="4" s="1"/>
  <c r="U19" i="4" s="1"/>
  <c r="V19" i="4" s="1"/>
  <c r="W19" i="4" s="1"/>
  <c r="X19" i="4" s="1"/>
  <c r="Y19" i="4" s="1"/>
  <c r="Z19" i="4" s="1"/>
  <c r="AA19" i="4" s="1"/>
  <c r="AB19" i="4" s="1"/>
  <c r="R22" i="4"/>
  <c r="S22" i="4" s="1"/>
  <c r="T22" i="4" s="1"/>
  <c r="U22" i="4" s="1"/>
  <c r="V22" i="4" s="1"/>
  <c r="W22" i="4" s="1"/>
  <c r="X22" i="4" s="1"/>
  <c r="Y22" i="4" s="1"/>
  <c r="Z22" i="4" s="1"/>
  <c r="AA22" i="4" s="1"/>
  <c r="AB22" i="4" s="1"/>
  <c r="R27" i="4"/>
  <c r="S27" i="4" s="1"/>
  <c r="T27" i="4" s="1"/>
  <c r="U27" i="4" s="1"/>
  <c r="V27" i="4" s="1"/>
  <c r="W27" i="4" s="1"/>
  <c r="X27" i="4" s="1"/>
  <c r="Y27" i="4" s="1"/>
  <c r="Z27" i="4" s="1"/>
  <c r="AA27" i="4" s="1"/>
  <c r="AB27" i="4" s="1"/>
  <c r="R34" i="4"/>
  <c r="S34" i="4" s="1"/>
  <c r="T34" i="4" s="1"/>
  <c r="U34" i="4" s="1"/>
  <c r="V34" i="4" s="1"/>
  <c r="W34" i="4" s="1"/>
  <c r="X34" i="4" s="1"/>
  <c r="Y34" i="4" s="1"/>
  <c r="Z34" i="4" s="1"/>
  <c r="AA34" i="4" s="1"/>
  <c r="AB34" i="4" s="1"/>
  <c r="R44" i="4"/>
  <c r="S44" i="4" s="1"/>
  <c r="T44" i="4" s="1"/>
  <c r="U44" i="4" s="1"/>
  <c r="V44" i="4" s="1"/>
  <c r="W44" i="4" s="1"/>
  <c r="X44" i="4" s="1"/>
  <c r="Y44" i="4" s="1"/>
  <c r="Z44" i="4" s="1"/>
  <c r="AA44" i="4" s="1"/>
  <c r="AB44" i="4" s="1"/>
  <c r="R47" i="4"/>
  <c r="S47" i="4" s="1"/>
  <c r="T47" i="4" s="1"/>
  <c r="U47" i="4" s="1"/>
  <c r="V47" i="4" s="1"/>
  <c r="W47" i="4" s="1"/>
  <c r="X47" i="4" s="1"/>
  <c r="Y47" i="4" s="1"/>
  <c r="Z47" i="4" s="1"/>
  <c r="AA47" i="4" s="1"/>
  <c r="AB47" i="4" s="1"/>
  <c r="R51" i="4"/>
  <c r="S51" i="4" s="1"/>
  <c r="T51" i="4" s="1"/>
  <c r="U51" i="4" s="1"/>
  <c r="V51" i="4" s="1"/>
  <c r="W51" i="4" s="1"/>
  <c r="X51" i="4" s="1"/>
  <c r="Y51" i="4" s="1"/>
  <c r="Z51" i="4" s="1"/>
  <c r="AA51" i="4" s="1"/>
  <c r="AB51" i="4" s="1"/>
  <c r="R53" i="4"/>
  <c r="S53" i="4" s="1"/>
  <c r="T53" i="4" s="1"/>
  <c r="U53" i="4" s="1"/>
  <c r="V53" i="4" s="1"/>
  <c r="W53" i="4" s="1"/>
  <c r="X53" i="4" s="1"/>
  <c r="Y53" i="4" s="1"/>
  <c r="Z53" i="4" s="1"/>
  <c r="AA53" i="4" s="1"/>
  <c r="AB53" i="4" s="1"/>
  <c r="R75" i="4"/>
  <c r="S75" i="4" s="1"/>
  <c r="T75" i="4" s="1"/>
  <c r="U75" i="4" s="1"/>
  <c r="V75" i="4" s="1"/>
  <c r="W75" i="4" s="1"/>
  <c r="X75" i="4" s="1"/>
  <c r="Y75" i="4" s="1"/>
  <c r="Z75" i="4" s="1"/>
  <c r="AA75" i="4" s="1"/>
  <c r="AB75" i="4" s="1"/>
  <c r="R77" i="4"/>
  <c r="S77" i="4" s="1"/>
  <c r="T77" i="4" s="1"/>
  <c r="U77" i="4" s="1"/>
  <c r="V77" i="4" s="1"/>
  <c r="W77" i="4" s="1"/>
  <c r="X77" i="4" s="1"/>
  <c r="Y77" i="4" s="1"/>
  <c r="Z77" i="4" s="1"/>
  <c r="AA77" i="4" s="1"/>
  <c r="AB77" i="4" s="1"/>
  <c r="R94" i="4"/>
  <c r="S94" i="4" s="1"/>
  <c r="T94" i="4" s="1"/>
  <c r="U94" i="4" s="1"/>
  <c r="V94" i="4" s="1"/>
  <c r="W94" i="4" s="1"/>
  <c r="X94" i="4" s="1"/>
  <c r="Y94" i="4" s="1"/>
  <c r="Z94" i="4" s="1"/>
  <c r="AA94" i="4" s="1"/>
  <c r="AB94" i="4" s="1"/>
  <c r="R106" i="4"/>
  <c r="S106" i="4" s="1"/>
  <c r="T106" i="4" s="1"/>
  <c r="U106" i="4" s="1"/>
  <c r="V106" i="4" s="1"/>
  <c r="W106" i="4" s="1"/>
  <c r="X106" i="4" s="1"/>
  <c r="Y106" i="4" s="1"/>
  <c r="Z106" i="4" s="1"/>
  <c r="AA106" i="4" s="1"/>
  <c r="AB106" i="4" s="1"/>
  <c r="R116" i="4"/>
  <c r="S116" i="4" s="1"/>
  <c r="T116" i="4" s="1"/>
  <c r="U116" i="4" s="1"/>
  <c r="V116" i="4" s="1"/>
  <c r="W116" i="4" s="1"/>
  <c r="X116" i="4" s="1"/>
  <c r="Y116" i="4" s="1"/>
  <c r="Z116" i="4" s="1"/>
  <c r="AA116" i="4" s="1"/>
  <c r="AB116" i="4" s="1"/>
  <c r="R120" i="4"/>
  <c r="S120" i="4" s="1"/>
  <c r="T120" i="4" s="1"/>
  <c r="U120" i="4" s="1"/>
  <c r="V120" i="4" s="1"/>
  <c r="W120" i="4" s="1"/>
  <c r="X120" i="4" s="1"/>
  <c r="Y120" i="4" s="1"/>
  <c r="Z120" i="4" s="1"/>
  <c r="AA120" i="4" s="1"/>
  <c r="AB120" i="4" s="1"/>
  <c r="R127" i="4"/>
  <c r="S127" i="4" s="1"/>
  <c r="T127" i="4" s="1"/>
  <c r="U127" i="4" s="1"/>
  <c r="V127" i="4" s="1"/>
  <c r="W127" i="4" s="1"/>
  <c r="X127" i="4" s="1"/>
  <c r="Y127" i="4" s="1"/>
  <c r="Z127" i="4" s="1"/>
  <c r="AA127" i="4" s="1"/>
  <c r="AB127" i="4" s="1"/>
  <c r="R131" i="4"/>
  <c r="S131" i="4" s="1"/>
  <c r="T131" i="4" s="1"/>
  <c r="U131" i="4" s="1"/>
  <c r="V131" i="4" s="1"/>
  <c r="W131" i="4" s="1"/>
  <c r="X131" i="4" s="1"/>
  <c r="Y131" i="4" s="1"/>
  <c r="Z131" i="4" s="1"/>
  <c r="AA131" i="4" s="1"/>
  <c r="AB131" i="4" s="1"/>
  <c r="R134" i="4"/>
  <c r="S134" i="4" s="1"/>
  <c r="T134" i="4" s="1"/>
  <c r="U134" i="4" s="1"/>
  <c r="V134" i="4" s="1"/>
  <c r="W134" i="4" s="1"/>
  <c r="X134" i="4" s="1"/>
  <c r="Y134" i="4" s="1"/>
  <c r="Z134" i="4" s="1"/>
  <c r="AA134" i="4" s="1"/>
  <c r="AB134" i="4" s="1"/>
  <c r="R138" i="4"/>
  <c r="S138" i="4" s="1"/>
  <c r="T138" i="4" s="1"/>
  <c r="U138" i="4" s="1"/>
  <c r="V138" i="4" s="1"/>
  <c r="W138" i="4" s="1"/>
  <c r="X138" i="4" s="1"/>
  <c r="Y138" i="4" s="1"/>
  <c r="Z138" i="4" s="1"/>
  <c r="AA138" i="4" s="1"/>
  <c r="AB138" i="4" s="1"/>
  <c r="R161" i="4"/>
  <c r="S161" i="4" s="1"/>
  <c r="T161" i="4" s="1"/>
  <c r="U161" i="4" s="1"/>
  <c r="V161" i="4" s="1"/>
  <c r="W161" i="4" s="1"/>
  <c r="X161" i="4" s="1"/>
  <c r="Y161" i="4" s="1"/>
  <c r="Z161" i="4" s="1"/>
  <c r="AA161" i="4" s="1"/>
  <c r="AB161" i="4" s="1"/>
  <c r="R165" i="4"/>
  <c r="S165" i="4" s="1"/>
  <c r="T165" i="4" s="1"/>
  <c r="U165" i="4" s="1"/>
  <c r="V165" i="4" s="1"/>
  <c r="W165" i="4" s="1"/>
  <c r="X165" i="4" s="1"/>
  <c r="Y165" i="4" s="1"/>
  <c r="Z165" i="4" s="1"/>
  <c r="AA165" i="4" s="1"/>
  <c r="AB165" i="4" s="1"/>
  <c r="R23" i="4"/>
  <c r="S23" i="4" s="1"/>
  <c r="T23" i="4" s="1"/>
  <c r="U23" i="4" s="1"/>
  <c r="V23" i="4" s="1"/>
  <c r="W23" i="4" s="1"/>
  <c r="X23" i="4" s="1"/>
  <c r="Y23" i="4" s="1"/>
  <c r="Z23" i="4" s="1"/>
  <c r="AA23" i="4" s="1"/>
  <c r="AB23" i="4" s="1"/>
  <c r="R30" i="4"/>
  <c r="S30" i="4" s="1"/>
  <c r="T30" i="4" s="1"/>
  <c r="U30" i="4" s="1"/>
  <c r="V30" i="4" s="1"/>
  <c r="W30" i="4" s="1"/>
  <c r="X30" i="4" s="1"/>
  <c r="Y30" i="4" s="1"/>
  <c r="Z30" i="4" s="1"/>
  <c r="AA30" i="4" s="1"/>
  <c r="AB30" i="4" s="1"/>
  <c r="R35" i="4"/>
  <c r="S35" i="4" s="1"/>
  <c r="T35" i="4" s="1"/>
  <c r="U35" i="4" s="1"/>
  <c r="V35" i="4" s="1"/>
  <c r="W35" i="4" s="1"/>
  <c r="X35" i="4" s="1"/>
  <c r="Y35" i="4" s="1"/>
  <c r="Z35" i="4" s="1"/>
  <c r="AA35" i="4" s="1"/>
  <c r="AB35" i="4" s="1"/>
  <c r="R41" i="4"/>
  <c r="S41" i="4" s="1"/>
  <c r="T41" i="4" s="1"/>
  <c r="U41" i="4" s="1"/>
  <c r="V41" i="4" s="1"/>
  <c r="W41" i="4" s="1"/>
  <c r="X41" i="4" s="1"/>
  <c r="Y41" i="4" s="1"/>
  <c r="Z41" i="4" s="1"/>
  <c r="AA41" i="4" s="1"/>
  <c r="AB41" i="4" s="1"/>
  <c r="R63" i="4"/>
  <c r="S63" i="4" s="1"/>
  <c r="T63" i="4" s="1"/>
  <c r="U63" i="4" s="1"/>
  <c r="V63" i="4" s="1"/>
  <c r="W63" i="4" s="1"/>
  <c r="X63" i="4" s="1"/>
  <c r="Y63" i="4" s="1"/>
  <c r="Z63" i="4" s="1"/>
  <c r="AA63" i="4" s="1"/>
  <c r="AB63" i="4" s="1"/>
  <c r="R69" i="4"/>
  <c r="S69" i="4" s="1"/>
  <c r="T69" i="4" s="1"/>
  <c r="U69" i="4" s="1"/>
  <c r="V69" i="4" s="1"/>
  <c r="W69" i="4" s="1"/>
  <c r="X69" i="4" s="1"/>
  <c r="Y69" i="4" s="1"/>
  <c r="Z69" i="4" s="1"/>
  <c r="AA69" i="4" s="1"/>
  <c r="AB69" i="4" s="1"/>
  <c r="R72" i="4"/>
  <c r="S72" i="4" s="1"/>
  <c r="T72" i="4" s="1"/>
  <c r="U72" i="4" s="1"/>
  <c r="V72" i="4" s="1"/>
  <c r="W72" i="4" s="1"/>
  <c r="X72" i="4" s="1"/>
  <c r="Y72" i="4" s="1"/>
  <c r="Z72" i="4" s="1"/>
  <c r="AA72" i="4" s="1"/>
  <c r="AB72" i="4" s="1"/>
  <c r="R81" i="4"/>
  <c r="S81" i="4" s="1"/>
  <c r="T81" i="4" s="1"/>
  <c r="U81" i="4" s="1"/>
  <c r="V81" i="4" s="1"/>
  <c r="W81" i="4" s="1"/>
  <c r="X81" i="4" s="1"/>
  <c r="Y81" i="4" s="1"/>
  <c r="Z81" i="4" s="1"/>
  <c r="AA81" i="4" s="1"/>
  <c r="AB81" i="4" s="1"/>
  <c r="R84" i="4"/>
  <c r="S84" i="4" s="1"/>
  <c r="T84" i="4" s="1"/>
  <c r="U84" i="4" s="1"/>
  <c r="V84" i="4" s="1"/>
  <c r="W84" i="4" s="1"/>
  <c r="X84" i="4" s="1"/>
  <c r="Y84" i="4" s="1"/>
  <c r="Z84" i="4" s="1"/>
  <c r="AA84" i="4" s="1"/>
  <c r="AB84" i="4" s="1"/>
  <c r="R87" i="4"/>
  <c r="S87" i="4" s="1"/>
  <c r="T87" i="4" s="1"/>
  <c r="U87" i="4" s="1"/>
  <c r="V87" i="4" s="1"/>
  <c r="W87" i="4" s="1"/>
  <c r="X87" i="4" s="1"/>
  <c r="Y87" i="4" s="1"/>
  <c r="Z87" i="4" s="1"/>
  <c r="AA87" i="4" s="1"/>
  <c r="AB87" i="4" s="1"/>
  <c r="R89" i="4"/>
  <c r="S89" i="4" s="1"/>
  <c r="T89" i="4" s="1"/>
  <c r="U89" i="4" s="1"/>
  <c r="V89" i="4" s="1"/>
  <c r="W89" i="4" s="1"/>
  <c r="X89" i="4" s="1"/>
  <c r="Y89" i="4" s="1"/>
  <c r="Z89" i="4" s="1"/>
  <c r="AA89" i="4" s="1"/>
  <c r="AB89" i="4" s="1"/>
  <c r="R101" i="4"/>
  <c r="S101" i="4" s="1"/>
  <c r="T101" i="4" s="1"/>
  <c r="U101" i="4" s="1"/>
  <c r="V101" i="4" s="1"/>
  <c r="W101" i="4" s="1"/>
  <c r="X101" i="4" s="1"/>
  <c r="Y101" i="4" s="1"/>
  <c r="Z101" i="4" s="1"/>
  <c r="AA101" i="4" s="1"/>
  <c r="AB101" i="4" s="1"/>
  <c r="R103" i="4"/>
  <c r="S103" i="4" s="1"/>
  <c r="T103" i="4" s="1"/>
  <c r="U103" i="4" s="1"/>
  <c r="V103" i="4" s="1"/>
  <c r="W103" i="4" s="1"/>
  <c r="X103" i="4" s="1"/>
  <c r="Y103" i="4" s="1"/>
  <c r="Z103" i="4" s="1"/>
  <c r="AA103" i="4" s="1"/>
  <c r="AB103" i="4" s="1"/>
  <c r="R124" i="4"/>
  <c r="S124" i="4" s="1"/>
  <c r="T124" i="4" s="1"/>
  <c r="U124" i="4" s="1"/>
  <c r="V124" i="4" s="1"/>
  <c r="W124" i="4" s="1"/>
  <c r="X124" i="4" s="1"/>
  <c r="Y124" i="4" s="1"/>
  <c r="Z124" i="4" s="1"/>
  <c r="AA124" i="4" s="1"/>
  <c r="AB124" i="4" s="1"/>
  <c r="R128" i="4"/>
  <c r="S128" i="4" s="1"/>
  <c r="T128" i="4" s="1"/>
  <c r="U128" i="4" s="1"/>
  <c r="V128" i="4" s="1"/>
  <c r="W128" i="4" s="1"/>
  <c r="X128" i="4" s="1"/>
  <c r="Y128" i="4" s="1"/>
  <c r="Z128" i="4" s="1"/>
  <c r="AA128" i="4" s="1"/>
  <c r="AB128" i="4" s="1"/>
  <c r="R135" i="4"/>
  <c r="S135" i="4" s="1"/>
  <c r="T135" i="4" s="1"/>
  <c r="U135" i="4" s="1"/>
  <c r="V135" i="4" s="1"/>
  <c r="W135" i="4" s="1"/>
  <c r="X135" i="4" s="1"/>
  <c r="Y135" i="4" s="1"/>
  <c r="Z135" i="4" s="1"/>
  <c r="AA135" i="4" s="1"/>
  <c r="AB135" i="4" s="1"/>
  <c r="R139" i="4"/>
  <c r="S139" i="4" s="1"/>
  <c r="T139" i="4" s="1"/>
  <c r="U139" i="4" s="1"/>
  <c r="V139" i="4" s="1"/>
  <c r="W139" i="4" s="1"/>
  <c r="X139" i="4" s="1"/>
  <c r="Y139" i="4" s="1"/>
  <c r="Z139" i="4" s="1"/>
  <c r="AA139" i="4" s="1"/>
  <c r="AB139" i="4" s="1"/>
  <c r="R142" i="4"/>
  <c r="S142" i="4" s="1"/>
  <c r="T142" i="4" s="1"/>
  <c r="U142" i="4" s="1"/>
  <c r="V142" i="4" s="1"/>
  <c r="W142" i="4" s="1"/>
  <c r="X142" i="4" s="1"/>
  <c r="Y142" i="4" s="1"/>
  <c r="Z142" i="4" s="1"/>
  <c r="AA142" i="4" s="1"/>
  <c r="AB142" i="4" s="1"/>
  <c r="R146" i="4"/>
  <c r="R16" i="4"/>
  <c r="S16" i="4" s="1"/>
  <c r="T16" i="4" s="1"/>
  <c r="U16" i="4" s="1"/>
  <c r="V16" i="4" s="1"/>
  <c r="W16" i="4" s="1"/>
  <c r="X16" i="4" s="1"/>
  <c r="Y16" i="4" s="1"/>
  <c r="Z16" i="4" s="1"/>
  <c r="AA16" i="4" s="1"/>
  <c r="AB16" i="4" s="1"/>
  <c r="R31" i="4"/>
  <c r="S31" i="4" s="1"/>
  <c r="T31" i="4" s="1"/>
  <c r="U31" i="4" s="1"/>
  <c r="V31" i="4" s="1"/>
  <c r="W31" i="4" s="1"/>
  <c r="X31" i="4" s="1"/>
  <c r="Y31" i="4" s="1"/>
  <c r="Z31" i="4" s="1"/>
  <c r="AA31" i="4" s="1"/>
  <c r="AB31" i="4" s="1"/>
  <c r="R38" i="4"/>
  <c r="S38" i="4" s="1"/>
  <c r="T38" i="4" s="1"/>
  <c r="U38" i="4" s="1"/>
  <c r="V38" i="4" s="1"/>
  <c r="W38" i="4" s="1"/>
  <c r="X38" i="4" s="1"/>
  <c r="Y38" i="4" s="1"/>
  <c r="Z38" i="4" s="1"/>
  <c r="AA38" i="4" s="1"/>
  <c r="AB38" i="4" s="1"/>
  <c r="R48" i="4"/>
  <c r="S48" i="4" s="1"/>
  <c r="T48" i="4" s="1"/>
  <c r="U48" i="4" s="1"/>
  <c r="V48" i="4" s="1"/>
  <c r="W48" i="4" s="1"/>
  <c r="X48" i="4" s="1"/>
  <c r="Y48" i="4" s="1"/>
  <c r="Z48" i="4" s="1"/>
  <c r="AA48" i="4" s="1"/>
  <c r="AB48" i="4" s="1"/>
  <c r="R66" i="4"/>
  <c r="S66" i="4" s="1"/>
  <c r="T66" i="4" s="1"/>
  <c r="U66" i="4" s="1"/>
  <c r="V66" i="4" s="1"/>
  <c r="W66" i="4" s="1"/>
  <c r="X66" i="4" s="1"/>
  <c r="Y66" i="4" s="1"/>
  <c r="Z66" i="4" s="1"/>
  <c r="AA66" i="4" s="1"/>
  <c r="AB66" i="4" s="1"/>
  <c r="R73" i="4"/>
  <c r="S73" i="4" s="1"/>
  <c r="T73" i="4" s="1"/>
  <c r="U73" i="4" s="1"/>
  <c r="V73" i="4" s="1"/>
  <c r="W73" i="4" s="1"/>
  <c r="X73" i="4" s="1"/>
  <c r="Y73" i="4" s="1"/>
  <c r="Z73" i="4" s="1"/>
  <c r="AA73" i="4" s="1"/>
  <c r="AB73" i="4" s="1"/>
  <c r="R78" i="4"/>
  <c r="S78" i="4" s="1"/>
  <c r="T78" i="4" s="1"/>
  <c r="U78" i="4" s="1"/>
  <c r="V78" i="4" s="1"/>
  <c r="W78" i="4" s="1"/>
  <c r="X78" i="4" s="1"/>
  <c r="Y78" i="4" s="1"/>
  <c r="Z78" i="4" s="1"/>
  <c r="AA78" i="4" s="1"/>
  <c r="AB78" i="4" s="1"/>
  <c r="R95" i="4"/>
  <c r="S95" i="4" s="1"/>
  <c r="T95" i="4" s="1"/>
  <c r="U95" i="4" s="1"/>
  <c r="V95" i="4" s="1"/>
  <c r="W95" i="4" s="1"/>
  <c r="X95" i="4" s="1"/>
  <c r="Y95" i="4" s="1"/>
  <c r="Z95" i="4" s="1"/>
  <c r="AA95" i="4" s="1"/>
  <c r="AB95" i="4" s="1"/>
  <c r="R98" i="4"/>
  <c r="S98" i="4" s="1"/>
  <c r="T98" i="4" s="1"/>
  <c r="U98" i="4" s="1"/>
  <c r="V98" i="4" s="1"/>
  <c r="W98" i="4" s="1"/>
  <c r="X98" i="4" s="1"/>
  <c r="Y98" i="4" s="1"/>
  <c r="Z98" i="4" s="1"/>
  <c r="AA98" i="4" s="1"/>
  <c r="AB98" i="4" s="1"/>
  <c r="R104" i="4"/>
  <c r="S104" i="4" s="1"/>
  <c r="T104" i="4" s="1"/>
  <c r="U104" i="4" s="1"/>
  <c r="V104" i="4" s="1"/>
  <c r="W104" i="4" s="1"/>
  <c r="X104" i="4" s="1"/>
  <c r="Y104" i="4" s="1"/>
  <c r="Z104" i="4" s="1"/>
  <c r="AA104" i="4" s="1"/>
  <c r="AB104" i="4" s="1"/>
  <c r="R109" i="4"/>
  <c r="S109" i="4" s="1"/>
  <c r="T109" i="4" s="1"/>
  <c r="U109" i="4" s="1"/>
  <c r="V109" i="4" s="1"/>
  <c r="W109" i="4" s="1"/>
  <c r="X109" i="4" s="1"/>
  <c r="Y109" i="4" s="1"/>
  <c r="Z109" i="4" s="1"/>
  <c r="AA109" i="4" s="1"/>
  <c r="AB109" i="4" s="1"/>
  <c r="R113" i="4"/>
  <c r="S113" i="4" s="1"/>
  <c r="T113" i="4" s="1"/>
  <c r="U113" i="4" s="1"/>
  <c r="V113" i="4" s="1"/>
  <c r="W113" i="4" s="1"/>
  <c r="X113" i="4" s="1"/>
  <c r="Y113" i="4" s="1"/>
  <c r="Z113" i="4" s="1"/>
  <c r="AA113" i="4" s="1"/>
  <c r="AB113" i="4" s="1"/>
  <c r="R117" i="4"/>
  <c r="S117" i="4" s="1"/>
  <c r="T117" i="4" s="1"/>
  <c r="U117" i="4" s="1"/>
  <c r="V117" i="4" s="1"/>
  <c r="W117" i="4" s="1"/>
  <c r="X117" i="4" s="1"/>
  <c r="Y117" i="4" s="1"/>
  <c r="Z117" i="4" s="1"/>
  <c r="AA117" i="4" s="1"/>
  <c r="AB117" i="4" s="1"/>
  <c r="R132" i="4"/>
  <c r="S132" i="4" s="1"/>
  <c r="T132" i="4" s="1"/>
  <c r="U132" i="4" s="1"/>
  <c r="V132" i="4" s="1"/>
  <c r="W132" i="4" s="1"/>
  <c r="X132" i="4" s="1"/>
  <c r="Y132" i="4" s="1"/>
  <c r="Z132" i="4" s="1"/>
  <c r="AA132" i="4" s="1"/>
  <c r="AB132" i="4" s="1"/>
  <c r="R136" i="4"/>
  <c r="S136" i="4" s="1"/>
  <c r="T136" i="4" s="1"/>
  <c r="U136" i="4" s="1"/>
  <c r="V136" i="4" s="1"/>
  <c r="W136" i="4" s="1"/>
  <c r="X136" i="4" s="1"/>
  <c r="Y136" i="4" s="1"/>
  <c r="Z136" i="4" s="1"/>
  <c r="AA136" i="4" s="1"/>
  <c r="AB136" i="4" s="1"/>
  <c r="R143" i="4"/>
  <c r="S143" i="4" s="1"/>
  <c r="T143" i="4" s="1"/>
  <c r="U143" i="4" s="1"/>
  <c r="V143" i="4" s="1"/>
  <c r="W143" i="4" s="1"/>
  <c r="X143" i="4" s="1"/>
  <c r="Y143" i="4" s="1"/>
  <c r="Z143" i="4" s="1"/>
  <c r="AA143" i="4" s="1"/>
  <c r="AB143" i="4" s="1"/>
  <c r="R147" i="4"/>
  <c r="S147" i="4" s="1"/>
  <c r="T147" i="4" s="1"/>
  <c r="U147" i="4" s="1"/>
  <c r="V147" i="4" s="1"/>
  <c r="W147" i="4" s="1"/>
  <c r="X147" i="4" s="1"/>
  <c r="Y147" i="4" s="1"/>
  <c r="Z147" i="4" s="1"/>
  <c r="AA147" i="4" s="1"/>
  <c r="AB147" i="4" s="1"/>
  <c r="R150" i="4"/>
  <c r="S150" i="4" s="1"/>
  <c r="T150" i="4" s="1"/>
  <c r="U150" i="4" s="1"/>
  <c r="V150" i="4" s="1"/>
  <c r="W150" i="4" s="1"/>
  <c r="X150" i="4" s="1"/>
  <c r="Y150" i="4" s="1"/>
  <c r="Z150" i="4" s="1"/>
  <c r="AA150" i="4" s="1"/>
  <c r="AB150" i="4" s="1"/>
  <c r="R154" i="4"/>
  <c r="S154" i="4" s="1"/>
  <c r="T154" i="4" s="1"/>
  <c r="U154" i="4" s="1"/>
  <c r="V154" i="4" s="1"/>
  <c r="W154" i="4" s="1"/>
  <c r="X154" i="4" s="1"/>
  <c r="Y154" i="4" s="1"/>
  <c r="Z154" i="4" s="1"/>
  <c r="AA154" i="4" s="1"/>
  <c r="AB154" i="4" s="1"/>
  <c r="R9" i="4"/>
  <c r="S9" i="4" s="1"/>
  <c r="T9" i="4" s="1"/>
  <c r="U9" i="4" s="1"/>
  <c r="V9" i="4" s="1"/>
  <c r="W9" i="4" s="1"/>
  <c r="X9" i="4" s="1"/>
  <c r="Y9" i="4" s="1"/>
  <c r="Z9" i="4" s="1"/>
  <c r="AA9" i="4" s="1"/>
  <c r="AB9" i="4" s="1"/>
  <c r="R12" i="4"/>
  <c r="S12" i="4" s="1"/>
  <c r="T12" i="4" s="1"/>
  <c r="U12" i="4" s="1"/>
  <c r="V12" i="4" s="1"/>
  <c r="W12" i="4" s="1"/>
  <c r="X12" i="4" s="1"/>
  <c r="Y12" i="4" s="1"/>
  <c r="Z12" i="4" s="1"/>
  <c r="AA12" i="4" s="1"/>
  <c r="AB12" i="4" s="1"/>
  <c r="R20" i="4"/>
  <c r="S20" i="4" s="1"/>
  <c r="T20" i="4" s="1"/>
  <c r="U20" i="4" s="1"/>
  <c r="V20" i="4" s="1"/>
  <c r="W20" i="4" s="1"/>
  <c r="X20" i="4" s="1"/>
  <c r="Y20" i="4" s="1"/>
  <c r="Z20" i="4" s="1"/>
  <c r="AA20" i="4" s="1"/>
  <c r="AB20" i="4" s="1"/>
  <c r="R24" i="4"/>
  <c r="S24" i="4" s="1"/>
  <c r="T24" i="4" s="1"/>
  <c r="U24" i="4" s="1"/>
  <c r="V24" i="4" s="1"/>
  <c r="W24" i="4" s="1"/>
  <c r="X24" i="4" s="1"/>
  <c r="Y24" i="4" s="1"/>
  <c r="Z24" i="4" s="1"/>
  <c r="AA24" i="4" s="1"/>
  <c r="AB24" i="4" s="1"/>
  <c r="R54" i="4"/>
  <c r="S54" i="4" s="1"/>
  <c r="T54" i="4" s="1"/>
  <c r="U54" i="4" s="1"/>
  <c r="V54" i="4" s="1"/>
  <c r="W54" i="4" s="1"/>
  <c r="X54" i="4" s="1"/>
  <c r="Y54" i="4" s="1"/>
  <c r="Z54" i="4" s="1"/>
  <c r="AA54" i="4" s="1"/>
  <c r="AB54" i="4" s="1"/>
  <c r="R60" i="4"/>
  <c r="S60" i="4" s="1"/>
  <c r="T60" i="4" s="1"/>
  <c r="U60" i="4" s="1"/>
  <c r="V60" i="4" s="1"/>
  <c r="W60" i="4" s="1"/>
  <c r="X60" i="4" s="1"/>
  <c r="Y60" i="4" s="1"/>
  <c r="Z60" i="4" s="1"/>
  <c r="AA60" i="4" s="1"/>
  <c r="AB60" i="4" s="1"/>
  <c r="R67" i="4"/>
  <c r="S67" i="4" s="1"/>
  <c r="T67" i="4" s="1"/>
  <c r="U67" i="4" s="1"/>
  <c r="V67" i="4" s="1"/>
  <c r="W67" i="4" s="1"/>
  <c r="X67" i="4" s="1"/>
  <c r="Y67" i="4" s="1"/>
  <c r="Z67" i="4" s="1"/>
  <c r="AA67" i="4" s="1"/>
  <c r="AB67" i="4" s="1"/>
  <c r="R70" i="4"/>
  <c r="S70" i="4" s="1"/>
  <c r="T70" i="4" s="1"/>
  <c r="U70" i="4" s="1"/>
  <c r="V70" i="4" s="1"/>
  <c r="W70" i="4" s="1"/>
  <c r="X70" i="4" s="1"/>
  <c r="Y70" i="4" s="1"/>
  <c r="Z70" i="4" s="1"/>
  <c r="AA70" i="4" s="1"/>
  <c r="AB70" i="4" s="1"/>
  <c r="R76" i="4"/>
  <c r="S76" i="4" s="1"/>
  <c r="T76" i="4" s="1"/>
  <c r="U76" i="4" s="1"/>
  <c r="V76" i="4" s="1"/>
  <c r="W76" i="4" s="1"/>
  <c r="X76" i="4" s="1"/>
  <c r="Y76" i="4" s="1"/>
  <c r="Z76" i="4" s="1"/>
  <c r="AA76" i="4" s="1"/>
  <c r="AB76" i="4" s="1"/>
  <c r="R79" i="4"/>
  <c r="S79" i="4" s="1"/>
  <c r="T79" i="4" s="1"/>
  <c r="U79" i="4" s="1"/>
  <c r="V79" i="4" s="1"/>
  <c r="W79" i="4" s="1"/>
  <c r="X79" i="4" s="1"/>
  <c r="Y79" i="4" s="1"/>
  <c r="Z79" i="4" s="1"/>
  <c r="AA79" i="4" s="1"/>
  <c r="AB79" i="4" s="1"/>
  <c r="R91" i="4"/>
  <c r="S91" i="4" s="1"/>
  <c r="T91" i="4" s="1"/>
  <c r="U91" i="4" s="1"/>
  <c r="V91" i="4" s="1"/>
  <c r="W91" i="4" s="1"/>
  <c r="X91" i="4" s="1"/>
  <c r="Y91" i="4" s="1"/>
  <c r="Z91" i="4" s="1"/>
  <c r="AA91" i="4" s="1"/>
  <c r="AB91" i="4" s="1"/>
  <c r="R96" i="4"/>
  <c r="S96" i="4" s="1"/>
  <c r="T96" i="4" s="1"/>
  <c r="U96" i="4" s="1"/>
  <c r="V96" i="4" s="1"/>
  <c r="W96" i="4" s="1"/>
  <c r="X96" i="4" s="1"/>
  <c r="Y96" i="4" s="1"/>
  <c r="Z96" i="4" s="1"/>
  <c r="AA96" i="4" s="1"/>
  <c r="AB96" i="4" s="1"/>
  <c r="R105" i="4"/>
  <c r="S105" i="4" s="1"/>
  <c r="T105" i="4" s="1"/>
  <c r="U105" i="4" s="1"/>
  <c r="V105" i="4" s="1"/>
  <c r="W105" i="4" s="1"/>
  <c r="X105" i="4" s="1"/>
  <c r="Y105" i="4" s="1"/>
  <c r="Z105" i="4" s="1"/>
  <c r="AA105" i="4" s="1"/>
  <c r="AB105" i="4" s="1"/>
  <c r="R121" i="4"/>
  <c r="S121" i="4" s="1"/>
  <c r="T121" i="4" s="1"/>
  <c r="U121" i="4" s="1"/>
  <c r="V121" i="4" s="1"/>
  <c r="W121" i="4" s="1"/>
  <c r="X121" i="4" s="1"/>
  <c r="Y121" i="4" s="1"/>
  <c r="Z121" i="4" s="1"/>
  <c r="AA121" i="4" s="1"/>
  <c r="AB121" i="4" s="1"/>
  <c r="R125" i="4"/>
  <c r="S125" i="4" s="1"/>
  <c r="T125" i="4" s="1"/>
  <c r="U125" i="4" s="1"/>
  <c r="V125" i="4" s="1"/>
  <c r="W125" i="4" s="1"/>
  <c r="X125" i="4" s="1"/>
  <c r="Y125" i="4" s="1"/>
  <c r="Z125" i="4" s="1"/>
  <c r="AA125" i="4" s="1"/>
  <c r="AB125" i="4" s="1"/>
  <c r="R140" i="4"/>
  <c r="S140" i="4" s="1"/>
  <c r="T140" i="4" s="1"/>
  <c r="U140" i="4" s="1"/>
  <c r="V140" i="4" s="1"/>
  <c r="W140" i="4" s="1"/>
  <c r="X140" i="4" s="1"/>
  <c r="Y140" i="4" s="1"/>
  <c r="Z140" i="4" s="1"/>
  <c r="AA140" i="4" s="1"/>
  <c r="AB140" i="4" s="1"/>
  <c r="R144" i="4"/>
  <c r="S144" i="4" s="1"/>
  <c r="T144" i="4" s="1"/>
  <c r="U144" i="4" s="1"/>
  <c r="V144" i="4" s="1"/>
  <c r="W144" i="4" s="1"/>
  <c r="X144" i="4" s="1"/>
  <c r="Y144" i="4" s="1"/>
  <c r="Z144" i="4" s="1"/>
  <c r="AA144" i="4" s="1"/>
  <c r="AB144" i="4" s="1"/>
  <c r="R151" i="4"/>
  <c r="S151" i="4" s="1"/>
  <c r="T151" i="4" s="1"/>
  <c r="U151" i="4" s="1"/>
  <c r="V151" i="4" s="1"/>
  <c r="W151" i="4" s="1"/>
  <c r="X151" i="4" s="1"/>
  <c r="Y151" i="4" s="1"/>
  <c r="Z151" i="4" s="1"/>
  <c r="AA151" i="4" s="1"/>
  <c r="AB151" i="4" s="1"/>
  <c r="R155" i="4"/>
  <c r="S155" i="4" s="1"/>
  <c r="T155" i="4" s="1"/>
  <c r="U155" i="4" s="1"/>
  <c r="V155" i="4" s="1"/>
  <c r="W155" i="4" s="1"/>
  <c r="X155" i="4" s="1"/>
  <c r="Y155" i="4" s="1"/>
  <c r="Z155" i="4" s="1"/>
  <c r="AA155" i="4" s="1"/>
  <c r="AB155" i="4" s="1"/>
  <c r="R158" i="4"/>
  <c r="S158" i="4" s="1"/>
  <c r="T158" i="4" s="1"/>
  <c r="U158" i="4" s="1"/>
  <c r="V158" i="4" s="1"/>
  <c r="W158" i="4" s="1"/>
  <c r="X158" i="4" s="1"/>
  <c r="Y158" i="4" s="1"/>
  <c r="Z158" i="4" s="1"/>
  <c r="AA158" i="4" s="1"/>
  <c r="AB158" i="4" s="1"/>
  <c r="R10" i="4"/>
  <c r="S10" i="4" s="1"/>
  <c r="T10" i="4" s="1"/>
  <c r="U10" i="4" s="1"/>
  <c r="V10" i="4" s="1"/>
  <c r="W10" i="4" s="1"/>
  <c r="X10" i="4" s="1"/>
  <c r="Y10" i="4" s="1"/>
  <c r="Z10" i="4" s="1"/>
  <c r="AA10" i="4" s="1"/>
  <c r="AB10" i="4" s="1"/>
  <c r="R17" i="4"/>
  <c r="S17" i="4" s="1"/>
  <c r="T17" i="4" s="1"/>
  <c r="U17" i="4" s="1"/>
  <c r="V17" i="4" s="1"/>
  <c r="W17" i="4" s="1"/>
  <c r="X17" i="4" s="1"/>
  <c r="Y17" i="4" s="1"/>
  <c r="Z17" i="4" s="1"/>
  <c r="AA17" i="4" s="1"/>
  <c r="AB17" i="4" s="1"/>
  <c r="R25" i="4"/>
  <c r="S25" i="4" s="1"/>
  <c r="T25" i="4" s="1"/>
  <c r="U25" i="4" s="1"/>
  <c r="V25" i="4" s="1"/>
  <c r="W25" i="4" s="1"/>
  <c r="X25" i="4" s="1"/>
  <c r="Y25" i="4" s="1"/>
  <c r="Z25" i="4" s="1"/>
  <c r="AA25" i="4" s="1"/>
  <c r="AB25" i="4" s="1"/>
  <c r="R28" i="4"/>
  <c r="S28" i="4" s="1"/>
  <c r="T28" i="4" s="1"/>
  <c r="U28" i="4" s="1"/>
  <c r="V28" i="4" s="1"/>
  <c r="W28" i="4" s="1"/>
  <c r="X28" i="4" s="1"/>
  <c r="Y28" i="4" s="1"/>
  <c r="Z28" i="4" s="1"/>
  <c r="AA28" i="4" s="1"/>
  <c r="AB28" i="4" s="1"/>
  <c r="R32" i="4"/>
  <c r="S32" i="4" s="1"/>
  <c r="T32" i="4" s="1"/>
  <c r="U32" i="4" s="1"/>
  <c r="V32" i="4" s="1"/>
  <c r="W32" i="4" s="1"/>
  <c r="X32" i="4" s="1"/>
  <c r="Y32" i="4" s="1"/>
  <c r="Z32" i="4" s="1"/>
  <c r="AA32" i="4" s="1"/>
  <c r="AB32" i="4" s="1"/>
  <c r="R42" i="4"/>
  <c r="S42" i="4" s="1"/>
  <c r="T42" i="4" s="1"/>
  <c r="U42" i="4" s="1"/>
  <c r="V42" i="4" s="1"/>
  <c r="W42" i="4" s="1"/>
  <c r="X42" i="4" s="1"/>
  <c r="Y42" i="4" s="1"/>
  <c r="Z42" i="4" s="1"/>
  <c r="AA42" i="4" s="1"/>
  <c r="AB42" i="4" s="1"/>
  <c r="R45" i="4"/>
  <c r="S45" i="4" s="1"/>
  <c r="T45" i="4" s="1"/>
  <c r="U45" i="4" s="1"/>
  <c r="V45" i="4" s="1"/>
  <c r="W45" i="4" s="1"/>
  <c r="X45" i="4" s="1"/>
  <c r="Y45" i="4" s="1"/>
  <c r="Z45" i="4" s="1"/>
  <c r="AA45" i="4" s="1"/>
  <c r="AB45" i="4" s="1"/>
  <c r="R49" i="4"/>
  <c r="S49" i="4" s="1"/>
  <c r="T49" i="4" s="1"/>
  <c r="U49" i="4" s="1"/>
  <c r="V49" i="4" s="1"/>
  <c r="W49" i="4" s="1"/>
  <c r="X49" i="4" s="1"/>
  <c r="Y49" i="4" s="1"/>
  <c r="Z49" i="4" s="1"/>
  <c r="AA49" i="4" s="1"/>
  <c r="AB49" i="4" s="1"/>
  <c r="R52" i="4"/>
  <c r="S52" i="4" s="1"/>
  <c r="T52" i="4" s="1"/>
  <c r="U52" i="4" s="1"/>
  <c r="V52" i="4" s="1"/>
  <c r="W52" i="4" s="1"/>
  <c r="X52" i="4" s="1"/>
  <c r="Y52" i="4" s="1"/>
  <c r="Z52" i="4" s="1"/>
  <c r="AA52" i="4" s="1"/>
  <c r="AB52" i="4" s="1"/>
  <c r="R64" i="4"/>
  <c r="S64" i="4" s="1"/>
  <c r="T64" i="4" s="1"/>
  <c r="U64" i="4" s="1"/>
  <c r="V64" i="4" s="1"/>
  <c r="W64" i="4" s="1"/>
  <c r="X64" i="4" s="1"/>
  <c r="Y64" i="4" s="1"/>
  <c r="Z64" i="4" s="1"/>
  <c r="AA64" i="4" s="1"/>
  <c r="AB64" i="4" s="1"/>
  <c r="R82" i="4"/>
  <c r="S82" i="4" s="1"/>
  <c r="T82" i="4" s="1"/>
  <c r="U82" i="4" s="1"/>
  <c r="V82" i="4" s="1"/>
  <c r="W82" i="4" s="1"/>
  <c r="X82" i="4" s="1"/>
  <c r="Y82" i="4" s="1"/>
  <c r="Z82" i="4" s="1"/>
  <c r="AA82" i="4" s="1"/>
  <c r="AB82" i="4" s="1"/>
  <c r="R88" i="4"/>
  <c r="S88" i="4" s="1"/>
  <c r="T88" i="4" s="1"/>
  <c r="U88" i="4" s="1"/>
  <c r="V88" i="4" s="1"/>
  <c r="W88" i="4" s="1"/>
  <c r="X88" i="4" s="1"/>
  <c r="Y88" i="4" s="1"/>
  <c r="Z88" i="4" s="1"/>
  <c r="AA88" i="4" s="1"/>
  <c r="AB88" i="4" s="1"/>
  <c r="R92" i="4"/>
  <c r="S92" i="4" s="1"/>
  <c r="T92" i="4" s="1"/>
  <c r="U92" i="4" s="1"/>
  <c r="V92" i="4" s="1"/>
  <c r="W92" i="4" s="1"/>
  <c r="X92" i="4" s="1"/>
  <c r="Y92" i="4" s="1"/>
  <c r="Z92" i="4" s="1"/>
  <c r="AA92" i="4" s="1"/>
  <c r="AB92" i="4" s="1"/>
  <c r="R99" i="4"/>
  <c r="S99" i="4" s="1"/>
  <c r="T99" i="4" s="1"/>
  <c r="U99" i="4" s="1"/>
  <c r="V99" i="4" s="1"/>
  <c r="W99" i="4" s="1"/>
  <c r="X99" i="4" s="1"/>
  <c r="Y99" i="4" s="1"/>
  <c r="Z99" i="4" s="1"/>
  <c r="AA99" i="4" s="1"/>
  <c r="AB99" i="4" s="1"/>
  <c r="R107" i="4"/>
  <c r="S107" i="4" s="1"/>
  <c r="T107" i="4" s="1"/>
  <c r="U107" i="4" s="1"/>
  <c r="V107" i="4" s="1"/>
  <c r="W107" i="4" s="1"/>
  <c r="X107" i="4" s="1"/>
  <c r="Y107" i="4" s="1"/>
  <c r="Z107" i="4" s="1"/>
  <c r="AA107" i="4" s="1"/>
  <c r="AB107" i="4" s="1"/>
  <c r="R129" i="4"/>
  <c r="S129" i="4" s="1"/>
  <c r="T129" i="4" s="1"/>
  <c r="U129" i="4" s="1"/>
  <c r="V129" i="4" s="1"/>
  <c r="W129" i="4" s="1"/>
  <c r="X129" i="4" s="1"/>
  <c r="Y129" i="4" s="1"/>
  <c r="Z129" i="4" s="1"/>
  <c r="AA129" i="4" s="1"/>
  <c r="AB129" i="4" s="1"/>
  <c r="R133" i="4"/>
  <c r="S133" i="4" s="1"/>
  <c r="T133" i="4" s="1"/>
  <c r="U133" i="4" s="1"/>
  <c r="V133" i="4" s="1"/>
  <c r="W133" i="4" s="1"/>
  <c r="X133" i="4" s="1"/>
  <c r="Y133" i="4" s="1"/>
  <c r="Z133" i="4" s="1"/>
  <c r="AA133" i="4" s="1"/>
  <c r="AB133" i="4" s="1"/>
  <c r="R148" i="4"/>
  <c r="S148" i="4" s="1"/>
  <c r="T148" i="4" s="1"/>
  <c r="U148" i="4" s="1"/>
  <c r="V148" i="4" s="1"/>
  <c r="W148" i="4" s="1"/>
  <c r="X148" i="4" s="1"/>
  <c r="Y148" i="4" s="1"/>
  <c r="Z148" i="4" s="1"/>
  <c r="AA148" i="4" s="1"/>
  <c r="AB148" i="4" s="1"/>
  <c r="R152" i="4"/>
  <c r="S152" i="4" s="1"/>
  <c r="T152" i="4" s="1"/>
  <c r="U152" i="4" s="1"/>
  <c r="V152" i="4" s="1"/>
  <c r="W152" i="4" s="1"/>
  <c r="X152" i="4" s="1"/>
  <c r="Y152" i="4" s="1"/>
  <c r="Z152" i="4" s="1"/>
  <c r="AA152" i="4" s="1"/>
  <c r="AB152" i="4" s="1"/>
  <c r="R159" i="4"/>
  <c r="S159" i="4" s="1"/>
  <c r="T159" i="4" s="1"/>
  <c r="U159" i="4" s="1"/>
  <c r="V159" i="4" s="1"/>
  <c r="W159" i="4" s="1"/>
  <c r="X159" i="4" s="1"/>
  <c r="Y159" i="4" s="1"/>
  <c r="Z159" i="4" s="1"/>
  <c r="AA159" i="4" s="1"/>
  <c r="AB159" i="4" s="1"/>
  <c r="R163" i="4"/>
  <c r="S163" i="4" s="1"/>
  <c r="T163" i="4" s="1"/>
  <c r="U163" i="4" s="1"/>
  <c r="V163" i="4" s="1"/>
  <c r="W163" i="4" s="1"/>
  <c r="X163" i="4" s="1"/>
  <c r="Y163" i="4" s="1"/>
  <c r="Z163" i="4" s="1"/>
  <c r="AA163" i="4" s="1"/>
  <c r="AB163" i="4" s="1"/>
  <c r="R166" i="4"/>
  <c r="S166" i="4" s="1"/>
  <c r="T166" i="4" s="1"/>
  <c r="U166" i="4" s="1"/>
  <c r="V166" i="4" s="1"/>
  <c r="W166" i="4" s="1"/>
  <c r="X166" i="4" s="1"/>
  <c r="Y166" i="4" s="1"/>
  <c r="Z166" i="4" s="1"/>
  <c r="AA166" i="4" s="1"/>
  <c r="AB166" i="4" s="1"/>
  <c r="S6" i="4"/>
  <c r="T6" i="4" s="1"/>
  <c r="U6" i="4" s="1"/>
  <c r="V6" i="4" s="1"/>
  <c r="W6" i="4" s="1"/>
  <c r="X6" i="4" s="1"/>
  <c r="Y6" i="4" s="1"/>
  <c r="Z6" i="4" s="1"/>
  <c r="AA6" i="4" s="1"/>
  <c r="AB6" i="4" s="1"/>
  <c r="R5" i="4"/>
  <c r="S5" i="4" s="1"/>
  <c r="T5" i="4" s="1"/>
  <c r="U5" i="4" s="1"/>
  <c r="V5" i="4" s="1"/>
  <c r="W5" i="4" s="1"/>
  <c r="X5" i="4" s="1"/>
  <c r="Y5" i="4" s="1"/>
  <c r="Z5" i="4" s="1"/>
  <c r="AA5" i="4" s="1"/>
  <c r="AB5" i="4" s="1"/>
  <c r="S146" i="4" l="1"/>
  <c r="L54" i="28"/>
  <c r="N54" i="28"/>
  <c r="M54" i="28"/>
  <c r="K54" i="28"/>
  <c r="J54" i="28"/>
  <c r="I54" i="28"/>
  <c r="T38" i="28"/>
  <c r="J25" i="28"/>
  <c r="I25" i="28"/>
  <c r="T38" i="19"/>
  <c r="T146" i="4" l="1"/>
  <c r="T17" i="28"/>
  <c r="T18" i="28"/>
  <c r="O54" i="28"/>
  <c r="T21" i="28"/>
  <c r="T19" i="28"/>
  <c r="T23" i="28"/>
  <c r="DB2" i="17"/>
  <c r="DB3" i="17"/>
  <c r="DB4" i="17"/>
  <c r="U146" i="4" l="1"/>
  <c r="M25" i="28"/>
  <c r="T22" i="28"/>
  <c r="L25" i="28"/>
  <c r="T20" i="28"/>
  <c r="K25" i="28"/>
  <c r="T16" i="28"/>
  <c r="V146" i="4" l="1"/>
  <c r="P54" i="28"/>
  <c r="N25" i="28"/>
  <c r="W146" i="4" l="1"/>
  <c r="R54" i="28"/>
  <c r="T53" i="28"/>
  <c r="Q54" i="28"/>
  <c r="O25" i="28"/>
  <c r="X146" i="4" l="1"/>
  <c r="T52" i="28"/>
  <c r="T54" i="28" s="1"/>
  <c r="P25" i="28"/>
  <c r="Y146" i="4" l="1"/>
  <c r="Q25" i="28"/>
  <c r="Z146" i="4" l="1"/>
  <c r="R25" i="28"/>
  <c r="T15" i="28"/>
  <c r="AA146" i="4" l="1"/>
  <c r="T25" i="28"/>
  <c r="I14" i="26"/>
  <c r="T13" i="26"/>
  <c r="J12" i="26"/>
  <c r="J11" i="26"/>
  <c r="J10" i="26"/>
  <c r="J9" i="26"/>
  <c r="J8" i="26"/>
  <c r="J7" i="26"/>
  <c r="I14" i="25"/>
  <c r="T13" i="25"/>
  <c r="J12" i="25"/>
  <c r="J11" i="25"/>
  <c r="J10" i="25"/>
  <c r="J9" i="25"/>
  <c r="J8" i="25"/>
  <c r="AB146" i="4" l="1"/>
  <c r="J14" i="26"/>
  <c r="K8" i="26"/>
  <c r="L8" i="26" s="1"/>
  <c r="M8" i="26" s="1"/>
  <c r="N8" i="26" s="1"/>
  <c r="O8" i="26" s="1"/>
  <c r="P8" i="26" s="1"/>
  <c r="Q8" i="26" s="1"/>
  <c r="R8" i="26" s="1"/>
  <c r="K10" i="26"/>
  <c r="L10" i="26" s="1"/>
  <c r="M10" i="26" s="1"/>
  <c r="N10" i="26" s="1"/>
  <c r="O10" i="26" s="1"/>
  <c r="P10" i="26" s="1"/>
  <c r="Q10" i="26" s="1"/>
  <c r="R10" i="26" s="1"/>
  <c r="K12" i="26"/>
  <c r="L12" i="26" s="1"/>
  <c r="M12" i="26" s="1"/>
  <c r="N12" i="26" s="1"/>
  <c r="O12" i="26" s="1"/>
  <c r="P12" i="26" s="1"/>
  <c r="Q12" i="26" s="1"/>
  <c r="R12" i="26" s="1"/>
  <c r="K7" i="26"/>
  <c r="K9" i="26"/>
  <c r="L9" i="26" s="1"/>
  <c r="M9" i="26" s="1"/>
  <c r="N9" i="26" s="1"/>
  <c r="O9" i="26" s="1"/>
  <c r="P9" i="26" s="1"/>
  <c r="Q9" i="26" s="1"/>
  <c r="R9" i="26" s="1"/>
  <c r="K11" i="26"/>
  <c r="L11" i="26" s="1"/>
  <c r="M11" i="26" s="1"/>
  <c r="N11" i="26" s="1"/>
  <c r="O11" i="26" s="1"/>
  <c r="P11" i="26" s="1"/>
  <c r="Q11" i="26" s="1"/>
  <c r="R11" i="26" s="1"/>
  <c r="J14" i="25"/>
  <c r="K8" i="25"/>
  <c r="L8" i="25" s="1"/>
  <c r="M8" i="25" s="1"/>
  <c r="N8" i="25" s="1"/>
  <c r="O8" i="25" s="1"/>
  <c r="P8" i="25" s="1"/>
  <c r="Q8" i="25" s="1"/>
  <c r="R8" i="25" s="1"/>
  <c r="K10" i="25"/>
  <c r="L10" i="25" s="1"/>
  <c r="M10" i="25" s="1"/>
  <c r="N10" i="25" s="1"/>
  <c r="O10" i="25" s="1"/>
  <c r="P10" i="25" s="1"/>
  <c r="Q10" i="25" s="1"/>
  <c r="R10" i="25" s="1"/>
  <c r="K12" i="25"/>
  <c r="L12" i="25" s="1"/>
  <c r="M12" i="25" s="1"/>
  <c r="N12" i="25" s="1"/>
  <c r="O12" i="25" s="1"/>
  <c r="P12" i="25" s="1"/>
  <c r="Q12" i="25" s="1"/>
  <c r="R12" i="25" s="1"/>
  <c r="K7" i="25"/>
  <c r="K9" i="25"/>
  <c r="L9" i="25" s="1"/>
  <c r="M9" i="25" s="1"/>
  <c r="N9" i="25" s="1"/>
  <c r="O9" i="25" s="1"/>
  <c r="P9" i="25" s="1"/>
  <c r="Q9" i="25" s="1"/>
  <c r="R9" i="25" s="1"/>
  <c r="K11" i="25"/>
  <c r="L11" i="25" s="1"/>
  <c r="T22" i="19" l="1"/>
  <c r="T23" i="19"/>
  <c r="T21" i="19"/>
  <c r="M11" i="25"/>
  <c r="N11" i="25" s="1"/>
  <c r="O11" i="25" s="1"/>
  <c r="P11" i="25" s="1"/>
  <c r="Q11" i="25" s="1"/>
  <c r="R11" i="25" s="1"/>
  <c r="T12" i="26"/>
  <c r="K14" i="26"/>
  <c r="L7" i="26"/>
  <c r="T8" i="26"/>
  <c r="T10" i="26"/>
  <c r="T11" i="26"/>
  <c r="T9" i="26"/>
  <c r="T12" i="25"/>
  <c r="K14" i="25"/>
  <c r="L7" i="25"/>
  <c r="T8" i="25"/>
  <c r="T10" i="25"/>
  <c r="T9" i="25"/>
  <c r="T11" i="25" l="1"/>
  <c r="L14" i="26"/>
  <c r="M7" i="26"/>
  <c r="L14" i="25"/>
  <c r="M7" i="25"/>
  <c r="I25" i="19"/>
  <c r="T20" i="19" l="1"/>
  <c r="T17" i="19"/>
  <c r="M14" i="26"/>
  <c r="N7" i="26"/>
  <c r="M14" i="25"/>
  <c r="N7" i="25"/>
  <c r="J25" i="19"/>
  <c r="Q27" i="17"/>
  <c r="Q26" i="17"/>
  <c r="Q25" i="17"/>
  <c r="Q24" i="17"/>
  <c r="Q23" i="17"/>
  <c r="Q22" i="17"/>
  <c r="Q21" i="17"/>
  <c r="Q20" i="17"/>
  <c r="Q19" i="17"/>
  <c r="Q13" i="17"/>
  <c r="Q14" i="17"/>
  <c r="Q15" i="17"/>
  <c r="Q16" i="17"/>
  <c r="Q17" i="17"/>
  <c r="Q18" i="17"/>
  <c r="Q12" i="17"/>
  <c r="R12" i="17"/>
  <c r="S12" i="17" l="1"/>
  <c r="T18" i="19"/>
  <c r="T16" i="19"/>
  <c r="T19" i="19"/>
  <c r="R25" i="19"/>
  <c r="S14" i="17"/>
  <c r="S25" i="17"/>
  <c r="S13" i="17"/>
  <c r="S26" i="17"/>
  <c r="S19" i="17"/>
  <c r="S27" i="17"/>
  <c r="S20" i="17"/>
  <c r="S18" i="17"/>
  <c r="S21" i="17"/>
  <c r="S17" i="17"/>
  <c r="S22" i="17"/>
  <c r="S16" i="17"/>
  <c r="S23" i="17"/>
  <c r="S15" i="17"/>
  <c r="S24" i="17"/>
  <c r="K25" i="19"/>
  <c r="O7" i="26"/>
  <c r="N14" i="26"/>
  <c r="O7" i="25"/>
  <c r="N14" i="25"/>
  <c r="O19" i="17"/>
  <c r="O18" i="17"/>
  <c r="O17" i="17"/>
  <c r="O16" i="17"/>
  <c r="O15" i="17"/>
  <c r="O14" i="17"/>
  <c r="O13" i="17"/>
  <c r="R27" i="17"/>
  <c r="R26" i="17"/>
  <c r="R25" i="17"/>
  <c r="R24" i="17"/>
  <c r="R23" i="17"/>
  <c r="R22" i="17"/>
  <c r="R21" i="17"/>
  <c r="R20" i="17"/>
  <c r="O27" i="17"/>
  <c r="N27" i="17"/>
  <c r="M27" i="17"/>
  <c r="O26" i="17"/>
  <c r="N26" i="17"/>
  <c r="M26" i="17"/>
  <c r="O25" i="17"/>
  <c r="N25" i="17"/>
  <c r="M25" i="17"/>
  <c r="O24" i="17"/>
  <c r="N24" i="17"/>
  <c r="M24" i="17"/>
  <c r="O23" i="17"/>
  <c r="N23" i="17"/>
  <c r="M23" i="17"/>
  <c r="O22" i="17"/>
  <c r="N22" i="17"/>
  <c r="M22" i="17"/>
  <c r="O21" i="17"/>
  <c r="N21" i="17"/>
  <c r="M21" i="17"/>
  <c r="O20" i="17"/>
  <c r="N20" i="17"/>
  <c r="M20" i="17"/>
  <c r="N19" i="17"/>
  <c r="M19" i="17"/>
  <c r="N18" i="17"/>
  <c r="M18" i="17"/>
  <c r="N17" i="17"/>
  <c r="M17" i="17"/>
  <c r="N16" i="17"/>
  <c r="M16" i="17"/>
  <c r="N15" i="17"/>
  <c r="M15" i="17"/>
  <c r="N14" i="17"/>
  <c r="M14" i="17"/>
  <c r="N13" i="17"/>
  <c r="M13" i="17"/>
  <c r="BA23" i="17" l="1"/>
  <c r="BK23" i="17"/>
  <c r="BV22" i="17"/>
  <c r="BA22" i="17"/>
  <c r="BK22" i="17"/>
  <c r="BA24" i="17"/>
  <c r="BK24" i="17"/>
  <c r="BV21" i="17"/>
  <c r="BA21" i="17"/>
  <c r="BK21" i="17"/>
  <c r="BK26" i="17"/>
  <c r="BA26" i="17"/>
  <c r="BA25" i="17"/>
  <c r="BK25" i="17"/>
  <c r="BK27" i="17"/>
  <c r="BA27" i="17"/>
  <c r="BK20" i="17"/>
  <c r="BA20" i="17"/>
  <c r="BV24" i="17"/>
  <c r="BV20" i="17"/>
  <c r="BV23" i="17"/>
  <c r="BV25" i="17"/>
  <c r="BV26" i="17"/>
  <c r="BV27" i="17"/>
  <c r="GX18" i="17"/>
  <c r="T15" i="19"/>
  <c r="N25" i="19"/>
  <c r="P25" i="19"/>
  <c r="O25" i="19"/>
  <c r="L25" i="19"/>
  <c r="Q25" i="19"/>
  <c r="M25" i="19"/>
  <c r="GY14" i="17"/>
  <c r="O14" i="26"/>
  <c r="P7" i="26"/>
  <c r="O14" i="25"/>
  <c r="P7" i="25"/>
  <c r="GZ24" i="17"/>
  <c r="GJ20" i="17"/>
  <c r="GG13" i="17"/>
  <c r="GD17" i="17"/>
  <c r="GS24" i="17"/>
  <c r="GZ20" i="17"/>
  <c r="GY18" i="17"/>
  <c r="GE15" i="17"/>
  <c r="GD19" i="17"/>
  <c r="GV23" i="17"/>
  <c r="GH27" i="17"/>
  <c r="HA24" i="17"/>
  <c r="GU18" i="17"/>
  <c r="HA20" i="17"/>
  <c r="GV16" i="17"/>
  <c r="GI15" i="17"/>
  <c r="GT14" i="17"/>
  <c r="GK18" i="17"/>
  <c r="GI20" i="17"/>
  <c r="GR24" i="17"/>
  <c r="GV27" i="17"/>
  <c r="GU23" i="17"/>
  <c r="GO19" i="17"/>
  <c r="GT17" i="17"/>
  <c r="GV13" i="17"/>
  <c r="HA16" i="17"/>
  <c r="GO27" i="17"/>
  <c r="GL23" i="17"/>
  <c r="GK19" i="17"/>
  <c r="GG27" i="17"/>
  <c r="GJ24" i="17"/>
  <c r="GD23" i="17"/>
  <c r="GX19" i="17"/>
  <c r="GG19" i="17"/>
  <c r="GK17" i="17"/>
  <c r="GU15" i="17"/>
  <c r="GL13" i="17"/>
  <c r="GT18" i="17"/>
  <c r="GS20" i="17"/>
  <c r="GO17" i="17"/>
  <c r="GZ15" i="17"/>
  <c r="GD15" i="17"/>
  <c r="GR13" i="17"/>
  <c r="GM16" i="17"/>
  <c r="GZ27" i="17"/>
  <c r="GY23" i="17"/>
  <c r="GT19" i="17"/>
  <c r="GX17" i="17"/>
  <c r="GG17" i="17"/>
  <c r="GN15" i="17"/>
  <c r="GZ13" i="17"/>
  <c r="GU27" i="17"/>
  <c r="GD27" i="17"/>
  <c r="GT23" i="17"/>
  <c r="HA19" i="17"/>
  <c r="GS19" i="17"/>
  <c r="GN19" i="17"/>
  <c r="GJ19" i="17"/>
  <c r="GF19" i="17"/>
  <c r="HA17" i="17"/>
  <c r="GW17" i="17"/>
  <c r="GN17" i="17"/>
  <c r="GJ17" i="17"/>
  <c r="GF17" i="17"/>
  <c r="GY15" i="17"/>
  <c r="GU13" i="17"/>
  <c r="GP13" i="17"/>
  <c r="GJ13" i="17"/>
  <c r="GE13" i="17"/>
  <c r="GF21" i="17"/>
  <c r="GE22" i="17"/>
  <c r="GF25" i="17"/>
  <c r="GX27" i="17"/>
  <c r="GK27" i="17"/>
  <c r="HA23" i="17"/>
  <c r="GP23" i="17"/>
  <c r="GV19" i="17"/>
  <c r="GR19" i="17"/>
  <c r="GM19" i="17"/>
  <c r="GI19" i="17"/>
  <c r="GE19" i="17"/>
  <c r="GZ17" i="17"/>
  <c r="GR17" i="17"/>
  <c r="GM17" i="17"/>
  <c r="GI17" i="17"/>
  <c r="GE17" i="17"/>
  <c r="GW15" i="17"/>
  <c r="GL15" i="17"/>
  <c r="GX13" i="17"/>
  <c r="GT13" i="17"/>
  <c r="GN13" i="17"/>
  <c r="GI13" i="17"/>
  <c r="GD13" i="17"/>
  <c r="GE23" i="17"/>
  <c r="GF24" i="17"/>
  <c r="GE27" i="17"/>
  <c r="GF13" i="17"/>
  <c r="GY27" i="17"/>
  <c r="GL27" i="17"/>
  <c r="GX23" i="17"/>
  <c r="GK23" i="17"/>
  <c r="GW19" i="17"/>
  <c r="GS17" i="17"/>
  <c r="GS15" i="17"/>
  <c r="GM15" i="17"/>
  <c r="GH15" i="17"/>
  <c r="GY13" i="17"/>
  <c r="GE26" i="17"/>
  <c r="GT27" i="17"/>
  <c r="GW23" i="17"/>
  <c r="GH23" i="17"/>
  <c r="GZ19" i="17"/>
  <c r="GV17" i="17"/>
  <c r="GR15" i="17"/>
  <c r="GF15" i="17"/>
  <c r="HA27" i="17"/>
  <c r="GW27" i="17"/>
  <c r="GP27" i="17"/>
  <c r="GZ23" i="17"/>
  <c r="GO23" i="17"/>
  <c r="GG23" i="17"/>
  <c r="GY19" i="17"/>
  <c r="GU19" i="17"/>
  <c r="GP19" i="17"/>
  <c r="GL19" i="17"/>
  <c r="GH19" i="17"/>
  <c r="GY17" i="17"/>
  <c r="GU17" i="17"/>
  <c r="GP17" i="17"/>
  <c r="GL17" i="17"/>
  <c r="GH17" i="17"/>
  <c r="HA15" i="17"/>
  <c r="GV15" i="17"/>
  <c r="GP15" i="17"/>
  <c r="GJ15" i="17"/>
  <c r="HA13" i="17"/>
  <c r="GW13" i="17"/>
  <c r="GS13" i="17"/>
  <c r="GM13" i="17"/>
  <c r="GH13" i="17"/>
  <c r="GW16" i="17"/>
  <c r="GX15" i="17"/>
  <c r="GT15" i="17"/>
  <c r="GO15" i="17"/>
  <c r="GK15" i="17"/>
  <c r="GG15" i="17"/>
  <c r="GH14" i="17"/>
  <c r="GE16" i="17"/>
  <c r="GD18" i="17"/>
  <c r="GI24" i="17"/>
  <c r="GR20" i="17"/>
  <c r="GG20" i="17"/>
  <c r="GS27" i="17"/>
  <c r="GN27" i="17"/>
  <c r="GJ27" i="17"/>
  <c r="GF27" i="17"/>
  <c r="GW24" i="17"/>
  <c r="GN24" i="17"/>
  <c r="GS23" i="17"/>
  <c r="GN23" i="17"/>
  <c r="GJ23" i="17"/>
  <c r="GF23" i="17"/>
  <c r="GW20" i="17"/>
  <c r="GN20" i="17"/>
  <c r="GF20" i="17"/>
  <c r="GG24" i="17"/>
  <c r="GR27" i="17"/>
  <c r="GM27" i="17"/>
  <c r="GI27" i="17"/>
  <c r="GP26" i="17"/>
  <c r="GV24" i="17"/>
  <c r="GM24" i="17"/>
  <c r="GE24" i="17"/>
  <c r="GR23" i="17"/>
  <c r="GM23" i="17"/>
  <c r="GI23" i="17"/>
  <c r="GI21" i="17"/>
  <c r="GV20" i="17"/>
  <c r="GM20" i="17"/>
  <c r="GE20" i="17"/>
  <c r="GH18" i="17"/>
  <c r="GJ16" i="17"/>
  <c r="GP14" i="17"/>
  <c r="GE14" i="17"/>
  <c r="GG16" i="17"/>
  <c r="GE18" i="17"/>
  <c r="GO18" i="17"/>
  <c r="GG18" i="17"/>
  <c r="GS16" i="17"/>
  <c r="GF16" i="17"/>
  <c r="GK14" i="17"/>
  <c r="GP18" i="17"/>
  <c r="GL18" i="17"/>
  <c r="GN16" i="17"/>
  <c r="GZ25" i="17"/>
  <c r="GI25" i="17"/>
  <c r="GP22" i="17"/>
  <c r="GX14" i="17"/>
  <c r="GO14" i="17"/>
  <c r="GG14" i="17"/>
  <c r="GZ21" i="17"/>
  <c r="GZ16" i="17"/>
  <c r="GR16" i="17"/>
  <c r="GI16" i="17"/>
  <c r="GU14" i="17"/>
  <c r="GL14" i="17"/>
  <c r="GD14" i="17"/>
  <c r="GV25" i="17"/>
  <c r="GL22" i="17"/>
  <c r="GV21" i="17"/>
  <c r="GE21" i="17"/>
  <c r="GY26" i="17"/>
  <c r="GH26" i="17"/>
  <c r="GR25" i="17"/>
  <c r="GY24" i="17"/>
  <c r="GU24" i="17"/>
  <c r="GP24" i="17"/>
  <c r="GL24" i="17"/>
  <c r="GH24" i="17"/>
  <c r="GD24" i="17"/>
  <c r="GY22" i="17"/>
  <c r="GH22" i="17"/>
  <c r="GR21" i="17"/>
  <c r="GY20" i="17"/>
  <c r="GU20" i="17"/>
  <c r="GP20" i="17"/>
  <c r="GL20" i="17"/>
  <c r="GH20" i="17"/>
  <c r="GD20" i="17"/>
  <c r="HA18" i="17"/>
  <c r="GW18" i="17"/>
  <c r="GS18" i="17"/>
  <c r="GN18" i="17"/>
  <c r="GJ18" i="17"/>
  <c r="GF18" i="17"/>
  <c r="GY16" i="17"/>
  <c r="GU16" i="17"/>
  <c r="GP16" i="17"/>
  <c r="GL16" i="17"/>
  <c r="GH16" i="17"/>
  <c r="GD16" i="17"/>
  <c r="HA14" i="17"/>
  <c r="GW14" i="17"/>
  <c r="GS14" i="17"/>
  <c r="GN14" i="17"/>
  <c r="GJ14" i="17"/>
  <c r="GF14" i="17"/>
  <c r="GO13" i="17"/>
  <c r="GK13" i="17"/>
  <c r="GL26" i="17"/>
  <c r="GE25" i="17"/>
  <c r="GU26" i="17"/>
  <c r="GD26" i="17"/>
  <c r="GM25" i="17"/>
  <c r="GX24" i="17"/>
  <c r="GT24" i="17"/>
  <c r="GO24" i="17"/>
  <c r="GK24" i="17"/>
  <c r="GU22" i="17"/>
  <c r="GD22" i="17"/>
  <c r="GM21" i="17"/>
  <c r="GX20" i="17"/>
  <c r="GT20" i="17"/>
  <c r="GO20" i="17"/>
  <c r="GK20" i="17"/>
  <c r="GZ18" i="17"/>
  <c r="GV18" i="17"/>
  <c r="GR18" i="17"/>
  <c r="GM18" i="17"/>
  <c r="GI18" i="17"/>
  <c r="GX16" i="17"/>
  <c r="GT16" i="17"/>
  <c r="GO16" i="17"/>
  <c r="GK16" i="17"/>
  <c r="GZ14" i="17"/>
  <c r="GV14" i="17"/>
  <c r="GR14" i="17"/>
  <c r="GM14" i="17"/>
  <c r="GI14" i="17"/>
  <c r="GX26" i="17"/>
  <c r="GT26" i="17"/>
  <c r="GO26" i="17"/>
  <c r="GK26" i="17"/>
  <c r="GG26" i="17"/>
  <c r="GY25" i="17"/>
  <c r="GU25" i="17"/>
  <c r="GP25" i="17"/>
  <c r="GL25" i="17"/>
  <c r="GH25" i="17"/>
  <c r="GD25" i="17"/>
  <c r="GX22" i="17"/>
  <c r="GT22" i="17"/>
  <c r="GO22" i="17"/>
  <c r="GK22" i="17"/>
  <c r="GG22" i="17"/>
  <c r="GY21" i="17"/>
  <c r="GU21" i="17"/>
  <c r="GP21" i="17"/>
  <c r="GL21" i="17"/>
  <c r="GH21" i="17"/>
  <c r="GD21" i="17"/>
  <c r="HA26" i="17"/>
  <c r="GW26" i="17"/>
  <c r="GS26" i="17"/>
  <c r="GN26" i="17"/>
  <c r="GJ26" i="17"/>
  <c r="GF26" i="17"/>
  <c r="GX25" i="17"/>
  <c r="GT25" i="17"/>
  <c r="GO25" i="17"/>
  <c r="GK25" i="17"/>
  <c r="GG25" i="17"/>
  <c r="HA22" i="17"/>
  <c r="GW22" i="17"/>
  <c r="GS22" i="17"/>
  <c r="GN22" i="17"/>
  <c r="GJ22" i="17"/>
  <c r="GF22" i="17"/>
  <c r="GX21" i="17"/>
  <c r="GT21" i="17"/>
  <c r="GO21" i="17"/>
  <c r="GK21" i="17"/>
  <c r="GG21" i="17"/>
  <c r="GZ26" i="17"/>
  <c r="GV26" i="17"/>
  <c r="GR26" i="17"/>
  <c r="GM26" i="17"/>
  <c r="GI26" i="17"/>
  <c r="HA25" i="17"/>
  <c r="GW25" i="17"/>
  <c r="GS25" i="17"/>
  <c r="GN25" i="17"/>
  <c r="GJ25" i="17"/>
  <c r="GZ22" i="17"/>
  <c r="GV22" i="17"/>
  <c r="GR22" i="17"/>
  <c r="GM22" i="17"/>
  <c r="GI22" i="17"/>
  <c r="HA21" i="17"/>
  <c r="GW21" i="17"/>
  <c r="GS21" i="17"/>
  <c r="GN21" i="17"/>
  <c r="GJ21" i="17"/>
  <c r="R13" i="17"/>
  <c r="R14" i="17"/>
  <c r="R15" i="17"/>
  <c r="R16" i="17"/>
  <c r="R17" i="17"/>
  <c r="R18" i="17"/>
  <c r="R19" i="17"/>
  <c r="O12" i="17"/>
  <c r="N12" i="17"/>
  <c r="M12" i="17"/>
  <c r="BV12" i="17" s="1"/>
  <c r="BW12" i="17" s="1"/>
  <c r="BX12" i="17" s="1"/>
  <c r="BY12" i="17" s="1"/>
  <c r="BZ12" i="17" s="1"/>
  <c r="CA12" i="17" s="1"/>
  <c r="CB12" i="17" s="1"/>
  <c r="CC12" i="17" s="1"/>
  <c r="CD12" i="17" s="1"/>
  <c r="CE12" i="17" s="1"/>
  <c r="J54" i="19" l="1"/>
  <c r="I54" i="19"/>
  <c r="BW21" i="17"/>
  <c r="BX21" i="17" s="1"/>
  <c r="BY21" i="17" s="1"/>
  <c r="BZ21" i="17" s="1"/>
  <c r="CA21" i="17" s="1"/>
  <c r="CB21" i="17" s="1"/>
  <c r="CC21" i="17" s="1"/>
  <c r="CD21" i="17" s="1"/>
  <c r="CE21" i="17" s="1"/>
  <c r="CG21" i="17"/>
  <c r="BW26" i="17"/>
  <c r="BX26" i="17" s="1"/>
  <c r="BY26" i="17" s="1"/>
  <c r="BZ26" i="17" s="1"/>
  <c r="CA26" i="17" s="1"/>
  <c r="CB26" i="17" s="1"/>
  <c r="CC26" i="17" s="1"/>
  <c r="CD26" i="17" s="1"/>
  <c r="CE26" i="17" s="1"/>
  <c r="CG26" i="17"/>
  <c r="BW25" i="17"/>
  <c r="BX25" i="17" s="1"/>
  <c r="BY25" i="17" s="1"/>
  <c r="BZ25" i="17" s="1"/>
  <c r="CA25" i="17" s="1"/>
  <c r="CB25" i="17" s="1"/>
  <c r="CC25" i="17" s="1"/>
  <c r="CD25" i="17" s="1"/>
  <c r="CE25" i="17" s="1"/>
  <c r="CG25" i="17"/>
  <c r="BW23" i="17"/>
  <c r="BX23" i="17" s="1"/>
  <c r="BY23" i="17" s="1"/>
  <c r="BZ23" i="17" s="1"/>
  <c r="CA23" i="17" s="1"/>
  <c r="CB23" i="17" s="1"/>
  <c r="CC23" i="17" s="1"/>
  <c r="CD23" i="17" s="1"/>
  <c r="CE23" i="17" s="1"/>
  <c r="CG23" i="17"/>
  <c r="BW24" i="17"/>
  <c r="BX24" i="17" s="1"/>
  <c r="BY24" i="17" s="1"/>
  <c r="BZ24" i="17" s="1"/>
  <c r="CA24" i="17" s="1"/>
  <c r="CB24" i="17" s="1"/>
  <c r="CC24" i="17" s="1"/>
  <c r="CD24" i="17" s="1"/>
  <c r="CE24" i="17" s="1"/>
  <c r="CG24" i="17"/>
  <c r="BW22" i="17"/>
  <c r="BX22" i="17" s="1"/>
  <c r="BY22" i="17" s="1"/>
  <c r="BZ22" i="17" s="1"/>
  <c r="CA22" i="17" s="1"/>
  <c r="CB22" i="17" s="1"/>
  <c r="CC22" i="17" s="1"/>
  <c r="CD22" i="17" s="1"/>
  <c r="CE22" i="17" s="1"/>
  <c r="CG22" i="17"/>
  <c r="BW27" i="17"/>
  <c r="BX27" i="17" s="1"/>
  <c r="BY27" i="17" s="1"/>
  <c r="BZ27" i="17" s="1"/>
  <c r="CA27" i="17" s="1"/>
  <c r="CB27" i="17" s="1"/>
  <c r="CC27" i="17" s="1"/>
  <c r="CD27" i="17" s="1"/>
  <c r="CE27" i="17" s="1"/>
  <c r="CG27" i="17"/>
  <c r="BW20" i="17"/>
  <c r="BX20" i="17" s="1"/>
  <c r="BY20" i="17" s="1"/>
  <c r="BZ20" i="17" s="1"/>
  <c r="CA20" i="17" s="1"/>
  <c r="CB20" i="17" s="1"/>
  <c r="CC20" i="17" s="1"/>
  <c r="CD20" i="17" s="1"/>
  <c r="CE20" i="17" s="1"/>
  <c r="CG20" i="17"/>
  <c r="BV17" i="17"/>
  <c r="CG17" i="17" s="1"/>
  <c r="BK17" i="17"/>
  <c r="BA17" i="17"/>
  <c r="BV15" i="17"/>
  <c r="CG15" i="17" s="1"/>
  <c r="BK15" i="17"/>
  <c r="BA15" i="17"/>
  <c r="BV14" i="17"/>
  <c r="CG14" i="17" s="1"/>
  <c r="BK14" i="17"/>
  <c r="BA14" i="17"/>
  <c r="BV18" i="17"/>
  <c r="BA18" i="17"/>
  <c r="BK18" i="17"/>
  <c r="BV16" i="17"/>
  <c r="CG16" i="17" s="1"/>
  <c r="BK16" i="17"/>
  <c r="BA16" i="17"/>
  <c r="BV19" i="17"/>
  <c r="BA19" i="17"/>
  <c r="BK19" i="17"/>
  <c r="BA12" i="17"/>
  <c r="BK12" i="17"/>
  <c r="BV13" i="17"/>
  <c r="CG13" i="17" s="1"/>
  <c r="BA13" i="17"/>
  <c r="BK13" i="17"/>
  <c r="T25" i="19"/>
  <c r="P14" i="26"/>
  <c r="Q7" i="26"/>
  <c r="P14" i="25"/>
  <c r="Q7" i="25"/>
  <c r="M54" i="19"/>
  <c r="K54" i="19"/>
  <c r="L54" i="19"/>
  <c r="BW16" i="17" l="1"/>
  <c r="BX16" i="17" s="1"/>
  <c r="BY16" i="17" s="1"/>
  <c r="BZ16" i="17" s="1"/>
  <c r="CA16" i="17" s="1"/>
  <c r="CB16" i="17" s="1"/>
  <c r="CC16" i="17" s="1"/>
  <c r="CD16" i="17" s="1"/>
  <c r="CE16" i="17" s="1"/>
  <c r="BW17" i="17"/>
  <c r="BX17" i="17" s="1"/>
  <c r="BY17" i="17" s="1"/>
  <c r="BZ17" i="17" s="1"/>
  <c r="CA17" i="17" s="1"/>
  <c r="CB17" i="17" s="1"/>
  <c r="CC17" i="17" s="1"/>
  <c r="CD17" i="17" s="1"/>
  <c r="CE17" i="17" s="1"/>
  <c r="BW14" i="17"/>
  <c r="BX14" i="17" s="1"/>
  <c r="BY14" i="17" s="1"/>
  <c r="BZ14" i="17" s="1"/>
  <c r="CA14" i="17" s="1"/>
  <c r="CB14" i="17" s="1"/>
  <c r="CC14" i="17" s="1"/>
  <c r="CD14" i="17" s="1"/>
  <c r="CE14" i="17" s="1"/>
  <c r="BW15" i="17"/>
  <c r="BX15" i="17" s="1"/>
  <c r="BY15" i="17" s="1"/>
  <c r="BZ15" i="17" s="1"/>
  <c r="CA15" i="17" s="1"/>
  <c r="CB15" i="17" s="1"/>
  <c r="CC15" i="17" s="1"/>
  <c r="CD15" i="17" s="1"/>
  <c r="CE15" i="17" s="1"/>
  <c r="BW19" i="17"/>
  <c r="BX19" i="17" s="1"/>
  <c r="BY19" i="17" s="1"/>
  <c r="BZ19" i="17" s="1"/>
  <c r="CA19" i="17" s="1"/>
  <c r="CB19" i="17" s="1"/>
  <c r="CC19" i="17" s="1"/>
  <c r="CD19" i="17" s="1"/>
  <c r="CE19" i="17" s="1"/>
  <c r="CG19" i="17"/>
  <c r="BW18" i="17"/>
  <c r="BX18" i="17" s="1"/>
  <c r="BY18" i="17" s="1"/>
  <c r="BZ18" i="17" s="1"/>
  <c r="CA18" i="17" s="1"/>
  <c r="CB18" i="17" s="1"/>
  <c r="CC18" i="17" s="1"/>
  <c r="CD18" i="17" s="1"/>
  <c r="CE18" i="17" s="1"/>
  <c r="CG18" i="17"/>
  <c r="BW13" i="17"/>
  <c r="BX13" i="17" s="1"/>
  <c r="BY13" i="17" s="1"/>
  <c r="BZ13" i="17" s="1"/>
  <c r="CA13" i="17" s="1"/>
  <c r="CB13" i="17" s="1"/>
  <c r="CC13" i="17" s="1"/>
  <c r="CD13" i="17" s="1"/>
  <c r="CE13" i="17" s="1"/>
  <c r="CG12" i="17"/>
  <c r="Q14" i="26"/>
  <c r="R7" i="26"/>
  <c r="Q14" i="25"/>
  <c r="R7" i="25"/>
  <c r="CQ27" i="17"/>
  <c r="CW27" i="17" s="1"/>
  <c r="CQ22" i="17"/>
  <c r="CV22" i="17" s="1"/>
  <c r="CM16" i="17"/>
  <c r="CL15" i="17"/>
  <c r="CM23" i="17"/>
  <c r="CM25" i="17"/>
  <c r="CM20" i="17"/>
  <c r="CM22" i="17"/>
  <c r="CL17" i="17"/>
  <c r="CL14" i="17"/>
  <c r="CM18" i="17"/>
  <c r="CM24" i="17"/>
  <c r="CL26" i="17"/>
  <c r="CL13" i="17"/>
  <c r="CM17" i="17"/>
  <c r="CL21" i="17"/>
  <c r="CL27" i="17"/>
  <c r="CL22" i="17"/>
  <c r="CM26" i="17"/>
  <c r="CM19" i="17"/>
  <c r="CM21" i="17"/>
  <c r="CL25" i="17"/>
  <c r="CM27" i="17"/>
  <c r="CQ15" i="17" l="1"/>
  <c r="CV15" i="17" s="1"/>
  <c r="CQ12" i="17"/>
  <c r="R14" i="26"/>
  <c r="T7" i="26"/>
  <c r="T14" i="26" s="1"/>
  <c r="R14" i="25"/>
  <c r="T7" i="25"/>
  <c r="T14" i="25" s="1"/>
  <c r="DA27" i="17"/>
  <c r="DG27" i="17" s="1"/>
  <c r="DA15" i="17"/>
  <c r="CW22" i="17"/>
  <c r="CQ25" i="17"/>
  <c r="CW25" i="17" s="1"/>
  <c r="CL19" i="17"/>
  <c r="CQ19" i="17"/>
  <c r="CW19" i="17" s="1"/>
  <c r="CL24" i="17"/>
  <c r="CQ24" i="17"/>
  <c r="CW24" i="17" s="1"/>
  <c r="CL18" i="17"/>
  <c r="CQ18" i="17"/>
  <c r="CW18" i="17" s="1"/>
  <c r="CV27" i="17"/>
  <c r="CQ21" i="17"/>
  <c r="CW21" i="17" s="1"/>
  <c r="CQ13" i="17"/>
  <c r="CQ26" i="17"/>
  <c r="CW26" i="17" s="1"/>
  <c r="CL20" i="17"/>
  <c r="CQ20" i="17"/>
  <c r="CW20" i="17" s="1"/>
  <c r="CQ14" i="17"/>
  <c r="CL23" i="17"/>
  <c r="CQ23" i="17"/>
  <c r="CW23" i="17" s="1"/>
  <c r="CQ17" i="17"/>
  <c r="CW17" i="17" s="1"/>
  <c r="CL16" i="17"/>
  <c r="CQ16" i="17"/>
  <c r="CW16" i="17" s="1"/>
  <c r="DA12" i="17" l="1"/>
  <c r="DA22" i="17"/>
  <c r="DG22" i="17" s="1"/>
  <c r="DK15" i="17"/>
  <c r="DA25" i="17"/>
  <c r="DG25" i="17" s="1"/>
  <c r="CV25" i="17"/>
  <c r="DA16" i="17"/>
  <c r="DG16" i="17" s="1"/>
  <c r="CV16" i="17"/>
  <c r="DK22" i="17"/>
  <c r="CV17" i="17"/>
  <c r="DA17" i="17"/>
  <c r="DG17" i="17" s="1"/>
  <c r="DA23" i="17"/>
  <c r="DG23" i="17" s="1"/>
  <c r="CV23" i="17"/>
  <c r="DA14" i="17"/>
  <c r="CV14" i="17"/>
  <c r="CV20" i="17"/>
  <c r="DA20" i="17"/>
  <c r="DG20" i="17" s="1"/>
  <c r="DA26" i="17"/>
  <c r="DG26" i="17" s="1"/>
  <c r="CV26" i="17"/>
  <c r="CV13" i="17"/>
  <c r="DA13" i="17"/>
  <c r="DF15" i="17"/>
  <c r="DA21" i="17"/>
  <c r="DG21" i="17" s="1"/>
  <c r="CV21" i="17"/>
  <c r="DF27" i="17"/>
  <c r="DA18" i="17"/>
  <c r="DG18" i="17" s="1"/>
  <c r="CV18" i="17"/>
  <c r="DA24" i="17"/>
  <c r="DG24" i="17" s="1"/>
  <c r="CV24" i="17"/>
  <c r="DA19" i="17"/>
  <c r="DG19" i="17" s="1"/>
  <c r="CV19" i="17"/>
  <c r="DK27" i="17" l="1"/>
  <c r="DU15" i="17"/>
  <c r="DF22" i="17"/>
  <c r="DK25" i="17"/>
  <c r="DF25" i="17"/>
  <c r="DF19" i="17"/>
  <c r="DF24" i="17"/>
  <c r="DK18" i="17"/>
  <c r="DF21" i="17"/>
  <c r="DK19" i="17"/>
  <c r="DK24" i="17"/>
  <c r="DF18" i="17"/>
  <c r="DU27" i="17"/>
  <c r="DK21" i="17"/>
  <c r="DK16" i="17"/>
  <c r="DK23" i="17"/>
  <c r="DF16" i="17"/>
  <c r="DF23" i="17"/>
  <c r="DP15" i="17"/>
  <c r="DK13" i="17"/>
  <c r="DF13" i="17"/>
  <c r="DF26" i="17"/>
  <c r="DK26" i="17"/>
  <c r="DK20" i="17"/>
  <c r="DF20" i="17"/>
  <c r="DF14" i="17"/>
  <c r="DK14" i="17"/>
  <c r="DK17" i="17"/>
  <c r="DF17" i="17"/>
  <c r="DU22" i="17"/>
  <c r="DP22" i="17"/>
  <c r="DP27" i="17" l="1"/>
  <c r="EE15" i="17"/>
  <c r="DP25" i="17"/>
  <c r="DU25" i="17"/>
  <c r="DP20" i="17"/>
  <c r="DP16" i="17"/>
  <c r="EE27" i="17"/>
  <c r="DU19" i="17"/>
  <c r="DU18" i="17"/>
  <c r="DU20" i="17"/>
  <c r="DP21" i="17"/>
  <c r="DP24" i="17"/>
  <c r="DZ22" i="17"/>
  <c r="DP17" i="17"/>
  <c r="DP13" i="17"/>
  <c r="DZ15" i="17"/>
  <c r="DP23" i="17"/>
  <c r="DU21" i="17"/>
  <c r="DU24" i="17"/>
  <c r="EE22" i="17"/>
  <c r="DU17" i="17"/>
  <c r="DU13" i="17"/>
  <c r="DU23" i="17"/>
  <c r="DU16" i="17"/>
  <c r="DZ27" i="17"/>
  <c r="DP19" i="17"/>
  <c r="DP18" i="17"/>
  <c r="DU14" i="17"/>
  <c r="DP14" i="17"/>
  <c r="DU26" i="17"/>
  <c r="DP26" i="17"/>
  <c r="DZ25" i="17" l="1"/>
  <c r="EE25" i="17"/>
  <c r="DZ16" i="17"/>
  <c r="DZ13" i="17"/>
  <c r="DZ17" i="17"/>
  <c r="EE24" i="17"/>
  <c r="EE20" i="17"/>
  <c r="EE18" i="17"/>
  <c r="EE19" i="17"/>
  <c r="EE16" i="17"/>
  <c r="EJ22" i="17"/>
  <c r="EE21" i="17"/>
  <c r="DZ18" i="17"/>
  <c r="EJ27" i="17"/>
  <c r="DZ26" i="17"/>
  <c r="DZ14" i="17"/>
  <c r="EE23" i="17"/>
  <c r="EJ15" i="17"/>
  <c r="EO22" i="17"/>
  <c r="DZ21" i="17"/>
  <c r="EO27" i="17"/>
  <c r="EE26" i="17"/>
  <c r="EE14" i="17"/>
  <c r="DZ23" i="17"/>
  <c r="EE13" i="17"/>
  <c r="EE17" i="17"/>
  <c r="DZ24" i="17"/>
  <c r="DZ20" i="17"/>
  <c r="DZ19" i="17"/>
  <c r="EO15" i="17" l="1"/>
  <c r="EJ25" i="17"/>
  <c r="EO25" i="17"/>
  <c r="EO14" i="17"/>
  <c r="EY27" i="17"/>
  <c r="EJ23" i="17"/>
  <c r="EO21" i="17"/>
  <c r="EJ19" i="17"/>
  <c r="EO20" i="17"/>
  <c r="EJ17" i="17"/>
  <c r="EO17" i="17"/>
  <c r="EJ14" i="17"/>
  <c r="ET27" i="17"/>
  <c r="EO23" i="17"/>
  <c r="EJ21" i="17"/>
  <c r="EJ16" i="17"/>
  <c r="EJ18" i="17"/>
  <c r="EJ13" i="17"/>
  <c r="EJ26" i="17"/>
  <c r="EY22" i="17"/>
  <c r="EO16" i="17"/>
  <c r="EO18" i="17"/>
  <c r="EO24" i="17"/>
  <c r="EO13" i="17"/>
  <c r="EO26" i="17"/>
  <c r="ET22" i="17"/>
  <c r="EY15" i="17"/>
  <c r="EO19" i="17"/>
  <c r="EJ20" i="17"/>
  <c r="EJ24" i="17"/>
  <c r="ET15" i="17" l="1"/>
  <c r="ET25" i="17"/>
  <c r="EY25" i="17"/>
  <c r="EY24" i="17"/>
  <c r="EY19" i="17"/>
  <c r="EY26" i="17"/>
  <c r="ET24" i="17"/>
  <c r="ET16" i="17"/>
  <c r="FD22" i="17"/>
  <c r="EY17" i="17"/>
  <c r="ET21" i="17"/>
  <c r="FD27" i="17"/>
  <c r="FS22" i="17"/>
  <c r="FI22" i="17"/>
  <c r="ET17" i="17"/>
  <c r="EY21" i="17"/>
  <c r="EY14" i="17"/>
  <c r="ET19" i="17"/>
  <c r="ET26" i="17"/>
  <c r="EY16" i="17"/>
  <c r="FD15" i="17"/>
  <c r="EY13" i="17"/>
  <c r="ET18" i="17"/>
  <c r="ET23" i="17"/>
  <c r="EY20" i="17"/>
  <c r="ET14" i="17"/>
  <c r="FS15" i="17"/>
  <c r="FI15" i="17"/>
  <c r="ET13" i="17"/>
  <c r="EY18" i="17"/>
  <c r="EY23" i="17"/>
  <c r="ET20" i="17"/>
  <c r="FI27" i="17"/>
  <c r="FS27" i="17"/>
  <c r="FY27" i="17" l="1"/>
  <c r="FI25" i="17"/>
  <c r="FS25" i="17"/>
  <c r="FD25" i="17"/>
  <c r="FI23" i="17"/>
  <c r="FS23" i="17"/>
  <c r="FX27" i="17"/>
  <c r="FD18" i="17"/>
  <c r="FD20" i="17"/>
  <c r="FI16" i="17"/>
  <c r="FS16" i="17"/>
  <c r="FD21" i="17"/>
  <c r="FX22" i="17"/>
  <c r="FD26" i="17"/>
  <c r="FX15" i="17"/>
  <c r="FN27" i="17"/>
  <c r="FS20" i="17"/>
  <c r="FY20" i="17" s="1"/>
  <c r="FI20" i="17"/>
  <c r="FD13" i="17"/>
  <c r="FD16" i="17"/>
  <c r="FI21" i="17"/>
  <c r="FS21" i="17"/>
  <c r="FS26" i="17"/>
  <c r="FI26" i="17"/>
  <c r="FD24" i="17"/>
  <c r="FS18" i="17"/>
  <c r="FY18" i="17" s="1"/>
  <c r="FI18" i="17"/>
  <c r="FD23" i="17"/>
  <c r="FN15" i="17"/>
  <c r="FS13" i="17"/>
  <c r="FI13" i="17"/>
  <c r="FD14" i="17"/>
  <c r="FD17" i="17"/>
  <c r="FD19" i="17"/>
  <c r="FS24" i="17"/>
  <c r="FY24" i="17" s="1"/>
  <c r="FI24" i="17"/>
  <c r="FI14" i="17"/>
  <c r="FS14" i="17"/>
  <c r="FY14" i="17" s="1"/>
  <c r="FN22" i="17"/>
  <c r="FS17" i="17"/>
  <c r="FI17" i="17"/>
  <c r="FO17" i="17" s="1"/>
  <c r="FS19" i="17"/>
  <c r="FY19" i="17" s="1"/>
  <c r="FI19" i="17"/>
  <c r="FO19" i="17" s="1"/>
  <c r="HA12" i="17"/>
  <c r="GZ12" i="17"/>
  <c r="Q53" i="19" s="1"/>
  <c r="GY12" i="17"/>
  <c r="P53" i="19" s="1"/>
  <c r="GX12" i="17"/>
  <c r="O53" i="19" s="1"/>
  <c r="GW12" i="17"/>
  <c r="GV12" i="17"/>
  <c r="M53" i="19" s="1"/>
  <c r="Q54" i="19" s="1"/>
  <c r="GU12" i="17"/>
  <c r="L53" i="19" s="1"/>
  <c r="P54" i="19" s="1"/>
  <c r="GT12" i="17"/>
  <c r="K53" i="19" s="1"/>
  <c r="O54" i="19" s="1"/>
  <c r="GS12" i="17"/>
  <c r="GR12" i="17"/>
  <c r="I53" i="19" s="1"/>
  <c r="GP12" i="17"/>
  <c r="GO12" i="17"/>
  <c r="GN12" i="17"/>
  <c r="GM12" i="17"/>
  <c r="GL12" i="17"/>
  <c r="GK12" i="17"/>
  <c r="GJ12" i="17"/>
  <c r="GI12" i="17"/>
  <c r="GH12" i="17"/>
  <c r="GG12" i="17"/>
  <c r="GF12" i="17"/>
  <c r="GE12" i="17"/>
  <c r="GD12" i="17"/>
  <c r="FT4" i="17"/>
  <c r="FY15" i="17" s="1"/>
  <c r="FJ4" i="17"/>
  <c r="FO15" i="17" s="1"/>
  <c r="EZ4" i="17"/>
  <c r="FE20" i="17" s="1"/>
  <c r="EP4" i="17"/>
  <c r="DV4" i="17"/>
  <c r="DL4" i="17"/>
  <c r="CH3" i="17"/>
  <c r="CA3" i="17"/>
  <c r="FT2" i="17"/>
  <c r="FJ2" i="17"/>
  <c r="EZ2" i="17"/>
  <c r="EP2" i="17"/>
  <c r="DV2" i="17"/>
  <c r="DL2" i="17"/>
  <c r="A2" i="17"/>
  <c r="FT1" i="17"/>
  <c r="DB1" i="17"/>
  <c r="CR1" i="17"/>
  <c r="CH1" i="17"/>
  <c r="AV1" i="17"/>
  <c r="AW1" i="17" s="1"/>
  <c r="AX1" i="17" s="1"/>
  <c r="B1" i="17"/>
  <c r="A1" i="17"/>
  <c r="N54" i="19" l="1"/>
  <c r="J53" i="19"/>
  <c r="FO18" i="17"/>
  <c r="FY16" i="17"/>
  <c r="FY25" i="17"/>
  <c r="FE23" i="17"/>
  <c r="DQ22" i="17"/>
  <c r="DQ27" i="17"/>
  <c r="DQ24" i="17"/>
  <c r="DQ21" i="17"/>
  <c r="DQ26" i="17"/>
  <c r="DQ20" i="17"/>
  <c r="DQ17" i="17"/>
  <c r="DQ23" i="17"/>
  <c r="DQ25" i="17"/>
  <c r="DQ18" i="17"/>
  <c r="DQ19" i="17"/>
  <c r="DQ16" i="17"/>
  <c r="FO20" i="17"/>
  <c r="FO16" i="17"/>
  <c r="FO25" i="17"/>
  <c r="FO27" i="17"/>
  <c r="EK22" i="17"/>
  <c r="EK27" i="17"/>
  <c r="EK21" i="17"/>
  <c r="EK26" i="17"/>
  <c r="EK24" i="17"/>
  <c r="EK19" i="17"/>
  <c r="EK23" i="17"/>
  <c r="EK17" i="17"/>
  <c r="EK18" i="17"/>
  <c r="EK25" i="17"/>
  <c r="EK16" i="17"/>
  <c r="EK20" i="17"/>
  <c r="FY17" i="17"/>
  <c r="FO26" i="17"/>
  <c r="FY22" i="17"/>
  <c r="FE21" i="17"/>
  <c r="FE19" i="17"/>
  <c r="EU22" i="17"/>
  <c r="EU27" i="17"/>
  <c r="EU25" i="17"/>
  <c r="EU23" i="17"/>
  <c r="EU21" i="17"/>
  <c r="EU19" i="17"/>
  <c r="EU26" i="17"/>
  <c r="EU20" i="17"/>
  <c r="EU16" i="17"/>
  <c r="EU17" i="17"/>
  <c r="EU24" i="17"/>
  <c r="EU18" i="17"/>
  <c r="FY26" i="17"/>
  <c r="FE17" i="17"/>
  <c r="EA22" i="17"/>
  <c r="EA27" i="17"/>
  <c r="EA21" i="17"/>
  <c r="EA26" i="17"/>
  <c r="EA20" i="17"/>
  <c r="EA17" i="17"/>
  <c r="EA24" i="17"/>
  <c r="EA19" i="17"/>
  <c r="EA25" i="17"/>
  <c r="EA18" i="17"/>
  <c r="EA16" i="17"/>
  <c r="EA23" i="17"/>
  <c r="FE15" i="17"/>
  <c r="FE27" i="17"/>
  <c r="FE22" i="17"/>
  <c r="FY21" i="17"/>
  <c r="FY23" i="17"/>
  <c r="FE26" i="17"/>
  <c r="FE16" i="17"/>
  <c r="FO21" i="17"/>
  <c r="FO23" i="17"/>
  <c r="FO22" i="17"/>
  <c r="FE25" i="17"/>
  <c r="FO24" i="17"/>
  <c r="FE18" i="17"/>
  <c r="FE24" i="17"/>
  <c r="CM13" i="17"/>
  <c r="CM14" i="17"/>
  <c r="CM15" i="17"/>
  <c r="CW15" i="17"/>
  <c r="CW13" i="17"/>
  <c r="CW14" i="17"/>
  <c r="EU14" i="17"/>
  <c r="EU15" i="17"/>
  <c r="EU13" i="17"/>
  <c r="DG15" i="17"/>
  <c r="DG13" i="17"/>
  <c r="DG14" i="17"/>
  <c r="DQ15" i="17"/>
  <c r="DQ14" i="17"/>
  <c r="DQ13" i="17"/>
  <c r="FO14" i="17"/>
  <c r="FO13" i="17"/>
  <c r="FE13" i="17"/>
  <c r="EA15" i="17"/>
  <c r="EA13" i="17"/>
  <c r="EA14" i="17"/>
  <c r="EK15" i="17"/>
  <c r="EK13" i="17"/>
  <c r="EK14" i="17"/>
  <c r="FY13" i="17"/>
  <c r="FE14" i="17"/>
  <c r="K55" i="19"/>
  <c r="O55" i="19"/>
  <c r="L55" i="19"/>
  <c r="P55" i="19"/>
  <c r="M55" i="19"/>
  <c r="Q55" i="19"/>
  <c r="J55" i="19"/>
  <c r="N53" i="19"/>
  <c r="FX25" i="17"/>
  <c r="FN25" i="17"/>
  <c r="FX18" i="17"/>
  <c r="FX19" i="17"/>
  <c r="FN14" i="17"/>
  <c r="FX13" i="17"/>
  <c r="FN17" i="17"/>
  <c r="FN24" i="17"/>
  <c r="FN18" i="17"/>
  <c r="FN20" i="17"/>
  <c r="FX17" i="17"/>
  <c r="FX21" i="17"/>
  <c r="FX23" i="17"/>
  <c r="FX24" i="17"/>
  <c r="FX16" i="17"/>
  <c r="FN19" i="17"/>
  <c r="FX14" i="17"/>
  <c r="FN13" i="17"/>
  <c r="FN26" i="17"/>
  <c r="FN21" i="17"/>
  <c r="FN16" i="17"/>
  <c r="FN23" i="17"/>
  <c r="FX20" i="17"/>
  <c r="FX26" i="17"/>
  <c r="CL12" i="17"/>
  <c r="CM12" i="17"/>
  <c r="N55" i="19" l="1"/>
  <c r="I55" i="19"/>
  <c r="DL3" i="17"/>
  <c r="R54" i="19" l="1"/>
  <c r="T54" i="19" s="1"/>
  <c r="R53" i="19"/>
  <c r="CW12" i="17"/>
  <c r="CV12" i="17"/>
  <c r="DV3" i="17"/>
  <c r="DK12" i="17"/>
  <c r="X12" i="17"/>
  <c r="DF12" i="17"/>
  <c r="DG12" i="17"/>
  <c r="R55" i="19" l="1"/>
  <c r="T53" i="19"/>
  <c r="DU12" i="17"/>
  <c r="Z12" i="17"/>
  <c r="Y12" i="17"/>
  <c r="X13" i="17"/>
  <c r="DQ12" i="17"/>
  <c r="DP12" i="17"/>
  <c r="T55" i="19" l="1"/>
  <c r="I49" i="28"/>
  <c r="I56" i="28" s="1"/>
  <c r="EP3" i="17"/>
  <c r="DZ12" i="17"/>
  <c r="EA12" i="17"/>
  <c r="Y13" i="17"/>
  <c r="Z13" i="17"/>
  <c r="EE12" i="17"/>
  <c r="I57" i="28" l="1"/>
  <c r="EZ3" i="17"/>
  <c r="EK12" i="17"/>
  <c r="EJ12" i="17"/>
  <c r="EO12" i="17"/>
  <c r="I58" i="28" l="1"/>
  <c r="FT3" i="17"/>
  <c r="FJ3" i="17"/>
  <c r="ET12" i="17"/>
  <c r="EU12" i="17"/>
  <c r="EY12" i="17"/>
  <c r="FE12" i="17" l="1"/>
  <c r="FD12" i="17"/>
  <c r="FI12" i="17"/>
  <c r="FS12" i="17"/>
  <c r="FN12" i="17" l="1"/>
  <c r="FO12" i="17"/>
  <c r="FY12" i="17"/>
  <c r="FX12" i="17"/>
  <c r="CN17" i="17" l="1"/>
  <c r="CN26" i="17"/>
  <c r="CN27" i="17"/>
  <c r="CN13" i="17"/>
  <c r="CN15" i="17"/>
  <c r="CN14" i="17"/>
  <c r="CN22" i="17"/>
  <c r="CN25" i="17"/>
  <c r="CN21" i="17"/>
  <c r="CO26" i="17"/>
  <c r="AO26" i="17" s="1"/>
  <c r="CO25" i="17"/>
  <c r="AO25" i="17" s="1"/>
  <c r="CO22" i="17"/>
  <c r="AO22" i="17" s="1"/>
  <c r="CX27" i="17"/>
  <c r="CP25" i="17"/>
  <c r="CP22" i="17"/>
  <c r="CN23" i="17"/>
  <c r="CO21" i="17"/>
  <c r="AO21" i="17" s="1"/>
  <c r="CY22" i="17"/>
  <c r="AP22" i="17" s="1"/>
  <c r="CX15" i="17"/>
  <c r="CO27" i="17"/>
  <c r="AO27" i="17" s="1"/>
  <c r="CP21" i="17"/>
  <c r="CZ22" i="17"/>
  <c r="CN24" i="17"/>
  <c r="CP27" i="17"/>
  <c r="CX22" i="17"/>
  <c r="CP17" i="17"/>
  <c r="CN16" i="17"/>
  <c r="CO17" i="17"/>
  <c r="AO17" i="17" s="1"/>
  <c r="CN20" i="17"/>
  <c r="CP26" i="17"/>
  <c r="CN19" i="17"/>
  <c r="CN18" i="17"/>
  <c r="CO16" i="17"/>
  <c r="AO16" i="17" s="1"/>
  <c r="CP18" i="17"/>
  <c r="CP20" i="17"/>
  <c r="CO19" i="17"/>
  <c r="AO19" i="17" s="1"/>
  <c r="CP19" i="17"/>
  <c r="CY27" i="17"/>
  <c r="AP27" i="17" s="1"/>
  <c r="CX20" i="17"/>
  <c r="CX18" i="17"/>
  <c r="CX24" i="17"/>
  <c r="CO18" i="17"/>
  <c r="AO18" i="17" s="1"/>
  <c r="CZ27" i="17"/>
  <c r="DH15" i="17"/>
  <c r="CX17" i="17"/>
  <c r="DH27" i="17"/>
  <c r="CO23" i="17"/>
  <c r="CX23" i="17"/>
  <c r="CX21" i="17"/>
  <c r="CO20" i="17"/>
  <c r="AO20" i="17" s="1"/>
  <c r="CX25" i="17"/>
  <c r="CP16" i="17"/>
  <c r="CP24" i="17"/>
  <c r="CX16" i="17"/>
  <c r="CX26" i="17"/>
  <c r="CP23" i="17"/>
  <c r="CO24" i="17"/>
  <c r="AO24" i="17" s="1"/>
  <c r="CX14" i="17"/>
  <c r="CX13" i="17"/>
  <c r="CX19" i="17"/>
  <c r="DJ27" i="17"/>
  <c r="CY19" i="17"/>
  <c r="AP19" i="17" s="1"/>
  <c r="CZ25" i="17"/>
  <c r="CZ23" i="17"/>
  <c r="DH23" i="17"/>
  <c r="DH26" i="17"/>
  <c r="DH17" i="17"/>
  <c r="DH22" i="17"/>
  <c r="CZ24" i="17"/>
  <c r="CZ20" i="17"/>
  <c r="DR27" i="17"/>
  <c r="CY18" i="17"/>
  <c r="AP18" i="17" s="1"/>
  <c r="CZ16" i="17"/>
  <c r="CZ17" i="17"/>
  <c r="DH19" i="17"/>
  <c r="DH16" i="17"/>
  <c r="CY21" i="17"/>
  <c r="AP21" i="17" s="1"/>
  <c r="CY17" i="17"/>
  <c r="AP17" i="17" s="1"/>
  <c r="CZ21" i="17"/>
  <c r="CY16" i="17"/>
  <c r="AP16" i="17" s="1"/>
  <c r="CZ26" i="17"/>
  <c r="DH25" i="17"/>
  <c r="DH21" i="17"/>
  <c r="DI27" i="17"/>
  <c r="AQ27" i="17" s="1"/>
  <c r="DR15" i="17"/>
  <c r="DH20" i="17"/>
  <c r="DH18" i="17"/>
  <c r="CY23" i="17"/>
  <c r="DR22" i="17"/>
  <c r="CY25" i="17"/>
  <c r="AP25" i="17" s="1"/>
  <c r="CZ19" i="17"/>
  <c r="DH13" i="17"/>
  <c r="DH14" i="17"/>
  <c r="CZ18" i="17"/>
  <c r="CY26" i="17"/>
  <c r="AP26" i="17" s="1"/>
  <c r="DH24" i="17"/>
  <c r="CY24" i="17"/>
  <c r="AP24" i="17" s="1"/>
  <c r="CY20" i="17"/>
  <c r="AP20" i="17" s="1"/>
  <c r="DI26" i="17"/>
  <c r="AQ26" i="17" s="1"/>
  <c r="DJ19" i="17"/>
  <c r="DJ25" i="17"/>
  <c r="DJ16" i="17"/>
  <c r="DI24" i="17"/>
  <c r="AQ24" i="17" s="1"/>
  <c r="EB15" i="17"/>
  <c r="DR18" i="17"/>
  <c r="DI23" i="17"/>
  <c r="DI20" i="17"/>
  <c r="AQ20" i="17" s="1"/>
  <c r="DS22" i="17"/>
  <c r="AR22" i="17" s="1"/>
  <c r="DI19" i="17"/>
  <c r="AQ19" i="17" s="1"/>
  <c r="DJ20" i="17"/>
  <c r="DI16" i="17"/>
  <c r="AQ16" i="17" s="1"/>
  <c r="DT27" i="17"/>
  <c r="DI21" i="17"/>
  <c r="AQ21" i="17" s="1"/>
  <c r="DR20" i="17"/>
  <c r="DJ23" i="17"/>
  <c r="EB22" i="17"/>
  <c r="DR23" i="17"/>
  <c r="DR14" i="17"/>
  <c r="DJ24" i="17"/>
  <c r="DI25" i="17"/>
  <c r="AQ25" i="17" s="1"/>
  <c r="DJ22" i="17"/>
  <c r="DJ17" i="17"/>
  <c r="DR25" i="17"/>
  <c r="DR16" i="17"/>
  <c r="DR21" i="17"/>
  <c r="DR17" i="17"/>
  <c r="EB27" i="17"/>
  <c r="DR19" i="17"/>
  <c r="DR26" i="17"/>
  <c r="DJ21" i="17"/>
  <c r="DT22" i="17"/>
  <c r="DJ18" i="17"/>
  <c r="DS27" i="17"/>
  <c r="AR27" i="17" s="1"/>
  <c r="DI18" i="17"/>
  <c r="AQ18" i="17" s="1"/>
  <c r="DI22" i="17"/>
  <c r="AQ22" i="17" s="1"/>
  <c r="DJ26" i="17"/>
  <c r="DR24" i="17"/>
  <c r="DR13" i="17"/>
  <c r="DI17" i="17"/>
  <c r="AQ17" i="17" s="1"/>
  <c r="DS19" i="17"/>
  <c r="AR19" i="17" s="1"/>
  <c r="ED22" i="17"/>
  <c r="DT21" i="17"/>
  <c r="DS20" i="17"/>
  <c r="AR20" i="17" s="1"/>
  <c r="EB14" i="17"/>
  <c r="EB20" i="17"/>
  <c r="DS23" i="17"/>
  <c r="AR23" i="17" s="1"/>
  <c r="EC27" i="17"/>
  <c r="AS27" i="17" s="1"/>
  <c r="DT26" i="17"/>
  <c r="DT20" i="17"/>
  <c r="DS17" i="17"/>
  <c r="AR17" i="17" s="1"/>
  <c r="DT16" i="17"/>
  <c r="DT17" i="17"/>
  <c r="ED27" i="17"/>
  <c r="EB25" i="17"/>
  <c r="EB16" i="17"/>
  <c r="EB18" i="17"/>
  <c r="EB13" i="17"/>
  <c r="EL22" i="17"/>
  <c r="DT23" i="17"/>
  <c r="DS18" i="17"/>
  <c r="AR18" i="17" s="1"/>
  <c r="EL27" i="17"/>
  <c r="EL15" i="17"/>
  <c r="EB23" i="17"/>
  <c r="EB19" i="17"/>
  <c r="DS16" i="17"/>
  <c r="AR16" i="17" s="1"/>
  <c r="DS26" i="17"/>
  <c r="AR26" i="17" s="1"/>
  <c r="DS24" i="17"/>
  <c r="AR24" i="17" s="1"/>
  <c r="EB24" i="17"/>
  <c r="DS21" i="17"/>
  <c r="AR21" i="17" s="1"/>
  <c r="DS25" i="17"/>
  <c r="AR25" i="17" s="1"/>
  <c r="DT18" i="17"/>
  <c r="EB26" i="17"/>
  <c r="DT24" i="17"/>
  <c r="DT25" i="17"/>
  <c r="DT19" i="17"/>
  <c r="EC22" i="17"/>
  <c r="AS22" i="17" s="1"/>
  <c r="EB17" i="17"/>
  <c r="EB21" i="17"/>
  <c r="ED17" i="17"/>
  <c r="EC23" i="17"/>
  <c r="ED21" i="17"/>
  <c r="EC25" i="17"/>
  <c r="AS25" i="17" s="1"/>
  <c r="EL14" i="17"/>
  <c r="EC24" i="17"/>
  <c r="AS24" i="17" s="1"/>
  <c r="EC21" i="17"/>
  <c r="AS21" i="17" s="1"/>
  <c r="EM27" i="17"/>
  <c r="AT27" i="17" s="1"/>
  <c r="ED19" i="17"/>
  <c r="EL18" i="17"/>
  <c r="EL20" i="17"/>
  <c r="EC26" i="17"/>
  <c r="AS26" i="17" s="1"/>
  <c r="EC20" i="17"/>
  <c r="AS20" i="17" s="1"/>
  <c r="ED26" i="17"/>
  <c r="EL23" i="17"/>
  <c r="ED20" i="17"/>
  <c r="EV27" i="17"/>
  <c r="EL13" i="17"/>
  <c r="EL24" i="17"/>
  <c r="EN22" i="17"/>
  <c r="ED18" i="17"/>
  <c r="ED24" i="17"/>
  <c r="EL26" i="17"/>
  <c r="EN27" i="17"/>
  <c r="EL25" i="17"/>
  <c r="EC18" i="17"/>
  <c r="AS18" i="17" s="1"/>
  <c r="EL21" i="17"/>
  <c r="EV22" i="17"/>
  <c r="EC16" i="17"/>
  <c r="AS16" i="17" s="1"/>
  <c r="EL17" i="17"/>
  <c r="ED25" i="17"/>
  <c r="ED16" i="17"/>
  <c r="EM22" i="17"/>
  <c r="AT22" i="17" s="1"/>
  <c r="EL19" i="17"/>
  <c r="EL16" i="17"/>
  <c r="EC19" i="17"/>
  <c r="AS19" i="17" s="1"/>
  <c r="EC17" i="17"/>
  <c r="AS17" i="17" s="1"/>
  <c r="ED23" i="17"/>
  <c r="EN21" i="17"/>
  <c r="EX22" i="17"/>
  <c r="EX27" i="17"/>
  <c r="EN19" i="17"/>
  <c r="EV26" i="17"/>
  <c r="EM26" i="17"/>
  <c r="AT26" i="17" s="1"/>
  <c r="EN26" i="17"/>
  <c r="EW27" i="17"/>
  <c r="AU27" i="17" s="1"/>
  <c r="EN25" i="17"/>
  <c r="FF22" i="17"/>
  <c r="EN18" i="17"/>
  <c r="EM23" i="17"/>
  <c r="AT23" i="17" s="1"/>
  <c r="EM20" i="17"/>
  <c r="AT20" i="17" s="1"/>
  <c r="EN17" i="17"/>
  <c r="EN20" i="17"/>
  <c r="EW22" i="17"/>
  <c r="AU22" i="17" s="1"/>
  <c r="EV17" i="17"/>
  <c r="EV13" i="17"/>
  <c r="EV19" i="17"/>
  <c r="EM16" i="17"/>
  <c r="AT16" i="17" s="1"/>
  <c r="EM18" i="17"/>
  <c r="AT18" i="17" s="1"/>
  <c r="EN16" i="17"/>
  <c r="EV23" i="17"/>
  <c r="EV25" i="17"/>
  <c r="EM24" i="17"/>
  <c r="AT24" i="17" s="1"/>
  <c r="EN23" i="17"/>
  <c r="EV15" i="17"/>
  <c r="EV24" i="17"/>
  <c r="EV21" i="17"/>
  <c r="FF15" i="17"/>
  <c r="EM17" i="17"/>
  <c r="AT17" i="17" s="1"/>
  <c r="EM25" i="17"/>
  <c r="AT25" i="17" s="1"/>
  <c r="EV16" i="17"/>
  <c r="EV14" i="17"/>
  <c r="EM19" i="17"/>
  <c r="AT19" i="17" s="1"/>
  <c r="EM21" i="17"/>
  <c r="AT21" i="17" s="1"/>
  <c r="FF27" i="17"/>
  <c r="EV18" i="17"/>
  <c r="EV20" i="17"/>
  <c r="EN24" i="17"/>
  <c r="FG27" i="17"/>
  <c r="AV27" i="17" s="1"/>
  <c r="EW23" i="17"/>
  <c r="EX23" i="17"/>
  <c r="EX18" i="17"/>
  <c r="FF19" i="17"/>
  <c r="FH27" i="17"/>
  <c r="EW19" i="17"/>
  <c r="AU19" i="17" s="1"/>
  <c r="EX26" i="17"/>
  <c r="FZ27" i="17"/>
  <c r="FF26" i="17"/>
  <c r="FP15" i="17"/>
  <c r="EW16" i="17"/>
  <c r="AU16" i="17" s="1"/>
  <c r="EW18" i="17"/>
  <c r="AU18" i="17" s="1"/>
  <c r="FF21" i="17"/>
  <c r="FZ15" i="17"/>
  <c r="FF13" i="17"/>
  <c r="FF24" i="17"/>
  <c r="EX19" i="17"/>
  <c r="EX24" i="17"/>
  <c r="FG22" i="17"/>
  <c r="AV22" i="17" s="1"/>
  <c r="FF25" i="17"/>
  <c r="FF18" i="17"/>
  <c r="FZ22" i="17"/>
  <c r="EX25" i="17"/>
  <c r="EW21" i="17"/>
  <c r="AU21" i="17" s="1"/>
  <c r="FP27" i="17"/>
  <c r="FF16" i="17"/>
  <c r="FF14" i="17"/>
  <c r="EW17" i="17"/>
  <c r="AU17" i="17" s="1"/>
  <c r="EX20" i="17"/>
  <c r="EW26" i="17"/>
  <c r="AU26" i="17" s="1"/>
  <c r="FH22" i="17"/>
  <c r="EW24" i="17"/>
  <c r="AU24" i="17" s="1"/>
  <c r="EX21" i="17"/>
  <c r="EW25" i="17"/>
  <c r="AU25" i="17" s="1"/>
  <c r="EX17" i="17"/>
  <c r="FF20" i="17"/>
  <c r="EX16" i="17"/>
  <c r="FF23" i="17"/>
  <c r="FF17" i="17"/>
  <c r="EW20" i="17"/>
  <c r="AU20" i="17" s="1"/>
  <c r="FP22" i="17"/>
  <c r="FR22" i="17"/>
  <c r="FG24" i="17"/>
  <c r="AV24" i="17" s="1"/>
  <c r="FH25" i="17"/>
  <c r="CO15" i="17"/>
  <c r="AO15" i="17" s="1"/>
  <c r="CY14" i="17"/>
  <c r="AP14" i="17" s="1"/>
  <c r="DI14" i="17"/>
  <c r="AQ14" i="17" s="1"/>
  <c r="DS13" i="17"/>
  <c r="AR13" i="17" s="1"/>
  <c r="GA15" i="17"/>
  <c r="AX15" i="17" s="1"/>
  <c r="ED14" i="17"/>
  <c r="EN15" i="17"/>
  <c r="EX15" i="17"/>
  <c r="FG23" i="17"/>
  <c r="AV23" i="17" s="1"/>
  <c r="FP25" i="17"/>
  <c r="FQ22" i="17"/>
  <c r="AW22" i="17" s="1"/>
  <c r="FZ17" i="17"/>
  <c r="FP26" i="17"/>
  <c r="FP17" i="17"/>
  <c r="FR27" i="17"/>
  <c r="FG16" i="17"/>
  <c r="AV16" i="17" s="1"/>
  <c r="FH15" i="17"/>
  <c r="CP13" i="17"/>
  <c r="CZ13" i="17"/>
  <c r="DI15" i="17"/>
  <c r="AQ15" i="17" s="1"/>
  <c r="FH14" i="17"/>
  <c r="DT14" i="17"/>
  <c r="EW13" i="17"/>
  <c r="AU13" i="17" s="1"/>
  <c r="EC14" i="17"/>
  <c r="AS14" i="17" s="1"/>
  <c r="EM13" i="17"/>
  <c r="AT13" i="17" s="1"/>
  <c r="FG19" i="17"/>
  <c r="AV19" i="17" s="1"/>
  <c r="FP14" i="17"/>
  <c r="FP18" i="17"/>
  <c r="FP19" i="17"/>
  <c r="FP21" i="17"/>
  <c r="FZ20" i="17"/>
  <c r="FZ18" i="17"/>
  <c r="FH20" i="17"/>
  <c r="GA27" i="17"/>
  <c r="AX27" i="17" s="1"/>
  <c r="CO14" i="17"/>
  <c r="AO14" i="17" s="1"/>
  <c r="CZ14" i="17"/>
  <c r="DJ15" i="17"/>
  <c r="EW14" i="17"/>
  <c r="AU14" i="17" s="1"/>
  <c r="DS14" i="17"/>
  <c r="AR14" i="17" s="1"/>
  <c r="ED13" i="17"/>
  <c r="EN13" i="17"/>
  <c r="FH21" i="17"/>
  <c r="FH17" i="17"/>
  <c r="FZ21" i="17"/>
  <c r="EX14" i="17"/>
  <c r="FG17" i="17"/>
  <c r="AV17" i="17" s="1"/>
  <c r="EX13" i="17"/>
  <c r="CY13" i="17"/>
  <c r="AP13" i="17" s="1"/>
  <c r="DT13" i="17"/>
  <c r="EC13" i="17"/>
  <c r="AS13" i="17" s="1"/>
  <c r="EM14" i="17"/>
  <c r="AT14" i="17" s="1"/>
  <c r="FH24" i="17"/>
  <c r="FQ15" i="17"/>
  <c r="AW15" i="17" s="1"/>
  <c r="FG20" i="17"/>
  <c r="AV20" i="17" s="1"/>
  <c r="FZ13" i="17"/>
  <c r="FH16" i="17"/>
  <c r="FZ23" i="17"/>
  <c r="FG26" i="17"/>
  <c r="AV26" i="17" s="1"/>
  <c r="FZ26" i="17"/>
  <c r="CN12" i="17"/>
  <c r="FG21" i="17"/>
  <c r="AV21" i="17" s="1"/>
  <c r="CO13" i="17"/>
  <c r="AO13" i="17" s="1"/>
  <c r="DS15" i="17"/>
  <c r="AR15" i="17" s="1"/>
  <c r="GB15" i="17"/>
  <c r="GB22" i="17"/>
  <c r="FH19" i="17"/>
  <c r="EN14" i="17"/>
  <c r="FG14" i="17"/>
  <c r="AV14" i="17" s="1"/>
  <c r="FQ27" i="17"/>
  <c r="AW27" i="17" s="1"/>
  <c r="FG13" i="17"/>
  <c r="AV13" i="17" s="1"/>
  <c r="FZ14" i="17"/>
  <c r="FP16" i="17"/>
  <c r="FH18" i="17"/>
  <c r="DJ13" i="17"/>
  <c r="EM15" i="17"/>
  <c r="AT15" i="17" s="1"/>
  <c r="FZ24" i="17"/>
  <c r="FG25" i="17"/>
  <c r="AV25" i="17" s="1"/>
  <c r="FR15" i="17"/>
  <c r="CP14" i="17"/>
  <c r="CZ15" i="17"/>
  <c r="DI13" i="17"/>
  <c r="AQ13" i="17" s="1"/>
  <c r="DT15" i="17"/>
  <c r="FG15" i="17"/>
  <c r="AV15" i="17" s="1"/>
  <c r="ED15" i="17"/>
  <c r="FH13" i="17"/>
  <c r="GA22" i="17"/>
  <c r="AX22" i="17" s="1"/>
  <c r="FZ25" i="17"/>
  <c r="FZ19" i="17"/>
  <c r="FP13" i="17"/>
  <c r="FP20" i="17"/>
  <c r="FH23" i="17"/>
  <c r="FH26" i="17"/>
  <c r="CP15" i="17"/>
  <c r="CY15" i="17"/>
  <c r="AP15" i="17" s="1"/>
  <c r="EW15" i="17"/>
  <c r="AU15" i="17" s="1"/>
  <c r="DJ14" i="17"/>
  <c r="EC15" i="17"/>
  <c r="AS15" i="17" s="1"/>
  <c r="GB27" i="17"/>
  <c r="FP24" i="17"/>
  <c r="FZ16" i="17"/>
  <c r="FP23" i="17"/>
  <c r="FG18" i="17"/>
  <c r="AV18" i="17" s="1"/>
  <c r="GA26" i="17"/>
  <c r="AX26" i="17" s="1"/>
  <c r="FQ17" i="17"/>
  <c r="AW17" i="17" s="1"/>
  <c r="FR14" i="17"/>
  <c r="FQ13" i="17"/>
  <c r="AW13" i="17" s="1"/>
  <c r="FQ24" i="17"/>
  <c r="AW24" i="17" s="1"/>
  <c r="FQ20" i="17"/>
  <c r="AW20" i="17" s="1"/>
  <c r="CO12" i="17"/>
  <c r="FR18" i="17"/>
  <c r="FQ26" i="17"/>
  <c r="AW26" i="17" s="1"/>
  <c r="GA23" i="17"/>
  <c r="FQ16" i="17"/>
  <c r="AW16" i="17" s="1"/>
  <c r="FQ21" i="17"/>
  <c r="AW21" i="17" s="1"/>
  <c r="GB16" i="17"/>
  <c r="GA20" i="17"/>
  <c r="AX20" i="17" s="1"/>
  <c r="GB17" i="17"/>
  <c r="GA13" i="17"/>
  <c r="AX13" i="17" s="1"/>
  <c r="FR19" i="17"/>
  <c r="GB13" i="17"/>
  <c r="FQ14" i="17"/>
  <c r="AW14" i="17" s="1"/>
  <c r="GB14" i="17"/>
  <c r="GB19" i="17"/>
  <c r="GB18" i="17"/>
  <c r="GB21" i="17"/>
  <c r="FR16" i="17"/>
  <c r="FQ23" i="17"/>
  <c r="AW23" i="17" s="1"/>
  <c r="GA19" i="17"/>
  <c r="AX19" i="17" s="1"/>
  <c r="GA25" i="17"/>
  <c r="AX25" i="17" s="1"/>
  <c r="GA14" i="17"/>
  <c r="AX14" i="17" s="1"/>
  <c r="FQ25" i="17"/>
  <c r="AW25" i="17" s="1"/>
  <c r="FQ19" i="17"/>
  <c r="AW19" i="17" s="1"/>
  <c r="FR25" i="17"/>
  <c r="GA24" i="17"/>
  <c r="AX24" i="17" s="1"/>
  <c r="FR20" i="17"/>
  <c r="GA17" i="17"/>
  <c r="AX17" i="17" s="1"/>
  <c r="FR23" i="17"/>
  <c r="FR13" i="17"/>
  <c r="GB20" i="17"/>
  <c r="FR17" i="17"/>
  <c r="GB25" i="17"/>
  <c r="GB23" i="17"/>
  <c r="FQ18" i="17"/>
  <c r="AW18" i="17" s="1"/>
  <c r="CP12" i="17"/>
  <c r="GB24" i="17"/>
  <c r="FR21" i="17"/>
  <c r="GA16" i="17"/>
  <c r="AX16" i="17" s="1"/>
  <c r="GA18" i="17"/>
  <c r="AX18" i="17" s="1"/>
  <c r="GB26" i="17"/>
  <c r="GA21" i="17"/>
  <c r="AX21" i="17" s="1"/>
  <c r="FR24" i="17"/>
  <c r="FR26" i="17"/>
  <c r="CX12" i="17"/>
  <c r="DH12" i="17"/>
  <c r="CZ12" i="17"/>
  <c r="DJ12" i="17"/>
  <c r="CY12" i="17"/>
  <c r="AP12" i="17" s="1"/>
  <c r="DR12" i="17"/>
  <c r="DI12" i="17"/>
  <c r="AQ12" i="17" s="1"/>
  <c r="EB12" i="17"/>
  <c r="DT12" i="17"/>
  <c r="DS12" i="17"/>
  <c r="AR12" i="17" s="1"/>
  <c r="EC12" i="17"/>
  <c r="AS12" i="17" s="1"/>
  <c r="ED12" i="17"/>
  <c r="EL12" i="17"/>
  <c r="EM12" i="17"/>
  <c r="AT12" i="17" s="1"/>
  <c r="EN12" i="17"/>
  <c r="EV12" i="17"/>
  <c r="EW12" i="17"/>
  <c r="AU12" i="17" s="1"/>
  <c r="FF12" i="17"/>
  <c r="EX12" i="17"/>
  <c r="FG12" i="17"/>
  <c r="AV12" i="17" s="1"/>
  <c r="FH12" i="17"/>
  <c r="FZ12" i="17"/>
  <c r="FP12" i="17"/>
  <c r="GA12" i="17"/>
  <c r="AX12" i="17" s="1"/>
  <c r="FR12" i="17"/>
  <c r="GB12" i="17"/>
  <c r="FQ12" i="17"/>
  <c r="AW12" i="17" s="1"/>
  <c r="AO12" i="17" l="1"/>
  <c r="J30" i="19" s="1"/>
  <c r="R42" i="19"/>
  <c r="P47" i="19"/>
  <c r="L45" i="19"/>
  <c r="M30" i="19"/>
  <c r="R41" i="19"/>
  <c r="R31" i="19"/>
  <c r="Q46" i="19"/>
  <c r="N31" i="19"/>
  <c r="Q37" i="19"/>
  <c r="K32" i="19"/>
  <c r="P46" i="19"/>
  <c r="P37" i="19"/>
  <c r="O35" i="19"/>
  <c r="N35" i="19"/>
  <c r="N34" i="19"/>
  <c r="N40" i="19"/>
  <c r="M44" i="19"/>
  <c r="M40" i="19"/>
  <c r="L42" i="19"/>
  <c r="L34" i="19"/>
  <c r="L44" i="19"/>
  <c r="K46" i="19"/>
  <c r="Q33" i="19"/>
  <c r="J32" i="19"/>
  <c r="T32" i="28"/>
  <c r="P42" i="19"/>
  <c r="M36" i="19"/>
  <c r="P30" i="19"/>
  <c r="R32" i="19"/>
  <c r="R34" i="19"/>
  <c r="N33" i="19"/>
  <c r="L31" i="19"/>
  <c r="O31" i="19"/>
  <c r="Q43" i="19"/>
  <c r="J33" i="19"/>
  <c r="O46" i="19"/>
  <c r="N37" i="19"/>
  <c r="N46" i="19"/>
  <c r="N45" i="19"/>
  <c r="M46" i="19"/>
  <c r="M35" i="19"/>
  <c r="L36" i="19"/>
  <c r="K35" i="19"/>
  <c r="K37" i="19"/>
  <c r="K47" i="19"/>
  <c r="R45" i="19"/>
  <c r="O33" i="19"/>
  <c r="N42" i="19"/>
  <c r="K34" i="19"/>
  <c r="R35" i="19"/>
  <c r="K31" i="19"/>
  <c r="N32" i="19"/>
  <c r="Q34" i="19"/>
  <c r="P35" i="19"/>
  <c r="P36" i="19"/>
  <c r="O36" i="19"/>
  <c r="O40" i="19"/>
  <c r="M34" i="19"/>
  <c r="M47" i="19"/>
  <c r="L37" i="19"/>
  <c r="K41" i="19"/>
  <c r="N30" i="19"/>
  <c r="R44" i="19"/>
  <c r="O32" i="19"/>
  <c r="L30" i="19"/>
  <c r="R36" i="19"/>
  <c r="R43" i="19"/>
  <c r="R46" i="19"/>
  <c r="P33" i="19"/>
  <c r="M33" i="19"/>
  <c r="M32" i="19"/>
  <c r="P31" i="19"/>
  <c r="Q44" i="19"/>
  <c r="Q42" i="19"/>
  <c r="P34" i="19"/>
  <c r="O41" i="19"/>
  <c r="O34" i="19"/>
  <c r="O43" i="19"/>
  <c r="N36" i="19"/>
  <c r="M37" i="19"/>
  <c r="M42" i="19"/>
  <c r="L47" i="19"/>
  <c r="J37" i="19"/>
  <c r="J35" i="19"/>
  <c r="J47" i="19"/>
  <c r="J42" i="19"/>
  <c r="R30" i="19"/>
  <c r="L32" i="19"/>
  <c r="O45" i="19"/>
  <c r="N44" i="19"/>
  <c r="K36" i="19"/>
  <c r="O30" i="19"/>
  <c r="Q36" i="19"/>
  <c r="K33" i="19"/>
  <c r="Q31" i="19"/>
  <c r="J31" i="19"/>
  <c r="Q40" i="19"/>
  <c r="Q35" i="19"/>
  <c r="P32" i="19"/>
  <c r="P45" i="19"/>
  <c r="O37" i="19"/>
  <c r="O42" i="19"/>
  <c r="N47" i="19"/>
  <c r="L35" i="19"/>
  <c r="L40" i="19"/>
  <c r="L46" i="19"/>
  <c r="J45" i="19"/>
  <c r="Q45" i="19"/>
  <c r="Q41" i="19"/>
  <c r="O47" i="19"/>
  <c r="M45" i="19"/>
  <c r="M43" i="19"/>
  <c r="K40" i="19"/>
  <c r="K45" i="19"/>
  <c r="J40" i="19"/>
  <c r="J36" i="19"/>
  <c r="T36" i="28"/>
  <c r="K42" i="19"/>
  <c r="J46" i="19"/>
  <c r="T45" i="28"/>
  <c r="K30" i="19"/>
  <c r="R47" i="19"/>
  <c r="R33" i="19"/>
  <c r="Q30" i="19"/>
  <c r="R37" i="19"/>
  <c r="R40" i="19"/>
  <c r="Q32" i="19"/>
  <c r="L33" i="19"/>
  <c r="M31" i="19"/>
  <c r="P40" i="19"/>
  <c r="P44" i="19"/>
  <c r="P41" i="19"/>
  <c r="Q47" i="19"/>
  <c r="O44" i="19"/>
  <c r="N41" i="19"/>
  <c r="M41" i="19"/>
  <c r="L41" i="19"/>
  <c r="K44" i="19"/>
  <c r="J44" i="19"/>
  <c r="J34" i="19"/>
  <c r="J41" i="19"/>
  <c r="AX23" i="17"/>
  <c r="AS23" i="17"/>
  <c r="AO23" i="17"/>
  <c r="AU23" i="17"/>
  <c r="AP23" i="17"/>
  <c r="AQ23" i="17"/>
  <c r="R50" i="19" l="1"/>
  <c r="R57" i="19" s="1"/>
  <c r="R58" i="19" s="1"/>
  <c r="R59" i="19" s="1"/>
  <c r="Q50" i="19"/>
  <c r="Q57" i="19" s="1"/>
  <c r="Q58" i="19" s="1"/>
  <c r="Q59" i="19" s="1"/>
  <c r="L49" i="28"/>
  <c r="L56" i="28" s="1"/>
  <c r="K49" i="28"/>
  <c r="K56" i="28" s="1"/>
  <c r="J49" i="28"/>
  <c r="J56" i="28" s="1"/>
  <c r="T30" i="28"/>
  <c r="T31" i="28"/>
  <c r="O49" i="28"/>
  <c r="O56" i="28" s="1"/>
  <c r="T35" i="28"/>
  <c r="P49" i="28"/>
  <c r="P56" i="28" s="1"/>
  <c r="T40" i="28"/>
  <c r="T39" i="28"/>
  <c r="T34" i="28"/>
  <c r="Q49" i="28"/>
  <c r="Q56" i="28" s="1"/>
  <c r="T44" i="28"/>
  <c r="R49" i="28"/>
  <c r="R56" i="28" s="1"/>
  <c r="T37" i="28"/>
  <c r="T33" i="28"/>
  <c r="M49" i="28"/>
  <c r="M56" i="28" s="1"/>
  <c r="T42" i="28"/>
  <c r="T46" i="28"/>
  <c r="T43" i="28"/>
  <c r="T41" i="28"/>
  <c r="N49" i="28"/>
  <c r="N56" i="28" s="1"/>
  <c r="J43" i="19"/>
  <c r="M50" i="19"/>
  <c r="M57" i="19" s="1"/>
  <c r="M58" i="19" s="1"/>
  <c r="M59" i="19" s="1"/>
  <c r="M62" i="19" s="1"/>
  <c r="N43" i="19"/>
  <c r="N50" i="19" s="1"/>
  <c r="N57" i="19" s="1"/>
  <c r="N58" i="19" s="1"/>
  <c r="N59" i="19" s="1"/>
  <c r="L43" i="19"/>
  <c r="L50" i="19" s="1"/>
  <c r="L57" i="19" s="1"/>
  <c r="L58" i="19" s="1"/>
  <c r="L59" i="19" s="1"/>
  <c r="K43" i="19"/>
  <c r="K50" i="19" s="1"/>
  <c r="K57" i="19" s="1"/>
  <c r="K58" i="19" s="1"/>
  <c r="K59" i="19" s="1"/>
  <c r="O50" i="19"/>
  <c r="O57" i="19" s="1"/>
  <c r="O58" i="19" s="1"/>
  <c r="O59" i="19" s="1"/>
  <c r="P43" i="19"/>
  <c r="P50" i="19" s="1"/>
  <c r="P57" i="19" s="1"/>
  <c r="P58" i="19" s="1"/>
  <c r="P59" i="19" s="1"/>
  <c r="N57" i="28" l="1"/>
  <c r="N58" i="28" s="1"/>
  <c r="M57" i="28"/>
  <c r="M58" i="28" s="1"/>
  <c r="M61" i="28" s="1"/>
  <c r="O57" i="28"/>
  <c r="O58" i="28" s="1"/>
  <c r="T49" i="28"/>
  <c r="T56" i="28" s="1"/>
  <c r="J57" i="28"/>
  <c r="J58" i="28" s="1"/>
  <c r="K57" i="28"/>
  <c r="K58" i="28" s="1"/>
  <c r="R57" i="28"/>
  <c r="R58" i="28" s="1"/>
  <c r="J50" i="19"/>
  <c r="J57" i="19" s="1"/>
  <c r="J58" i="19" s="1"/>
  <c r="J59" i="19" s="1"/>
  <c r="Q57" i="28"/>
  <c r="Q58" i="28" s="1"/>
  <c r="P57" i="28"/>
  <c r="P58" i="28" s="1"/>
  <c r="L57" i="28"/>
  <c r="L58" i="28" s="1"/>
  <c r="T58" i="28" l="1"/>
  <c r="T57" i="28"/>
  <c r="N5" i="4" l="1"/>
  <c r="O5" i="4" s="1"/>
  <c r="FI3664" i="4"/>
  <c r="FJ3664" i="4"/>
  <c r="FS3664" i="4"/>
  <c r="FT3664" i="4"/>
  <c r="GC3664" i="4"/>
  <c r="GD3664" i="4"/>
  <c r="FI3665" i="4"/>
  <c r="FJ3665" i="4"/>
  <c r="FS3665" i="4"/>
  <c r="FT3665" i="4"/>
  <c r="GC3665" i="4"/>
  <c r="GD3665" i="4"/>
  <c r="FI3666" i="4"/>
  <c r="FJ3666" i="4"/>
  <c r="FS3666" i="4"/>
  <c r="FT3666" i="4"/>
  <c r="GC3666" i="4"/>
  <c r="GD3666" i="4"/>
  <c r="FI3667" i="4"/>
  <c r="FJ3667" i="4"/>
  <c r="FS3667" i="4"/>
  <c r="FT3667" i="4"/>
  <c r="GC3667" i="4"/>
  <c r="GD3667" i="4"/>
  <c r="FI3668" i="4"/>
  <c r="FJ3668" i="4"/>
  <c r="FS3668" i="4"/>
  <c r="FT3668" i="4"/>
  <c r="GC3668" i="4"/>
  <c r="GD3668" i="4"/>
  <c r="FI3669" i="4"/>
  <c r="FJ3669" i="4"/>
  <c r="FS3669" i="4"/>
  <c r="FT3669" i="4"/>
  <c r="GC3669" i="4"/>
  <c r="GD3669" i="4"/>
  <c r="FI3670" i="4"/>
  <c r="FJ3670" i="4"/>
  <c r="FS3670" i="4"/>
  <c r="FT3670" i="4"/>
  <c r="GC3670" i="4"/>
  <c r="GD3670" i="4"/>
  <c r="FI3671" i="4"/>
  <c r="FJ3671" i="4"/>
  <c r="FS3671" i="4"/>
  <c r="FT3671" i="4"/>
  <c r="GC3671" i="4"/>
  <c r="GD3671" i="4"/>
  <c r="FI3672" i="4"/>
  <c r="FJ3672" i="4"/>
  <c r="FS3672" i="4"/>
  <c r="FT3672" i="4"/>
  <c r="GC3672" i="4"/>
  <c r="GD3672" i="4"/>
  <c r="FI3673" i="4"/>
  <c r="FJ3673" i="4"/>
  <c r="FS3673" i="4"/>
  <c r="FT3673" i="4"/>
  <c r="GC3673" i="4"/>
  <c r="GD3673" i="4"/>
  <c r="FI3674" i="4"/>
  <c r="FJ3674" i="4"/>
  <c r="FS3674" i="4"/>
  <c r="FT3674" i="4"/>
  <c r="GC3674" i="4"/>
  <c r="GD3674" i="4"/>
  <c r="FI3675" i="4"/>
  <c r="FJ3675" i="4"/>
  <c r="FS3675" i="4"/>
  <c r="FT3675" i="4"/>
  <c r="GC3675" i="4"/>
  <c r="GD3675" i="4"/>
  <c r="FI3676" i="4"/>
  <c r="FJ3676" i="4"/>
  <c r="FS3676" i="4"/>
  <c r="FT3676" i="4"/>
  <c r="GC3676" i="4"/>
  <c r="GD3676" i="4"/>
  <c r="FI3677" i="4"/>
  <c r="FJ3677" i="4"/>
  <c r="FS3677" i="4"/>
  <c r="FT3677" i="4"/>
  <c r="GC3677" i="4"/>
  <c r="GD3677" i="4"/>
  <c r="FI3678" i="4"/>
  <c r="FJ3678" i="4"/>
  <c r="FS3678" i="4"/>
  <c r="FT3678" i="4"/>
  <c r="GC3678" i="4"/>
  <c r="GD3678" i="4"/>
  <c r="FI3679" i="4"/>
  <c r="FJ3679" i="4"/>
  <c r="FS3679" i="4"/>
  <c r="FT3679" i="4"/>
  <c r="GC3679" i="4"/>
  <c r="GD3679" i="4"/>
  <c r="FI3680" i="4"/>
  <c r="FJ3680" i="4"/>
  <c r="FS3680" i="4"/>
  <c r="FT3680" i="4"/>
  <c r="GC3680" i="4"/>
  <c r="GD3680" i="4"/>
  <c r="FI3681" i="4"/>
  <c r="FJ3681" i="4"/>
  <c r="FS3681" i="4"/>
  <c r="FT3681" i="4"/>
  <c r="GC3681" i="4"/>
  <c r="GD3681" i="4"/>
  <c r="FI3682" i="4"/>
  <c r="FJ3682" i="4"/>
  <c r="FS3682" i="4"/>
  <c r="FT3682" i="4"/>
  <c r="GC3682" i="4"/>
  <c r="GD3682" i="4"/>
  <c r="FI3683" i="4"/>
  <c r="FJ3683" i="4"/>
  <c r="FS3683" i="4"/>
  <c r="FT3683" i="4"/>
  <c r="GC3683" i="4"/>
  <c r="GD3683" i="4"/>
  <c r="FI3684" i="4"/>
  <c r="FJ3684" i="4"/>
  <c r="FS3684" i="4"/>
  <c r="FT3684" i="4"/>
  <c r="GC3684" i="4"/>
  <c r="GD3684" i="4"/>
  <c r="FI3685" i="4"/>
  <c r="FJ3685" i="4"/>
  <c r="FS3685" i="4"/>
  <c r="FT3685" i="4"/>
  <c r="GC3685" i="4"/>
  <c r="GD3685" i="4"/>
  <c r="FI3686" i="4"/>
  <c r="FJ3686" i="4"/>
  <c r="FS3686" i="4"/>
  <c r="FT3686" i="4"/>
  <c r="GC3686" i="4"/>
  <c r="GD3686" i="4"/>
  <c r="FI3687" i="4"/>
  <c r="FJ3687" i="4"/>
  <c r="FS3687" i="4"/>
  <c r="FT3687" i="4"/>
  <c r="GC3687" i="4"/>
  <c r="GD3687" i="4"/>
  <c r="FI3688" i="4"/>
  <c r="FJ3688" i="4"/>
  <c r="FS3688" i="4"/>
  <c r="FT3688" i="4"/>
  <c r="GC3688" i="4"/>
  <c r="GD3688" i="4"/>
  <c r="FI3689" i="4"/>
  <c r="FJ3689" i="4"/>
  <c r="FS3689" i="4"/>
  <c r="FT3689" i="4"/>
  <c r="GC3689" i="4"/>
  <c r="GD3689" i="4"/>
  <c r="FI3690" i="4"/>
  <c r="FJ3690" i="4"/>
  <c r="FS3690" i="4"/>
  <c r="FT3690" i="4"/>
  <c r="GC3690" i="4"/>
  <c r="GD3690" i="4"/>
  <c r="FI3691" i="4"/>
  <c r="FJ3691" i="4"/>
  <c r="FS3691" i="4"/>
  <c r="FT3691" i="4"/>
  <c r="GC3691" i="4"/>
  <c r="GD3691" i="4"/>
  <c r="FI3692" i="4"/>
  <c r="FJ3692" i="4"/>
  <c r="FS3692" i="4"/>
  <c r="FT3692" i="4"/>
  <c r="GC3692" i="4"/>
  <c r="GD3692" i="4"/>
  <c r="FI3693" i="4"/>
  <c r="FJ3693" i="4"/>
  <c r="FS3693" i="4"/>
  <c r="FT3693" i="4"/>
  <c r="GC3693" i="4"/>
  <c r="GD3693" i="4"/>
  <c r="FI3694" i="4"/>
  <c r="FJ3694" i="4"/>
  <c r="FS3694" i="4"/>
  <c r="FT3694" i="4"/>
  <c r="GC3694" i="4"/>
  <c r="GD3694" i="4"/>
  <c r="FI3695" i="4"/>
  <c r="FJ3695" i="4"/>
  <c r="FS3695" i="4"/>
  <c r="FT3695" i="4"/>
  <c r="GC3695" i="4"/>
  <c r="GD3695" i="4"/>
  <c r="FI3696" i="4"/>
  <c r="FJ3696" i="4"/>
  <c r="FS3696" i="4"/>
  <c r="FT3696" i="4"/>
  <c r="GC3696" i="4"/>
  <c r="GD3696" i="4"/>
  <c r="FI3697" i="4"/>
  <c r="FJ3697" i="4"/>
  <c r="FS3697" i="4"/>
  <c r="FT3697" i="4"/>
  <c r="GC3697" i="4"/>
  <c r="GD3697" i="4"/>
  <c r="FI3698" i="4"/>
  <c r="FJ3698" i="4"/>
  <c r="FS3698" i="4"/>
  <c r="FT3698" i="4"/>
  <c r="GC3698" i="4"/>
  <c r="GD3698" i="4"/>
  <c r="FI3699" i="4"/>
  <c r="FJ3699" i="4"/>
  <c r="FS3699" i="4"/>
  <c r="FT3699" i="4"/>
  <c r="GC3699" i="4"/>
  <c r="GD3699" i="4"/>
  <c r="FI3700" i="4"/>
  <c r="FJ3700" i="4"/>
  <c r="FS3700" i="4"/>
  <c r="FT3700" i="4"/>
  <c r="GC3700" i="4"/>
  <c r="GD3700" i="4"/>
  <c r="FI3701" i="4"/>
  <c r="FJ3701" i="4"/>
  <c r="FS3701" i="4"/>
  <c r="FT3701" i="4"/>
  <c r="GC3701" i="4"/>
  <c r="GD3701" i="4"/>
  <c r="FI3702" i="4"/>
  <c r="FJ3702" i="4"/>
  <c r="FS3702" i="4"/>
  <c r="FT3702" i="4"/>
  <c r="GC3702" i="4"/>
  <c r="GD3702" i="4"/>
  <c r="FI3703" i="4"/>
  <c r="FJ3703" i="4"/>
  <c r="FS3703" i="4"/>
  <c r="FT3703" i="4"/>
  <c r="GC3703" i="4"/>
  <c r="GD3703" i="4"/>
  <c r="FI3704" i="4"/>
  <c r="FJ3704" i="4"/>
  <c r="FS3704" i="4"/>
  <c r="FT3704" i="4"/>
  <c r="GC3704" i="4"/>
  <c r="GD3704" i="4"/>
  <c r="FI3705" i="4"/>
  <c r="FJ3705" i="4"/>
  <c r="FS3705" i="4"/>
  <c r="FT3705" i="4"/>
  <c r="GC3705" i="4"/>
  <c r="GD3705" i="4"/>
  <c r="FI3706" i="4"/>
  <c r="FJ3706" i="4"/>
  <c r="FS3706" i="4"/>
  <c r="FT3706" i="4"/>
  <c r="GC3706" i="4"/>
  <c r="GD3706" i="4"/>
  <c r="FI3707" i="4"/>
  <c r="FJ3707" i="4"/>
  <c r="FS3707" i="4"/>
  <c r="FT3707" i="4"/>
  <c r="GC3707" i="4"/>
  <c r="GD3707" i="4"/>
  <c r="FI3708" i="4"/>
  <c r="FJ3708" i="4"/>
  <c r="FS3708" i="4"/>
  <c r="FT3708" i="4"/>
  <c r="GC3708" i="4"/>
  <c r="GD3708" i="4"/>
  <c r="FI3709" i="4"/>
  <c r="FJ3709" i="4"/>
  <c r="FS3709" i="4"/>
  <c r="FT3709" i="4"/>
  <c r="GC3709" i="4"/>
  <c r="GD3709" i="4"/>
  <c r="FI3710" i="4"/>
  <c r="FJ3710" i="4"/>
  <c r="FS3710" i="4"/>
  <c r="FT3710" i="4"/>
  <c r="GC3710" i="4"/>
  <c r="GD3710" i="4"/>
  <c r="FI3711" i="4"/>
  <c r="FJ3711" i="4"/>
  <c r="FS3711" i="4"/>
  <c r="FT3711" i="4"/>
  <c r="GC3711" i="4"/>
  <c r="GD3711" i="4"/>
  <c r="FI3712" i="4"/>
  <c r="FJ3712" i="4"/>
  <c r="FS3712" i="4"/>
  <c r="FT3712" i="4"/>
  <c r="GC3712" i="4"/>
  <c r="GD3712" i="4"/>
  <c r="FI3713" i="4"/>
  <c r="FJ3713" i="4"/>
  <c r="FS3713" i="4"/>
  <c r="FT3713" i="4"/>
  <c r="GC3713" i="4"/>
  <c r="GD3713" i="4"/>
  <c r="FI3714" i="4"/>
  <c r="FJ3714" i="4"/>
  <c r="FS3714" i="4"/>
  <c r="FT3714" i="4"/>
  <c r="GC3714" i="4"/>
  <c r="GD3714" i="4"/>
  <c r="FI3715" i="4"/>
  <c r="FJ3715" i="4"/>
  <c r="FS3715" i="4"/>
  <c r="FT3715" i="4"/>
  <c r="GC3715" i="4"/>
  <c r="GD3715" i="4"/>
  <c r="FI3716" i="4"/>
  <c r="FJ3716" i="4"/>
  <c r="FS3716" i="4"/>
  <c r="FT3716" i="4"/>
  <c r="GC3716" i="4"/>
  <c r="GD3716" i="4"/>
  <c r="FI3717" i="4"/>
  <c r="FJ3717" i="4"/>
  <c r="FS3717" i="4"/>
  <c r="FT3717" i="4"/>
  <c r="GC3717" i="4"/>
  <c r="GD3717" i="4"/>
  <c r="FI3718" i="4"/>
  <c r="FJ3718" i="4"/>
  <c r="FS3718" i="4"/>
  <c r="FT3718" i="4"/>
  <c r="GC3718" i="4"/>
  <c r="GD3718" i="4"/>
  <c r="FI3719" i="4"/>
  <c r="FJ3719" i="4"/>
  <c r="FS3719" i="4"/>
  <c r="FT3719" i="4"/>
  <c r="GC3719" i="4"/>
  <c r="GD3719" i="4"/>
  <c r="FI3720" i="4"/>
  <c r="FJ3720" i="4"/>
  <c r="FS3720" i="4"/>
  <c r="FT3720" i="4"/>
  <c r="GC3720" i="4"/>
  <c r="GD3720" i="4"/>
  <c r="FI3721" i="4"/>
  <c r="FJ3721" i="4"/>
  <c r="FS3721" i="4"/>
  <c r="FT3721" i="4"/>
  <c r="GC3721" i="4"/>
  <c r="GD3721" i="4"/>
  <c r="FI3722" i="4"/>
  <c r="FJ3722" i="4"/>
  <c r="FS3722" i="4"/>
  <c r="FT3722" i="4"/>
  <c r="GC3722" i="4"/>
  <c r="GD3722" i="4"/>
  <c r="FI3723" i="4"/>
  <c r="FJ3723" i="4"/>
  <c r="FS3723" i="4"/>
  <c r="FT3723" i="4"/>
  <c r="GC3723" i="4"/>
  <c r="GD3723" i="4"/>
  <c r="FI3724" i="4"/>
  <c r="FJ3724" i="4"/>
  <c r="FS3724" i="4"/>
  <c r="FT3724" i="4"/>
  <c r="GC3724" i="4"/>
  <c r="GD3724" i="4"/>
  <c r="FI3725" i="4"/>
  <c r="FJ3725" i="4"/>
  <c r="FS3725" i="4"/>
  <c r="FT3725" i="4"/>
  <c r="GC3725" i="4"/>
  <c r="GD3725" i="4"/>
  <c r="FI3726" i="4"/>
  <c r="FJ3726" i="4"/>
  <c r="FS3726" i="4"/>
  <c r="FT3726" i="4"/>
  <c r="GC3726" i="4"/>
  <c r="GD3726" i="4"/>
  <c r="FI3727" i="4"/>
  <c r="FJ3727" i="4"/>
  <c r="FS3727" i="4"/>
  <c r="FT3727" i="4"/>
  <c r="GC3727" i="4"/>
  <c r="GD3727" i="4"/>
  <c r="FI3728" i="4"/>
  <c r="FJ3728" i="4"/>
  <c r="FS3728" i="4"/>
  <c r="FT3728" i="4"/>
  <c r="GC3728" i="4"/>
  <c r="GD3728" i="4"/>
  <c r="FI3729" i="4"/>
  <c r="FJ3729" i="4"/>
  <c r="FS3729" i="4"/>
  <c r="FT3729" i="4"/>
  <c r="GC3729" i="4"/>
  <c r="GD3729" i="4"/>
  <c r="FI3730" i="4"/>
  <c r="FJ3730" i="4"/>
  <c r="FS3730" i="4"/>
  <c r="FT3730" i="4"/>
  <c r="GC3730" i="4"/>
  <c r="GD3730" i="4"/>
  <c r="FI3731" i="4"/>
  <c r="FJ3731" i="4"/>
  <c r="FS3731" i="4"/>
  <c r="FT3731" i="4"/>
  <c r="GC3731" i="4"/>
  <c r="GD3731" i="4"/>
  <c r="FI3732" i="4"/>
  <c r="FJ3732" i="4"/>
  <c r="FS3732" i="4"/>
  <c r="FT3732" i="4"/>
  <c r="GC3732" i="4"/>
  <c r="GD3732" i="4"/>
  <c r="FI3733" i="4"/>
  <c r="FJ3733" i="4"/>
  <c r="FS3733" i="4"/>
  <c r="FT3733" i="4"/>
  <c r="GC3733" i="4"/>
  <c r="GD3733" i="4"/>
  <c r="FI3734" i="4"/>
  <c r="FJ3734" i="4"/>
  <c r="FS3734" i="4"/>
  <c r="FT3734" i="4"/>
  <c r="GC3734" i="4"/>
  <c r="GD3734" i="4"/>
  <c r="FI3735" i="4"/>
  <c r="FJ3735" i="4"/>
  <c r="FS3735" i="4"/>
  <c r="FT3735" i="4"/>
  <c r="GC3735" i="4"/>
  <c r="GD3735" i="4"/>
  <c r="FI3736" i="4"/>
  <c r="FJ3736" i="4"/>
  <c r="FS3736" i="4"/>
  <c r="FT3736" i="4"/>
  <c r="GC3736" i="4"/>
  <c r="GD3736" i="4"/>
  <c r="FI3737" i="4"/>
  <c r="FJ3737" i="4"/>
  <c r="FS3737" i="4"/>
  <c r="FT3737" i="4"/>
  <c r="GC3737" i="4"/>
  <c r="GD3737" i="4"/>
  <c r="FI3738" i="4"/>
  <c r="FJ3738" i="4"/>
  <c r="FS3738" i="4"/>
  <c r="FT3738" i="4"/>
  <c r="GC3738" i="4"/>
  <c r="GD3738" i="4"/>
  <c r="FI3739" i="4"/>
  <c r="FJ3739" i="4"/>
  <c r="FS3739" i="4"/>
  <c r="FT3739" i="4"/>
  <c r="GC3739" i="4"/>
  <c r="GD3739" i="4"/>
  <c r="FI3740" i="4"/>
  <c r="FJ3740" i="4"/>
  <c r="FS3740" i="4"/>
  <c r="FT3740" i="4"/>
  <c r="GC3740" i="4"/>
  <c r="GD3740" i="4"/>
  <c r="FI3741" i="4"/>
  <c r="FJ3741" i="4"/>
  <c r="FS3741" i="4"/>
  <c r="FT3741" i="4"/>
  <c r="GC3741" i="4"/>
  <c r="GD3741" i="4"/>
  <c r="FI3742" i="4"/>
  <c r="FJ3742" i="4"/>
  <c r="FS3742" i="4"/>
  <c r="FT3742" i="4"/>
  <c r="GC3742" i="4"/>
  <c r="GD3742" i="4"/>
  <c r="FI3743" i="4"/>
  <c r="FJ3743" i="4"/>
  <c r="FS3743" i="4"/>
  <c r="FT3743" i="4"/>
  <c r="GC3743" i="4"/>
  <c r="GD3743" i="4"/>
  <c r="FI3744" i="4"/>
  <c r="FJ3744" i="4"/>
  <c r="FS3744" i="4"/>
  <c r="FT3744" i="4"/>
  <c r="GC3744" i="4"/>
  <c r="GD3744" i="4"/>
  <c r="FI3745" i="4"/>
  <c r="FJ3745" i="4"/>
  <c r="FS3745" i="4"/>
  <c r="FT3745" i="4"/>
  <c r="GC3745" i="4"/>
  <c r="GD3745" i="4"/>
  <c r="FI3746" i="4"/>
  <c r="FJ3746" i="4"/>
  <c r="FS3746" i="4"/>
  <c r="FT3746" i="4"/>
  <c r="GC3746" i="4"/>
  <c r="GD3746" i="4"/>
  <c r="FI3747" i="4"/>
  <c r="FJ3747" i="4"/>
  <c r="FS3747" i="4"/>
  <c r="FT3747" i="4"/>
  <c r="GC3747" i="4"/>
  <c r="GD3747" i="4"/>
  <c r="FI3748" i="4"/>
  <c r="FJ3748" i="4"/>
  <c r="FS3748" i="4"/>
  <c r="FT3748" i="4"/>
  <c r="GC3748" i="4"/>
  <c r="GD3748" i="4"/>
  <c r="FI3749" i="4"/>
  <c r="FJ3749" i="4"/>
  <c r="FS3749" i="4"/>
  <c r="FT3749" i="4"/>
  <c r="GC3749" i="4"/>
  <c r="GD3749" i="4"/>
  <c r="FI3750" i="4"/>
  <c r="FJ3750" i="4"/>
  <c r="FS3750" i="4"/>
  <c r="FT3750" i="4"/>
  <c r="GC3750" i="4"/>
  <c r="GD3750" i="4"/>
  <c r="FI3751" i="4"/>
  <c r="FJ3751" i="4"/>
  <c r="FS3751" i="4"/>
  <c r="FT3751" i="4"/>
  <c r="GC3751" i="4"/>
  <c r="GD3751" i="4"/>
  <c r="FI3752" i="4"/>
  <c r="FJ3752" i="4"/>
  <c r="FS3752" i="4"/>
  <c r="FT3752" i="4"/>
  <c r="GC3752" i="4"/>
  <c r="GD3752" i="4"/>
  <c r="FI3753" i="4"/>
  <c r="FJ3753" i="4"/>
  <c r="FS3753" i="4"/>
  <c r="FT3753" i="4"/>
  <c r="GC3753" i="4"/>
  <c r="GD3753" i="4"/>
  <c r="FI3754" i="4"/>
  <c r="FJ3754" i="4"/>
  <c r="FS3754" i="4"/>
  <c r="FT3754" i="4"/>
  <c r="GC3754" i="4"/>
  <c r="GD3754" i="4"/>
  <c r="FI3755" i="4"/>
  <c r="FJ3755" i="4"/>
  <c r="FS3755" i="4"/>
  <c r="FT3755" i="4"/>
  <c r="GC3755" i="4"/>
  <c r="GD3755" i="4"/>
  <c r="FI3756" i="4"/>
  <c r="FJ3756" i="4"/>
  <c r="FS3756" i="4"/>
  <c r="FT3756" i="4"/>
  <c r="GC3756" i="4"/>
  <c r="GD3756" i="4"/>
  <c r="FI3757" i="4"/>
  <c r="FJ3757" i="4"/>
  <c r="FS3757" i="4"/>
  <c r="FT3757" i="4"/>
  <c r="GC3757" i="4"/>
  <c r="GD3757" i="4"/>
  <c r="FI3758" i="4"/>
  <c r="FJ3758" i="4"/>
  <c r="FS3758" i="4"/>
  <c r="FT3758" i="4"/>
  <c r="GC3758" i="4"/>
  <c r="GD3758" i="4"/>
  <c r="FI3759" i="4"/>
  <c r="FJ3759" i="4"/>
  <c r="FS3759" i="4"/>
  <c r="FT3759" i="4"/>
  <c r="GC3759" i="4"/>
  <c r="GD3759" i="4"/>
  <c r="FI3760" i="4"/>
  <c r="FJ3760" i="4"/>
  <c r="FS3760" i="4"/>
  <c r="FT3760" i="4"/>
  <c r="GC3760" i="4"/>
  <c r="GD3760" i="4"/>
  <c r="FI3761" i="4"/>
  <c r="FJ3761" i="4"/>
  <c r="FS3761" i="4"/>
  <c r="FT3761" i="4"/>
  <c r="GC3761" i="4"/>
  <c r="GD3761" i="4"/>
  <c r="FI3762" i="4"/>
  <c r="FJ3762" i="4"/>
  <c r="FS3762" i="4"/>
  <c r="FT3762" i="4"/>
  <c r="GC3762" i="4"/>
  <c r="GD3762" i="4"/>
  <c r="FI3763" i="4"/>
  <c r="FJ3763" i="4"/>
  <c r="FS3763" i="4"/>
  <c r="FT3763" i="4"/>
  <c r="GC3763" i="4"/>
  <c r="GD3763" i="4"/>
  <c r="FI3764" i="4"/>
  <c r="FJ3764" i="4"/>
  <c r="FS3764" i="4"/>
  <c r="FT3764" i="4"/>
  <c r="GC3764" i="4"/>
  <c r="GD3764" i="4"/>
  <c r="FI3765" i="4"/>
  <c r="FJ3765" i="4"/>
  <c r="FS3765" i="4"/>
  <c r="FT3765" i="4"/>
  <c r="GC3765" i="4"/>
  <c r="GD3765" i="4"/>
  <c r="FI3766" i="4"/>
  <c r="FJ3766" i="4"/>
  <c r="FS3766" i="4"/>
  <c r="FT3766" i="4"/>
  <c r="GC3766" i="4"/>
  <c r="GD3766" i="4"/>
  <c r="FI3767" i="4"/>
  <c r="FJ3767" i="4"/>
  <c r="FS3767" i="4"/>
  <c r="FT3767" i="4"/>
  <c r="GC3767" i="4"/>
  <c r="GD3767" i="4"/>
  <c r="FI3768" i="4"/>
  <c r="FJ3768" i="4"/>
  <c r="FS3768" i="4"/>
  <c r="FT3768" i="4"/>
  <c r="GC3768" i="4"/>
  <c r="GD3768" i="4"/>
  <c r="FI3769" i="4"/>
  <c r="FJ3769" i="4"/>
  <c r="FS3769" i="4"/>
  <c r="FT3769" i="4"/>
  <c r="GC3769" i="4"/>
  <c r="GD3769" i="4"/>
  <c r="FI3770" i="4"/>
  <c r="FJ3770" i="4"/>
  <c r="FS3770" i="4"/>
  <c r="FT3770" i="4"/>
  <c r="GC3770" i="4"/>
  <c r="GD3770" i="4"/>
  <c r="FI3771" i="4"/>
  <c r="FJ3771" i="4"/>
  <c r="FS3771" i="4"/>
  <c r="FT3771" i="4"/>
  <c r="GC3771" i="4"/>
  <c r="GD3771" i="4"/>
  <c r="FI3772" i="4"/>
  <c r="FJ3772" i="4"/>
  <c r="FS3772" i="4"/>
  <c r="FT3772" i="4"/>
  <c r="GC3772" i="4"/>
  <c r="GD3772" i="4"/>
  <c r="FI3773" i="4"/>
  <c r="FJ3773" i="4"/>
  <c r="FS3773" i="4"/>
  <c r="FT3773" i="4"/>
  <c r="GC3773" i="4"/>
  <c r="GD3773" i="4"/>
  <c r="FI3774" i="4"/>
  <c r="FJ3774" i="4"/>
  <c r="FS3774" i="4"/>
  <c r="FT3774" i="4"/>
  <c r="GC3774" i="4"/>
  <c r="GD3774" i="4"/>
  <c r="FI3775" i="4"/>
  <c r="FJ3775" i="4"/>
  <c r="FS3775" i="4"/>
  <c r="FT3775" i="4"/>
  <c r="GC3775" i="4"/>
  <c r="GD3775" i="4"/>
  <c r="FI3776" i="4"/>
  <c r="FJ3776" i="4"/>
  <c r="FS3776" i="4"/>
  <c r="FT3776" i="4"/>
  <c r="GC3776" i="4"/>
  <c r="GD3776" i="4"/>
  <c r="FI3777" i="4"/>
  <c r="FJ3777" i="4"/>
  <c r="FS3777" i="4"/>
  <c r="FT3777" i="4"/>
  <c r="GC3777" i="4"/>
  <c r="GD3777" i="4"/>
  <c r="FI3778" i="4"/>
  <c r="FJ3778" i="4"/>
  <c r="FS3778" i="4"/>
  <c r="FT3778" i="4"/>
  <c r="GC3778" i="4"/>
  <c r="GD3778" i="4"/>
  <c r="FI3779" i="4"/>
  <c r="FJ3779" i="4"/>
  <c r="FS3779" i="4"/>
  <c r="FT3779" i="4"/>
  <c r="GC3779" i="4"/>
  <c r="GD3779" i="4"/>
  <c r="FI3780" i="4"/>
  <c r="FJ3780" i="4"/>
  <c r="FS3780" i="4"/>
  <c r="FT3780" i="4"/>
  <c r="GC3780" i="4"/>
  <c r="GD3780" i="4"/>
  <c r="FI3781" i="4"/>
  <c r="FJ3781" i="4"/>
  <c r="FS3781" i="4"/>
  <c r="FT3781" i="4"/>
  <c r="GC3781" i="4"/>
  <c r="GD3781" i="4"/>
  <c r="FI3782" i="4"/>
  <c r="FJ3782" i="4"/>
  <c r="FS3782" i="4"/>
  <c r="FT3782" i="4"/>
  <c r="GC3782" i="4"/>
  <c r="GD3782" i="4"/>
  <c r="FI3783" i="4"/>
  <c r="FJ3783" i="4"/>
  <c r="FS3783" i="4"/>
  <c r="FT3783" i="4"/>
  <c r="GC3783" i="4"/>
  <c r="GD3783" i="4"/>
  <c r="FI3784" i="4"/>
  <c r="FJ3784" i="4"/>
  <c r="FS3784" i="4"/>
  <c r="FT3784" i="4"/>
  <c r="GC3784" i="4"/>
  <c r="GD3784" i="4"/>
  <c r="FI3785" i="4"/>
  <c r="FJ3785" i="4"/>
  <c r="FS3785" i="4"/>
  <c r="FT3785" i="4"/>
  <c r="GC3785" i="4"/>
  <c r="GD3785" i="4"/>
  <c r="FI3786" i="4"/>
  <c r="FJ3786" i="4"/>
  <c r="FS3786" i="4"/>
  <c r="FT3786" i="4"/>
  <c r="GC3786" i="4"/>
  <c r="GD3786" i="4"/>
  <c r="FI3787" i="4"/>
  <c r="FJ3787" i="4"/>
  <c r="FS3787" i="4"/>
  <c r="FT3787" i="4"/>
  <c r="GC3787" i="4"/>
  <c r="GD3787" i="4"/>
  <c r="FI3788" i="4"/>
  <c r="FJ3788" i="4"/>
  <c r="FS3788" i="4"/>
  <c r="FT3788" i="4"/>
  <c r="GC3788" i="4"/>
  <c r="GD3788" i="4"/>
  <c r="FI3789" i="4"/>
  <c r="FJ3789" i="4"/>
  <c r="FS3789" i="4"/>
  <c r="FT3789" i="4"/>
  <c r="GC3789" i="4"/>
  <c r="GD3789" i="4"/>
  <c r="FI3790" i="4"/>
  <c r="FJ3790" i="4"/>
  <c r="FS3790" i="4"/>
  <c r="FT3790" i="4"/>
  <c r="GC3790" i="4"/>
  <c r="GD3790" i="4"/>
  <c r="FI3791" i="4"/>
  <c r="FJ3791" i="4"/>
  <c r="FS3791" i="4"/>
  <c r="FT3791" i="4"/>
  <c r="GC3791" i="4"/>
  <c r="GD3791" i="4"/>
  <c r="FI3792" i="4"/>
  <c r="FJ3792" i="4"/>
  <c r="FS3792" i="4"/>
  <c r="FT3792" i="4"/>
  <c r="GC3792" i="4"/>
  <c r="GD3792" i="4"/>
  <c r="FI3793" i="4"/>
  <c r="FJ3793" i="4"/>
  <c r="FS3793" i="4"/>
  <c r="FT3793" i="4"/>
  <c r="GC3793" i="4"/>
  <c r="GD3793" i="4"/>
  <c r="FI3794" i="4"/>
  <c r="FJ3794" i="4"/>
  <c r="FS3794" i="4"/>
  <c r="FT3794" i="4"/>
  <c r="GC3794" i="4"/>
  <c r="GD3794" i="4"/>
  <c r="FI3795" i="4"/>
  <c r="FJ3795" i="4"/>
  <c r="FS3795" i="4"/>
  <c r="FT3795" i="4"/>
  <c r="GC3795" i="4"/>
  <c r="GD3795" i="4"/>
  <c r="FI3796" i="4"/>
  <c r="FJ3796" i="4"/>
  <c r="FS3796" i="4"/>
  <c r="FT3796" i="4"/>
  <c r="GC3796" i="4"/>
  <c r="GD3796" i="4"/>
  <c r="FI3797" i="4"/>
  <c r="FJ3797" i="4"/>
  <c r="FS3797" i="4"/>
  <c r="FT3797" i="4"/>
  <c r="GC3797" i="4"/>
  <c r="GD3797" i="4"/>
  <c r="FI3798" i="4"/>
  <c r="FJ3798" i="4"/>
  <c r="FS3798" i="4"/>
  <c r="FT3798" i="4"/>
  <c r="GC3798" i="4"/>
  <c r="GD3798" i="4"/>
  <c r="FI3799" i="4"/>
  <c r="FJ3799" i="4"/>
  <c r="FS3799" i="4"/>
  <c r="FT3799" i="4"/>
  <c r="GC3799" i="4"/>
  <c r="GD3799" i="4"/>
  <c r="FI3800" i="4"/>
  <c r="FJ3800" i="4"/>
  <c r="FS3800" i="4"/>
  <c r="FT3800" i="4"/>
  <c r="GC3800" i="4"/>
  <c r="GD3800" i="4"/>
  <c r="FI3801" i="4"/>
  <c r="FJ3801" i="4"/>
  <c r="FS3801" i="4"/>
  <c r="FT3801" i="4"/>
  <c r="GC3801" i="4"/>
  <c r="GD3801" i="4"/>
  <c r="FI3802" i="4"/>
  <c r="FJ3802" i="4"/>
  <c r="FS3802" i="4"/>
  <c r="FT3802" i="4"/>
  <c r="GC3802" i="4"/>
  <c r="GD3802" i="4"/>
  <c r="FI3803" i="4"/>
  <c r="FJ3803" i="4"/>
  <c r="FS3803" i="4"/>
  <c r="FT3803" i="4"/>
  <c r="GC3803" i="4"/>
  <c r="GD3803" i="4"/>
  <c r="FI3804" i="4"/>
  <c r="FJ3804" i="4"/>
  <c r="FS3804" i="4"/>
  <c r="FT3804" i="4"/>
  <c r="GC3804" i="4"/>
  <c r="GD3804" i="4"/>
  <c r="FI3805" i="4"/>
  <c r="FJ3805" i="4"/>
  <c r="FS3805" i="4"/>
  <c r="FT3805" i="4"/>
  <c r="GC3805" i="4"/>
  <c r="GD3805" i="4"/>
  <c r="FI3806" i="4"/>
  <c r="FJ3806" i="4"/>
  <c r="FS3806" i="4"/>
  <c r="FT3806" i="4"/>
  <c r="GC3806" i="4"/>
  <c r="GD3806" i="4"/>
  <c r="FI3807" i="4"/>
  <c r="FJ3807" i="4"/>
  <c r="FS3807" i="4"/>
  <c r="FT3807" i="4"/>
  <c r="GC3807" i="4"/>
  <c r="GD3807" i="4"/>
  <c r="FI3808" i="4"/>
  <c r="FJ3808" i="4"/>
  <c r="FS3808" i="4"/>
  <c r="FT3808" i="4"/>
  <c r="GC3808" i="4"/>
  <c r="GD3808" i="4"/>
  <c r="FI3809" i="4"/>
  <c r="FJ3809" i="4"/>
  <c r="FS3809" i="4"/>
  <c r="FT3809" i="4"/>
  <c r="GC3809" i="4"/>
  <c r="GD3809" i="4"/>
  <c r="FI3810" i="4"/>
  <c r="FJ3810" i="4"/>
  <c r="FS3810" i="4"/>
  <c r="FT3810" i="4"/>
  <c r="GC3810" i="4"/>
  <c r="GD3810" i="4"/>
  <c r="FI3811" i="4"/>
  <c r="FJ3811" i="4"/>
  <c r="FS3811" i="4"/>
  <c r="FT3811" i="4"/>
  <c r="GC3811" i="4"/>
  <c r="GD3811" i="4"/>
  <c r="FI3812" i="4"/>
  <c r="FJ3812" i="4"/>
  <c r="FS3812" i="4"/>
  <c r="FT3812" i="4"/>
  <c r="GC3812" i="4"/>
  <c r="GD3812" i="4"/>
  <c r="FI3813" i="4"/>
  <c r="FJ3813" i="4"/>
  <c r="FS3813" i="4"/>
  <c r="FT3813" i="4"/>
  <c r="GC3813" i="4"/>
  <c r="GD3813" i="4"/>
  <c r="FI3814" i="4"/>
  <c r="FJ3814" i="4"/>
  <c r="FS3814" i="4"/>
  <c r="FT3814" i="4"/>
  <c r="GC3814" i="4"/>
  <c r="GD3814" i="4"/>
  <c r="FI3815" i="4"/>
  <c r="FJ3815" i="4"/>
  <c r="FS3815" i="4"/>
  <c r="FT3815" i="4"/>
  <c r="GC3815" i="4"/>
  <c r="GD3815" i="4"/>
  <c r="FI3816" i="4"/>
  <c r="FJ3816" i="4"/>
  <c r="FS3816" i="4"/>
  <c r="FT3816" i="4"/>
  <c r="GC3816" i="4"/>
  <c r="GD3816" i="4"/>
  <c r="FI3817" i="4"/>
  <c r="FJ3817" i="4"/>
  <c r="FS3817" i="4"/>
  <c r="FT3817" i="4"/>
  <c r="GC3817" i="4"/>
  <c r="GD3817" i="4"/>
  <c r="FI3818" i="4"/>
  <c r="FJ3818" i="4"/>
  <c r="FS3818" i="4"/>
  <c r="FT3818" i="4"/>
  <c r="GC3818" i="4"/>
  <c r="GD3818" i="4"/>
  <c r="FI3819" i="4"/>
  <c r="FJ3819" i="4"/>
  <c r="FS3819" i="4"/>
  <c r="FT3819" i="4"/>
  <c r="GC3819" i="4"/>
  <c r="GD3819" i="4"/>
  <c r="FI3820" i="4"/>
  <c r="FJ3820" i="4"/>
  <c r="FS3820" i="4"/>
  <c r="FT3820" i="4"/>
  <c r="GC3820" i="4"/>
  <c r="GD3820" i="4"/>
  <c r="FI3821" i="4"/>
  <c r="FJ3821" i="4"/>
  <c r="FS3821" i="4"/>
  <c r="FT3821" i="4"/>
  <c r="GC3821" i="4"/>
  <c r="GD3821" i="4"/>
  <c r="FI3822" i="4"/>
  <c r="FJ3822" i="4"/>
  <c r="FS3822" i="4"/>
  <c r="FT3822" i="4"/>
  <c r="GC3822" i="4"/>
  <c r="GD3822" i="4"/>
  <c r="FI3823" i="4"/>
  <c r="FJ3823" i="4"/>
  <c r="FS3823" i="4"/>
  <c r="FT3823" i="4"/>
  <c r="GC3823" i="4"/>
  <c r="GD3823" i="4"/>
  <c r="FI3824" i="4"/>
  <c r="FJ3824" i="4"/>
  <c r="FS3824" i="4"/>
  <c r="FT3824" i="4"/>
  <c r="GC3824" i="4"/>
  <c r="GD3824" i="4"/>
  <c r="FI3825" i="4"/>
  <c r="FJ3825" i="4"/>
  <c r="FS3825" i="4"/>
  <c r="FT3825" i="4"/>
  <c r="GC3825" i="4"/>
  <c r="GD3825" i="4"/>
  <c r="FI3826" i="4"/>
  <c r="FJ3826" i="4"/>
  <c r="FS3826" i="4"/>
  <c r="FT3826" i="4"/>
  <c r="GC3826" i="4"/>
  <c r="GD3826" i="4"/>
  <c r="FI3827" i="4"/>
  <c r="FJ3827" i="4"/>
  <c r="FS3827" i="4"/>
  <c r="FT3827" i="4"/>
  <c r="GC3827" i="4"/>
  <c r="GD3827" i="4"/>
  <c r="FI3828" i="4"/>
  <c r="FJ3828" i="4"/>
  <c r="FS3828" i="4"/>
  <c r="FT3828" i="4"/>
  <c r="GC3828" i="4"/>
  <c r="GD3828" i="4"/>
  <c r="FI3829" i="4"/>
  <c r="FJ3829" i="4"/>
  <c r="FS3829" i="4"/>
  <c r="FT3829" i="4"/>
  <c r="GC3829" i="4"/>
  <c r="GD3829" i="4"/>
  <c r="FI3830" i="4"/>
  <c r="FJ3830" i="4"/>
  <c r="FS3830" i="4"/>
  <c r="FT3830" i="4"/>
  <c r="GC3830" i="4"/>
  <c r="GD3830" i="4"/>
  <c r="FI3831" i="4"/>
  <c r="FJ3831" i="4"/>
  <c r="FS3831" i="4"/>
  <c r="FT3831" i="4"/>
  <c r="GC3831" i="4"/>
  <c r="GD3831" i="4"/>
  <c r="FI3832" i="4"/>
  <c r="FJ3832" i="4"/>
  <c r="FS3832" i="4"/>
  <c r="FT3832" i="4"/>
  <c r="GC3832" i="4"/>
  <c r="GD3832" i="4"/>
  <c r="FI3833" i="4"/>
  <c r="FJ3833" i="4"/>
  <c r="FS3833" i="4"/>
  <c r="FT3833" i="4"/>
  <c r="GC3833" i="4"/>
  <c r="GD3833" i="4"/>
  <c r="FI3834" i="4"/>
  <c r="FJ3834" i="4"/>
  <c r="FS3834" i="4"/>
  <c r="FT3834" i="4"/>
  <c r="GC3834" i="4"/>
  <c r="GD3834" i="4"/>
  <c r="FI3835" i="4"/>
  <c r="FJ3835" i="4"/>
  <c r="FS3835" i="4"/>
  <c r="FT3835" i="4"/>
  <c r="GC3835" i="4"/>
  <c r="GD3835" i="4"/>
  <c r="FI3836" i="4"/>
  <c r="FJ3836" i="4"/>
  <c r="FS3836" i="4"/>
  <c r="FT3836" i="4"/>
  <c r="GC3836" i="4"/>
  <c r="GD3836" i="4"/>
  <c r="FI3837" i="4"/>
  <c r="FJ3837" i="4"/>
  <c r="FS3837" i="4"/>
  <c r="FT3837" i="4"/>
  <c r="GC3837" i="4"/>
  <c r="GD3837" i="4"/>
  <c r="FI3838" i="4"/>
  <c r="FJ3838" i="4"/>
  <c r="FS3838" i="4"/>
  <c r="FT3838" i="4"/>
  <c r="GC3838" i="4"/>
  <c r="GD3838" i="4"/>
  <c r="FI3839" i="4"/>
  <c r="FJ3839" i="4"/>
  <c r="FS3839" i="4"/>
  <c r="FT3839" i="4"/>
  <c r="GC3839" i="4"/>
  <c r="GD3839" i="4"/>
  <c r="FI3840" i="4"/>
  <c r="FJ3840" i="4"/>
  <c r="FS3840" i="4"/>
  <c r="FT3840" i="4"/>
  <c r="GC3840" i="4"/>
  <c r="GD3840" i="4"/>
  <c r="FI3841" i="4"/>
  <c r="FJ3841" i="4"/>
  <c r="FS3841" i="4"/>
  <c r="FT3841" i="4"/>
  <c r="GC3841" i="4"/>
  <c r="GD3841" i="4"/>
  <c r="FI3842" i="4"/>
  <c r="FJ3842" i="4"/>
  <c r="FS3842" i="4"/>
  <c r="FT3842" i="4"/>
  <c r="GC3842" i="4"/>
  <c r="GD3842" i="4"/>
  <c r="FI3843" i="4"/>
  <c r="FJ3843" i="4"/>
  <c r="FS3843" i="4"/>
  <c r="FT3843" i="4"/>
  <c r="GC3843" i="4"/>
  <c r="GD3843" i="4"/>
  <c r="FI3844" i="4"/>
  <c r="FJ3844" i="4"/>
  <c r="FS3844" i="4"/>
  <c r="FT3844" i="4"/>
  <c r="GC3844" i="4"/>
  <c r="GD3844" i="4"/>
  <c r="FI3845" i="4"/>
  <c r="FJ3845" i="4"/>
  <c r="FS3845" i="4"/>
  <c r="FT3845" i="4"/>
  <c r="GC3845" i="4"/>
  <c r="GD3845" i="4"/>
  <c r="FI3846" i="4"/>
  <c r="FJ3846" i="4"/>
  <c r="FS3846" i="4"/>
  <c r="FT3846" i="4"/>
  <c r="GC3846" i="4"/>
  <c r="GD3846" i="4"/>
  <c r="FI3847" i="4"/>
  <c r="FJ3847" i="4"/>
  <c r="FS3847" i="4"/>
  <c r="FT3847" i="4"/>
  <c r="GC3847" i="4"/>
  <c r="GD3847" i="4"/>
  <c r="FI3848" i="4"/>
  <c r="FJ3848" i="4"/>
  <c r="FS3848" i="4"/>
  <c r="FT3848" i="4"/>
  <c r="GC3848" i="4"/>
  <c r="GD3848" i="4"/>
  <c r="FI3849" i="4"/>
  <c r="FJ3849" i="4"/>
  <c r="FS3849" i="4"/>
  <c r="FT3849" i="4"/>
  <c r="GC3849" i="4"/>
  <c r="GD3849" i="4"/>
  <c r="FI3850" i="4"/>
  <c r="FJ3850" i="4"/>
  <c r="FS3850" i="4"/>
  <c r="FT3850" i="4"/>
  <c r="GC3850" i="4"/>
  <c r="GD3850" i="4"/>
  <c r="FI3851" i="4"/>
  <c r="FJ3851" i="4"/>
  <c r="FS3851" i="4"/>
  <c r="FT3851" i="4"/>
  <c r="GC3851" i="4"/>
  <c r="GD3851" i="4"/>
  <c r="FI3852" i="4"/>
  <c r="FJ3852" i="4"/>
  <c r="FS3852" i="4"/>
  <c r="FT3852" i="4"/>
  <c r="GC3852" i="4"/>
  <c r="GD3852" i="4"/>
  <c r="FI3853" i="4"/>
  <c r="FJ3853" i="4"/>
  <c r="FS3853" i="4"/>
  <c r="FT3853" i="4"/>
  <c r="GC3853" i="4"/>
  <c r="GD3853" i="4"/>
  <c r="FI3854" i="4"/>
  <c r="FJ3854" i="4"/>
  <c r="FS3854" i="4"/>
  <c r="FT3854" i="4"/>
  <c r="GC3854" i="4"/>
  <c r="GD3854" i="4"/>
  <c r="FI3855" i="4"/>
  <c r="FJ3855" i="4"/>
  <c r="FS3855" i="4"/>
  <c r="FT3855" i="4"/>
  <c r="GC3855" i="4"/>
  <c r="GD3855" i="4"/>
  <c r="FI3856" i="4"/>
  <c r="FJ3856" i="4"/>
  <c r="FS3856" i="4"/>
  <c r="FT3856" i="4"/>
  <c r="GC3856" i="4"/>
  <c r="GD3856" i="4"/>
  <c r="FI3857" i="4"/>
  <c r="FJ3857" i="4"/>
  <c r="FS3857" i="4"/>
  <c r="FT3857" i="4"/>
  <c r="GC3857" i="4"/>
  <c r="GD3857" i="4"/>
  <c r="FI3858" i="4"/>
  <c r="FJ3858" i="4"/>
  <c r="FS3858" i="4"/>
  <c r="FT3858" i="4"/>
  <c r="GC3858" i="4"/>
  <c r="GD3858" i="4"/>
  <c r="FI3859" i="4"/>
  <c r="FJ3859" i="4"/>
  <c r="FS3859" i="4"/>
  <c r="FT3859" i="4"/>
  <c r="GC3859" i="4"/>
  <c r="GD3859" i="4"/>
  <c r="FI3860" i="4"/>
  <c r="FJ3860" i="4"/>
  <c r="FS3860" i="4"/>
  <c r="FT3860" i="4"/>
  <c r="GC3860" i="4"/>
  <c r="GD3860" i="4"/>
  <c r="FI3861" i="4"/>
  <c r="FJ3861" i="4"/>
  <c r="FS3861" i="4"/>
  <c r="FT3861" i="4"/>
  <c r="GC3861" i="4"/>
  <c r="GD3861" i="4"/>
  <c r="FI3862" i="4"/>
  <c r="FJ3862" i="4"/>
  <c r="FS3862" i="4"/>
  <c r="FT3862" i="4"/>
  <c r="GC3862" i="4"/>
  <c r="GD3862" i="4"/>
  <c r="FI3863" i="4"/>
  <c r="FJ3863" i="4"/>
  <c r="FS3863" i="4"/>
  <c r="FT3863" i="4"/>
  <c r="GC3863" i="4"/>
  <c r="GD3863" i="4"/>
  <c r="FI3864" i="4"/>
  <c r="FJ3864" i="4"/>
  <c r="FS3864" i="4"/>
  <c r="FT3864" i="4"/>
  <c r="GC3864" i="4"/>
  <c r="GD3864" i="4"/>
  <c r="FI3865" i="4"/>
  <c r="FJ3865" i="4"/>
  <c r="FS3865" i="4"/>
  <c r="FT3865" i="4"/>
  <c r="GC3865" i="4"/>
  <c r="GD3865" i="4"/>
  <c r="FI3866" i="4"/>
  <c r="FJ3866" i="4"/>
  <c r="FS3866" i="4"/>
  <c r="FT3866" i="4"/>
  <c r="GC3866" i="4"/>
  <c r="GD3866" i="4"/>
  <c r="FI3867" i="4"/>
  <c r="FJ3867" i="4"/>
  <c r="FS3867" i="4"/>
  <c r="FT3867" i="4"/>
  <c r="GC3867" i="4"/>
  <c r="GD3867" i="4"/>
  <c r="FI3868" i="4"/>
  <c r="FJ3868" i="4"/>
  <c r="FS3868" i="4"/>
  <c r="FT3868" i="4"/>
  <c r="GC3868" i="4"/>
  <c r="GD3868" i="4"/>
  <c r="FI3869" i="4"/>
  <c r="FJ3869" i="4"/>
  <c r="FS3869" i="4"/>
  <c r="FT3869" i="4"/>
  <c r="GC3869" i="4"/>
  <c r="GD3869" i="4"/>
  <c r="FI3870" i="4"/>
  <c r="FJ3870" i="4"/>
  <c r="FS3870" i="4"/>
  <c r="FT3870" i="4"/>
  <c r="GC3870" i="4"/>
  <c r="GD3870" i="4"/>
  <c r="FI3871" i="4"/>
  <c r="FJ3871" i="4"/>
  <c r="FS3871" i="4"/>
  <c r="FT3871" i="4"/>
  <c r="GC3871" i="4"/>
  <c r="GD3871" i="4"/>
  <c r="FI3872" i="4"/>
  <c r="FJ3872" i="4"/>
  <c r="FS3872" i="4"/>
  <c r="FT3872" i="4"/>
  <c r="GC3872" i="4"/>
  <c r="GD3872" i="4"/>
  <c r="FI3873" i="4"/>
  <c r="FJ3873" i="4"/>
  <c r="FS3873" i="4"/>
  <c r="FT3873" i="4"/>
  <c r="GC3873" i="4"/>
  <c r="GD3873" i="4"/>
  <c r="FI3874" i="4"/>
  <c r="FJ3874" i="4"/>
  <c r="FS3874" i="4"/>
  <c r="FT3874" i="4"/>
  <c r="GC3874" i="4"/>
  <c r="GD3874" i="4"/>
  <c r="FI3875" i="4"/>
  <c r="FJ3875" i="4"/>
  <c r="FS3875" i="4"/>
  <c r="FT3875" i="4"/>
  <c r="GC3875" i="4"/>
  <c r="GD3875" i="4"/>
  <c r="FI3876" i="4"/>
  <c r="FJ3876" i="4"/>
  <c r="FS3876" i="4"/>
  <c r="FT3876" i="4"/>
  <c r="GC3876" i="4"/>
  <c r="GD3876" i="4"/>
  <c r="FI3877" i="4"/>
  <c r="FJ3877" i="4"/>
  <c r="FS3877" i="4"/>
  <c r="FT3877" i="4"/>
  <c r="GC3877" i="4"/>
  <c r="GD3877" i="4"/>
  <c r="FI3878" i="4"/>
  <c r="FJ3878" i="4"/>
  <c r="FS3878" i="4"/>
  <c r="FT3878" i="4"/>
  <c r="GC3878" i="4"/>
  <c r="GD3878" i="4"/>
  <c r="FI3879" i="4"/>
  <c r="FJ3879" i="4"/>
  <c r="FS3879" i="4"/>
  <c r="FT3879" i="4"/>
  <c r="GC3879" i="4"/>
  <c r="GD3879" i="4"/>
  <c r="FI3880" i="4"/>
  <c r="FJ3880" i="4"/>
  <c r="FS3880" i="4"/>
  <c r="FT3880" i="4"/>
  <c r="GC3880" i="4"/>
  <c r="GD3880" i="4"/>
  <c r="FI3881" i="4"/>
  <c r="FJ3881" i="4"/>
  <c r="FS3881" i="4"/>
  <c r="FT3881" i="4"/>
  <c r="GC3881" i="4"/>
  <c r="GD3881" i="4"/>
  <c r="FI3882" i="4"/>
  <c r="FJ3882" i="4"/>
  <c r="FS3882" i="4"/>
  <c r="FT3882" i="4"/>
  <c r="GC3882" i="4"/>
  <c r="GD3882" i="4"/>
  <c r="FI3883" i="4"/>
  <c r="FJ3883" i="4"/>
  <c r="FS3883" i="4"/>
  <c r="FT3883" i="4"/>
  <c r="GC3883" i="4"/>
  <c r="GD3883" i="4"/>
  <c r="FI3884" i="4"/>
  <c r="FJ3884" i="4"/>
  <c r="FS3884" i="4"/>
  <c r="FT3884" i="4"/>
  <c r="GC3884" i="4"/>
  <c r="GD3884" i="4"/>
  <c r="FI3885" i="4"/>
  <c r="FJ3885" i="4"/>
  <c r="FS3885" i="4"/>
  <c r="FT3885" i="4"/>
  <c r="GC3885" i="4"/>
  <c r="GD3885" i="4"/>
  <c r="FI3886" i="4"/>
  <c r="FJ3886" i="4"/>
  <c r="FS3886" i="4"/>
  <c r="FT3886" i="4"/>
  <c r="GC3886" i="4"/>
  <c r="GD3886" i="4"/>
  <c r="FI3887" i="4"/>
  <c r="FJ3887" i="4"/>
  <c r="FS3887" i="4"/>
  <c r="FT3887" i="4"/>
  <c r="GC3887" i="4"/>
  <c r="GD3887" i="4"/>
  <c r="FI3888" i="4"/>
  <c r="FJ3888" i="4"/>
  <c r="FS3888" i="4"/>
  <c r="FT3888" i="4"/>
  <c r="GC3888" i="4"/>
  <c r="GD3888" i="4"/>
  <c r="FI3889" i="4"/>
  <c r="FJ3889" i="4"/>
  <c r="FS3889" i="4"/>
  <c r="FT3889" i="4"/>
  <c r="GC3889" i="4"/>
  <c r="GD3889" i="4"/>
  <c r="FI3890" i="4"/>
  <c r="FJ3890" i="4"/>
  <c r="FS3890" i="4"/>
  <c r="FT3890" i="4"/>
  <c r="GC3890" i="4"/>
  <c r="GD3890" i="4"/>
  <c r="FI3891" i="4"/>
  <c r="FJ3891" i="4"/>
  <c r="FS3891" i="4"/>
  <c r="FT3891" i="4"/>
  <c r="GC3891" i="4"/>
  <c r="GD3891" i="4"/>
  <c r="FI3892" i="4"/>
  <c r="FJ3892" i="4"/>
  <c r="FS3892" i="4"/>
  <c r="FT3892" i="4"/>
  <c r="GC3892" i="4"/>
  <c r="GD3892" i="4"/>
  <c r="FI3893" i="4"/>
  <c r="FJ3893" i="4"/>
  <c r="FS3893" i="4"/>
  <c r="FT3893" i="4"/>
  <c r="GC3893" i="4"/>
  <c r="GD3893" i="4"/>
  <c r="FI3894" i="4"/>
  <c r="FJ3894" i="4"/>
  <c r="FS3894" i="4"/>
  <c r="FT3894" i="4"/>
  <c r="GC3894" i="4"/>
  <c r="GD3894" i="4"/>
  <c r="FI3895" i="4"/>
  <c r="FJ3895" i="4"/>
  <c r="FS3895" i="4"/>
  <c r="FT3895" i="4"/>
  <c r="GC3895" i="4"/>
  <c r="GD3895" i="4"/>
  <c r="FI3896" i="4"/>
  <c r="FJ3896" i="4"/>
  <c r="FS3896" i="4"/>
  <c r="FT3896" i="4"/>
  <c r="GC3896" i="4"/>
  <c r="GD3896" i="4"/>
  <c r="FI3897" i="4"/>
  <c r="FJ3897" i="4"/>
  <c r="FS3897" i="4"/>
  <c r="FT3897" i="4"/>
  <c r="GC3897" i="4"/>
  <c r="GD3897" i="4"/>
  <c r="FI3898" i="4"/>
  <c r="FJ3898" i="4"/>
  <c r="FS3898" i="4"/>
  <c r="FT3898" i="4"/>
  <c r="GC3898" i="4"/>
  <c r="GD3898" i="4"/>
  <c r="FI3899" i="4"/>
  <c r="FJ3899" i="4"/>
  <c r="FS3899" i="4"/>
  <c r="FT3899" i="4"/>
  <c r="GC3899" i="4"/>
  <c r="GD3899" i="4"/>
  <c r="FI3900" i="4"/>
  <c r="FJ3900" i="4"/>
  <c r="FS3900" i="4"/>
  <c r="FT3900" i="4"/>
  <c r="GC3900" i="4"/>
  <c r="GD3900" i="4"/>
  <c r="FI3901" i="4"/>
  <c r="FJ3901" i="4"/>
  <c r="FS3901" i="4"/>
  <c r="FT3901" i="4"/>
  <c r="GC3901" i="4"/>
  <c r="GD3901" i="4"/>
  <c r="FI3902" i="4"/>
  <c r="FJ3902" i="4"/>
  <c r="FS3902" i="4"/>
  <c r="FT3902" i="4"/>
  <c r="GC3902" i="4"/>
  <c r="GD3902" i="4"/>
  <c r="FI3903" i="4"/>
  <c r="FJ3903" i="4"/>
  <c r="FS3903" i="4"/>
  <c r="FT3903" i="4"/>
  <c r="GC3903" i="4"/>
  <c r="GD3903" i="4"/>
  <c r="FI3904" i="4"/>
  <c r="FJ3904" i="4"/>
  <c r="FS3904" i="4"/>
  <c r="FT3904" i="4"/>
  <c r="GC3904" i="4"/>
  <c r="GD3904" i="4"/>
  <c r="FI3905" i="4"/>
  <c r="FJ3905" i="4"/>
  <c r="FS3905" i="4"/>
  <c r="FT3905" i="4"/>
  <c r="GC3905" i="4"/>
  <c r="GD3905" i="4"/>
  <c r="FI3906" i="4"/>
  <c r="FJ3906" i="4"/>
  <c r="FS3906" i="4"/>
  <c r="FT3906" i="4"/>
  <c r="GC3906" i="4"/>
  <c r="GD3906" i="4"/>
  <c r="FI3907" i="4"/>
  <c r="FJ3907" i="4"/>
  <c r="FS3907" i="4"/>
  <c r="FT3907" i="4"/>
  <c r="GC3907" i="4"/>
  <c r="GD3907" i="4"/>
  <c r="FI3908" i="4"/>
  <c r="FJ3908" i="4"/>
  <c r="FS3908" i="4"/>
  <c r="FT3908" i="4"/>
  <c r="GC3908" i="4"/>
  <c r="GD3908" i="4"/>
  <c r="FI3909" i="4"/>
  <c r="FJ3909" i="4"/>
  <c r="FS3909" i="4"/>
  <c r="FT3909" i="4"/>
  <c r="GC3909" i="4"/>
  <c r="GD3909" i="4"/>
  <c r="FI3910" i="4"/>
  <c r="FJ3910" i="4"/>
  <c r="FS3910" i="4"/>
  <c r="FT3910" i="4"/>
  <c r="GC3910" i="4"/>
  <c r="GD3910" i="4"/>
  <c r="FI3911" i="4"/>
  <c r="FJ3911" i="4"/>
  <c r="FS3911" i="4"/>
  <c r="FT3911" i="4"/>
  <c r="GC3911" i="4"/>
  <c r="GD3911" i="4"/>
  <c r="FI3912" i="4"/>
  <c r="FJ3912" i="4"/>
  <c r="FS3912" i="4"/>
  <c r="FT3912" i="4"/>
  <c r="GC3912" i="4"/>
  <c r="GD3912" i="4"/>
  <c r="FI3913" i="4"/>
  <c r="FJ3913" i="4"/>
  <c r="FS3913" i="4"/>
  <c r="FT3913" i="4"/>
  <c r="GC3913" i="4"/>
  <c r="GD3913" i="4"/>
  <c r="FI3914" i="4"/>
  <c r="FJ3914" i="4"/>
  <c r="FS3914" i="4"/>
  <c r="FT3914" i="4"/>
  <c r="GC3914" i="4"/>
  <c r="GD3914" i="4"/>
  <c r="FI3915" i="4"/>
  <c r="FJ3915" i="4"/>
  <c r="FS3915" i="4"/>
  <c r="FT3915" i="4"/>
  <c r="GC3915" i="4"/>
  <c r="GD3915" i="4"/>
  <c r="FI3916" i="4"/>
  <c r="FJ3916" i="4"/>
  <c r="FS3916" i="4"/>
  <c r="FT3916" i="4"/>
  <c r="GC3916" i="4"/>
  <c r="GD3916" i="4"/>
  <c r="FI3917" i="4"/>
  <c r="FJ3917" i="4"/>
  <c r="FS3917" i="4"/>
  <c r="FT3917" i="4"/>
  <c r="GC3917" i="4"/>
  <c r="GD3917" i="4"/>
  <c r="FI3918" i="4"/>
  <c r="FJ3918" i="4"/>
  <c r="FS3918" i="4"/>
  <c r="FT3918" i="4"/>
  <c r="GC3918" i="4"/>
  <c r="GD3918" i="4"/>
  <c r="FI3919" i="4"/>
  <c r="FJ3919" i="4"/>
  <c r="FS3919" i="4"/>
  <c r="FT3919" i="4"/>
  <c r="GC3919" i="4"/>
  <c r="GD3919" i="4"/>
  <c r="FI3920" i="4"/>
  <c r="FJ3920" i="4"/>
  <c r="FS3920" i="4"/>
  <c r="FT3920" i="4"/>
  <c r="GC3920" i="4"/>
  <c r="GD3920" i="4"/>
  <c r="FI3921" i="4"/>
  <c r="FJ3921" i="4"/>
  <c r="FS3921" i="4"/>
  <c r="FT3921" i="4"/>
  <c r="GC3921" i="4"/>
  <c r="GD3921" i="4"/>
  <c r="FI3922" i="4"/>
  <c r="FJ3922" i="4"/>
  <c r="FS3922" i="4"/>
  <c r="FT3922" i="4"/>
  <c r="GC3922" i="4"/>
  <c r="GD3922" i="4"/>
  <c r="FI3923" i="4"/>
  <c r="FJ3923" i="4"/>
  <c r="FS3923" i="4"/>
  <c r="FT3923" i="4"/>
  <c r="GC3923" i="4"/>
  <c r="GD3923" i="4"/>
  <c r="FI3924" i="4"/>
  <c r="FJ3924" i="4"/>
  <c r="FS3924" i="4"/>
  <c r="FT3924" i="4"/>
  <c r="GC3924" i="4"/>
  <c r="GD3924" i="4"/>
  <c r="FI3925" i="4"/>
  <c r="FJ3925" i="4"/>
  <c r="FS3925" i="4"/>
  <c r="FT3925" i="4"/>
  <c r="GC3925" i="4"/>
  <c r="GD3925" i="4"/>
  <c r="FI3926" i="4"/>
  <c r="FJ3926" i="4"/>
  <c r="FS3926" i="4"/>
  <c r="FT3926" i="4"/>
  <c r="GC3926" i="4"/>
  <c r="GD3926" i="4"/>
  <c r="FI3927" i="4"/>
  <c r="FJ3927" i="4"/>
  <c r="FS3927" i="4"/>
  <c r="FT3927" i="4"/>
  <c r="GC3927" i="4"/>
  <c r="GD3927" i="4"/>
  <c r="FI3928" i="4"/>
  <c r="FJ3928" i="4"/>
  <c r="FS3928" i="4"/>
  <c r="FT3928" i="4"/>
  <c r="GC3928" i="4"/>
  <c r="GD3928" i="4"/>
  <c r="FI3929" i="4"/>
  <c r="FJ3929" i="4"/>
  <c r="FS3929" i="4"/>
  <c r="FT3929" i="4"/>
  <c r="GC3929" i="4"/>
  <c r="GD3929" i="4"/>
  <c r="FI3930" i="4"/>
  <c r="FJ3930" i="4"/>
  <c r="FS3930" i="4"/>
  <c r="FT3930" i="4"/>
  <c r="GC3930" i="4"/>
  <c r="GD3930" i="4"/>
  <c r="FI3931" i="4"/>
  <c r="FJ3931" i="4"/>
  <c r="FS3931" i="4"/>
  <c r="FT3931" i="4"/>
  <c r="GC3931" i="4"/>
  <c r="GD3931" i="4"/>
  <c r="FI3932" i="4"/>
  <c r="FJ3932" i="4"/>
  <c r="FS3932" i="4"/>
  <c r="FT3932" i="4"/>
  <c r="GC3932" i="4"/>
  <c r="GD3932" i="4"/>
  <c r="FI3933" i="4"/>
  <c r="FJ3933" i="4"/>
  <c r="FS3933" i="4"/>
  <c r="FT3933" i="4"/>
  <c r="GC3933" i="4"/>
  <c r="GD3933" i="4"/>
  <c r="FI3934" i="4"/>
  <c r="FJ3934" i="4"/>
  <c r="FS3934" i="4"/>
  <c r="FT3934" i="4"/>
  <c r="GC3934" i="4"/>
  <c r="GD3934" i="4"/>
  <c r="FI3935" i="4"/>
  <c r="FJ3935" i="4"/>
  <c r="FS3935" i="4"/>
  <c r="FT3935" i="4"/>
  <c r="GC3935" i="4"/>
  <c r="GD3935" i="4"/>
  <c r="FI3936" i="4"/>
  <c r="FJ3936" i="4"/>
  <c r="FS3936" i="4"/>
  <c r="FT3936" i="4"/>
  <c r="GC3936" i="4"/>
  <c r="GD3936" i="4"/>
  <c r="FI3937" i="4"/>
  <c r="FJ3937" i="4"/>
  <c r="FS3937" i="4"/>
  <c r="FT3937" i="4"/>
  <c r="GC3937" i="4"/>
  <c r="GD3937" i="4"/>
  <c r="FI3938" i="4"/>
  <c r="FJ3938" i="4"/>
  <c r="FS3938" i="4"/>
  <c r="FT3938" i="4"/>
  <c r="GC3938" i="4"/>
  <c r="GD3938" i="4"/>
  <c r="FI3939" i="4"/>
  <c r="FJ3939" i="4"/>
  <c r="FS3939" i="4"/>
  <c r="FT3939" i="4"/>
  <c r="GC3939" i="4"/>
  <c r="GD3939" i="4"/>
  <c r="FI3940" i="4"/>
  <c r="FJ3940" i="4"/>
  <c r="FS3940" i="4"/>
  <c r="FT3940" i="4"/>
  <c r="GC3940" i="4"/>
  <c r="GD3940" i="4"/>
  <c r="FI3941" i="4"/>
  <c r="FJ3941" i="4"/>
  <c r="FS3941" i="4"/>
  <c r="FT3941" i="4"/>
  <c r="GC3941" i="4"/>
  <c r="GD3941" i="4"/>
  <c r="FI3942" i="4"/>
  <c r="FJ3942" i="4"/>
  <c r="FS3942" i="4"/>
  <c r="FT3942" i="4"/>
  <c r="GC3942" i="4"/>
  <c r="GD3942" i="4"/>
  <c r="FI3943" i="4"/>
  <c r="FJ3943" i="4"/>
  <c r="FS3943" i="4"/>
  <c r="FT3943" i="4"/>
  <c r="GC3943" i="4"/>
  <c r="GD3943" i="4"/>
  <c r="FI3944" i="4"/>
  <c r="FJ3944" i="4"/>
  <c r="FS3944" i="4"/>
  <c r="FT3944" i="4"/>
  <c r="GC3944" i="4"/>
  <c r="GD3944" i="4"/>
  <c r="FI3945" i="4"/>
  <c r="FJ3945" i="4"/>
  <c r="FS3945" i="4"/>
  <c r="FT3945" i="4"/>
  <c r="GC3945" i="4"/>
  <c r="GD3945" i="4"/>
  <c r="FI3946" i="4"/>
  <c r="FJ3946" i="4"/>
  <c r="FS3946" i="4"/>
  <c r="FT3946" i="4"/>
  <c r="GC3946" i="4"/>
  <c r="GD3946" i="4"/>
  <c r="FI3947" i="4"/>
  <c r="FJ3947" i="4"/>
  <c r="FS3947" i="4"/>
  <c r="FT3947" i="4"/>
  <c r="GC3947" i="4"/>
  <c r="GD3947" i="4"/>
  <c r="FI3948" i="4"/>
  <c r="FJ3948" i="4"/>
  <c r="FS3948" i="4"/>
  <c r="FT3948" i="4"/>
  <c r="GC3948" i="4"/>
  <c r="GD3948" i="4"/>
  <c r="FI3949" i="4"/>
  <c r="FJ3949" i="4"/>
  <c r="FS3949" i="4"/>
  <c r="FT3949" i="4"/>
  <c r="GC3949" i="4"/>
  <c r="GD3949" i="4"/>
  <c r="FI3950" i="4"/>
  <c r="FJ3950" i="4"/>
  <c r="FS3950" i="4"/>
  <c r="FT3950" i="4"/>
  <c r="GC3950" i="4"/>
  <c r="GD3950" i="4"/>
  <c r="FI3951" i="4"/>
  <c r="FJ3951" i="4"/>
  <c r="FS3951" i="4"/>
  <c r="FT3951" i="4"/>
  <c r="GC3951" i="4"/>
  <c r="GD3951" i="4"/>
  <c r="FI3952" i="4"/>
  <c r="FJ3952" i="4"/>
  <c r="FS3952" i="4"/>
  <c r="FT3952" i="4"/>
  <c r="GC3952" i="4"/>
  <c r="GD3952" i="4"/>
  <c r="FI3953" i="4"/>
  <c r="FJ3953" i="4"/>
  <c r="FS3953" i="4"/>
  <c r="FT3953" i="4"/>
  <c r="GC3953" i="4"/>
  <c r="GD3953" i="4"/>
  <c r="FI3954" i="4"/>
  <c r="FJ3954" i="4"/>
  <c r="FS3954" i="4"/>
  <c r="FT3954" i="4"/>
  <c r="GC3954" i="4"/>
  <c r="GD3954" i="4"/>
  <c r="FI3955" i="4"/>
  <c r="FJ3955" i="4"/>
  <c r="FS3955" i="4"/>
  <c r="FT3955" i="4"/>
  <c r="GC3955" i="4"/>
  <c r="GD3955" i="4"/>
  <c r="FI3956" i="4"/>
  <c r="FJ3956" i="4"/>
  <c r="FS3956" i="4"/>
  <c r="FT3956" i="4"/>
  <c r="GC3956" i="4"/>
  <c r="GD3956" i="4"/>
  <c r="FI3957" i="4"/>
  <c r="FJ3957" i="4"/>
  <c r="FS3957" i="4"/>
  <c r="FT3957" i="4"/>
  <c r="GC3957" i="4"/>
  <c r="GD3957" i="4"/>
  <c r="FI3958" i="4"/>
  <c r="FJ3958" i="4"/>
  <c r="FS3958" i="4"/>
  <c r="FT3958" i="4"/>
  <c r="GC3958" i="4"/>
  <c r="GD3958" i="4"/>
  <c r="FI3959" i="4"/>
  <c r="FJ3959" i="4"/>
  <c r="FS3959" i="4"/>
  <c r="FT3959" i="4"/>
  <c r="GC3959" i="4"/>
  <c r="GD3959" i="4"/>
  <c r="FI3960" i="4"/>
  <c r="FJ3960" i="4"/>
  <c r="FS3960" i="4"/>
  <c r="FT3960" i="4"/>
  <c r="GC3960" i="4"/>
  <c r="GD3960" i="4"/>
  <c r="FI3961" i="4"/>
  <c r="FJ3961" i="4"/>
  <c r="FS3961" i="4"/>
  <c r="FT3961" i="4"/>
  <c r="GC3961" i="4"/>
  <c r="GD3961" i="4"/>
  <c r="FI3962" i="4"/>
  <c r="FJ3962" i="4"/>
  <c r="FS3962" i="4"/>
  <c r="FT3962" i="4"/>
  <c r="GC3962" i="4"/>
  <c r="GD3962" i="4"/>
  <c r="FI3963" i="4"/>
  <c r="FJ3963" i="4"/>
  <c r="FS3963" i="4"/>
  <c r="FT3963" i="4"/>
  <c r="GC3963" i="4"/>
  <c r="GD3963" i="4"/>
  <c r="FI3964" i="4"/>
  <c r="FJ3964" i="4"/>
  <c r="FS3964" i="4"/>
  <c r="FT3964" i="4"/>
  <c r="GC3964" i="4"/>
  <c r="GD3964" i="4"/>
  <c r="FI3965" i="4"/>
  <c r="FJ3965" i="4"/>
  <c r="FS3965" i="4"/>
  <c r="FT3965" i="4"/>
  <c r="GC3965" i="4"/>
  <c r="GD3965" i="4"/>
  <c r="FI3966" i="4"/>
  <c r="FJ3966" i="4"/>
  <c r="FS3966" i="4"/>
  <c r="FT3966" i="4"/>
  <c r="GC3966" i="4"/>
  <c r="GD3966" i="4"/>
  <c r="FI3967" i="4"/>
  <c r="FJ3967" i="4"/>
  <c r="FS3967" i="4"/>
  <c r="FT3967" i="4"/>
  <c r="GC3967" i="4"/>
  <c r="GD3967" i="4"/>
  <c r="FI3968" i="4"/>
  <c r="FJ3968" i="4"/>
  <c r="FS3968" i="4"/>
  <c r="FT3968" i="4"/>
  <c r="GC3968" i="4"/>
  <c r="GD3968" i="4"/>
  <c r="FI3969" i="4"/>
  <c r="FJ3969" i="4"/>
  <c r="FS3969" i="4"/>
  <c r="FT3969" i="4"/>
  <c r="GC3969" i="4"/>
  <c r="GD3969" i="4"/>
  <c r="FI3970" i="4"/>
  <c r="FJ3970" i="4"/>
  <c r="FS3970" i="4"/>
  <c r="FT3970" i="4"/>
  <c r="GC3970" i="4"/>
  <c r="GD3970" i="4"/>
  <c r="FI3971" i="4"/>
  <c r="FJ3971" i="4"/>
  <c r="FS3971" i="4"/>
  <c r="FT3971" i="4"/>
  <c r="GC3971" i="4"/>
  <c r="GD3971" i="4"/>
  <c r="FI3972" i="4"/>
  <c r="FJ3972" i="4"/>
  <c r="FS3972" i="4"/>
  <c r="FT3972" i="4"/>
  <c r="GC3972" i="4"/>
  <c r="GD3972" i="4"/>
  <c r="FI3973" i="4"/>
  <c r="FJ3973" i="4"/>
  <c r="FS3973" i="4"/>
  <c r="FT3973" i="4"/>
  <c r="GC3973" i="4"/>
  <c r="GD3973" i="4"/>
  <c r="FI3974" i="4"/>
  <c r="FJ3974" i="4"/>
  <c r="FS3974" i="4"/>
  <c r="FT3974" i="4"/>
  <c r="GC3974" i="4"/>
  <c r="GD3974" i="4"/>
  <c r="FI3975" i="4"/>
  <c r="FJ3975" i="4"/>
  <c r="FS3975" i="4"/>
  <c r="FT3975" i="4"/>
  <c r="GC3975" i="4"/>
  <c r="GD3975" i="4"/>
  <c r="FI3976" i="4"/>
  <c r="FJ3976" i="4"/>
  <c r="FS3976" i="4"/>
  <c r="FT3976" i="4"/>
  <c r="GC3976" i="4"/>
  <c r="GD3976" i="4"/>
  <c r="FI3977" i="4"/>
  <c r="FJ3977" i="4"/>
  <c r="FS3977" i="4"/>
  <c r="FT3977" i="4"/>
  <c r="GC3977" i="4"/>
  <c r="GD3977" i="4"/>
  <c r="FI3978" i="4"/>
  <c r="FJ3978" i="4"/>
  <c r="FS3978" i="4"/>
  <c r="FT3978" i="4"/>
  <c r="GC3978" i="4"/>
  <c r="GD3978" i="4"/>
  <c r="FI3979" i="4"/>
  <c r="FJ3979" i="4"/>
  <c r="FS3979" i="4"/>
  <c r="FT3979" i="4"/>
  <c r="GC3979" i="4"/>
  <c r="GD3979" i="4"/>
  <c r="FI3980" i="4"/>
  <c r="FJ3980" i="4"/>
  <c r="FS3980" i="4"/>
  <c r="FT3980" i="4"/>
  <c r="GC3980" i="4"/>
  <c r="GD3980" i="4"/>
  <c r="FI3981" i="4"/>
  <c r="FJ3981" i="4"/>
  <c r="FS3981" i="4"/>
  <c r="FT3981" i="4"/>
  <c r="GC3981" i="4"/>
  <c r="GD3981" i="4"/>
  <c r="FI3982" i="4"/>
  <c r="FJ3982" i="4"/>
  <c r="FS3982" i="4"/>
  <c r="FT3982" i="4"/>
  <c r="GC3982" i="4"/>
  <c r="GD3982" i="4"/>
  <c r="FI3983" i="4"/>
  <c r="FJ3983" i="4"/>
  <c r="FS3983" i="4"/>
  <c r="FT3983" i="4"/>
  <c r="GC3983" i="4"/>
  <c r="GD3983" i="4"/>
  <c r="FI3984" i="4"/>
  <c r="FJ3984" i="4"/>
  <c r="FS3984" i="4"/>
  <c r="FT3984" i="4"/>
  <c r="GC3984" i="4"/>
  <c r="GD3984" i="4"/>
  <c r="FI3985" i="4"/>
  <c r="FJ3985" i="4"/>
  <c r="FS3985" i="4"/>
  <c r="FT3985" i="4"/>
  <c r="GC3985" i="4"/>
  <c r="GD3985" i="4"/>
  <c r="FI3986" i="4"/>
  <c r="FJ3986" i="4"/>
  <c r="FS3986" i="4"/>
  <c r="FT3986" i="4"/>
  <c r="GC3986" i="4"/>
  <c r="GD3986" i="4"/>
  <c r="FI3987" i="4"/>
  <c r="FJ3987" i="4"/>
  <c r="FS3987" i="4"/>
  <c r="FT3987" i="4"/>
  <c r="GC3987" i="4"/>
  <c r="GD3987" i="4"/>
  <c r="FI3988" i="4"/>
  <c r="FJ3988" i="4"/>
  <c r="FS3988" i="4"/>
  <c r="FT3988" i="4"/>
  <c r="GC3988" i="4"/>
  <c r="GD3988" i="4"/>
  <c r="FI3989" i="4"/>
  <c r="FJ3989" i="4"/>
  <c r="FS3989" i="4"/>
  <c r="FT3989" i="4"/>
  <c r="GC3989" i="4"/>
  <c r="GD3989" i="4"/>
  <c r="FI3990" i="4"/>
  <c r="FJ3990" i="4"/>
  <c r="FS3990" i="4"/>
  <c r="FT3990" i="4"/>
  <c r="GC3990" i="4"/>
  <c r="GD3990" i="4"/>
  <c r="FI3991" i="4"/>
  <c r="FJ3991" i="4"/>
  <c r="FS3991" i="4"/>
  <c r="FT3991" i="4"/>
  <c r="GC3991" i="4"/>
  <c r="GD3991" i="4"/>
  <c r="FI3992" i="4"/>
  <c r="FJ3992" i="4"/>
  <c r="FS3992" i="4"/>
  <c r="FT3992" i="4"/>
  <c r="GC3992" i="4"/>
  <c r="GD3992" i="4"/>
  <c r="FI3993" i="4"/>
  <c r="FJ3993" i="4"/>
  <c r="FS3993" i="4"/>
  <c r="FT3993" i="4"/>
  <c r="GC3993" i="4"/>
  <c r="GD3993" i="4"/>
  <c r="FI3994" i="4"/>
  <c r="FJ3994" i="4"/>
  <c r="FS3994" i="4"/>
  <c r="FT3994" i="4"/>
  <c r="GC3994" i="4"/>
  <c r="GD3994" i="4"/>
  <c r="FI3995" i="4"/>
  <c r="FJ3995" i="4"/>
  <c r="FS3995" i="4"/>
  <c r="FT3995" i="4"/>
  <c r="GC3995" i="4"/>
  <c r="GD3995" i="4"/>
  <c r="FI3996" i="4"/>
  <c r="FJ3996" i="4"/>
  <c r="FS3996" i="4"/>
  <c r="FT3996" i="4"/>
  <c r="GC3996" i="4"/>
  <c r="GD3996" i="4"/>
  <c r="FI3997" i="4"/>
  <c r="FJ3997" i="4"/>
  <c r="FS3997" i="4"/>
  <c r="FT3997" i="4"/>
  <c r="GC3997" i="4"/>
  <c r="GD3997" i="4"/>
  <c r="FI3998" i="4"/>
  <c r="FJ3998" i="4"/>
  <c r="FS3998" i="4"/>
  <c r="FT3998" i="4"/>
  <c r="GC3998" i="4"/>
  <c r="GD3998" i="4"/>
  <c r="FI3999" i="4"/>
  <c r="FJ3999" i="4"/>
  <c r="FS3999" i="4"/>
  <c r="FT3999" i="4"/>
  <c r="GC3999" i="4"/>
  <c r="GD3999" i="4"/>
  <c r="P5" i="4" l="1"/>
  <c r="BQ23" i="17" l="1"/>
  <c r="BG15" i="17"/>
  <c r="BQ22" i="17"/>
  <c r="BQ14" i="17"/>
  <c r="BG26" i="17"/>
  <c r="BG16" i="17"/>
  <c r="BG21" i="17"/>
  <c r="BG20" i="17"/>
  <c r="BQ27" i="17"/>
  <c r="BQ15" i="17"/>
  <c r="BQ21" i="17"/>
  <c r="BQ20" i="17"/>
  <c r="BG19" i="17"/>
  <c r="BG23" i="17"/>
  <c r="BG27" i="17"/>
  <c r="BQ19" i="17"/>
  <c r="BQ26" i="17"/>
  <c r="BQ18" i="17"/>
  <c r="BG24" i="17"/>
  <c r="BG14" i="17"/>
  <c r="BG18" i="17"/>
  <c r="BG25" i="17"/>
  <c r="BG17" i="17"/>
  <c r="BQ24" i="17"/>
  <c r="BQ16" i="17"/>
  <c r="BQ25" i="17"/>
  <c r="BQ17" i="17"/>
  <c r="BG22" i="17"/>
  <c r="BR12" i="17"/>
  <c r="BH12" i="17"/>
  <c r="BH13" i="17" l="1"/>
  <c r="BG13" i="17"/>
  <c r="BR13" i="17"/>
  <c r="BQ13" i="17"/>
  <c r="BH21" i="17"/>
  <c r="BF21" i="17"/>
  <c r="BI21" i="17" s="1"/>
  <c r="BH22" i="17"/>
  <c r="BF22" i="17"/>
  <c r="BI22" i="17" s="1"/>
  <c r="BH14" i="17"/>
  <c r="BF14" i="17"/>
  <c r="BI14" i="17" s="1"/>
  <c r="BR20" i="17"/>
  <c r="BP20" i="17"/>
  <c r="BT20" i="17" s="1"/>
  <c r="BH16" i="17"/>
  <c r="BF16" i="17"/>
  <c r="BI16" i="17" s="1"/>
  <c r="BR17" i="17"/>
  <c r="BP17" i="17"/>
  <c r="BS17" i="17" s="1"/>
  <c r="BH24" i="17"/>
  <c r="BF24" i="17"/>
  <c r="BJ24" i="17" s="1"/>
  <c r="BP13" i="17"/>
  <c r="BS13" i="17" s="1"/>
  <c r="BH26" i="17"/>
  <c r="BF26" i="17"/>
  <c r="BI26" i="17" s="1"/>
  <c r="BR25" i="17"/>
  <c r="BP25" i="17"/>
  <c r="BS25" i="17" s="1"/>
  <c r="BR18" i="17"/>
  <c r="BP18" i="17"/>
  <c r="BT18" i="17" s="1"/>
  <c r="BR21" i="17"/>
  <c r="BP21" i="17"/>
  <c r="BT21" i="17" s="1"/>
  <c r="BR14" i="17"/>
  <c r="BP14" i="17"/>
  <c r="BT14" i="17" s="1"/>
  <c r="BR16" i="17"/>
  <c r="BP16" i="17"/>
  <c r="BS16" i="17" s="1"/>
  <c r="BR26" i="17"/>
  <c r="BP26" i="17"/>
  <c r="BS26" i="17" s="1"/>
  <c r="BR15" i="17"/>
  <c r="BP15" i="17"/>
  <c r="BS15" i="17" s="1"/>
  <c r="BR22" i="17"/>
  <c r="BP22" i="17"/>
  <c r="BT22" i="17" s="1"/>
  <c r="BQ12" i="17"/>
  <c r="BP12" i="17"/>
  <c r="BT12" i="17" s="1"/>
  <c r="BR24" i="17"/>
  <c r="BP24" i="17"/>
  <c r="BS24" i="17" s="1"/>
  <c r="BR19" i="17"/>
  <c r="BP19" i="17"/>
  <c r="BS19" i="17" s="1"/>
  <c r="BR27" i="17"/>
  <c r="BP27" i="17"/>
  <c r="BT27" i="17" s="1"/>
  <c r="BH15" i="17"/>
  <c r="BF15" i="17"/>
  <c r="BI15" i="17" s="1"/>
  <c r="BH18" i="17"/>
  <c r="BF18" i="17"/>
  <c r="BI18" i="17" s="1"/>
  <c r="BH17" i="17"/>
  <c r="BF17" i="17"/>
  <c r="BI17" i="17" s="1"/>
  <c r="BH27" i="17"/>
  <c r="BF27" i="17"/>
  <c r="BI27" i="17" s="1"/>
  <c r="BH20" i="17"/>
  <c r="BF20" i="17"/>
  <c r="BI20" i="17" s="1"/>
  <c r="BR23" i="17"/>
  <c r="BP23" i="17"/>
  <c r="BS23" i="17" s="1"/>
  <c r="BH19" i="17"/>
  <c r="BF19" i="17"/>
  <c r="BI19" i="17" s="1"/>
  <c r="BG12" i="17"/>
  <c r="BF12" i="17"/>
  <c r="BI12" i="17" s="1"/>
  <c r="BH25" i="17"/>
  <c r="BF25" i="17"/>
  <c r="BI25" i="17" s="1"/>
  <c r="BH23" i="17"/>
  <c r="BF23" i="17"/>
  <c r="BJ23" i="17" s="1"/>
  <c r="BF13" i="17"/>
  <c r="BI13" i="17" s="1"/>
  <c r="AY17" i="17" l="1"/>
  <c r="AN17" i="17" s="1"/>
  <c r="I35" i="19" s="1"/>
  <c r="T35" i="19" s="1"/>
  <c r="BJ21" i="17"/>
  <c r="AZ21" i="17" s="1"/>
  <c r="BJ22" i="17"/>
  <c r="AZ22" i="17" s="1"/>
  <c r="AY13" i="17"/>
  <c r="AN13" i="17" s="1"/>
  <c r="I31" i="19" s="1"/>
  <c r="BJ26" i="17"/>
  <c r="BI23" i="17"/>
  <c r="AY23" i="17" s="1"/>
  <c r="AN23" i="17" s="1"/>
  <c r="I43" i="19" s="1"/>
  <c r="T43" i="19" s="1"/>
  <c r="BJ13" i="17"/>
  <c r="BJ18" i="17"/>
  <c r="AZ18" i="17" s="1"/>
  <c r="BJ20" i="17"/>
  <c r="AZ20" i="17" s="1"/>
  <c r="BS18" i="17"/>
  <c r="AY18" i="17" s="1"/>
  <c r="AN18" i="17" s="1"/>
  <c r="I36" i="19" s="1"/>
  <c r="T36" i="19" s="1"/>
  <c r="BJ12" i="17"/>
  <c r="AZ12" i="17" s="1"/>
  <c r="BJ27" i="17"/>
  <c r="AZ27" i="17" s="1"/>
  <c r="AY15" i="17"/>
  <c r="AN15" i="17" s="1"/>
  <c r="I33" i="19" s="1"/>
  <c r="T33" i="19" s="1"/>
  <c r="BS12" i="17"/>
  <c r="BI24" i="17"/>
  <c r="AY24" i="17" s="1"/>
  <c r="AN24" i="17" s="1"/>
  <c r="I44" i="19" s="1"/>
  <c r="T44" i="19" s="1"/>
  <c r="BT17" i="17"/>
  <c r="BT23" i="17"/>
  <c r="AZ23" i="17" s="1"/>
  <c r="BS27" i="17"/>
  <c r="AY27" i="17" s="1"/>
  <c r="AN27" i="17" s="1"/>
  <c r="I47" i="19" s="1"/>
  <c r="T47" i="19" s="1"/>
  <c r="BT26" i="17"/>
  <c r="AY19" i="17"/>
  <c r="AN19" i="17" s="1"/>
  <c r="I37" i="19" s="1"/>
  <c r="T37" i="19" s="1"/>
  <c r="AY25" i="17"/>
  <c r="AN25" i="17" s="1"/>
  <c r="I45" i="19" s="1"/>
  <c r="T45" i="19" s="1"/>
  <c r="BS22" i="17"/>
  <c r="AY22" i="17" s="1"/>
  <c r="AN22" i="17" s="1"/>
  <c r="I42" i="19" s="1"/>
  <c r="T42" i="19" s="1"/>
  <c r="BT24" i="17"/>
  <c r="AZ24" i="17" s="1"/>
  <c r="BS14" i="17"/>
  <c r="AY14" i="17" s="1"/>
  <c r="AN14" i="17" s="1"/>
  <c r="I32" i="19" s="1"/>
  <c r="T32" i="19" s="1"/>
  <c r="BT25" i="17"/>
  <c r="BJ17" i="17"/>
  <c r="BT15" i="17"/>
  <c r="BT13" i="17"/>
  <c r="BJ16" i="17"/>
  <c r="AY16" i="17"/>
  <c r="AN16" i="17" s="1"/>
  <c r="I34" i="19" s="1"/>
  <c r="T34" i="19" s="1"/>
  <c r="BS20" i="17"/>
  <c r="AY20" i="17" s="1"/>
  <c r="AN20" i="17" s="1"/>
  <c r="I40" i="19" s="1"/>
  <c r="T40" i="19" s="1"/>
  <c r="BJ19" i="17"/>
  <c r="BT19" i="17"/>
  <c r="BS21" i="17"/>
  <c r="AY21" i="17" s="1"/>
  <c r="AN21" i="17" s="1"/>
  <c r="I41" i="19" s="1"/>
  <c r="T41" i="19" s="1"/>
  <c r="BJ25" i="17"/>
  <c r="BJ15" i="17"/>
  <c r="BT16" i="17"/>
  <c r="AY26" i="17"/>
  <c r="AN26" i="17" s="1"/>
  <c r="I46" i="19" s="1"/>
  <c r="T46" i="19" s="1"/>
  <c r="BJ14" i="17"/>
  <c r="AZ14" i="17" s="1"/>
  <c r="AY12" i="17" l="1"/>
  <c r="T31" i="19"/>
  <c r="AZ17" i="17"/>
  <c r="AZ26" i="17"/>
  <c r="AZ13" i="17"/>
  <c r="AZ25" i="17"/>
  <c r="AZ19" i="17"/>
  <c r="AZ15" i="17"/>
  <c r="AZ16" i="17"/>
  <c r="AN12" i="17" l="1"/>
  <c r="I30" i="19" s="1"/>
  <c r="T30" i="19" l="1"/>
  <c r="I50" i="19"/>
  <c r="I57" i="19" s="1"/>
  <c r="I58" i="19" s="1"/>
  <c r="T58" i="19" s="1"/>
  <c r="T50" i="19" l="1"/>
  <c r="I59" i="19"/>
  <c r="T59" i="19" s="1"/>
  <c r="T57" i="19" l="1"/>
  <c r="T60" i="28"/>
  <c r="T61" i="19" l="1"/>
</calcChain>
</file>

<file path=xl/sharedStrings.xml><?xml version="1.0" encoding="utf-8"?>
<sst xmlns="http://schemas.openxmlformats.org/spreadsheetml/2006/main" count="794" uniqueCount="278">
  <si>
    <t>Unit</t>
  </si>
  <si>
    <t>Sub-Unit</t>
  </si>
  <si>
    <t>Post</t>
  </si>
  <si>
    <t>Surname</t>
  </si>
  <si>
    <t>Name</t>
  </si>
  <si>
    <t>Comment</t>
  </si>
  <si>
    <t>Staff No.</t>
  </si>
  <si>
    <t>Post No.</t>
  </si>
  <si>
    <t>Role Start date</t>
  </si>
  <si>
    <t>End Date</t>
  </si>
  <si>
    <t>FTE</t>
  </si>
  <si>
    <t>Salary Band</t>
  </si>
  <si>
    <t>Spine Point</t>
  </si>
  <si>
    <t>Pension</t>
  </si>
  <si>
    <t>USS</t>
  </si>
  <si>
    <t>SAUL</t>
  </si>
  <si>
    <t>Maternity</t>
  </si>
  <si>
    <t>SBA3</t>
  </si>
  <si>
    <t>Fixed term post</t>
  </si>
  <si>
    <t>SBA2</t>
  </si>
  <si>
    <t>SBA1</t>
  </si>
  <si>
    <t>IR</t>
  </si>
  <si>
    <t>Aug</t>
  </si>
  <si>
    <t>Sep</t>
  </si>
  <si>
    <t>Oct</t>
  </si>
  <si>
    <t>Nov</t>
  </si>
  <si>
    <t>MR</t>
  </si>
  <si>
    <t>Salary sacrifice</t>
  </si>
  <si>
    <t>Point Increase</t>
  </si>
  <si>
    <t>Yes</t>
  </si>
  <si>
    <t>Salary Change</t>
  </si>
  <si>
    <t>Moved Department/ Moved job post</t>
  </si>
  <si>
    <t>Left/Leaving LSE</t>
  </si>
  <si>
    <t>Salary Sacrifice</t>
  </si>
  <si>
    <t>EE Pen Con</t>
  </si>
  <si>
    <t>Allowances</t>
  </si>
  <si>
    <t>YTD</t>
  </si>
  <si>
    <t>Forecast</t>
  </si>
  <si>
    <t>2017/18</t>
  </si>
  <si>
    <t>2018/19</t>
  </si>
  <si>
    <t>2022/23</t>
  </si>
  <si>
    <t>2023/24</t>
  </si>
  <si>
    <t>2024/25</t>
  </si>
  <si>
    <t>2025/26</t>
  </si>
  <si>
    <t>2026/27</t>
  </si>
  <si>
    <t>FTE 10 Year Forecast</t>
  </si>
  <si>
    <t>Dec</t>
  </si>
  <si>
    <t>Jan</t>
  </si>
  <si>
    <t>Feb</t>
  </si>
  <si>
    <t>Mar</t>
  </si>
  <si>
    <t>Apr</t>
  </si>
  <si>
    <t>May</t>
  </si>
  <si>
    <t>Jun</t>
  </si>
  <si>
    <t>Jul</t>
  </si>
  <si>
    <t>Salary</t>
  </si>
  <si>
    <t>SA % Sal Supp 1</t>
  </si>
  <si>
    <t>SA Fixed Supp 1</t>
  </si>
  <si>
    <t>Non SA % Sal Supp 1</t>
  </si>
  <si>
    <t>Non SA Fixed Supp 1</t>
  </si>
  <si>
    <t>Salary Sacrifice Pension</t>
  </si>
  <si>
    <t>Salary Sacrifice NIC</t>
  </si>
  <si>
    <t>Salary SacrificeTotal Cost</t>
  </si>
  <si>
    <t>Non Salary SacrificeTotal Cost</t>
  </si>
  <si>
    <t>NI</t>
  </si>
  <si>
    <t>YES</t>
  </si>
  <si>
    <t>Pay Increase</t>
  </si>
  <si>
    <t xml:space="preserve">LSE Pay Framework </t>
  </si>
  <si>
    <t>Actual</t>
  </si>
  <si>
    <t>Step</t>
  </si>
  <si>
    <t>Salary bands</t>
  </si>
  <si>
    <t>Band 1 Standard</t>
  </si>
  <si>
    <t>Band 1 Contribution</t>
  </si>
  <si>
    <t>Band 2 Standard</t>
  </si>
  <si>
    <t>Band 2 Contribution</t>
  </si>
  <si>
    <t>Band 3 Standard</t>
  </si>
  <si>
    <t>Band 4 Standard</t>
  </si>
  <si>
    <t>Band 3 Contribution</t>
  </si>
  <si>
    <t>Band 4 Contribution</t>
  </si>
  <si>
    <t>Band 5 Standard</t>
  </si>
  <si>
    <t>Band 5 Contribution</t>
  </si>
  <si>
    <t>Band 6 Standard</t>
  </si>
  <si>
    <t>Band 6 Contribution</t>
  </si>
  <si>
    <t>Band 7 Standard</t>
  </si>
  <si>
    <t>Band 7 Contribution</t>
  </si>
  <si>
    <t>Band 8 Standard</t>
  </si>
  <si>
    <t>Band 8 Contribution</t>
  </si>
  <si>
    <t>Band 9 Contribution</t>
  </si>
  <si>
    <t>Band 10 Contribution</t>
  </si>
  <si>
    <t>Employers NIC Contribution Calculations</t>
  </si>
  <si>
    <t>Monthly Rates</t>
  </si>
  <si>
    <t>Contracted-Out</t>
  </si>
  <si>
    <t>Differential</t>
  </si>
  <si>
    <t>Contacted-In</t>
  </si>
  <si>
    <t>Lower Earnings Limit (LEL)</t>
  </si>
  <si>
    <t>Secondary Threshold (ST) - Upper Accrual Point (UAP)</t>
  </si>
  <si>
    <t>Upper Earnings Limit (UEL)</t>
  </si>
  <si>
    <t>Annual Rates</t>
  </si>
  <si>
    <t>Possible amendment</t>
  </si>
  <si>
    <t>Vacancy Saving</t>
  </si>
  <si>
    <t>Variance</t>
  </si>
  <si>
    <t>Actuals upload data</t>
  </si>
  <si>
    <t>Unit CC1/Other costs code</t>
  </si>
  <si>
    <t>Post type</t>
  </si>
  <si>
    <t>Establishment post</t>
  </si>
  <si>
    <t>Apprenticeships Levy</t>
  </si>
  <si>
    <t>2027/28</t>
  </si>
  <si>
    <t>NAC/NSRC Salary Bands</t>
  </si>
  <si>
    <t>Duplicate staffing number check</t>
  </si>
  <si>
    <t>AMR/BRG allocations in the current FY</t>
  </si>
  <si>
    <t>2018/19 Budget</t>
  </si>
  <si>
    <t>2018/19 Forecast</t>
  </si>
  <si>
    <t>2028/29</t>
  </si>
  <si>
    <t>Original August 18 - March 19</t>
  </si>
  <si>
    <t>Adjusted April 19 - July 19</t>
  </si>
  <si>
    <t>FTE 2018/19</t>
  </si>
  <si>
    <t>Dept. Split</t>
  </si>
  <si>
    <t>5 Year Forecast</t>
  </si>
  <si>
    <t>Actuals</t>
  </si>
  <si>
    <t>Tuesday</t>
  </si>
  <si>
    <t>Academic staff 1</t>
  </si>
  <si>
    <t>Academic staff 2</t>
  </si>
  <si>
    <t>Academic staff 3</t>
  </si>
  <si>
    <t>Academic staff 4</t>
  </si>
  <si>
    <t>Academic staff 5</t>
  </si>
  <si>
    <t>Academic staff 6</t>
  </si>
  <si>
    <t>Academic staff 7</t>
  </si>
  <si>
    <t>Academic staff 8</t>
  </si>
  <si>
    <t>PS Staff 1</t>
  </si>
  <si>
    <t>PS Staff 2</t>
  </si>
  <si>
    <t>PS Staff 3</t>
  </si>
  <si>
    <t>PS Staff 4</t>
  </si>
  <si>
    <t>PS Staff 5</t>
  </si>
  <si>
    <t>PS Staff 6</t>
  </si>
  <si>
    <t>PS Staff 7</t>
  </si>
  <si>
    <t>PS Staff 8</t>
  </si>
  <si>
    <t>Staffing</t>
  </si>
  <si>
    <t>TOTAL DIRECT COSTS</t>
  </si>
  <si>
    <t>TOTAL BUDGET</t>
  </si>
  <si>
    <t>Draft template for costing</t>
  </si>
  <si>
    <t>Non-staff Costs</t>
  </si>
  <si>
    <t>Academic staff</t>
  </si>
  <si>
    <t>Post title 1</t>
  </si>
  <si>
    <t>Post title 2</t>
  </si>
  <si>
    <t>Post title 3</t>
  </si>
  <si>
    <t>Post title 4</t>
  </si>
  <si>
    <t>Post title 5</t>
  </si>
  <si>
    <t>Post title 6</t>
  </si>
  <si>
    <t>Post title 7</t>
  </si>
  <si>
    <t>Post title 8</t>
  </si>
  <si>
    <t>POST</t>
  </si>
  <si>
    <t>Start date</t>
  </si>
  <si>
    <t>End date</t>
  </si>
  <si>
    <t>PS staff</t>
  </si>
  <si>
    <t>Band</t>
  </si>
  <si>
    <t>Space Costs - Academic staff</t>
  </si>
  <si>
    <t>Space Costs - PS staff</t>
  </si>
  <si>
    <t>BAND</t>
  </si>
  <si>
    <t>SBA.1</t>
  </si>
  <si>
    <t>SBA.2</t>
  </si>
  <si>
    <t>SBA.3</t>
  </si>
  <si>
    <t>SB1.</t>
  </si>
  <si>
    <t>SB2.</t>
  </si>
  <si>
    <t>SB3.</t>
  </si>
  <si>
    <t>SB4.</t>
  </si>
  <si>
    <t>SB5.</t>
  </si>
  <si>
    <t>SB6.</t>
  </si>
  <si>
    <t>SB7.</t>
  </si>
  <si>
    <t>SB8.</t>
  </si>
  <si>
    <t>SB9.</t>
  </si>
  <si>
    <t>SB10.</t>
  </si>
  <si>
    <t>PENSION</t>
  </si>
  <si>
    <t>BAND DESCRIPTION</t>
  </si>
  <si>
    <t>Travelling</t>
  </si>
  <si>
    <t>Events</t>
  </si>
  <si>
    <t>Conferences</t>
  </si>
  <si>
    <t>Inflation</t>
  </si>
  <si>
    <t>PC Equipment</t>
  </si>
  <si>
    <t>Books</t>
  </si>
  <si>
    <t>Stationery</t>
  </si>
  <si>
    <t>TOTAL Non-Staff Costs</t>
  </si>
  <si>
    <t>TOTAL Staff Costs</t>
  </si>
  <si>
    <t>Square m</t>
  </si>
  <si>
    <t>Projected space cost per square metre</t>
  </si>
  <si>
    <t>Indirect Costs</t>
  </si>
  <si>
    <t>Indirect %</t>
  </si>
  <si>
    <t>As a general rule, the cells highlighted in grey are where data is required to be entered</t>
  </si>
  <si>
    <t>Non Staff Costs</t>
  </si>
  <si>
    <t>Staff Costs</t>
  </si>
  <si>
    <t>Vacant</t>
  </si>
  <si>
    <t>For information purposes please note the post title and employee name (if the post is yet to be recruited, leave the name as vacant)</t>
  </si>
  <si>
    <t>In order to generate a forecast, a start date and an end date must be entered.</t>
  </si>
  <si>
    <t>The FTE must then be entered as a decimal point, with full time being 1.0.</t>
  </si>
  <si>
    <t>Salary band - once the cell is selected a drop down list is available.</t>
  </si>
  <si>
    <t>General</t>
  </si>
  <si>
    <t>Spine point - once the salary band is entered, a drop down list will be available for the spine point.</t>
  </si>
  <si>
    <t>Space costs</t>
  </si>
  <si>
    <t>TOTAL space costs</t>
  </si>
  <si>
    <t>Space Costs</t>
  </si>
  <si>
    <t>According to the start and end dates entered for the staff members, space costs will be automatically calculated.</t>
  </si>
  <si>
    <t>TOTAL</t>
  </si>
  <si>
    <t>Year 1</t>
  </si>
  <si>
    <t>Year 2</t>
  </si>
  <si>
    <t>Year 3</t>
  </si>
  <si>
    <t>Year 4</t>
  </si>
  <si>
    <t>Year 5</t>
  </si>
  <si>
    <t>Year 6</t>
  </si>
  <si>
    <t>Year 7</t>
  </si>
  <si>
    <t>Year 8</t>
  </si>
  <si>
    <t>Year 9</t>
  </si>
  <si>
    <t>Year 10</t>
  </si>
  <si>
    <t>Indicative permanent endowment value</t>
  </si>
  <si>
    <t>Additional non-staff cost details1</t>
  </si>
  <si>
    <t>Additional non-staff cost details2</t>
  </si>
  <si>
    <t>Spare line</t>
  </si>
  <si>
    <t>Draft</t>
  </si>
  <si>
    <t>Working budget</t>
  </si>
  <si>
    <t>Pre Approval</t>
  </si>
  <si>
    <t>Approved</t>
  </si>
  <si>
    <t>Budget version</t>
  </si>
  <si>
    <t>Name of Department/Centre</t>
  </si>
  <si>
    <t>Date created by Advancement</t>
  </si>
  <si>
    <t>Date updated by Finance</t>
  </si>
  <si>
    <t>Date Reviewed by Department</t>
  </si>
  <si>
    <t>Date Approved by Department</t>
  </si>
  <si>
    <t>Date Approved by Finance Director</t>
  </si>
  <si>
    <t>Name of Project</t>
  </si>
  <si>
    <t>2029/30</t>
  </si>
  <si>
    <t>2030/31</t>
  </si>
  <si>
    <t>2031/32</t>
  </si>
  <si>
    <t>Fee Inflation</t>
  </si>
  <si>
    <t>Pay Inflation</t>
  </si>
  <si>
    <t>Non Staff Costs inflation</t>
  </si>
  <si>
    <t>2020/21 NI Table [EFFECTIVE 06/04/2020 - 05/04/2021]</t>
  </si>
  <si>
    <t>2021/22 NI Table  [EFFECTIVE 06/04/2022 - 05/04/2023] - Current Year</t>
  </si>
  <si>
    <t>2022/23 NI Table  [EFFECTIVE 06/04/2022 - 05/04/2023] - 10 Year Forecast</t>
  </si>
  <si>
    <t>2032/33</t>
  </si>
  <si>
    <t>saul</t>
  </si>
  <si>
    <t>uss</t>
  </si>
  <si>
    <t>For vacant posts - the normal budgeting assumption is that the employee will start two spine points above the bottom of the band.</t>
  </si>
  <si>
    <t>If an FTE is expressed in terms of working days, i.e. for 40 days the FTE calculation should be as follows; e.g. 40 days out of 220 = 0.1818 and therefore please enter 0.1818 into the FTE cell.</t>
  </si>
  <si>
    <t>FTE less than 0.2</t>
  </si>
  <si>
    <t>Formula</t>
  </si>
  <si>
    <t>Calculation</t>
  </si>
  <si>
    <t>Paste the values manually calculated over the existing calculated values</t>
  </si>
  <si>
    <t xml:space="preserve">Paste </t>
  </si>
  <si>
    <t>Manually calculate the value at the required FTE in a separate part of the spreadsheet:</t>
  </si>
  <si>
    <t>Calculate the FTE as 1 as per the usual input method</t>
  </si>
  <si>
    <t>Change the FTE value to the required FTE to ensure Space calculations are correct:</t>
  </si>
  <si>
    <t>The template inflates the costs entered in year 1. However if the later years are not required or the costs are not expected to be incurred evenly over the periods, please delete and enter as required</t>
  </si>
  <si>
    <t>The headings in column B have been entered as guideline. These headings can be changed for the specific proposal</t>
  </si>
  <si>
    <t>Enter costs in year 1.</t>
  </si>
  <si>
    <t>The distinction between Academic staff and PS staff is important, please ensure the correct classification is followed. This can also be used to ensure correct classification for Space Costs by using the classification if the staff member has an office or not.</t>
  </si>
  <si>
    <t>The indirect costs are calculated automatically and are at 16% of direct costs including space costs.</t>
  </si>
  <si>
    <t>For any other proportional FTE's, ensure that the calculation is over a period of time as the template assumes the FTE is consistent over the periods.</t>
  </si>
  <si>
    <t>3.7.1</t>
  </si>
  <si>
    <t>3.7.2</t>
  </si>
  <si>
    <t>If it is not known if this will be a new hire or a transfer from within the School, then the mid point of the band should be used for the calculation</t>
  </si>
  <si>
    <t>For FTE less than 0.2, this may need to be manually costed as the spreadsheet formula may result in small differences from the formula calculation versus a manual calculation. This would normally apply if a small percentage of someone's time is being calculated, but they are fully employed within the School</t>
  </si>
  <si>
    <t>5.2.1</t>
  </si>
  <si>
    <t>5.2.2</t>
  </si>
  <si>
    <t>5.2.3</t>
  </si>
  <si>
    <t>5.2.4</t>
  </si>
  <si>
    <t xml:space="preserve">If there are any queries on the spreadsheet or if there are scenarios that are not alligned to the input parameters of the template, please contact your FP&amp;A Manager </t>
  </si>
  <si>
    <t>The spreadsheet is based upon the most recent forecast on the salary scales, however it may include different assumptions to other costing calculations within the School.</t>
  </si>
  <si>
    <t>Date of last update:</t>
  </si>
  <si>
    <t>If a change in FTE is required, it is best to enter different start and end points for the change in FTE. Ensure that the spine point is correct each starting period</t>
  </si>
  <si>
    <t>This can be calculated  as follows and then pasted as values over the cells with the formula calculation:</t>
  </si>
  <si>
    <t>PAGE Costing Template</t>
  </si>
  <si>
    <t>£ per sqm</t>
  </si>
  <si>
    <t>2033/34</t>
  </si>
  <si>
    <t xml:space="preserve">PS staff (and Academic staff w/o office) </t>
  </si>
  <si>
    <t>GBP</t>
  </si>
  <si>
    <t>2034/35</t>
  </si>
  <si>
    <t>2034/34</t>
  </si>
  <si>
    <t>Academic staff (with office)</t>
  </si>
  <si>
    <t>version 27/09/2024 (For FY 24/25 onwards)</t>
  </si>
  <si>
    <t>Name of Project lead</t>
  </si>
  <si>
    <t xml:space="preserve">Date created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</si>
</sst>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4">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_ ;[Red]\-#,##0\ "/>
    <numFmt numFmtId="165" formatCode="dd/mm/yy;@"/>
    <numFmt numFmtId="166" formatCode="0.000000000"/>
    <numFmt numFmtId="167" formatCode="0.0"/>
    <numFmt numFmtId="168" formatCode="0.0%"/>
    <numFmt numFmtId="169" formatCode="#,##0_ ;\-#,##0\ "/>
    <numFmt numFmtId="170" formatCode="0.0000"/>
    <numFmt numFmtId="171" formatCode="0.000000"/>
    <numFmt numFmtId="172" formatCode="&quot;£&quot;#,##0.00"/>
    <numFmt numFmtId="173" formatCode="[$-809]d\ mmmm\ yyyy;@"/>
    <numFmt numFmtId="174" formatCode="&quot;£&quot;#,##0"/>
    <numFmt numFmtId="175" formatCode="_(* #,##0_);_(* \(#,##0\);_(* &quot;-&quot;_);_(@_)"/>
    <numFmt numFmtId="176" formatCode="#,##0.00\ ;\-#,##0.00\ ;&quot; -&quot;#\ ;@\ "/>
    <numFmt numFmtId="177" formatCode="_(&quot;$&quot;* #,##0.00_);_(&quot;$&quot;* \(#,##0.00\);_(&quot;$&quot;* &quot;-&quot;??_);_(@_)"/>
    <numFmt numFmtId="178" formatCode="_(* #,##0.00_);_(* \(#,##0.00\);_(* &quot;-&quot;??_);_(@_)"/>
    <numFmt numFmtId="179" formatCode="[$-F400]h:mm:ss\ AM/PM"/>
    <numFmt numFmtId="180" formatCode="0.000"/>
    <numFmt numFmtId="181" formatCode="_-* #,##0_-;\-* #,##0_-;_-* &quot;-&quot;??_-;_-@_-"/>
  </numFmts>
  <fonts count="75" x14ac:knownFonts="1">
    <font>
      <sz val="11"/>
      <color theme="1"/>
      <name val="Calibri"/>
      <family val="2"/>
      <scheme val="minor"/>
    </font>
    <font>
      <sz val="11"/>
      <color theme="1"/>
      <name val="Calibri"/>
      <family val="2"/>
      <scheme val="minor"/>
    </font>
    <font>
      <sz val="10"/>
      <name val="Arial"/>
      <family val="2"/>
    </font>
    <font>
      <b/>
      <sz val="12"/>
      <name val="Arial"/>
      <family val="2"/>
    </font>
    <font>
      <b/>
      <sz val="10"/>
      <name val="Arial"/>
      <family val="2"/>
    </font>
    <font>
      <b/>
      <sz val="10"/>
      <color indexed="9"/>
      <name val="Arial"/>
      <family val="2"/>
    </font>
    <font>
      <b/>
      <sz val="11"/>
      <name val="Arial"/>
      <family val="2"/>
    </font>
    <font>
      <sz val="11"/>
      <color theme="1"/>
      <name val="Arial"/>
      <family val="2"/>
    </font>
    <font>
      <b/>
      <sz val="11"/>
      <color theme="1"/>
      <name val="Arial"/>
      <family val="2"/>
    </font>
    <font>
      <b/>
      <u/>
      <sz val="10"/>
      <name val="Arial"/>
      <family val="2"/>
    </font>
    <font>
      <sz val="10"/>
      <color rgb="FFFF0000"/>
      <name val="Arial"/>
      <family val="2"/>
    </font>
    <font>
      <b/>
      <sz val="12"/>
      <color theme="1"/>
      <name val="Arial"/>
      <family val="2"/>
    </font>
    <font>
      <sz val="10"/>
      <color rgb="FF000000"/>
      <name val="Arial"/>
      <family val="2"/>
    </font>
    <font>
      <sz val="10"/>
      <color rgb="FF000000"/>
      <name val="Arial"/>
      <family val="2"/>
    </font>
    <font>
      <sz val="10"/>
      <name val="Arial"/>
      <family val="2"/>
    </font>
    <font>
      <sz val="11"/>
      <color theme="0"/>
      <name val="Arial"/>
      <family val="2"/>
    </font>
    <font>
      <sz val="12"/>
      <color theme="1"/>
      <name val="Arial"/>
      <family val="2"/>
    </font>
    <font>
      <sz val="10"/>
      <color theme="1"/>
      <name val="Arial"/>
      <family val="2"/>
    </font>
    <font>
      <sz val="10"/>
      <color indexed="8"/>
      <name val="Arial"/>
      <family val="2"/>
    </font>
    <font>
      <sz val="12"/>
      <name val="Arial"/>
      <family val="2"/>
    </font>
    <font>
      <u/>
      <sz val="12"/>
      <color indexed="12"/>
      <name val="Arial"/>
      <family val="2"/>
    </font>
    <font>
      <sz val="11"/>
      <name val="Arial"/>
      <family val="2"/>
    </font>
    <font>
      <sz val="10"/>
      <name val="Arial"/>
      <family val="2"/>
    </font>
    <font>
      <sz val="10"/>
      <name val="MS Sans Serif"/>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u/>
      <sz val="9"/>
      <color indexed="12"/>
      <name val="Arial"/>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0"/>
      <color indexed="8"/>
      <name val="Calibri"/>
      <family val="2"/>
    </font>
    <font>
      <sz val="10"/>
      <color indexed="9"/>
      <name val="Calibri"/>
      <family val="2"/>
    </font>
    <font>
      <sz val="10"/>
      <color indexed="20"/>
      <name val="Calibri"/>
      <family val="2"/>
    </font>
    <font>
      <b/>
      <sz val="10"/>
      <color indexed="52"/>
      <name val="Calibri"/>
      <family val="2"/>
    </font>
    <font>
      <b/>
      <sz val="10"/>
      <color indexed="9"/>
      <name val="Calibri"/>
      <family val="2"/>
    </font>
    <font>
      <i/>
      <sz val="10"/>
      <color indexed="23"/>
      <name val="Calibri"/>
      <family val="2"/>
    </font>
    <font>
      <sz val="10"/>
      <color indexed="17"/>
      <name val="Calibri"/>
      <family val="2"/>
    </font>
    <font>
      <sz val="10"/>
      <color indexed="62"/>
      <name val="Calibri"/>
      <family val="2"/>
    </font>
    <font>
      <sz val="10"/>
      <color indexed="52"/>
      <name val="Calibri"/>
      <family val="2"/>
    </font>
    <font>
      <sz val="10"/>
      <color indexed="60"/>
      <name val="Calibri"/>
      <family val="2"/>
    </font>
    <font>
      <b/>
      <sz val="10"/>
      <color indexed="63"/>
      <name val="Calibri"/>
      <family val="2"/>
    </font>
    <font>
      <b/>
      <sz val="10"/>
      <color indexed="8"/>
      <name val="Calibri"/>
      <family val="2"/>
    </font>
    <font>
      <sz val="10"/>
      <color indexed="10"/>
      <name val="Calibri"/>
      <family val="2"/>
    </font>
    <font>
      <sz val="10"/>
      <color rgb="FF000000"/>
      <name val="Arial"/>
      <family val="2"/>
    </font>
    <font>
      <sz val="18"/>
      <name val="Cambria"/>
      <family val="2"/>
      <scheme val="major"/>
    </font>
    <font>
      <sz val="10"/>
      <color theme="0"/>
      <name val="Arial"/>
      <family val="2"/>
    </font>
    <font>
      <b/>
      <sz val="10"/>
      <color theme="0"/>
      <name val="Arial"/>
      <family val="2"/>
    </font>
    <font>
      <sz val="11"/>
      <color theme="0"/>
      <name val="Calibri"/>
      <family val="2"/>
      <scheme val="minor"/>
    </font>
    <font>
      <b/>
      <sz val="11"/>
      <color theme="0"/>
      <name val="Arial"/>
      <family val="2"/>
    </font>
    <font>
      <b/>
      <sz val="12"/>
      <color theme="0"/>
      <name val="Arial"/>
      <family val="2"/>
    </font>
    <font>
      <b/>
      <sz val="13"/>
      <color theme="0"/>
      <name val="Arial"/>
      <family val="2"/>
    </font>
    <font>
      <b/>
      <sz val="11"/>
      <color theme="1"/>
      <name val="Calibri"/>
      <family val="2"/>
      <scheme val="minor"/>
    </font>
    <font>
      <b/>
      <sz val="10"/>
      <color theme="1"/>
      <name val="Calibri"/>
      <family val="2"/>
      <scheme val="minor"/>
    </font>
    <font>
      <sz val="10"/>
      <color theme="1"/>
      <name val="Calibri"/>
      <family val="2"/>
      <scheme val="minor"/>
    </font>
    <font>
      <i/>
      <sz val="10"/>
      <color theme="1"/>
      <name val="Calibri"/>
      <family val="2"/>
      <scheme val="minor"/>
    </font>
    <font>
      <b/>
      <sz val="10"/>
      <color theme="1"/>
      <name val="Arial"/>
      <family val="2"/>
    </font>
    <font>
      <sz val="8"/>
      <color theme="1"/>
      <name val="Calibri"/>
      <family val="2"/>
      <scheme val="minor"/>
    </font>
    <font>
      <sz val="8"/>
      <name val="Calibri"/>
      <family val="2"/>
      <scheme val="minor"/>
    </font>
    <font>
      <u/>
      <sz val="10"/>
      <color indexed="12"/>
      <name val="Arial"/>
      <family val="2"/>
    </font>
  </fonts>
  <fills count="46">
    <fill>
      <patternFill patternType="none"/>
    </fill>
    <fill>
      <patternFill patternType="gray125"/>
    </fill>
    <fill>
      <patternFill patternType="solid">
        <fgColor indexed="42"/>
        <bgColor indexed="64"/>
      </patternFill>
    </fill>
    <fill>
      <patternFill patternType="solid">
        <fgColor indexed="45"/>
        <bgColor indexed="64"/>
      </patternFill>
    </fill>
    <fill>
      <patternFill patternType="solid">
        <fgColor rgb="FFCCFFFF"/>
        <bgColor indexed="64"/>
      </patternFill>
    </fill>
    <fill>
      <patternFill patternType="solid">
        <fgColor rgb="FFFFFFCC"/>
        <bgColor indexed="64"/>
      </patternFill>
    </fill>
    <fill>
      <patternFill patternType="solid">
        <fgColor indexed="46"/>
        <bgColor indexed="64"/>
      </patternFill>
    </fill>
    <fill>
      <patternFill patternType="solid">
        <fgColor rgb="FF99CCFF"/>
        <bgColor indexed="64"/>
      </patternFill>
    </fill>
    <fill>
      <patternFill patternType="solid">
        <fgColor rgb="FFCC99FF"/>
        <bgColor indexed="64"/>
      </patternFill>
    </fill>
    <fill>
      <patternFill patternType="solid">
        <fgColor indexed="43"/>
        <bgColor indexed="64"/>
      </patternFill>
    </fill>
    <fill>
      <patternFill patternType="solid">
        <fgColor rgb="FFCCFFCC"/>
        <bgColor indexed="64"/>
      </patternFill>
    </fill>
    <fill>
      <patternFill patternType="solid">
        <fgColor indexed="22"/>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rgb="FFFF99CC"/>
        <bgColor indexed="64"/>
      </patternFill>
    </fill>
    <fill>
      <patternFill patternType="solid">
        <fgColor rgb="FFFFFF0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indexed="9"/>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43"/>
      </patternFill>
    </fill>
    <fill>
      <patternFill patternType="solid">
        <fgColor theme="0"/>
        <bgColor indexed="64"/>
      </patternFill>
    </fill>
    <fill>
      <patternFill patternType="solid">
        <fgColor theme="0" tint="-0.14999847407452621"/>
        <bgColor indexed="64"/>
      </patternFill>
    </fill>
    <fill>
      <patternFill patternType="solid">
        <fgColor theme="0" tint="-0.14999847407452621"/>
        <bgColor theme="0" tint="-0.14999847407452621"/>
      </patternFill>
    </fill>
    <fill>
      <patternFill patternType="solid">
        <fgColor rgb="FF00FF00"/>
        <bgColor indexed="64"/>
      </patternFill>
    </fill>
  </fills>
  <borders count="4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62"/>
      </bottom>
      <diagonal/>
    </border>
    <border>
      <left/>
      <right/>
      <top/>
      <bottom style="thick">
        <color indexed="22"/>
      </bottom>
      <diagonal/>
    </border>
    <border>
      <left/>
      <right/>
      <top/>
      <bottom style="medium">
        <color indexed="49"/>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62"/>
      </top>
      <bottom style="double">
        <color indexed="62"/>
      </bottom>
      <diagonal/>
    </border>
    <border>
      <left/>
      <right style="mediumDashDot">
        <color indexed="64"/>
      </right>
      <top style="thin">
        <color indexed="64"/>
      </top>
      <bottom/>
      <diagonal/>
    </border>
    <border>
      <left/>
      <right style="mediumDashDot">
        <color indexed="64"/>
      </right>
      <top/>
      <bottom/>
      <diagonal/>
    </border>
    <border>
      <left/>
      <right style="mediumDashDot">
        <color indexed="64"/>
      </right>
      <top style="thin">
        <color indexed="64"/>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top style="thin">
        <color indexed="64"/>
      </top>
      <bottom style="double">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style="thin">
        <color indexed="64"/>
      </top>
      <bottom style="thin">
        <color indexed="64"/>
      </bottom>
      <diagonal/>
    </border>
    <border>
      <left style="medium">
        <color indexed="64"/>
      </left>
      <right/>
      <top/>
      <bottom style="thick">
        <color indexed="64"/>
      </bottom>
      <diagonal/>
    </border>
    <border>
      <left/>
      <right/>
      <top/>
      <bottom style="thick">
        <color indexed="64"/>
      </bottom>
      <diagonal/>
    </border>
    <border>
      <left/>
      <right style="thick">
        <color indexed="64"/>
      </right>
      <top style="thin">
        <color indexed="64"/>
      </top>
      <bottom style="double">
        <color indexed="64"/>
      </bottom>
      <diagonal/>
    </border>
    <border>
      <left style="thick">
        <color auto="1"/>
      </left>
      <right style="thick">
        <color indexed="64"/>
      </right>
      <top style="medium">
        <color indexed="64"/>
      </top>
      <bottom/>
      <diagonal/>
    </border>
    <border>
      <left style="thick">
        <color auto="1"/>
      </left>
      <right style="thick">
        <color indexed="64"/>
      </right>
      <top/>
      <bottom/>
      <diagonal/>
    </border>
    <border>
      <left style="thick">
        <color auto="1"/>
      </left>
      <right style="thick">
        <color indexed="64"/>
      </right>
      <top style="thin">
        <color indexed="64"/>
      </top>
      <bottom style="thin">
        <color indexed="64"/>
      </bottom>
      <diagonal/>
    </border>
    <border>
      <left style="thick">
        <color auto="1"/>
      </left>
      <right style="thick">
        <color indexed="64"/>
      </right>
      <top style="thin">
        <color indexed="64"/>
      </top>
      <bottom style="double">
        <color indexed="64"/>
      </bottom>
      <diagonal/>
    </border>
    <border>
      <left/>
      <right/>
      <top style="thin">
        <color indexed="64"/>
      </top>
      <bottom style="thick">
        <color indexed="64"/>
      </bottom>
      <diagonal/>
    </border>
    <border>
      <left/>
      <right style="thick">
        <color indexed="64"/>
      </right>
      <top style="thin">
        <color indexed="64"/>
      </top>
      <bottom style="thick">
        <color indexed="64"/>
      </bottom>
      <diagonal/>
    </border>
    <border>
      <left style="thick">
        <color auto="1"/>
      </left>
      <right style="thick">
        <color indexed="64"/>
      </right>
      <top style="thin">
        <color indexed="64"/>
      </top>
      <bottom style="thick">
        <color indexed="64"/>
      </bottom>
      <diagonal/>
    </border>
    <border>
      <left/>
      <right/>
      <top/>
      <bottom style="thin">
        <color theme="1"/>
      </bottom>
      <diagonal/>
    </border>
  </borders>
  <cellStyleXfs count="52122">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2" fillId="0" borderId="0"/>
    <xf numFmtId="9" fontId="2" fillId="0" borderId="0" applyFont="0" applyFill="0" applyBorder="0" applyAlignment="0" applyProtection="0"/>
    <xf numFmtId="0" fontId="12" fillId="0" borderId="0"/>
    <xf numFmtId="0" fontId="2" fillId="0" borderId="0"/>
    <xf numFmtId="0" fontId="13" fillId="0" borderId="0"/>
    <xf numFmtId="0" fontId="14" fillId="0" borderId="0" applyNumberFormat="0" applyFont="0" applyFill="0" applyBorder="0" applyAlignment="0" applyProtection="0"/>
    <xf numFmtId="0" fontId="17" fillId="0" borderId="0"/>
    <xf numFmtId="43" fontId="18" fillId="0" borderId="0" applyFont="0" applyFill="0" applyBorder="0" applyAlignment="0" applyProtection="0"/>
    <xf numFmtId="0" fontId="20" fillId="0" borderId="0" applyNumberFormat="0" applyFill="0" applyBorder="0" applyAlignment="0" applyProtection="0">
      <alignment vertical="top"/>
      <protection locked="0"/>
    </xf>
    <xf numFmtId="0" fontId="19" fillId="0" borderId="0"/>
    <xf numFmtId="44" fontId="17" fillId="0" borderId="0" applyFont="0" applyFill="0" applyBorder="0" applyAlignment="0" applyProtection="0"/>
    <xf numFmtId="9" fontId="17" fillId="0" borderId="0" applyFont="0" applyFill="0" applyBorder="0" applyAlignment="0" applyProtection="0"/>
    <xf numFmtId="0" fontId="1" fillId="0" borderId="0"/>
    <xf numFmtId="0" fontId="2" fillId="0" borderId="0" applyNumberFormat="0" applyFont="0" applyFill="0" applyBorder="0" applyAlignment="0" applyProtection="0"/>
    <xf numFmtId="0" fontId="2" fillId="0" borderId="0"/>
    <xf numFmtId="43" fontId="1" fillId="0" borderId="0" applyFont="0" applyFill="0" applyBorder="0" applyAlignment="0" applyProtection="0"/>
    <xf numFmtId="44" fontId="1" fillId="0" borderId="0" applyFont="0" applyFill="0" applyBorder="0" applyAlignment="0" applyProtection="0"/>
    <xf numFmtId="0" fontId="12" fillId="0" borderId="0"/>
    <xf numFmtId="0" fontId="12" fillId="0" borderId="0"/>
    <xf numFmtId="0" fontId="2" fillId="0" borderId="0" applyNumberFormat="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0" fontId="22" fillId="0" borderId="0"/>
    <xf numFmtId="0" fontId="2" fillId="0" borderId="0"/>
    <xf numFmtId="0" fontId="24"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24" fillId="18"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5"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22" borderId="0" applyNumberFormat="0" applyBorder="0" applyAlignment="0" applyProtection="0"/>
    <xf numFmtId="0" fontId="24" fillId="29" borderId="0" applyNumberFormat="0" applyBorder="0" applyAlignment="0" applyProtection="0"/>
    <xf numFmtId="0" fontId="24" fillId="26" borderId="0" applyNumberFormat="0" applyBorder="0" applyAlignment="0" applyProtection="0"/>
    <xf numFmtId="0" fontId="24" fillId="24"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20" borderId="0" applyNumberFormat="0" applyBorder="0" applyAlignment="0" applyProtection="0"/>
    <xf numFmtId="0" fontId="24" fillId="30" borderId="0" applyNumberFormat="0" applyBorder="0" applyAlignment="0" applyProtection="0"/>
    <xf numFmtId="0" fontId="25" fillId="31" borderId="0" applyNumberFormat="0" applyBorder="0" applyAlignment="0" applyProtection="0"/>
    <xf numFmtId="0" fontId="25" fillId="32" borderId="0" applyNumberFormat="0" applyBorder="0" applyAlignment="0" applyProtection="0"/>
    <xf numFmtId="0" fontId="25" fillId="28" borderId="0" applyNumberFormat="0" applyBorder="0" applyAlignment="0" applyProtection="0"/>
    <xf numFmtId="0" fontId="25" fillId="28" borderId="0" applyNumberFormat="0" applyBorder="0" applyAlignment="0" applyProtection="0"/>
    <xf numFmtId="0" fontId="25" fillId="22" borderId="0" applyNumberFormat="0" applyBorder="0" applyAlignment="0" applyProtection="0"/>
    <xf numFmtId="0" fontId="25" fillId="29" borderId="0" applyNumberFormat="0" applyBorder="0" applyAlignment="0" applyProtection="0"/>
    <xf numFmtId="0" fontId="25" fillId="26" borderId="0" applyNumberFormat="0" applyBorder="0" applyAlignment="0" applyProtection="0"/>
    <xf numFmtId="0" fontId="25" fillId="33"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20" borderId="0" applyNumberFormat="0" applyBorder="0" applyAlignment="0" applyProtection="0"/>
    <xf numFmtId="0" fontId="25" fillId="34" borderId="0" applyNumberFormat="0" applyBorder="0" applyAlignment="0" applyProtection="0"/>
    <xf numFmtId="0" fontId="25" fillId="31"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33" borderId="0" applyNumberFormat="0" applyBorder="0" applyAlignment="0" applyProtection="0"/>
    <xf numFmtId="0" fontId="25" fillId="31" borderId="0" applyNumberFormat="0" applyBorder="0" applyAlignment="0" applyProtection="0"/>
    <xf numFmtId="0" fontId="25" fillId="31"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26" fillId="21" borderId="0" applyNumberFormat="0" applyBorder="0" applyAlignment="0" applyProtection="0"/>
    <xf numFmtId="0" fontId="26" fillId="21" borderId="0" applyNumberFormat="0" applyBorder="0" applyAlignment="0" applyProtection="0"/>
    <xf numFmtId="0" fontId="27" fillId="18" borderId="16" applyNumberFormat="0" applyAlignment="0" applyProtection="0"/>
    <xf numFmtId="0" fontId="27" fillId="26" borderId="16" applyNumberFormat="0" applyAlignment="0" applyProtection="0"/>
    <xf numFmtId="0" fontId="28" fillId="40" borderId="17" applyNumberFormat="0" applyAlignment="0" applyProtection="0"/>
    <xf numFmtId="0" fontId="28" fillId="40" borderId="17" applyNumberFormat="0" applyAlignment="0" applyProtection="0"/>
    <xf numFmtId="43" fontId="2" fillId="0" borderId="0" applyFont="0" applyFill="0" applyBorder="0" applyAlignment="0" applyProtection="0"/>
    <xf numFmtId="175"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1" fillId="0" borderId="18" applyNumberFormat="0" applyFill="0" applyAlignment="0" applyProtection="0"/>
    <xf numFmtId="0" fontId="42" fillId="0" borderId="19" applyNumberFormat="0" applyFill="0" applyAlignment="0" applyProtection="0"/>
    <xf numFmtId="0" fontId="32" fillId="0" borderId="20" applyNumberFormat="0" applyFill="0" applyAlignment="0" applyProtection="0"/>
    <xf numFmtId="0" fontId="43" fillId="0" borderId="20" applyNumberFormat="0" applyFill="0" applyAlignment="0" applyProtection="0"/>
    <xf numFmtId="0" fontId="33" fillId="0" borderId="21" applyNumberFormat="0" applyFill="0" applyAlignment="0" applyProtection="0"/>
    <xf numFmtId="0" fontId="44" fillId="0" borderId="22" applyNumberFormat="0" applyFill="0" applyAlignment="0" applyProtection="0"/>
    <xf numFmtId="0" fontId="33" fillId="0" borderId="0" applyNumberFormat="0" applyFill="0" applyBorder="0" applyAlignment="0" applyProtection="0"/>
    <xf numFmtId="0" fontId="44" fillId="0" borderId="0" applyNumberFormat="0" applyFill="0" applyBorder="0" applyAlignment="0" applyProtection="0"/>
    <xf numFmtId="0" fontId="41" fillId="0" borderId="0" applyNumberFormat="0" applyFill="0" applyBorder="0" applyAlignment="0" applyProtection="0">
      <alignment vertical="top"/>
      <protection locked="0"/>
    </xf>
    <xf numFmtId="0" fontId="34" fillId="20" borderId="16" applyNumberFormat="0" applyAlignment="0" applyProtection="0"/>
    <xf numFmtId="0" fontId="34" fillId="20" borderId="16" applyNumberFormat="0" applyAlignment="0" applyProtection="0"/>
    <xf numFmtId="0" fontId="35" fillId="0" borderId="23" applyNumberFormat="0" applyFill="0" applyAlignment="0" applyProtection="0"/>
    <xf numFmtId="0" fontId="35" fillId="0" borderId="23" applyNumberFormat="0" applyFill="0" applyAlignment="0" applyProtection="0"/>
    <xf numFmtId="0" fontId="2" fillId="9" borderId="0" applyNumberFormat="0"/>
    <xf numFmtId="0" fontId="2" fillId="9" borderId="0" applyNumberFormat="0"/>
    <xf numFmtId="0" fontId="2" fillId="9" borderId="0" applyNumberFormat="0"/>
    <xf numFmtId="0" fontId="2" fillId="0" borderId="0" applyNumberFormat="0"/>
    <xf numFmtId="0" fontId="2" fillId="0" borderId="0" applyNumberFormat="0"/>
    <xf numFmtId="0" fontId="2" fillId="0" borderId="0" applyNumberFormat="0"/>
    <xf numFmtId="0" fontId="36" fillId="20" borderId="0" applyNumberFormat="0" applyBorder="0" applyAlignment="0" applyProtection="0"/>
    <xf numFmtId="0" fontId="36" fillId="41" borderId="0" applyNumberFormat="0" applyBorder="0" applyAlignment="0" applyProtection="0"/>
    <xf numFmtId="0" fontId="2" fillId="0" borderId="0"/>
    <xf numFmtId="0" fontId="24" fillId="0" borderId="0"/>
    <xf numFmtId="0" fontId="2" fillId="0" borderId="0"/>
    <xf numFmtId="0" fontId="2" fillId="0" borderId="0"/>
    <xf numFmtId="0" fontId="24" fillId="0" borderId="0"/>
    <xf numFmtId="0" fontId="24" fillId="0" borderId="0"/>
    <xf numFmtId="0" fontId="2" fillId="22" borderId="24" applyNumberFormat="0" applyFont="0" applyAlignment="0" applyProtection="0"/>
    <xf numFmtId="0" fontId="2" fillId="22" borderId="24" applyNumberFormat="0" applyFont="0" applyAlignment="0" applyProtection="0"/>
    <xf numFmtId="0" fontId="24" fillId="22" borderId="24" applyNumberFormat="0" applyFont="0" applyAlignment="0" applyProtection="0"/>
    <xf numFmtId="0" fontId="2" fillId="22" borderId="24" applyNumberFormat="0" applyFont="0" applyAlignment="0" applyProtection="0"/>
    <xf numFmtId="0" fontId="37" fillId="18" borderId="25" applyNumberFormat="0" applyAlignment="0" applyProtection="0"/>
    <xf numFmtId="0" fontId="37" fillId="26" borderId="25" applyNumberFormat="0" applyAlignment="0" applyProtection="0"/>
    <xf numFmtId="9" fontId="2" fillId="0" borderId="0" applyFont="0" applyFill="0" applyBorder="0" applyAlignment="0" applyProtection="0"/>
    <xf numFmtId="9" fontId="24" fillId="0" borderId="0" applyFont="0" applyFill="0" applyBorder="0" applyAlignment="0" applyProtection="0"/>
    <xf numFmtId="9" fontId="2"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 fillId="0" borderId="0" applyFont="0" applyFill="0" applyBorder="0" applyAlignment="0" applyProtection="0"/>
    <xf numFmtId="0" fontId="23" fillId="0" borderId="0" applyNumberFormat="0" applyFont="0" applyFill="0" applyBorder="0" applyAlignment="0" applyProtection="0">
      <alignment horizontal="left"/>
    </xf>
    <xf numFmtId="0" fontId="23" fillId="0" borderId="0" applyNumberFormat="0" applyFont="0" applyFill="0" applyBorder="0" applyAlignment="0" applyProtection="0">
      <alignment horizontal="left"/>
    </xf>
    <xf numFmtId="0" fontId="23" fillId="0" borderId="0" applyNumberFormat="0" applyFont="0" applyFill="0" applyBorder="0" applyAlignment="0" applyProtection="0">
      <alignment horizontal="left"/>
    </xf>
    <xf numFmtId="15" fontId="23" fillId="0" borderId="0" applyFont="0" applyFill="0" applyBorder="0" applyAlignment="0" applyProtection="0"/>
    <xf numFmtId="15" fontId="23" fillId="0" borderId="0" applyFont="0" applyFill="0" applyBorder="0" applyAlignment="0" applyProtection="0"/>
    <xf numFmtId="15" fontId="23" fillId="0" borderId="0" applyFont="0" applyFill="0" applyBorder="0" applyAlignment="0" applyProtection="0"/>
    <xf numFmtId="4" fontId="23" fillId="0" borderId="0" applyFont="0" applyFill="0" applyBorder="0" applyAlignment="0" applyProtection="0"/>
    <xf numFmtId="4" fontId="23" fillId="0" borderId="0" applyFont="0" applyFill="0" applyBorder="0" applyAlignment="0" applyProtection="0"/>
    <xf numFmtId="4" fontId="23" fillId="0" borderId="0" applyFont="0" applyFill="0" applyBorder="0" applyAlignment="0" applyProtection="0"/>
    <xf numFmtId="0" fontId="38" fillId="0" borderId="0" applyNumberFormat="0" applyFill="0" applyBorder="0" applyAlignment="0" applyProtection="0"/>
    <xf numFmtId="0" fontId="45" fillId="0" borderId="0" applyNumberFormat="0" applyFill="0" applyBorder="0" applyAlignment="0" applyProtection="0"/>
    <xf numFmtId="0" fontId="39" fillId="0" borderId="26" applyNumberFormat="0" applyFill="0" applyAlignment="0" applyProtection="0"/>
    <xf numFmtId="0" fontId="39" fillId="0" borderId="27" applyNumberFormat="0" applyFill="0" applyAlignment="0" applyProtection="0"/>
    <xf numFmtId="0" fontId="40" fillId="0" borderId="0" applyNumberFormat="0" applyFill="0" applyBorder="0" applyAlignment="0" applyProtection="0"/>
    <xf numFmtId="0" fontId="40" fillId="0" borderId="0" applyNumberFormat="0" applyFill="0" applyBorder="0" applyAlignment="0" applyProtection="0"/>
    <xf numFmtId="0" fontId="2" fillId="9" borderId="0" applyNumberFormat="0"/>
    <xf numFmtId="0" fontId="2" fillId="0" borderId="0" applyNumberFormat="0"/>
    <xf numFmtId="0" fontId="2" fillId="22" borderId="24" applyNumberFormat="0" applyFont="0" applyAlignment="0" applyProtection="0"/>
    <xf numFmtId="9" fontId="2" fillId="0" borderId="0" applyFont="0" applyFill="0" applyBorder="0" applyAlignment="0" applyProtection="0"/>
    <xf numFmtId="0" fontId="23" fillId="0" borderId="0" applyNumberFormat="0" applyFont="0" applyFill="0" applyBorder="0" applyAlignment="0" applyProtection="0">
      <alignment horizontal="left"/>
    </xf>
    <xf numFmtId="0" fontId="23" fillId="0" borderId="0" applyNumberFormat="0" applyFont="0" applyFill="0" applyBorder="0" applyAlignment="0" applyProtection="0">
      <alignment horizontal="left"/>
    </xf>
    <xf numFmtId="15" fontId="23" fillId="0" borderId="0" applyFont="0" applyFill="0" applyBorder="0" applyAlignment="0" applyProtection="0"/>
    <xf numFmtId="15" fontId="23" fillId="0" borderId="0" applyFont="0" applyFill="0" applyBorder="0" applyAlignment="0" applyProtection="0"/>
    <xf numFmtId="4" fontId="23" fillId="0" borderId="0" applyFont="0" applyFill="0" applyBorder="0" applyAlignment="0" applyProtection="0"/>
    <xf numFmtId="4" fontId="23" fillId="0" borderId="0" applyFont="0" applyFill="0" applyBorder="0" applyAlignment="0" applyProtection="0"/>
    <xf numFmtId="175" fontId="2" fillId="0" borderId="0" applyFont="0" applyFill="0" applyBorder="0" applyAlignment="0" applyProtection="0"/>
    <xf numFmtId="0" fontId="2" fillId="9" borderId="0" applyNumberFormat="0"/>
    <xf numFmtId="0" fontId="2" fillId="0" borderId="0" applyNumberFormat="0"/>
    <xf numFmtId="0" fontId="2" fillId="0" borderId="0"/>
    <xf numFmtId="0" fontId="2" fillId="0" borderId="0"/>
    <xf numFmtId="0" fontId="2" fillId="22"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9" borderId="0" applyNumberFormat="0"/>
    <xf numFmtId="0" fontId="2" fillId="9" borderId="0" applyNumberFormat="0"/>
    <xf numFmtId="0" fontId="2" fillId="0" borderId="0" applyNumberFormat="0"/>
    <xf numFmtId="0" fontId="2" fillId="0" borderId="0" applyNumberFormat="0"/>
    <xf numFmtId="0" fontId="2" fillId="0" borderId="0"/>
    <xf numFmtId="0" fontId="2" fillId="22" borderId="24" applyNumberFormat="0" applyFont="0" applyAlignment="0" applyProtection="0"/>
    <xf numFmtId="0" fontId="2" fillId="22" borderId="2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9" borderId="0" applyNumberFormat="0"/>
    <xf numFmtId="0" fontId="2" fillId="0" borderId="0" applyNumberFormat="0"/>
    <xf numFmtId="0" fontId="2" fillId="22"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9" borderId="0" applyNumberFormat="0"/>
    <xf numFmtId="0" fontId="2" fillId="9" borderId="0" applyNumberFormat="0"/>
    <xf numFmtId="0" fontId="2" fillId="0" borderId="0" applyNumberFormat="0"/>
    <xf numFmtId="0" fontId="2" fillId="0" borderId="0" applyNumberFormat="0"/>
    <xf numFmtId="0" fontId="2" fillId="22" borderId="24" applyNumberFormat="0" applyFont="0" applyAlignment="0" applyProtection="0"/>
    <xf numFmtId="0" fontId="2" fillId="22" borderId="2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9" borderId="0" applyNumberFormat="0"/>
    <xf numFmtId="0" fontId="2" fillId="9" borderId="0" applyNumberFormat="0"/>
    <xf numFmtId="0" fontId="2" fillId="0" borderId="0" applyNumberFormat="0"/>
    <xf numFmtId="0" fontId="2" fillId="0" borderId="0" applyNumberFormat="0"/>
    <xf numFmtId="0" fontId="2" fillId="22" borderId="24" applyNumberFormat="0" applyFont="0" applyAlignment="0" applyProtection="0"/>
    <xf numFmtId="0" fontId="2" fillId="22" borderId="2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0" fontId="2" fillId="0" borderId="0"/>
    <xf numFmtId="0" fontId="24" fillId="18" borderId="0" applyNumberFormat="0" applyBorder="0" applyAlignment="0" applyProtection="0"/>
    <xf numFmtId="0" fontId="24" fillId="20" borderId="0" applyNumberFormat="0" applyBorder="0" applyAlignment="0" applyProtection="0"/>
    <xf numFmtId="0" fontId="24" fillId="22" borderId="0" applyNumberFormat="0" applyBorder="0" applyAlignment="0" applyProtection="0"/>
    <xf numFmtId="0" fontId="24" fillId="18" borderId="0" applyNumberFormat="0" applyBorder="0" applyAlignment="0" applyProtection="0"/>
    <xf numFmtId="0" fontId="24" fillId="25" borderId="0" applyNumberFormat="0" applyBorder="0" applyAlignment="0" applyProtection="0"/>
    <xf numFmtId="0" fontId="24" fillId="20"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2"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24" fillId="20" borderId="0" applyNumberFormat="0" applyBorder="0" applyAlignment="0" applyProtection="0"/>
    <xf numFmtId="0" fontId="25" fillId="31" borderId="0" applyNumberFormat="0" applyBorder="0" applyAlignment="0" applyProtection="0"/>
    <xf numFmtId="0" fontId="25" fillId="2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1" borderId="0" applyNumberFormat="0" applyBorder="0" applyAlignment="0" applyProtection="0"/>
    <xf numFmtId="0" fontId="25" fillId="20" borderId="0" applyNumberFormat="0" applyBorder="0" applyAlignment="0" applyProtection="0"/>
    <xf numFmtId="0" fontId="25" fillId="31"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31" borderId="0" applyNumberFormat="0" applyBorder="0" applyAlignment="0" applyProtection="0"/>
    <xf numFmtId="0" fontId="25" fillId="39" borderId="0" applyNumberFormat="0" applyBorder="0" applyAlignment="0" applyProtection="0"/>
    <xf numFmtId="0" fontId="26" fillId="21" borderId="0" applyNumberFormat="0" applyBorder="0" applyAlignment="0" applyProtection="0"/>
    <xf numFmtId="0" fontId="27" fillId="18" borderId="16" applyNumberFormat="0" applyAlignment="0" applyProtection="0"/>
    <xf numFmtId="0" fontId="28" fillId="40" borderId="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9" fillId="0" borderId="0" applyNumberFormat="0" applyFill="0" applyBorder="0" applyAlignment="0" applyProtection="0"/>
    <xf numFmtId="0" fontId="30" fillId="23" borderId="0" applyNumberFormat="0" applyBorder="0" applyAlignment="0" applyProtection="0"/>
    <xf numFmtId="0" fontId="31" fillId="0" borderId="18" applyNumberFormat="0" applyFill="0" applyAlignment="0" applyProtection="0"/>
    <xf numFmtId="0" fontId="32" fillId="0" borderId="20" applyNumberFormat="0" applyFill="0" applyAlignment="0" applyProtection="0"/>
    <xf numFmtId="0" fontId="33" fillId="0" borderId="21" applyNumberFormat="0" applyFill="0" applyAlignment="0" applyProtection="0"/>
    <xf numFmtId="0" fontId="33" fillId="0" borderId="0" applyNumberFormat="0" applyFill="0" applyBorder="0" applyAlignment="0" applyProtection="0"/>
    <xf numFmtId="0" fontId="34" fillId="20" borderId="16" applyNumberFormat="0" applyAlignment="0" applyProtection="0"/>
    <xf numFmtId="0" fontId="35" fillId="0" borderId="23" applyNumberFormat="0" applyFill="0" applyAlignment="0" applyProtection="0"/>
    <xf numFmtId="0" fontId="36" fillId="20" borderId="0" applyNumberFormat="0" applyBorder="0" applyAlignment="0" applyProtection="0"/>
    <xf numFmtId="0" fontId="2" fillId="22" borderId="24" applyNumberFormat="0" applyFont="0" applyAlignment="0" applyProtection="0"/>
    <xf numFmtId="0" fontId="37" fillId="18" borderId="25" applyNumberFormat="0" applyAlignment="0" applyProtection="0"/>
    <xf numFmtId="9" fontId="2" fillId="0" borderId="0" applyFont="0" applyFill="0" applyBorder="0" applyAlignment="0" applyProtection="0"/>
    <xf numFmtId="0" fontId="38" fillId="0" borderId="0" applyNumberFormat="0" applyFill="0" applyBorder="0" applyAlignment="0" applyProtection="0"/>
    <xf numFmtId="0" fontId="39" fillId="0" borderId="26" applyNumberFormat="0" applyFill="0" applyAlignment="0" applyProtection="0"/>
    <xf numFmtId="0" fontId="40" fillId="0" borderId="0" applyNumberFormat="0" applyFill="0" applyBorder="0" applyAlignment="0" applyProtection="0"/>
    <xf numFmtId="0" fontId="1" fillId="0" borderId="0"/>
    <xf numFmtId="43" fontId="2" fillId="0" borderId="0" applyFont="0" applyFill="0" applyBorder="0" applyAlignment="0" applyProtection="0"/>
    <xf numFmtId="44" fontId="2" fillId="0" borderId="0" applyFont="0" applyFill="0" applyBorder="0" applyAlignment="0" applyProtection="0"/>
    <xf numFmtId="0" fontId="2" fillId="9" borderId="0" applyNumberFormat="0"/>
    <xf numFmtId="0" fontId="2" fillId="9" borderId="0" applyNumberFormat="0"/>
    <xf numFmtId="0" fontId="2" fillId="0" borderId="0" applyNumberFormat="0"/>
    <xf numFmtId="0" fontId="2" fillId="0" borderId="0" applyNumberFormat="0"/>
    <xf numFmtId="0" fontId="2" fillId="22" borderId="24" applyNumberFormat="0" applyFont="0" applyAlignment="0" applyProtection="0"/>
    <xf numFmtId="0" fontId="2" fillId="22" borderId="2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44" fontId="2" fillId="0" borderId="0" applyFont="0" applyFill="0" applyBorder="0" applyAlignment="0" applyProtection="0"/>
    <xf numFmtId="0" fontId="1"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41"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2" fillId="9" borderId="0" applyNumberFormat="0"/>
    <xf numFmtId="0" fontId="2" fillId="9" borderId="0" applyNumberFormat="0"/>
    <xf numFmtId="0" fontId="2" fillId="0" borderId="0"/>
    <xf numFmtId="44" fontId="19" fillId="0" borderId="0" applyFont="0" applyFill="0" applyBorder="0" applyAlignment="0" applyProtection="0"/>
    <xf numFmtId="0" fontId="2" fillId="9" borderId="0" applyNumberFormat="0"/>
    <xf numFmtId="0" fontId="2" fillId="9" borderId="0" applyNumberFormat="0"/>
    <xf numFmtId="0" fontId="2" fillId="9" borderId="0" applyNumberFormat="0"/>
    <xf numFmtId="0" fontId="2" fillId="0" borderId="0" applyNumberFormat="0"/>
    <xf numFmtId="0" fontId="2" fillId="0" borderId="0" applyNumberFormat="0"/>
    <xf numFmtId="0" fontId="2" fillId="0" borderId="0" applyNumberFormat="0"/>
    <xf numFmtId="0" fontId="2" fillId="0" borderId="0" applyNumberFormat="0"/>
    <xf numFmtId="0" fontId="2" fillId="0" borderId="0" applyNumberFormat="0"/>
    <xf numFmtId="0" fontId="19" fillId="0" borderId="0"/>
    <xf numFmtId="0" fontId="2" fillId="22" borderId="24" applyNumberFormat="0" applyFont="0" applyAlignment="0" applyProtection="0"/>
    <xf numFmtId="0" fontId="2" fillId="22"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9" borderId="0" applyNumberFormat="0"/>
    <xf numFmtId="0" fontId="2" fillId="9" borderId="0" applyNumberFormat="0"/>
    <xf numFmtId="0" fontId="2" fillId="0" borderId="0" applyNumberFormat="0"/>
    <xf numFmtId="0" fontId="2" fillId="0" borderId="0" applyNumberFormat="0"/>
    <xf numFmtId="0" fontId="2" fillId="22" borderId="24" applyNumberFormat="0" applyFont="0" applyAlignment="0" applyProtection="0"/>
    <xf numFmtId="0" fontId="2" fillId="22" borderId="2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43" fontId="2" fillId="0" borderId="0" applyFont="0" applyFill="0" applyBorder="0" applyAlignment="0" applyProtection="0"/>
    <xf numFmtId="0" fontId="2" fillId="22" borderId="24" applyNumberFormat="0" applyFont="0" applyAlignment="0" applyProtection="0"/>
    <xf numFmtId="0" fontId="1" fillId="0" borderId="0"/>
    <xf numFmtId="0" fontId="1" fillId="0" borderId="0"/>
    <xf numFmtId="44" fontId="2" fillId="0" borderId="0" applyFont="0" applyFill="0" applyBorder="0" applyAlignment="0" applyProtection="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0" fontId="2" fillId="0" borderId="0"/>
    <xf numFmtId="4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9"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176" fontId="19" fillId="0" borderId="0" applyFill="0" applyBorder="0" applyAlignment="0" applyProtection="0"/>
    <xf numFmtId="0" fontId="2" fillId="0" borderId="0" applyFont="0" applyFill="0" applyBorder="0" applyAlignment="0" applyProtection="0"/>
    <xf numFmtId="0"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24" borderId="0" applyNumberFormat="0" applyBorder="0" applyAlignment="0" applyProtection="0"/>
    <xf numFmtId="43" fontId="24" fillId="0" borderId="0" applyFont="0" applyFill="0" applyBorder="0" applyAlignment="0" applyProtection="0"/>
    <xf numFmtId="43" fontId="24" fillId="0" borderId="0" applyFont="0" applyFill="0" applyBorder="0" applyAlignment="0" applyProtection="0"/>
    <xf numFmtId="176" fontId="19" fillId="0" borderId="0" applyFill="0" applyBorder="0" applyAlignment="0" applyProtection="0"/>
    <xf numFmtId="176" fontId="19" fillId="0" borderId="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29" borderId="0" applyNumberFormat="0" applyBorder="0" applyAlignment="0" applyProtection="0"/>
    <xf numFmtId="0" fontId="24" fillId="27" borderId="0" applyNumberFormat="0" applyBorder="0" applyAlignment="0" applyProtection="0"/>
    <xf numFmtId="43" fontId="24" fillId="0" borderId="0" applyFont="0" applyFill="0" applyBorder="0" applyAlignment="0" applyProtection="0"/>
    <xf numFmtId="43" fontId="24" fillId="0" borderId="0" applyFont="0" applyFill="0" applyBorder="0" applyAlignment="0" applyProtection="0"/>
    <xf numFmtId="176" fontId="19" fillId="0" borderId="0" applyFill="0" applyBorder="0" applyAlignment="0" applyProtection="0"/>
    <xf numFmtId="0" fontId="24" fillId="20" borderId="0" applyNumberFormat="0" applyBorder="0" applyAlignment="0" applyProtection="0"/>
    <xf numFmtId="176" fontId="19" fillId="0" borderId="0" applyFill="0" applyBorder="0" applyAlignment="0" applyProtection="0"/>
    <xf numFmtId="43" fontId="24" fillId="0" borderId="0" applyFont="0" applyFill="0" applyBorder="0" applyAlignment="0" applyProtection="0"/>
    <xf numFmtId="0" fontId="24" fillId="21" borderId="0" applyNumberFormat="0" applyBorder="0" applyAlignment="0" applyProtection="0"/>
    <xf numFmtId="0" fontId="24" fillId="30" borderId="0" applyNumberFormat="0" applyBorder="0" applyAlignment="0" applyProtection="0"/>
    <xf numFmtId="43" fontId="24" fillId="0" borderId="0" applyFont="0" applyFill="0" applyBorder="0" applyAlignment="0" applyProtection="0"/>
    <xf numFmtId="0" fontId="24" fillId="25" borderId="0" applyNumberFormat="0" applyBorder="0" applyAlignment="0" applyProtection="0"/>
    <xf numFmtId="43" fontId="24" fillId="0" borderId="0" applyFont="0" applyFill="0" applyBorder="0" applyAlignment="0" applyProtection="0"/>
    <xf numFmtId="0" fontId="24" fillId="23" borderId="0" applyNumberFormat="0" applyBorder="0" applyAlignment="0" applyProtection="0"/>
    <xf numFmtId="176" fontId="19" fillId="0" borderId="0" applyFill="0" applyBorder="0" applyAlignment="0" applyProtection="0"/>
    <xf numFmtId="43" fontId="24" fillId="0" borderId="0" applyFont="0" applyFill="0" applyBorder="0" applyAlignment="0" applyProtection="0"/>
    <xf numFmtId="0" fontId="24" fillId="19" borderId="0" applyNumberFormat="0" applyBorder="0" applyAlignment="0" applyProtection="0"/>
    <xf numFmtId="176" fontId="19" fillId="0" borderId="0" applyFill="0" applyBorder="0" applyAlignment="0" applyProtection="0"/>
    <xf numFmtId="176" fontId="19" fillId="0" borderId="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0" fontId="24" fillId="28" borderId="0" applyNumberFormat="0" applyBorder="0" applyAlignment="0" applyProtection="0"/>
    <xf numFmtId="0" fontId="24" fillId="27" borderId="0" applyNumberFormat="0" applyBorder="0" applyAlignment="0" applyProtection="0"/>
    <xf numFmtId="43" fontId="24" fillId="0" borderId="0" applyFont="0" applyFill="0" applyBorder="0" applyAlignment="0" applyProtection="0"/>
    <xf numFmtId="0" fontId="24" fillId="24" borderId="0" applyNumberFormat="0" applyBorder="0" applyAlignment="0" applyProtection="0"/>
    <xf numFmtId="0" fontId="2" fillId="0" borderId="0"/>
    <xf numFmtId="0" fontId="24" fillId="0" borderId="0"/>
    <xf numFmtId="0" fontId="2" fillId="0" borderId="0"/>
    <xf numFmtId="0" fontId="24" fillId="0" borderId="0"/>
    <xf numFmtId="0" fontId="24" fillId="0" borderId="0"/>
    <xf numFmtId="0" fontId="1" fillId="0" borderId="0"/>
    <xf numFmtId="0" fontId="2" fillId="0" borderId="0"/>
    <xf numFmtId="0" fontId="2" fillId="0" borderId="0"/>
    <xf numFmtId="0" fontId="24" fillId="22" borderId="24" applyNumberFormat="0" applyFont="0" applyAlignment="0" applyProtection="0"/>
    <xf numFmtId="9" fontId="19" fillId="0" borderId="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176" fontId="19" fillId="0" borderId="0" applyFill="0" applyBorder="0" applyAlignment="0" applyProtection="0"/>
    <xf numFmtId="176" fontId="19" fillId="0" borderId="0" applyFill="0" applyBorder="0" applyAlignment="0" applyProtection="0"/>
    <xf numFmtId="176" fontId="19" fillId="0" borderId="0" applyFill="0" applyBorder="0" applyAlignment="0" applyProtection="0"/>
    <xf numFmtId="176" fontId="19" fillId="0" borderId="0" applyFill="0" applyBorder="0" applyAlignment="0" applyProtection="0"/>
    <xf numFmtId="176" fontId="19" fillId="0" borderId="0" applyFill="0" applyBorder="0" applyAlignment="0" applyProtection="0"/>
    <xf numFmtId="176" fontId="19" fillId="0" borderId="0" applyFill="0" applyBorder="0" applyAlignment="0" applyProtection="0"/>
    <xf numFmtId="0" fontId="1" fillId="0" borderId="0"/>
    <xf numFmtId="0" fontId="1" fillId="0" borderId="0"/>
    <xf numFmtId="0" fontId="1" fillId="0" borderId="0"/>
    <xf numFmtId="175" fontId="2" fillId="0" borderId="0" applyFont="0" applyFill="0" applyBorder="0" applyAlignment="0" applyProtection="0"/>
    <xf numFmtId="44" fontId="2" fillId="0" borderId="0" applyFont="0" applyFill="0" applyBorder="0" applyAlignment="0" applyProtection="0"/>
    <xf numFmtId="0" fontId="2" fillId="9" borderId="0" applyNumberFormat="0"/>
    <xf numFmtId="0" fontId="2" fillId="0" borderId="0" applyNumberFormat="0"/>
    <xf numFmtId="0" fontId="2" fillId="0" borderId="0"/>
    <xf numFmtId="0" fontId="2" fillId="0" borderId="0"/>
    <xf numFmtId="0" fontId="2" fillId="0" borderId="0"/>
    <xf numFmtId="0" fontId="2" fillId="22" borderId="24" applyNumberFormat="0" applyFont="0" applyAlignment="0" applyProtection="0"/>
    <xf numFmtId="9" fontId="2" fillId="0" borderId="0" applyFont="0" applyFill="0" applyBorder="0" applyAlignment="0" applyProtection="0"/>
    <xf numFmtId="0" fontId="2" fillId="9" borderId="0" applyNumberFormat="0"/>
    <xf numFmtId="0" fontId="2" fillId="0" borderId="0" applyNumberFormat="0"/>
    <xf numFmtId="0" fontId="2" fillId="22" borderId="24" applyNumberFormat="0" applyFont="0" applyAlignment="0" applyProtection="0"/>
    <xf numFmtId="9" fontId="2" fillId="0" borderId="0" applyFont="0" applyFill="0" applyBorder="0" applyAlignment="0" applyProtection="0"/>
    <xf numFmtId="175" fontId="2" fillId="0" borderId="0" applyFont="0" applyFill="0" applyBorder="0" applyAlignment="0" applyProtection="0"/>
    <xf numFmtId="0" fontId="2" fillId="9" borderId="0" applyNumberFormat="0"/>
    <xf numFmtId="0" fontId="2" fillId="0" borderId="0" applyNumberFormat="0"/>
    <xf numFmtId="0" fontId="2" fillId="0" borderId="0"/>
    <xf numFmtId="0" fontId="2" fillId="0" borderId="0"/>
    <xf numFmtId="0" fontId="2" fillId="22" borderId="24" applyNumberFormat="0" applyFont="0" applyAlignment="0" applyProtection="0"/>
    <xf numFmtId="9" fontId="2" fillId="0" borderId="0" applyFont="0" applyFill="0" applyBorder="0" applyAlignment="0" applyProtection="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9" borderId="0" applyNumberFormat="0"/>
    <xf numFmtId="0" fontId="2" fillId="9" borderId="0" applyNumberFormat="0"/>
    <xf numFmtId="0" fontId="2" fillId="0" borderId="0" applyNumberFormat="0"/>
    <xf numFmtId="0" fontId="2" fillId="0" borderId="0" applyNumberFormat="0"/>
    <xf numFmtId="0" fontId="2" fillId="22" borderId="24" applyNumberFormat="0" applyFont="0" applyAlignment="0" applyProtection="0"/>
    <xf numFmtId="0" fontId="2" fillId="22" borderId="2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1"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applyFont="0" applyFill="0" applyBorder="0" applyAlignment="0" applyProtection="0"/>
    <xf numFmtId="0" fontId="2" fillId="0" borderId="0" applyFont="0" applyFill="0" applyBorder="0" applyAlignment="0" applyProtection="0"/>
    <xf numFmtId="0" fontId="2"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41" fillId="0" borderId="0" applyNumberFormat="0" applyFill="0" applyBorder="0" applyAlignment="0" applyProtection="0">
      <alignment vertical="top"/>
      <protection locked="0"/>
    </xf>
    <xf numFmtId="0" fontId="2" fillId="9" borderId="0" applyNumberFormat="0"/>
    <xf numFmtId="0" fontId="2" fillId="9" borderId="0" applyNumberFormat="0"/>
    <xf numFmtId="0" fontId="2" fillId="9" borderId="0" applyNumberFormat="0"/>
    <xf numFmtId="0" fontId="2" fillId="9" borderId="0" applyNumberFormat="0"/>
    <xf numFmtId="0" fontId="2" fillId="9" borderId="0" applyNumberFormat="0"/>
    <xf numFmtId="0" fontId="2" fillId="9" borderId="0" applyNumberFormat="0"/>
    <xf numFmtId="0" fontId="2" fillId="9" borderId="0" applyNumberFormat="0"/>
    <xf numFmtId="0" fontId="2" fillId="9" borderId="0" applyNumberFormat="0"/>
    <xf numFmtId="0" fontId="2" fillId="9" borderId="0" applyNumberFormat="0"/>
    <xf numFmtId="0" fontId="2" fillId="9" borderId="0" applyNumberFormat="0"/>
    <xf numFmtId="0" fontId="2" fillId="9" borderId="0" applyNumberFormat="0"/>
    <xf numFmtId="0" fontId="2" fillId="9" borderId="0" applyNumberFormat="0"/>
    <xf numFmtId="0" fontId="2" fillId="9" borderId="0" applyNumberFormat="0"/>
    <xf numFmtId="0" fontId="2" fillId="9" borderId="0" applyNumberFormat="0"/>
    <xf numFmtId="0" fontId="2" fillId="9" borderId="0" applyNumberFormat="0"/>
    <xf numFmtId="0" fontId="2" fillId="9" borderId="0" applyNumberFormat="0"/>
    <xf numFmtId="0" fontId="2" fillId="9" borderId="0" applyNumberFormat="0"/>
    <xf numFmtId="0" fontId="2" fillId="9" borderId="0" applyNumberFormat="0"/>
    <xf numFmtId="0" fontId="2" fillId="9" borderId="0" applyNumberFormat="0"/>
    <xf numFmtId="0" fontId="2" fillId="9" borderId="0" applyNumberFormat="0"/>
    <xf numFmtId="0" fontId="2" fillId="0" borderId="0" applyNumberFormat="0"/>
    <xf numFmtId="0" fontId="2" fillId="0" borderId="0" applyNumberFormat="0"/>
    <xf numFmtId="0" fontId="2" fillId="0" borderId="0" applyNumberFormat="0"/>
    <xf numFmtId="0" fontId="2" fillId="0" borderId="0" applyNumberFormat="0"/>
    <xf numFmtId="0" fontId="2" fillId="0" borderId="0" applyNumberFormat="0"/>
    <xf numFmtId="0" fontId="2" fillId="0" borderId="0" applyNumberFormat="0"/>
    <xf numFmtId="0" fontId="2" fillId="0" borderId="0" applyNumberFormat="0"/>
    <xf numFmtId="0" fontId="2" fillId="0" borderId="0" applyNumberFormat="0"/>
    <xf numFmtId="0" fontId="2" fillId="0" borderId="0" applyNumberFormat="0"/>
    <xf numFmtId="0" fontId="2" fillId="0" borderId="0" applyNumberFormat="0"/>
    <xf numFmtId="0" fontId="2" fillId="0" borderId="0" applyNumberFormat="0"/>
    <xf numFmtId="0" fontId="2" fillId="0" borderId="0" applyNumberFormat="0"/>
    <xf numFmtId="0" fontId="2" fillId="0" borderId="0" applyNumberFormat="0"/>
    <xf numFmtId="0" fontId="2" fillId="0" borderId="0" applyNumberFormat="0"/>
    <xf numFmtId="0" fontId="2" fillId="0" borderId="0" applyNumberFormat="0"/>
    <xf numFmtId="0" fontId="2" fillId="0" borderId="0" applyNumberFormat="0"/>
    <xf numFmtId="0" fontId="2" fillId="0" borderId="0" applyNumberFormat="0"/>
    <xf numFmtId="0" fontId="2" fillId="0" borderId="0" applyNumberFormat="0"/>
    <xf numFmtId="0" fontId="2" fillId="0" borderId="0" applyNumberFormat="0"/>
    <xf numFmtId="0" fontId="2" fillId="0" borderId="0" applyNumberForma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2" fillId="22" borderId="24" applyNumberFormat="0" applyFont="0" applyAlignment="0" applyProtection="0"/>
    <xf numFmtId="0" fontId="2" fillId="22" borderId="24" applyNumberFormat="0" applyFont="0" applyAlignment="0" applyProtection="0"/>
    <xf numFmtId="0" fontId="2" fillId="22" borderId="24" applyNumberFormat="0" applyFont="0" applyAlignment="0" applyProtection="0"/>
    <xf numFmtId="0" fontId="2" fillId="22" borderId="24" applyNumberFormat="0" applyFont="0" applyAlignment="0" applyProtection="0"/>
    <xf numFmtId="0" fontId="2" fillId="22" borderId="24" applyNumberFormat="0" applyFont="0" applyAlignment="0" applyProtection="0"/>
    <xf numFmtId="0" fontId="2" fillId="22" borderId="24" applyNumberFormat="0" applyFont="0" applyAlignment="0" applyProtection="0"/>
    <xf numFmtId="0" fontId="2" fillId="22" borderId="24" applyNumberFormat="0" applyFont="0" applyAlignment="0" applyProtection="0"/>
    <xf numFmtId="0" fontId="2" fillId="22" borderId="24" applyNumberFormat="0" applyFont="0" applyAlignment="0" applyProtection="0"/>
    <xf numFmtId="0" fontId="2" fillId="22" borderId="24" applyNumberFormat="0" applyFont="0" applyAlignment="0" applyProtection="0"/>
    <xf numFmtId="0" fontId="2" fillId="22" borderId="24" applyNumberFormat="0" applyFont="0" applyAlignment="0" applyProtection="0"/>
    <xf numFmtId="0" fontId="2" fillId="22" borderId="24" applyNumberFormat="0" applyFont="0" applyAlignment="0" applyProtection="0"/>
    <xf numFmtId="0" fontId="2" fillId="22" borderId="24" applyNumberFormat="0" applyFont="0" applyAlignment="0" applyProtection="0"/>
    <xf numFmtId="0" fontId="2" fillId="22" borderId="24" applyNumberFormat="0" applyFont="0" applyAlignment="0" applyProtection="0"/>
    <xf numFmtId="0" fontId="2" fillId="22" borderId="24" applyNumberFormat="0" applyFont="0" applyAlignment="0" applyProtection="0"/>
    <xf numFmtId="0" fontId="2" fillId="22" borderId="24" applyNumberFormat="0" applyFont="0" applyAlignment="0" applyProtection="0"/>
    <xf numFmtId="0" fontId="2" fillId="22" borderId="24" applyNumberFormat="0" applyFont="0" applyAlignment="0" applyProtection="0"/>
    <xf numFmtId="0" fontId="2" fillId="22" borderId="24" applyNumberFormat="0" applyFont="0" applyAlignment="0" applyProtection="0"/>
    <xf numFmtId="0" fontId="2" fillId="22" borderId="24" applyNumberFormat="0" applyFont="0" applyAlignment="0" applyProtection="0"/>
    <xf numFmtId="0" fontId="2" fillId="22" borderId="24" applyNumberFormat="0" applyFont="0" applyAlignment="0" applyProtection="0"/>
    <xf numFmtId="0" fontId="2" fillId="22" borderId="2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3" fillId="0" borderId="0" applyNumberFormat="0" applyFont="0" applyFill="0" applyBorder="0" applyAlignment="0" applyProtection="0">
      <alignment horizontal="left"/>
    </xf>
    <xf numFmtId="0" fontId="23" fillId="0" borderId="0" applyNumberFormat="0" applyFont="0" applyFill="0" applyBorder="0" applyAlignment="0" applyProtection="0">
      <alignment horizontal="left"/>
    </xf>
    <xf numFmtId="15" fontId="23" fillId="0" borderId="0" applyFont="0" applyFill="0" applyBorder="0" applyAlignment="0" applyProtection="0"/>
    <xf numFmtId="15" fontId="23" fillId="0" borderId="0" applyFont="0" applyFill="0" applyBorder="0" applyAlignment="0" applyProtection="0"/>
    <xf numFmtId="4" fontId="23" fillId="0" borderId="0" applyFont="0" applyFill="0" applyBorder="0" applyAlignment="0" applyProtection="0"/>
    <xf numFmtId="4" fontId="23" fillId="0" borderId="0" applyFont="0" applyFill="0" applyBorder="0" applyAlignment="0" applyProtection="0"/>
    <xf numFmtId="0" fontId="1" fillId="0" borderId="0"/>
    <xf numFmtId="0" fontId="1" fillId="0" borderId="0"/>
    <xf numFmtId="0" fontId="1" fillId="0" borderId="0"/>
    <xf numFmtId="0" fontId="1" fillId="0" borderId="0"/>
    <xf numFmtId="0" fontId="35" fillId="0" borderId="23" applyNumberFormat="0" applyFill="0" applyAlignment="0" applyProtection="0"/>
    <xf numFmtId="0" fontId="34" fillId="20" borderId="16" applyNumberFormat="0" applyAlignment="0" applyProtection="0"/>
    <xf numFmtId="0" fontId="33" fillId="0" borderId="0" applyNumberFormat="0" applyFill="0" applyBorder="0" applyAlignment="0" applyProtection="0"/>
    <xf numFmtId="0" fontId="32" fillId="0" borderId="20" applyNumberFormat="0" applyFill="0" applyAlignment="0" applyProtection="0"/>
    <xf numFmtId="0" fontId="31" fillId="0" borderId="18" applyNumberFormat="0" applyFill="0" applyAlignment="0" applyProtection="0"/>
    <xf numFmtId="0" fontId="30" fillId="23" borderId="0" applyNumberFormat="0" applyBorder="0" applyAlignment="0" applyProtection="0"/>
    <xf numFmtId="0" fontId="29" fillId="0" borderId="0" applyNumberFormat="0" applyFill="0" applyBorder="0" applyAlignment="0" applyProtection="0"/>
    <xf numFmtId="0" fontId="28" fillId="40" borderId="17" applyNumberFormat="0" applyAlignment="0" applyProtection="0"/>
    <xf numFmtId="0" fontId="27" fillId="18" borderId="16" applyNumberFormat="0" applyAlignment="0" applyProtection="0"/>
    <xf numFmtId="0" fontId="25" fillId="36" borderId="0" applyNumberFormat="0" applyBorder="0" applyAlignment="0" applyProtection="0"/>
    <xf numFmtId="0" fontId="25" fillId="31" borderId="0" applyNumberFormat="0" applyBorder="0" applyAlignment="0" applyProtection="0"/>
    <xf numFmtId="0" fontId="24" fillId="27"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0" borderId="0" applyNumberFormat="0" applyBorder="0" applyAlignment="0" applyProtection="0"/>
    <xf numFmtId="0" fontId="24" fillId="25" borderId="0" applyNumberFormat="0" applyBorder="0" applyAlignment="0" applyProtection="0"/>
    <xf numFmtId="0" fontId="24" fillId="22" borderId="0" applyNumberFormat="0" applyBorder="0" applyAlignment="0" applyProtection="0"/>
    <xf numFmtId="0" fontId="24" fillId="20" borderId="0" applyNumberFormat="0" applyBorder="0" applyAlignment="0" applyProtection="0"/>
    <xf numFmtId="0" fontId="2" fillId="0" borderId="0"/>
    <xf numFmtId="0" fontId="1" fillId="0" borderId="0"/>
    <xf numFmtId="0" fontId="25" fillId="31" borderId="0" applyNumberFormat="0" applyBorder="0" applyAlignment="0" applyProtection="0"/>
    <xf numFmtId="0" fontId="25" fillId="28" borderId="0" applyNumberFormat="0" applyBorder="0" applyAlignment="0" applyProtection="0"/>
    <xf numFmtId="0" fontId="24" fillId="22" borderId="0" applyNumberFormat="0" applyBorder="0" applyAlignment="0" applyProtection="0"/>
    <xf numFmtId="0" fontId="24" fillId="26" borderId="0" applyNumberFormat="0" applyBorder="0" applyAlignment="0" applyProtection="0"/>
    <xf numFmtId="0" fontId="24" fillId="18" borderId="0" applyNumberFormat="0" applyBorder="0" applyAlignment="0" applyProtection="0"/>
    <xf numFmtId="0" fontId="2" fillId="22" borderId="24" applyNumberFormat="0" applyFont="0" applyAlignment="0" applyProtection="0"/>
    <xf numFmtId="0" fontId="33" fillId="0" borderId="21" applyNumberFormat="0" applyFill="0" applyAlignment="0" applyProtection="0"/>
    <xf numFmtId="0" fontId="37" fillId="18" borderId="25" applyNumberFormat="0" applyAlignment="0" applyProtection="0"/>
    <xf numFmtId="0" fontId="1" fillId="0" borderId="0"/>
    <xf numFmtId="9" fontId="2" fillId="0" borderId="0" applyFont="0" applyFill="0" applyBorder="0" applyAlignment="0" applyProtection="0"/>
    <xf numFmtId="0" fontId="39" fillId="0" borderId="26" applyNumberFormat="0" applyFill="0" applyAlignment="0" applyProtection="0"/>
    <xf numFmtId="0" fontId="40" fillId="0" borderId="0" applyNumberFormat="0" applyFill="0" applyBorder="0" applyAlignment="0" applyProtection="0"/>
    <xf numFmtId="44" fontId="2" fillId="0" borderId="0" applyFont="0" applyFill="0" applyBorder="0" applyAlignment="0" applyProtection="0"/>
    <xf numFmtId="0" fontId="26" fillId="21" borderId="0" applyNumberFormat="0" applyBorder="0" applyAlignment="0" applyProtection="0"/>
    <xf numFmtId="0" fontId="25" fillId="31" borderId="0" applyNumberFormat="0" applyBorder="0" applyAlignment="0" applyProtection="0"/>
    <xf numFmtId="0" fontId="36" fillId="20" borderId="0" applyNumberFormat="0" applyBorder="0" applyAlignment="0" applyProtection="0"/>
    <xf numFmtId="0" fontId="1" fillId="0" borderId="0"/>
    <xf numFmtId="0" fontId="38" fillId="0" borderId="0" applyNumberFormat="0" applyFill="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4" fillId="20" borderId="0" applyNumberFormat="0" applyBorder="0" applyAlignment="0" applyProtection="0"/>
    <xf numFmtId="0" fontId="25" fillId="31" borderId="0" applyNumberFormat="0" applyBorder="0" applyAlignment="0" applyProtection="0"/>
    <xf numFmtId="0" fontId="1" fillId="0" borderId="0"/>
    <xf numFmtId="43" fontId="2" fillId="0" borderId="0" applyFont="0" applyFill="0" applyBorder="0" applyAlignment="0" applyProtection="0"/>
    <xf numFmtId="0" fontId="25" fillId="39" borderId="0" applyNumberFormat="0" applyBorder="0" applyAlignment="0" applyProtection="0"/>
    <xf numFmtId="0" fontId="25" fillId="20" borderId="0" applyNumberFormat="0" applyBorder="0" applyAlignment="0" applyProtection="0"/>
    <xf numFmtId="0" fontId="25" fillId="26" borderId="0" applyNumberFormat="0" applyBorder="0" applyAlignment="0" applyProtection="0"/>
    <xf numFmtId="0" fontId="25" fillId="22" borderId="0" applyNumberFormat="0" applyBorder="0" applyAlignment="0" applyProtection="0"/>
    <xf numFmtId="0" fontId="24" fillId="1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2" fillId="0" borderId="0"/>
    <xf numFmtId="0" fontId="24" fillId="18" borderId="0" applyNumberFormat="0" applyBorder="0" applyAlignment="0" applyProtection="0"/>
    <xf numFmtId="0" fontId="24" fillId="20" borderId="0" applyNumberFormat="0" applyBorder="0" applyAlignment="0" applyProtection="0"/>
    <xf numFmtId="0" fontId="24" fillId="22" borderId="0" applyNumberFormat="0" applyBorder="0" applyAlignment="0" applyProtection="0"/>
    <xf numFmtId="0" fontId="24" fillId="18" borderId="0" applyNumberFormat="0" applyBorder="0" applyAlignment="0" applyProtection="0"/>
    <xf numFmtId="0" fontId="24" fillId="25" borderId="0" applyNumberFormat="0" applyBorder="0" applyAlignment="0" applyProtection="0"/>
    <xf numFmtId="0" fontId="24" fillId="20"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2"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24" fillId="20" borderId="0" applyNumberFormat="0" applyBorder="0" applyAlignment="0" applyProtection="0"/>
    <xf numFmtId="0" fontId="25" fillId="31" borderId="0" applyNumberFormat="0" applyBorder="0" applyAlignment="0" applyProtection="0"/>
    <xf numFmtId="0" fontId="25" fillId="2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1" borderId="0" applyNumberFormat="0" applyBorder="0" applyAlignment="0" applyProtection="0"/>
    <xf numFmtId="0" fontId="25" fillId="20" borderId="0" applyNumberFormat="0" applyBorder="0" applyAlignment="0" applyProtection="0"/>
    <xf numFmtId="0" fontId="25" fillId="31"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31" borderId="0" applyNumberFormat="0" applyBorder="0" applyAlignment="0" applyProtection="0"/>
    <xf numFmtId="0" fontId="25" fillId="39" borderId="0" applyNumberFormat="0" applyBorder="0" applyAlignment="0" applyProtection="0"/>
    <xf numFmtId="0" fontId="26" fillId="21" borderId="0" applyNumberFormat="0" applyBorder="0" applyAlignment="0" applyProtection="0"/>
    <xf numFmtId="0" fontId="27" fillId="18" borderId="16" applyNumberFormat="0" applyAlignment="0" applyProtection="0"/>
    <xf numFmtId="0" fontId="28" fillId="40" borderId="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9" fillId="0" borderId="0" applyNumberFormat="0" applyFill="0" applyBorder="0" applyAlignment="0" applyProtection="0"/>
    <xf numFmtId="0" fontId="30" fillId="23" borderId="0" applyNumberFormat="0" applyBorder="0" applyAlignment="0" applyProtection="0"/>
    <xf numFmtId="0" fontId="31" fillId="0" borderId="18" applyNumberFormat="0" applyFill="0" applyAlignment="0" applyProtection="0"/>
    <xf numFmtId="0" fontId="32" fillId="0" borderId="20" applyNumberFormat="0" applyFill="0" applyAlignment="0" applyProtection="0"/>
    <xf numFmtId="0" fontId="33" fillId="0" borderId="21" applyNumberFormat="0" applyFill="0" applyAlignment="0" applyProtection="0"/>
    <xf numFmtId="0" fontId="33" fillId="0" borderId="0" applyNumberFormat="0" applyFill="0" applyBorder="0" applyAlignment="0" applyProtection="0"/>
    <xf numFmtId="0" fontId="34" fillId="20" borderId="16" applyNumberFormat="0" applyAlignment="0" applyProtection="0"/>
    <xf numFmtId="0" fontId="35" fillId="0" borderId="23" applyNumberFormat="0" applyFill="0" applyAlignment="0" applyProtection="0"/>
    <xf numFmtId="0" fontId="36" fillId="20" borderId="0" applyNumberFormat="0" applyBorder="0" applyAlignment="0" applyProtection="0"/>
    <xf numFmtId="0" fontId="2" fillId="22" borderId="24" applyNumberFormat="0" applyFont="0" applyAlignment="0" applyProtection="0"/>
    <xf numFmtId="0" fontId="37" fillId="18" borderId="25" applyNumberFormat="0" applyAlignment="0" applyProtection="0"/>
    <xf numFmtId="9" fontId="2" fillId="0" borderId="0" applyFont="0" applyFill="0" applyBorder="0" applyAlignment="0" applyProtection="0"/>
    <xf numFmtId="0" fontId="38" fillId="0" borderId="0" applyNumberFormat="0" applyFill="0" applyBorder="0" applyAlignment="0" applyProtection="0"/>
    <xf numFmtId="0" fontId="39" fillId="0" borderId="26" applyNumberFormat="0" applyFill="0" applyAlignment="0" applyProtection="0"/>
    <xf numFmtId="0" fontId="40" fillId="0" borderId="0" applyNumberForma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0" fontId="2" fillId="9" borderId="0" applyNumberFormat="0"/>
    <xf numFmtId="0" fontId="2" fillId="9" borderId="0" applyNumberFormat="0"/>
    <xf numFmtId="0" fontId="2" fillId="0" borderId="0" applyNumberFormat="0"/>
    <xf numFmtId="0" fontId="2" fillId="0" borderId="0" applyNumberFormat="0"/>
    <xf numFmtId="0" fontId="2" fillId="22" borderId="24" applyNumberFormat="0" applyFont="0" applyAlignment="0" applyProtection="0"/>
    <xf numFmtId="0" fontId="2" fillId="22" borderId="24" applyNumberFormat="0" applyFont="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1" fillId="0" borderId="0"/>
    <xf numFmtId="0" fontId="24" fillId="18" borderId="0" applyNumberFormat="0" applyBorder="0" applyAlignment="0" applyProtection="0"/>
    <xf numFmtId="0" fontId="24" fillId="20" borderId="0" applyNumberFormat="0" applyBorder="0" applyAlignment="0" applyProtection="0"/>
    <xf numFmtId="0" fontId="24" fillId="22" borderId="0" applyNumberFormat="0" applyBorder="0" applyAlignment="0" applyProtection="0"/>
    <xf numFmtId="0" fontId="24" fillId="18" borderId="0" applyNumberFormat="0" applyBorder="0" applyAlignment="0" applyProtection="0"/>
    <xf numFmtId="0" fontId="24" fillId="25" borderId="0" applyNumberFormat="0" applyBorder="0" applyAlignment="0" applyProtection="0"/>
    <xf numFmtId="0" fontId="24" fillId="20"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2"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24" fillId="20" borderId="0" applyNumberFormat="0" applyBorder="0" applyAlignment="0" applyProtection="0"/>
    <xf numFmtId="0" fontId="25" fillId="31" borderId="0" applyNumberFormat="0" applyBorder="0" applyAlignment="0" applyProtection="0"/>
    <xf numFmtId="0" fontId="25" fillId="2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1" borderId="0" applyNumberFormat="0" applyBorder="0" applyAlignment="0" applyProtection="0"/>
    <xf numFmtId="0" fontId="25" fillId="20" borderId="0" applyNumberFormat="0" applyBorder="0" applyAlignment="0" applyProtection="0"/>
    <xf numFmtId="0" fontId="25" fillId="31"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31" borderId="0" applyNumberFormat="0" applyBorder="0" applyAlignment="0" applyProtection="0"/>
    <xf numFmtId="0" fontId="25" fillId="39" borderId="0" applyNumberFormat="0" applyBorder="0" applyAlignment="0" applyProtection="0"/>
    <xf numFmtId="0" fontId="26" fillId="21" borderId="0" applyNumberFormat="0" applyBorder="0" applyAlignment="0" applyProtection="0"/>
    <xf numFmtId="0" fontId="27" fillId="18" borderId="16" applyNumberFormat="0" applyAlignment="0" applyProtection="0"/>
    <xf numFmtId="0" fontId="28" fillId="40" borderId="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9" fillId="0" borderId="0" applyNumberFormat="0" applyFill="0" applyBorder="0" applyAlignment="0" applyProtection="0"/>
    <xf numFmtId="0" fontId="30" fillId="23" borderId="0" applyNumberFormat="0" applyBorder="0" applyAlignment="0" applyProtection="0"/>
    <xf numFmtId="0" fontId="31" fillId="0" borderId="18" applyNumberFormat="0" applyFill="0" applyAlignment="0" applyProtection="0"/>
    <xf numFmtId="0" fontId="32" fillId="0" borderId="20" applyNumberFormat="0" applyFill="0" applyAlignment="0" applyProtection="0"/>
    <xf numFmtId="0" fontId="33" fillId="0" borderId="21" applyNumberFormat="0" applyFill="0" applyAlignment="0" applyProtection="0"/>
    <xf numFmtId="0" fontId="33" fillId="0" borderId="0" applyNumberFormat="0" applyFill="0" applyBorder="0" applyAlignment="0" applyProtection="0"/>
    <xf numFmtId="0" fontId="34" fillId="20" borderId="16" applyNumberFormat="0" applyAlignment="0" applyProtection="0"/>
    <xf numFmtId="0" fontId="35" fillId="0" borderId="23" applyNumberFormat="0" applyFill="0" applyAlignment="0" applyProtection="0"/>
    <xf numFmtId="0" fontId="36" fillId="20" borderId="0" applyNumberFormat="0" applyBorder="0" applyAlignment="0" applyProtection="0"/>
    <xf numFmtId="0" fontId="2" fillId="22" borderId="24" applyNumberFormat="0" applyFont="0" applyAlignment="0" applyProtection="0"/>
    <xf numFmtId="0" fontId="37" fillId="18" borderId="25" applyNumberFormat="0" applyAlignment="0" applyProtection="0"/>
    <xf numFmtId="9" fontId="2" fillId="0" borderId="0" applyFont="0" applyFill="0" applyBorder="0" applyAlignment="0" applyProtection="0"/>
    <xf numFmtId="0" fontId="38" fillId="0" borderId="0" applyNumberFormat="0" applyFill="0" applyBorder="0" applyAlignment="0" applyProtection="0"/>
    <xf numFmtId="0" fontId="39" fillId="0" borderId="26" applyNumberFormat="0" applyFill="0" applyAlignment="0" applyProtection="0"/>
    <xf numFmtId="0" fontId="4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46" fillId="19" borderId="0" applyNumberFormat="0" applyBorder="0" applyAlignment="0" applyProtection="0"/>
    <xf numFmtId="0" fontId="46" fillId="21" borderId="0" applyNumberFormat="0" applyBorder="0" applyAlignment="0" applyProtection="0"/>
    <xf numFmtId="0" fontId="46" fillId="23" borderId="0" applyNumberFormat="0" applyBorder="0" applyAlignment="0" applyProtection="0"/>
    <xf numFmtId="0" fontId="46" fillId="24" borderId="0" applyNumberFormat="0" applyBorder="0" applyAlignment="0" applyProtection="0"/>
    <xf numFmtId="0" fontId="46" fillId="25" borderId="0" applyNumberFormat="0" applyBorder="0" applyAlignment="0" applyProtection="0"/>
    <xf numFmtId="0" fontId="46" fillId="20" borderId="0" applyNumberFormat="0" applyBorder="0" applyAlignment="0" applyProtection="0"/>
    <xf numFmtId="0" fontId="46" fillId="27" borderId="0" applyNumberFormat="0" applyBorder="0" applyAlignment="0" applyProtection="0"/>
    <xf numFmtId="0" fontId="46" fillId="28" borderId="0" applyNumberFormat="0" applyBorder="0" applyAlignment="0" applyProtection="0"/>
    <xf numFmtId="0" fontId="46" fillId="29" borderId="0" applyNumberFormat="0" applyBorder="0" applyAlignment="0" applyProtection="0"/>
    <xf numFmtId="0" fontId="46" fillId="24" borderId="0" applyNumberFormat="0" applyBorder="0" applyAlignment="0" applyProtection="0"/>
    <xf numFmtId="0" fontId="46" fillId="27" borderId="0" applyNumberFormat="0" applyBorder="0" applyAlignment="0" applyProtection="0"/>
    <xf numFmtId="0" fontId="46" fillId="30" borderId="0" applyNumberFormat="0" applyBorder="0" applyAlignment="0" applyProtection="0"/>
    <xf numFmtId="0" fontId="47" fillId="32" borderId="0" applyNumberFormat="0" applyBorder="0" applyAlignment="0" applyProtection="0"/>
    <xf numFmtId="0" fontId="47" fillId="28" borderId="0" applyNumberFormat="0" applyBorder="0" applyAlignment="0" applyProtection="0"/>
    <xf numFmtId="0" fontId="47" fillId="29" borderId="0" applyNumberFormat="0" applyBorder="0" applyAlignment="0" applyProtection="0"/>
    <xf numFmtId="0" fontId="47" fillId="33" borderId="0" applyNumberFormat="0" applyBorder="0" applyAlignment="0" applyProtection="0"/>
    <xf numFmtId="0" fontId="47" fillId="31" borderId="0" applyNumberFormat="0" applyBorder="0" applyAlignment="0" applyProtection="0"/>
    <xf numFmtId="0" fontId="47" fillId="34" borderId="0" applyNumberFormat="0" applyBorder="0" applyAlignment="0" applyProtection="0"/>
    <xf numFmtId="0" fontId="47" fillId="35" borderId="0" applyNumberFormat="0" applyBorder="0" applyAlignment="0" applyProtection="0"/>
    <xf numFmtId="0" fontId="47" fillId="36" borderId="0" applyNumberFormat="0" applyBorder="0" applyAlignment="0" applyProtection="0"/>
    <xf numFmtId="0" fontId="47" fillId="37" borderId="0" applyNumberFormat="0" applyBorder="0" applyAlignment="0" applyProtection="0"/>
    <xf numFmtId="0" fontId="47" fillId="33" borderId="0" applyNumberFormat="0" applyBorder="0" applyAlignment="0" applyProtection="0"/>
    <xf numFmtId="0" fontId="47" fillId="31" borderId="0" applyNumberFormat="0" applyBorder="0" applyAlignment="0" applyProtection="0"/>
    <xf numFmtId="0" fontId="47" fillId="39" borderId="0" applyNumberFormat="0" applyBorder="0" applyAlignment="0" applyProtection="0"/>
    <xf numFmtId="0" fontId="48" fillId="21" borderId="0" applyNumberFormat="0" applyBorder="0" applyAlignment="0" applyProtection="0"/>
    <xf numFmtId="0" fontId="49" fillId="26" borderId="16" applyNumberFormat="0" applyAlignment="0" applyProtection="0"/>
    <xf numFmtId="0" fontId="50" fillId="40" borderId="17" applyNumberFormat="0" applyAlignment="0" applyProtection="0"/>
    <xf numFmtId="178" fontId="2" fillId="0" borderId="0" applyFont="0" applyFill="0" applyBorder="0" applyAlignment="0" applyProtection="0"/>
    <xf numFmtId="178" fontId="2" fillId="0" borderId="0" applyFont="0" applyFill="0" applyBorder="0" applyAlignment="0" applyProtection="0"/>
    <xf numFmtId="178" fontId="2" fillId="0" borderId="0" applyFont="0" applyFill="0" applyBorder="0" applyAlignment="0" applyProtection="0"/>
    <xf numFmtId="178" fontId="2" fillId="0" borderId="0" applyFont="0" applyFill="0" applyBorder="0" applyAlignment="0" applyProtection="0"/>
    <xf numFmtId="178" fontId="2" fillId="0" borderId="0" applyFont="0" applyFill="0" applyBorder="0" applyAlignment="0" applyProtection="0"/>
    <xf numFmtId="178" fontId="2" fillId="0" borderId="0" applyFont="0" applyFill="0" applyBorder="0" applyAlignment="0" applyProtection="0"/>
    <xf numFmtId="178" fontId="2" fillId="0" borderId="0" applyFont="0" applyFill="0" applyBorder="0" applyAlignment="0" applyProtection="0"/>
    <xf numFmtId="178" fontId="2" fillId="0" borderId="0" applyFont="0" applyFill="0" applyBorder="0" applyAlignment="0" applyProtection="0"/>
    <xf numFmtId="178" fontId="2" fillId="0" borderId="0" applyFont="0" applyFill="0" applyBorder="0" applyAlignment="0" applyProtection="0"/>
    <xf numFmtId="178" fontId="2" fillId="0" borderId="0" applyFont="0" applyFill="0" applyBorder="0" applyAlignment="0" applyProtection="0"/>
    <xf numFmtId="178" fontId="2" fillId="0" borderId="0" applyFont="0" applyFill="0" applyBorder="0" applyAlignment="0" applyProtection="0"/>
    <xf numFmtId="178" fontId="2" fillId="0" borderId="0" applyFont="0" applyFill="0" applyBorder="0" applyAlignment="0" applyProtection="0"/>
    <xf numFmtId="178" fontId="2" fillId="0" borderId="0" applyFont="0" applyFill="0" applyBorder="0" applyAlignment="0" applyProtection="0"/>
    <xf numFmtId="178" fontId="2"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0" fontId="51" fillId="0" borderId="0" applyNumberFormat="0" applyFill="0" applyBorder="0" applyAlignment="0" applyProtection="0"/>
    <xf numFmtId="0" fontId="52" fillId="23" borderId="0" applyNumberFormat="0" applyBorder="0" applyAlignment="0" applyProtection="0"/>
    <xf numFmtId="0" fontId="53" fillId="20" borderId="16" applyNumberFormat="0" applyAlignment="0" applyProtection="0"/>
    <xf numFmtId="0" fontId="54" fillId="0" borderId="23" applyNumberFormat="0" applyFill="0" applyAlignment="0" applyProtection="0"/>
    <xf numFmtId="0" fontId="55" fillId="41" borderId="0" applyNumberFormat="0" applyBorder="0" applyAlignment="0" applyProtection="0"/>
    <xf numFmtId="0" fontId="56" fillId="26" borderId="25" applyNumberFormat="0" applyAlignment="0" applyProtection="0"/>
    <xf numFmtId="0" fontId="57" fillId="0" borderId="27" applyNumberFormat="0" applyFill="0" applyAlignment="0" applyProtection="0"/>
    <xf numFmtId="0" fontId="58" fillId="0" borderId="0" applyNumberFormat="0" applyFill="0" applyBorder="0" applyAlignment="0" applyProtection="0"/>
    <xf numFmtId="0" fontId="19" fillId="0" borderId="0"/>
    <xf numFmtId="0" fontId="1" fillId="0" borderId="0"/>
    <xf numFmtId="175" fontId="2" fillId="0" borderId="0" applyFont="0" applyFill="0" applyBorder="0" applyAlignment="0" applyProtection="0"/>
    <xf numFmtId="44" fontId="2" fillId="0" borderId="0" applyFont="0" applyFill="0" applyBorder="0" applyAlignment="0" applyProtection="0"/>
    <xf numFmtId="0" fontId="2" fillId="9" borderId="0" applyNumberFormat="0"/>
    <xf numFmtId="0" fontId="2" fillId="9" borderId="0" applyNumberFormat="0"/>
    <xf numFmtId="0" fontId="2" fillId="0" borderId="0" applyNumberFormat="0"/>
    <xf numFmtId="0" fontId="2" fillId="0" borderId="0" applyNumberFormat="0"/>
    <xf numFmtId="0" fontId="2" fillId="0" borderId="0"/>
    <xf numFmtId="0" fontId="2" fillId="0" borderId="0"/>
    <xf numFmtId="0" fontId="2" fillId="0" borderId="0"/>
    <xf numFmtId="0" fontId="2" fillId="22" borderId="24" applyNumberFormat="0" applyFont="0" applyAlignment="0" applyProtection="0"/>
    <xf numFmtId="0" fontId="2" fillId="22" borderId="2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9" borderId="0" applyNumberFormat="0"/>
    <xf numFmtId="0" fontId="2" fillId="9" borderId="0" applyNumberFormat="0"/>
    <xf numFmtId="0" fontId="2" fillId="0" borderId="0" applyNumberFormat="0"/>
    <xf numFmtId="0" fontId="2" fillId="0" borderId="0" applyNumberFormat="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22" borderId="24"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5"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44" fontId="2" fillId="0" borderId="0" applyFont="0" applyFill="0" applyBorder="0" applyAlignment="0" applyProtection="0"/>
    <xf numFmtId="0" fontId="1" fillId="0" borderId="0"/>
    <xf numFmtId="0" fontId="1" fillId="0" borderId="0"/>
    <xf numFmtId="0" fontId="1" fillId="0" borderId="0"/>
    <xf numFmtId="43"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8" fontId="2" fillId="0" borderId="0" applyFont="0" applyFill="0" applyBorder="0" applyAlignment="0" applyProtection="0"/>
    <xf numFmtId="178" fontId="2" fillId="0" borderId="0" applyFont="0" applyFill="0" applyBorder="0" applyAlignment="0" applyProtection="0"/>
    <xf numFmtId="178" fontId="2" fillId="0" borderId="0" applyFont="0" applyFill="0" applyBorder="0" applyAlignment="0" applyProtection="0"/>
    <xf numFmtId="178" fontId="2"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177" fontId="2" fillId="0" borderId="0" applyFont="0" applyFill="0" applyBorder="0" applyAlignment="0" applyProtection="0"/>
    <xf numFmtId="178" fontId="2"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177"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2" fillId="0" borderId="0"/>
    <xf numFmtId="0" fontId="24" fillId="18" borderId="0" applyNumberFormat="0" applyBorder="0" applyAlignment="0" applyProtection="0"/>
    <xf numFmtId="0" fontId="24" fillId="20" borderId="0" applyNumberFormat="0" applyBorder="0" applyAlignment="0" applyProtection="0"/>
    <xf numFmtId="0" fontId="24" fillId="22" borderId="0" applyNumberFormat="0" applyBorder="0" applyAlignment="0" applyProtection="0"/>
    <xf numFmtId="0" fontId="24" fillId="18" borderId="0" applyNumberFormat="0" applyBorder="0" applyAlignment="0" applyProtection="0"/>
    <xf numFmtId="0" fontId="24" fillId="25" borderId="0" applyNumberFormat="0" applyBorder="0" applyAlignment="0" applyProtection="0"/>
    <xf numFmtId="0" fontId="24" fillId="20" borderId="0" applyNumberFormat="0" applyBorder="0" applyAlignment="0" applyProtection="0"/>
    <xf numFmtId="0" fontId="24" fillId="26" borderId="0" applyNumberFormat="0" applyBorder="0" applyAlignment="0" applyProtection="0"/>
    <xf numFmtId="0" fontId="24" fillId="28" borderId="0" applyNumberFormat="0" applyBorder="0" applyAlignment="0" applyProtection="0"/>
    <xf numFmtId="0" fontId="24" fillId="22"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24" fillId="20" borderId="0" applyNumberFormat="0" applyBorder="0" applyAlignment="0" applyProtection="0"/>
    <xf numFmtId="0" fontId="25" fillId="31" borderId="0" applyNumberFormat="0" applyBorder="0" applyAlignment="0" applyProtection="0"/>
    <xf numFmtId="0" fontId="25" fillId="2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1" borderId="0" applyNumberFormat="0" applyBorder="0" applyAlignment="0" applyProtection="0"/>
    <xf numFmtId="0" fontId="25" fillId="20" borderId="0" applyNumberFormat="0" applyBorder="0" applyAlignment="0" applyProtection="0"/>
    <xf numFmtId="0" fontId="25" fillId="31"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31" borderId="0" applyNumberFormat="0" applyBorder="0" applyAlignment="0" applyProtection="0"/>
    <xf numFmtId="0" fontId="25" fillId="39" borderId="0" applyNumberFormat="0" applyBorder="0" applyAlignment="0" applyProtection="0"/>
    <xf numFmtId="0" fontId="26" fillId="21" borderId="0" applyNumberFormat="0" applyBorder="0" applyAlignment="0" applyProtection="0"/>
    <xf numFmtId="0" fontId="27" fillId="18" borderId="16" applyNumberFormat="0" applyAlignment="0" applyProtection="0"/>
    <xf numFmtId="0" fontId="28" fillId="40" borderId="17"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29" fillId="0" borderId="0" applyNumberFormat="0" applyFill="0" applyBorder="0" applyAlignment="0" applyProtection="0"/>
    <xf numFmtId="0" fontId="30" fillId="23" borderId="0" applyNumberFormat="0" applyBorder="0" applyAlignment="0" applyProtection="0"/>
    <xf numFmtId="0" fontId="31" fillId="0" borderId="18" applyNumberFormat="0" applyFill="0" applyAlignment="0" applyProtection="0"/>
    <xf numFmtId="0" fontId="32" fillId="0" borderId="20" applyNumberFormat="0" applyFill="0" applyAlignment="0" applyProtection="0"/>
    <xf numFmtId="0" fontId="33" fillId="0" borderId="21" applyNumberFormat="0" applyFill="0" applyAlignment="0" applyProtection="0"/>
    <xf numFmtId="0" fontId="33" fillId="0" borderId="0" applyNumberFormat="0" applyFill="0" applyBorder="0" applyAlignment="0" applyProtection="0"/>
    <xf numFmtId="0" fontId="34" fillId="20" borderId="16" applyNumberFormat="0" applyAlignment="0" applyProtection="0"/>
    <xf numFmtId="0" fontId="35" fillId="0" borderId="23" applyNumberFormat="0" applyFill="0" applyAlignment="0" applyProtection="0"/>
    <xf numFmtId="0" fontId="36" fillId="20" borderId="0" applyNumberFormat="0" applyBorder="0" applyAlignment="0" applyProtection="0"/>
    <xf numFmtId="0" fontId="2" fillId="22" borderId="24" applyNumberFormat="0" applyFont="0" applyAlignment="0" applyProtection="0"/>
    <xf numFmtId="0" fontId="37" fillId="18" borderId="25" applyNumberFormat="0" applyAlignment="0" applyProtection="0"/>
    <xf numFmtId="9" fontId="2" fillId="0" borderId="0" applyFont="0" applyFill="0" applyBorder="0" applyAlignment="0" applyProtection="0"/>
    <xf numFmtId="0" fontId="38" fillId="0" borderId="0" applyNumberFormat="0" applyFill="0" applyBorder="0" applyAlignment="0" applyProtection="0"/>
    <xf numFmtId="0" fontId="39" fillId="0" borderId="26" applyNumberFormat="0" applyFill="0" applyAlignment="0" applyProtection="0"/>
    <xf numFmtId="0" fontId="40"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applyNumberFormat="0" applyFont="0" applyFill="0" applyBorder="0" applyAlignment="0" applyProtection="0">
      <alignment horizontal="left"/>
    </xf>
    <xf numFmtId="0" fontId="23" fillId="0" borderId="0" applyNumberFormat="0" applyFont="0" applyFill="0" applyBorder="0" applyAlignment="0" applyProtection="0">
      <alignment horizontal="left"/>
    </xf>
    <xf numFmtId="15" fontId="23" fillId="0" borderId="0" applyFont="0" applyFill="0" applyBorder="0" applyAlignment="0" applyProtection="0"/>
    <xf numFmtId="15" fontId="23" fillId="0" borderId="0" applyFont="0" applyFill="0" applyBorder="0" applyAlignment="0" applyProtection="0"/>
    <xf numFmtId="4" fontId="23" fillId="0" borderId="0" applyFont="0" applyFill="0" applyBorder="0" applyAlignment="0" applyProtection="0"/>
    <xf numFmtId="4" fontId="2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9" fillId="0" borderId="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2" fillId="0" borderId="0"/>
    <xf numFmtId="0" fontId="12" fillId="0" borderId="0"/>
    <xf numFmtId="0" fontId="17" fillId="0" borderId="0"/>
    <xf numFmtId="9"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4" fillId="0" borderId="0" applyNumberFormat="0" applyFill="0" applyBorder="0" applyAlignment="0" applyProtection="0">
      <alignment vertical="top"/>
      <protection locked="0"/>
    </xf>
    <xf numFmtId="0" fontId="12" fillId="0" borderId="0"/>
    <xf numFmtId="0" fontId="2" fillId="0" borderId="0">
      <alignment vertical="center"/>
    </xf>
    <xf numFmtId="0" fontId="2" fillId="0" borderId="0">
      <alignment vertical="center"/>
    </xf>
    <xf numFmtId="0" fontId="2"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8" fillId="0" borderId="0">
      <alignment vertical="center"/>
    </xf>
    <xf numFmtId="0" fontId="18" fillId="0" borderId="0">
      <alignment vertical="center"/>
    </xf>
    <xf numFmtId="0" fontId="18" fillId="0" borderId="0">
      <alignment vertical="center"/>
    </xf>
    <xf numFmtId="44"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0" fontId="12" fillId="0" borderId="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8" fillId="0" borderId="0" applyFont="0" applyFill="0" applyBorder="0" applyAlignment="0" applyProtection="0"/>
    <xf numFmtId="44" fontId="17"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1" fontId="2"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419">
    <xf numFmtId="0" fontId="0" fillId="0" borderId="0" xfId="0"/>
    <xf numFmtId="0" fontId="2" fillId="0" borderId="0" xfId="0" applyFont="1" applyAlignment="1" applyProtection="1">
      <alignment horizontal="left"/>
      <protection locked="0"/>
    </xf>
    <xf numFmtId="43" fontId="4" fillId="0" borderId="0" xfId="1" applyFont="1" applyFill="1" applyBorder="1" applyAlignment="1" applyProtection="1">
      <alignment horizontal="left"/>
      <protection locked="0"/>
    </xf>
    <xf numFmtId="2" fontId="4" fillId="0" borderId="0" xfId="0" applyNumberFormat="1" applyFont="1" applyAlignment="1" applyProtection="1">
      <alignment horizontal="center"/>
      <protection locked="0"/>
    </xf>
    <xf numFmtId="0" fontId="4" fillId="0" borderId="0" xfId="0" applyFont="1" applyAlignment="1" applyProtection="1">
      <alignment horizontal="left"/>
      <protection locked="0"/>
    </xf>
    <xf numFmtId="1" fontId="4" fillId="0" borderId="0" xfId="0" applyNumberFormat="1" applyFont="1" applyAlignment="1" applyProtection="1">
      <alignment horizontal="center"/>
      <protection locked="0"/>
    </xf>
    <xf numFmtId="0" fontId="4" fillId="0" borderId="0" xfId="0" applyFont="1" applyAlignment="1" applyProtection="1">
      <alignment horizontal="center"/>
      <protection locked="0"/>
    </xf>
    <xf numFmtId="165" fontId="3" fillId="0" borderId="0" xfId="0" applyNumberFormat="1" applyFont="1" applyAlignment="1" applyProtection="1">
      <alignment horizontal="right"/>
      <protection locked="0"/>
    </xf>
    <xf numFmtId="166" fontId="4" fillId="0" borderId="0" xfId="0" applyNumberFormat="1" applyFont="1" applyAlignment="1" applyProtection="1">
      <alignment horizontal="center"/>
      <protection locked="0"/>
    </xf>
    <xf numFmtId="171" fontId="4" fillId="0" borderId="0" xfId="0" applyNumberFormat="1" applyFont="1" applyAlignment="1" applyProtection="1">
      <alignment horizontal="center"/>
      <protection locked="0"/>
    </xf>
    <xf numFmtId="2" fontId="5" fillId="0" borderId="0" xfId="0" applyNumberFormat="1" applyFont="1" applyAlignment="1" applyProtection="1">
      <alignment horizontal="center"/>
      <protection locked="0"/>
    </xf>
    <xf numFmtId="0" fontId="4" fillId="0" borderId="0" xfId="0" applyFont="1" applyProtection="1">
      <protection locked="0"/>
    </xf>
    <xf numFmtId="3" fontId="4" fillId="0" borderId="0" xfId="0" applyNumberFormat="1" applyFont="1" applyProtection="1">
      <protection locked="0"/>
    </xf>
    <xf numFmtId="0" fontId="4" fillId="0" borderId="0" xfId="0" applyFont="1" applyAlignment="1" applyProtection="1">
      <alignment horizontal="right"/>
      <protection locked="0"/>
    </xf>
    <xf numFmtId="14" fontId="4" fillId="0" borderId="0" xfId="0" applyNumberFormat="1" applyFont="1" applyProtection="1">
      <protection locked="0"/>
    </xf>
    <xf numFmtId="14" fontId="4" fillId="0" borderId="0" xfId="0" applyNumberFormat="1" applyFont="1" applyAlignment="1" applyProtection="1">
      <alignment horizontal="center"/>
      <protection locked="0"/>
    </xf>
    <xf numFmtId="0" fontId="4" fillId="0" borderId="1" xfId="0" applyFont="1" applyBorder="1" applyAlignment="1" applyProtection="1">
      <alignment horizontal="center"/>
      <protection locked="0"/>
    </xf>
    <xf numFmtId="0" fontId="4" fillId="0" borderId="4" xfId="0" applyFont="1" applyBorder="1" applyAlignment="1" applyProtection="1">
      <alignment horizontal="center"/>
      <protection locked="0"/>
    </xf>
    <xf numFmtId="14" fontId="2" fillId="0" borderId="0" xfId="0" applyNumberFormat="1" applyFont="1" applyProtection="1">
      <protection locked="0"/>
    </xf>
    <xf numFmtId="0" fontId="2" fillId="0" borderId="0" xfId="0" applyFont="1" applyAlignment="1" applyProtection="1">
      <alignment horizontal="center"/>
      <protection locked="0"/>
    </xf>
    <xf numFmtId="169" fontId="2" fillId="0" borderId="0" xfId="1" applyNumberFormat="1" applyFont="1" applyFill="1" applyBorder="1" applyAlignment="1" applyProtection="1">
      <alignment horizontal="center"/>
      <protection locked="0"/>
    </xf>
    <xf numFmtId="0" fontId="3" fillId="0" borderId="4" xfId="0" applyFont="1" applyBorder="1" applyAlignment="1" applyProtection="1">
      <alignment horizontal="center"/>
      <protection locked="0"/>
    </xf>
    <xf numFmtId="0" fontId="3" fillId="0" borderId="0" xfId="0" applyFont="1" applyAlignment="1" applyProtection="1">
      <alignment horizontal="center"/>
      <protection locked="0"/>
    </xf>
    <xf numFmtId="14" fontId="2" fillId="0" borderId="0" xfId="0" applyNumberFormat="1" applyFont="1" applyAlignment="1">
      <alignment horizontal="center"/>
    </xf>
    <xf numFmtId="165" fontId="7" fillId="0" borderId="0" xfId="0" applyNumberFormat="1" applyFont="1" applyAlignment="1" applyProtection="1">
      <alignment horizontal="right"/>
      <protection locked="0"/>
    </xf>
    <xf numFmtId="0" fontId="7" fillId="0" borderId="0" xfId="0" applyFont="1" applyAlignment="1" applyProtection="1">
      <alignment horizontal="right"/>
      <protection locked="0"/>
    </xf>
    <xf numFmtId="3" fontId="3" fillId="0" borderId="0" xfId="0" applyNumberFormat="1" applyFont="1" applyAlignment="1" applyProtection="1">
      <alignment horizontal="center" vertical="center" wrapText="1"/>
      <protection locked="0"/>
    </xf>
    <xf numFmtId="0" fontId="6" fillId="0" borderId="7" xfId="0" applyFont="1"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0" xfId="0" applyFont="1" applyAlignment="1" applyProtection="1">
      <alignment horizontal="center" vertical="center"/>
      <protection locked="0"/>
    </xf>
    <xf numFmtId="0" fontId="6" fillId="0" borderId="0" xfId="0" applyFont="1" applyAlignment="1" applyProtection="1">
      <alignment horizontal="center" vertical="center" wrapText="1"/>
      <protection locked="0"/>
    </xf>
    <xf numFmtId="0" fontId="2" fillId="0" borderId="0" xfId="4"/>
    <xf numFmtId="0" fontId="4" fillId="0" borderId="0" xfId="4" applyFont="1"/>
    <xf numFmtId="172" fontId="2" fillId="0" borderId="0" xfId="4" applyNumberFormat="1"/>
    <xf numFmtId="168" fontId="0" fillId="0" borderId="0" xfId="5" applyNumberFormat="1" applyFont="1" applyAlignment="1">
      <alignment horizontal="center"/>
    </xf>
    <xf numFmtId="0" fontId="4" fillId="3" borderId="6" xfId="4" applyFont="1" applyFill="1" applyBorder="1" applyAlignment="1">
      <alignment horizontal="center"/>
    </xf>
    <xf numFmtId="0" fontId="4" fillId="14" borderId="6" xfId="4" applyFont="1" applyFill="1" applyBorder="1" applyAlignment="1">
      <alignment horizontal="center"/>
    </xf>
    <xf numFmtId="0" fontId="2" fillId="0" borderId="12" xfId="4" applyBorder="1" applyAlignment="1">
      <alignment horizontal="center" vertical="center"/>
    </xf>
    <xf numFmtId="173" fontId="2" fillId="0" borderId="8" xfId="4" applyNumberFormat="1" applyBorder="1" applyAlignment="1">
      <alignment vertical="center"/>
    </xf>
    <xf numFmtId="173" fontId="4" fillId="3" borderId="1" xfId="4" applyNumberFormat="1" applyFont="1" applyFill="1" applyBorder="1" applyAlignment="1">
      <alignment vertical="center"/>
    </xf>
    <xf numFmtId="173" fontId="4" fillId="3" borderId="0" xfId="4" applyNumberFormat="1" applyFont="1" applyFill="1" applyAlignment="1">
      <alignment vertical="center"/>
    </xf>
    <xf numFmtId="173" fontId="4" fillId="3" borderId="12" xfId="4" applyNumberFormat="1" applyFont="1" applyFill="1" applyBorder="1" applyAlignment="1">
      <alignment vertical="center"/>
    </xf>
    <xf numFmtId="173" fontId="4" fillId="14" borderId="5" xfId="4" applyNumberFormat="1" applyFont="1" applyFill="1" applyBorder="1" applyAlignment="1">
      <alignment vertical="center"/>
    </xf>
    <xf numFmtId="173" fontId="4" fillId="0" borderId="4" xfId="4" applyNumberFormat="1" applyFont="1" applyBorder="1" applyAlignment="1">
      <alignment vertical="center"/>
    </xf>
    <xf numFmtId="173" fontId="4" fillId="0" borderId="13" xfId="4" applyNumberFormat="1" applyFont="1" applyBorder="1" applyAlignment="1">
      <alignment vertical="center"/>
    </xf>
    <xf numFmtId="167" fontId="2" fillId="0" borderId="13" xfId="4" applyNumberFormat="1" applyBorder="1" applyAlignment="1">
      <alignment horizontal="center"/>
    </xf>
    <xf numFmtId="0" fontId="2" fillId="0" borderId="2" xfId="4" applyBorder="1" applyAlignment="1">
      <alignment horizontal="center" vertical="center"/>
    </xf>
    <xf numFmtId="0" fontId="2" fillId="0" borderId="3" xfId="4" applyBorder="1" applyAlignment="1">
      <alignment horizontal="center" vertical="center"/>
    </xf>
    <xf numFmtId="174" fontId="2" fillId="0" borderId="0" xfId="4" applyNumberFormat="1" applyAlignment="1">
      <alignment horizontal="center"/>
    </xf>
    <xf numFmtId="174" fontId="2" fillId="3" borderId="13" xfId="4" applyNumberFormat="1" applyFill="1" applyBorder="1" applyAlignment="1">
      <alignment horizontal="center"/>
    </xf>
    <xf numFmtId="174" fontId="2" fillId="14" borderId="12" xfId="4" applyNumberFormat="1" applyFill="1" applyBorder="1" applyAlignment="1">
      <alignment horizontal="center"/>
    </xf>
    <xf numFmtId="174" fontId="2" fillId="0" borderId="2" xfId="4" applyNumberFormat="1" applyBorder="1" applyAlignment="1">
      <alignment horizontal="center"/>
    </xf>
    <xf numFmtId="174" fontId="2" fillId="3" borderId="14" xfId="4" applyNumberFormat="1" applyFill="1" applyBorder="1" applyAlignment="1">
      <alignment horizontal="center"/>
    </xf>
    <xf numFmtId="174" fontId="2" fillId="14" borderId="14" xfId="4" applyNumberFormat="1" applyFill="1" applyBorder="1" applyAlignment="1">
      <alignment horizontal="center"/>
    </xf>
    <xf numFmtId="174" fontId="2" fillId="14" borderId="4" xfId="4" applyNumberFormat="1" applyFill="1" applyBorder="1" applyAlignment="1">
      <alignment horizontal="center"/>
    </xf>
    <xf numFmtId="174" fontId="2" fillId="14" borderId="13" xfId="4" applyNumberFormat="1" applyFill="1" applyBorder="1" applyAlignment="1">
      <alignment horizontal="center"/>
    </xf>
    <xf numFmtId="174" fontId="2" fillId="9" borderId="13" xfId="4" applyNumberFormat="1" applyFill="1" applyBorder="1" applyAlignment="1">
      <alignment horizontal="center"/>
    </xf>
    <xf numFmtId="174" fontId="2" fillId="9" borderId="4" xfId="4" applyNumberFormat="1" applyFill="1" applyBorder="1" applyAlignment="1">
      <alignment horizontal="center"/>
    </xf>
    <xf numFmtId="174" fontId="2" fillId="9" borderId="1" xfId="4" applyNumberFormat="1" applyFill="1" applyBorder="1" applyAlignment="1">
      <alignment horizontal="center"/>
    </xf>
    <xf numFmtId="174" fontId="2" fillId="9" borderId="14" xfId="4" applyNumberFormat="1" applyFill="1" applyBorder="1" applyAlignment="1">
      <alignment horizontal="center"/>
    </xf>
    <xf numFmtId="174" fontId="2" fillId="3" borderId="15" xfId="4" applyNumberFormat="1" applyFill="1" applyBorder="1" applyAlignment="1">
      <alignment horizontal="center"/>
    </xf>
    <xf numFmtId="174" fontId="2" fillId="14" borderId="15" xfId="4" applyNumberFormat="1" applyFill="1" applyBorder="1" applyAlignment="1">
      <alignment horizontal="center"/>
    </xf>
    <xf numFmtId="0" fontId="2" fillId="0" borderId="4" xfId="4" applyBorder="1"/>
    <xf numFmtId="0" fontId="2" fillId="0" borderId="5" xfId="4" applyBorder="1"/>
    <xf numFmtId="0" fontId="9" fillId="0" borderId="4" xfId="4" applyFont="1" applyBorder="1"/>
    <xf numFmtId="0" fontId="9" fillId="0" borderId="0" xfId="4" applyFont="1"/>
    <xf numFmtId="0" fontId="9" fillId="0" borderId="5" xfId="4" applyFont="1" applyBorder="1"/>
    <xf numFmtId="6" fontId="2" fillId="0" borderId="4" xfId="4" applyNumberFormat="1" applyBorder="1"/>
    <xf numFmtId="6" fontId="2" fillId="0" borderId="0" xfId="4" applyNumberFormat="1"/>
    <xf numFmtId="168" fontId="2" fillId="0" borderId="0" xfId="4" applyNumberFormat="1"/>
    <xf numFmtId="168" fontId="2" fillId="0" borderId="5" xfId="4" applyNumberFormat="1" applyBorder="1"/>
    <xf numFmtId="8" fontId="2" fillId="0" borderId="0" xfId="4" applyNumberFormat="1"/>
    <xf numFmtId="6" fontId="2" fillId="0" borderId="0" xfId="4" applyNumberFormat="1" applyAlignment="1">
      <alignment horizontal="right"/>
    </xf>
    <xf numFmtId="171" fontId="2" fillId="0" borderId="0" xfId="4" applyNumberFormat="1"/>
    <xf numFmtId="0" fontId="4" fillId="0" borderId="4" xfId="4" applyFont="1" applyBorder="1"/>
    <xf numFmtId="6" fontId="2" fillId="0" borderId="9" xfId="4" applyNumberFormat="1" applyBorder="1"/>
    <xf numFmtId="6" fontId="2" fillId="0" borderId="10" xfId="4" applyNumberFormat="1" applyBorder="1" applyAlignment="1">
      <alignment horizontal="right"/>
    </xf>
    <xf numFmtId="168" fontId="2" fillId="0" borderId="10" xfId="4" applyNumberFormat="1" applyBorder="1"/>
    <xf numFmtId="0" fontId="2" fillId="0" borderId="10" xfId="4" applyBorder="1"/>
    <xf numFmtId="168" fontId="2" fillId="0" borderId="11" xfId="4" applyNumberFormat="1" applyBorder="1"/>
    <xf numFmtId="0" fontId="10" fillId="0" borderId="5" xfId="4" applyFont="1" applyBorder="1" applyAlignment="1">
      <alignment wrapText="1"/>
    </xf>
    <xf numFmtId="168" fontId="2" fillId="15" borderId="5" xfId="4" applyNumberFormat="1" applyFill="1" applyBorder="1"/>
    <xf numFmtId="0" fontId="2" fillId="15" borderId="0" xfId="4" applyFill="1"/>
    <xf numFmtId="168" fontId="2" fillId="15" borderId="11" xfId="4" applyNumberFormat="1" applyFill="1" applyBorder="1"/>
    <xf numFmtId="0" fontId="2" fillId="15" borderId="10" xfId="4" applyFill="1" applyBorder="1"/>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8" xfId="0" applyFont="1" applyBorder="1" applyAlignment="1">
      <alignment horizontal="center" vertical="center" wrapText="1"/>
    </xf>
    <xf numFmtId="0" fontId="7" fillId="0" borderId="2" xfId="0" applyFont="1" applyBorder="1"/>
    <xf numFmtId="0" fontId="7" fillId="0" borderId="3" xfId="0" applyFont="1" applyBorder="1"/>
    <xf numFmtId="164" fontId="7" fillId="0" borderId="0" xfId="0" applyNumberFormat="1" applyFont="1"/>
    <xf numFmtId="164" fontId="7" fillId="0" borderId="5" xfId="0" applyNumberFormat="1" applyFont="1" applyBorder="1"/>
    <xf numFmtId="0" fontId="8" fillId="0" borderId="2" xfId="0" applyFont="1" applyBorder="1" applyAlignment="1">
      <alignment wrapText="1"/>
    </xf>
    <xf numFmtId="0" fontId="7" fillId="0" borderId="0" xfId="0" applyFont="1"/>
    <xf numFmtId="0" fontId="7" fillId="0" borderId="0" xfId="0" applyFont="1" applyAlignment="1">
      <alignment horizontal="right"/>
    </xf>
    <xf numFmtId="9" fontId="15" fillId="0" borderId="2" xfId="0" applyNumberFormat="1" applyFont="1" applyBorder="1"/>
    <xf numFmtId="165" fontId="7" fillId="0" borderId="0" xfId="0" applyNumberFormat="1" applyFont="1"/>
    <xf numFmtId="167" fontId="2" fillId="16" borderId="14" xfId="4" applyNumberFormat="1" applyFill="1" applyBorder="1" applyAlignment="1">
      <alignment horizontal="center"/>
    </xf>
    <xf numFmtId="167" fontId="2" fillId="16" borderId="13" xfId="4" applyNumberFormat="1" applyFill="1" applyBorder="1" applyAlignment="1">
      <alignment horizontal="center"/>
    </xf>
    <xf numFmtId="14" fontId="2" fillId="15" borderId="0" xfId="0" applyNumberFormat="1" applyFont="1" applyFill="1" applyProtection="1">
      <protection locked="0"/>
    </xf>
    <xf numFmtId="14" fontId="2" fillId="15" borderId="0" xfId="0" applyNumberFormat="1" applyFont="1" applyFill="1" applyAlignment="1">
      <alignment horizontal="center"/>
    </xf>
    <xf numFmtId="165" fontId="21" fillId="0" borderId="0" xfId="0" applyNumberFormat="1" applyFont="1"/>
    <xf numFmtId="167" fontId="4" fillId="0" borderId="0" xfId="0" applyNumberFormat="1" applyFont="1" applyAlignment="1" applyProtection="1">
      <alignment horizontal="right"/>
      <protection locked="0"/>
    </xf>
    <xf numFmtId="0" fontId="8" fillId="0" borderId="0" xfId="0" applyFont="1" applyAlignment="1">
      <alignment horizontal="right" wrapText="1"/>
    </xf>
    <xf numFmtId="0" fontId="8" fillId="0" borderId="0" xfId="0" applyFont="1" applyAlignment="1">
      <alignment wrapText="1"/>
    </xf>
    <xf numFmtId="1" fontId="4" fillId="0" borderId="0" xfId="0" applyNumberFormat="1" applyFont="1" applyAlignment="1" applyProtection="1">
      <alignment horizontal="right"/>
      <protection locked="0"/>
    </xf>
    <xf numFmtId="165" fontId="21" fillId="0" borderId="0" xfId="0" applyNumberFormat="1" applyFont="1" applyAlignment="1" applyProtection="1">
      <alignment horizontal="right"/>
      <protection locked="0"/>
    </xf>
    <xf numFmtId="0" fontId="4" fillId="0" borderId="13" xfId="0" applyFont="1" applyBorder="1" applyProtection="1">
      <protection locked="0"/>
    </xf>
    <xf numFmtId="0" fontId="15" fillId="0" borderId="0" xfId="0" applyFont="1" applyAlignment="1" applyProtection="1">
      <alignment horizontal="left"/>
      <protection locked="0"/>
    </xf>
    <xf numFmtId="0" fontId="8" fillId="0" borderId="7" xfId="0" applyFont="1" applyBorder="1" applyAlignment="1">
      <alignment horizontal="center" vertical="center"/>
    </xf>
    <xf numFmtId="0" fontId="8" fillId="0" borderId="0" xfId="0" applyFont="1"/>
    <xf numFmtId="0" fontId="16" fillId="0" borderId="2" xfId="0" applyFont="1" applyBorder="1"/>
    <xf numFmtId="0" fontId="7" fillId="0" borderId="5" xfId="0" applyFont="1" applyBorder="1"/>
    <xf numFmtId="0" fontId="16" fillId="0" borderId="3" xfId="0" applyFont="1" applyBorder="1"/>
    <xf numFmtId="9" fontId="8" fillId="0" borderId="1" xfId="0" applyNumberFormat="1" applyFont="1" applyBorder="1" applyAlignment="1">
      <alignment wrapText="1"/>
    </xf>
    <xf numFmtId="173" fontId="4" fillId="0" borderId="12" xfId="4" applyNumberFormat="1" applyFont="1" applyBorder="1" applyAlignment="1">
      <alignment vertical="center"/>
    </xf>
    <xf numFmtId="174" fontId="2" fillId="3" borderId="5" xfId="4" applyNumberFormat="1" applyFill="1" applyBorder="1" applyAlignment="1">
      <alignment horizontal="center"/>
    </xf>
    <xf numFmtId="174" fontId="2" fillId="0" borderId="13" xfId="4" applyNumberFormat="1" applyBorder="1" applyAlignment="1">
      <alignment horizontal="center"/>
    </xf>
    <xf numFmtId="174" fontId="2" fillId="0" borderId="15" xfId="4" applyNumberFormat="1" applyBorder="1" applyAlignment="1">
      <alignment horizontal="center"/>
    </xf>
    <xf numFmtId="0" fontId="2" fillId="0" borderId="8" xfId="4" applyBorder="1" applyAlignment="1">
      <alignment horizontal="center" vertical="center"/>
    </xf>
    <xf numFmtId="0" fontId="2" fillId="0" borderId="0" xfId="4" applyAlignment="1">
      <alignment horizontal="center" vertical="center"/>
    </xf>
    <xf numFmtId="0" fontId="2" fillId="0" borderId="8" xfId="4" applyBorder="1" applyAlignment="1">
      <alignment horizontal="left" vertical="center"/>
    </xf>
    <xf numFmtId="174" fontId="2" fillId="17" borderId="3" xfId="4" applyNumberFormat="1" applyFill="1" applyBorder="1" applyAlignment="1">
      <alignment horizontal="center" vertical="center" wrapText="1"/>
    </xf>
    <xf numFmtId="174" fontId="2" fillId="17" borderId="5" xfId="4" applyNumberFormat="1" applyFill="1" applyBorder="1" applyAlignment="1">
      <alignment horizontal="center" vertical="center" wrapText="1"/>
    </xf>
    <xf numFmtId="174" fontId="2" fillId="17" borderId="11" xfId="4" applyNumberFormat="1" applyFill="1" applyBorder="1" applyAlignment="1">
      <alignment horizontal="center" vertical="center" wrapText="1"/>
    </xf>
    <xf numFmtId="174" fontId="2" fillId="12" borderId="3" xfId="4" applyNumberFormat="1" applyFill="1" applyBorder="1" applyAlignment="1">
      <alignment horizontal="center" vertical="center" wrapText="1"/>
    </xf>
    <xf numFmtId="174" fontId="2" fillId="12" borderId="5" xfId="4" applyNumberFormat="1" applyFill="1" applyBorder="1" applyAlignment="1">
      <alignment horizontal="center" vertical="center" wrapText="1"/>
    </xf>
    <xf numFmtId="0" fontId="2" fillId="12" borderId="5" xfId="4" applyFill="1" applyBorder="1"/>
    <xf numFmtId="0" fontId="2" fillId="12" borderId="13" xfId="4" applyFill="1" applyBorder="1"/>
    <xf numFmtId="0" fontId="2" fillId="12" borderId="15" xfId="4" applyFill="1" applyBorder="1"/>
    <xf numFmtId="174" fontId="2" fillId="12" borderId="11" xfId="4" applyNumberFormat="1" applyFill="1" applyBorder="1" applyAlignment="1">
      <alignment horizontal="center" vertical="center" wrapText="1"/>
    </xf>
    <xf numFmtId="174" fontId="2" fillId="42" borderId="3" xfId="4" applyNumberFormat="1" applyFill="1" applyBorder="1" applyAlignment="1">
      <alignment horizontal="center" vertical="center" wrapText="1"/>
    </xf>
    <xf numFmtId="0" fontId="2" fillId="42" borderId="5" xfId="4" applyFill="1" applyBorder="1" applyAlignment="1">
      <alignment horizontal="center" vertical="center" wrapText="1"/>
    </xf>
    <xf numFmtId="174" fontId="2" fillId="42" borderId="5" xfId="4" applyNumberFormat="1" applyFill="1" applyBorder="1" applyAlignment="1">
      <alignment horizontal="center" vertical="center" wrapText="1"/>
    </xf>
    <xf numFmtId="0" fontId="2" fillId="42" borderId="5" xfId="4" applyFill="1" applyBorder="1"/>
    <xf numFmtId="0" fontId="2" fillId="42" borderId="13" xfId="4" applyFill="1" applyBorder="1"/>
    <xf numFmtId="0" fontId="2" fillId="42" borderId="15" xfId="4" applyFill="1" applyBorder="1"/>
    <xf numFmtId="0" fontId="8" fillId="0" borderId="1" xfId="0" applyFont="1" applyBorder="1" applyAlignment="1">
      <alignment wrapText="1"/>
    </xf>
    <xf numFmtId="2" fontId="8" fillId="0" borderId="7" xfId="0" applyNumberFormat="1" applyFont="1" applyBorder="1" applyAlignment="1">
      <alignment horizontal="center" vertical="center" wrapText="1"/>
    </xf>
    <xf numFmtId="2" fontId="8" fillId="0" borderId="2" xfId="0" applyNumberFormat="1" applyFont="1" applyBorder="1" applyAlignment="1">
      <alignment wrapText="1"/>
    </xf>
    <xf numFmtId="0" fontId="15" fillId="0" borderId="13" xfId="0" applyFont="1" applyBorder="1"/>
    <xf numFmtId="0" fontId="15" fillId="0" borderId="0" xfId="0" applyFont="1"/>
    <xf numFmtId="4" fontId="7" fillId="0" borderId="0" xfId="0" applyNumberFormat="1" applyFont="1" applyProtection="1">
      <protection hidden="1"/>
    </xf>
    <xf numFmtId="164" fontId="7" fillId="0" borderId="0" xfId="0" applyNumberFormat="1" applyFont="1" applyProtection="1">
      <protection hidden="1"/>
    </xf>
    <xf numFmtId="0" fontId="21" fillId="0" borderId="0" xfId="0" applyFont="1"/>
    <xf numFmtId="0" fontId="60" fillId="0" borderId="0" xfId="0" applyFont="1" applyAlignment="1" applyProtection="1">
      <alignment horizontal="center"/>
      <protection locked="0"/>
    </xf>
    <xf numFmtId="9" fontId="4" fillId="0" borderId="0" xfId="3" applyFont="1" applyFill="1" applyBorder="1" applyAlignment="1" applyProtection="1">
      <alignment horizontal="center"/>
      <protection locked="0"/>
    </xf>
    <xf numFmtId="6" fontId="2" fillId="15" borderId="0" xfId="4" applyNumberFormat="1" applyFill="1"/>
    <xf numFmtId="0" fontId="7" fillId="0" borderId="0" xfId="0" applyFont="1" applyAlignment="1">
      <alignment horizontal="center" vertical="center"/>
    </xf>
    <xf numFmtId="14" fontId="61" fillId="0" borderId="4" xfId="0" applyNumberFormat="1" applyFont="1" applyBorder="1" applyProtection="1">
      <protection locked="0"/>
    </xf>
    <xf numFmtId="14" fontId="61" fillId="0" borderId="0" xfId="0" applyNumberFormat="1" applyFont="1" applyProtection="1">
      <protection locked="0"/>
    </xf>
    <xf numFmtId="14" fontId="61" fillId="0" borderId="2" xfId="0" applyNumberFormat="1" applyFont="1" applyBorder="1" applyProtection="1">
      <protection locked="0"/>
    </xf>
    <xf numFmtId="3" fontId="62" fillId="0" borderId="0" xfId="0" applyNumberFormat="1" applyFont="1" applyProtection="1">
      <protection locked="0"/>
    </xf>
    <xf numFmtId="0" fontId="61" fillId="0" borderId="0" xfId="0" applyFont="1" applyProtection="1">
      <protection locked="0"/>
    </xf>
    <xf numFmtId="0" fontId="4" fillId="6" borderId="7" xfId="0" applyFont="1" applyFill="1" applyBorder="1" applyProtection="1">
      <protection locked="0"/>
    </xf>
    <xf numFmtId="0" fontId="4" fillId="6" borderId="8" xfId="0" applyFont="1" applyFill="1" applyBorder="1" applyProtection="1">
      <protection locked="0"/>
    </xf>
    <xf numFmtId="173" fontId="4" fillId="0" borderId="5" xfId="4" applyNumberFormat="1" applyFont="1" applyBorder="1" applyAlignment="1">
      <alignment vertical="center"/>
    </xf>
    <xf numFmtId="14" fontId="61" fillId="0" borderId="28" xfId="0" applyNumberFormat="1" applyFont="1" applyBorder="1" applyProtection="1">
      <protection locked="0"/>
    </xf>
    <xf numFmtId="14" fontId="61" fillId="0" borderId="29" xfId="0" applyNumberFormat="1" applyFont="1" applyBorder="1" applyProtection="1">
      <protection locked="0"/>
    </xf>
    <xf numFmtId="0" fontId="8" fillId="0" borderId="10" xfId="0" applyFont="1" applyBorder="1" applyAlignment="1">
      <alignment horizontal="center" vertical="center" wrapText="1"/>
    </xf>
    <xf numFmtId="0" fontId="8" fillId="0" borderId="30" xfId="0" applyFont="1" applyBorder="1" applyAlignment="1">
      <alignment horizontal="center" vertical="center" wrapText="1"/>
    </xf>
    <xf numFmtId="14" fontId="64" fillId="0" borderId="0" xfId="0" applyNumberFormat="1" applyFont="1" applyAlignment="1" applyProtection="1">
      <alignment horizontal="left"/>
      <protection locked="0"/>
    </xf>
    <xf numFmtId="179" fontId="64" fillId="0" borderId="0" xfId="0" applyNumberFormat="1" applyFont="1" applyAlignment="1" applyProtection="1">
      <alignment horizontal="left"/>
      <protection locked="0"/>
    </xf>
    <xf numFmtId="2" fontId="64" fillId="0" borderId="0" xfId="0" applyNumberFormat="1" applyFont="1" applyAlignment="1" applyProtection="1">
      <alignment horizontal="left"/>
      <protection locked="0"/>
    </xf>
    <xf numFmtId="0" fontId="63" fillId="0" borderId="0" xfId="0" applyFont="1" applyAlignment="1" applyProtection="1">
      <alignment horizontal="left"/>
      <protection locked="0"/>
    </xf>
    <xf numFmtId="2" fontId="15" fillId="0" borderId="0" xfId="0" applyNumberFormat="1" applyFont="1" applyAlignment="1">
      <alignment horizontal="left"/>
    </xf>
    <xf numFmtId="1" fontId="15" fillId="0" borderId="0" xfId="0" applyNumberFormat="1" applyFont="1" applyAlignment="1" applyProtection="1">
      <alignment horizontal="right"/>
      <protection locked="0"/>
    </xf>
    <xf numFmtId="49" fontId="15" fillId="0" borderId="0" xfId="0" applyNumberFormat="1" applyFont="1" applyAlignment="1" applyProtection="1">
      <alignment horizontal="right"/>
      <protection locked="0"/>
    </xf>
    <xf numFmtId="165" fontId="64" fillId="0" borderId="0" xfId="0" applyNumberFormat="1" applyFont="1" applyAlignment="1" applyProtection="1">
      <alignment horizontal="right"/>
      <protection locked="0"/>
    </xf>
    <xf numFmtId="165" fontId="15" fillId="0" borderId="0" xfId="0" applyNumberFormat="1" applyFont="1" applyAlignment="1" applyProtection="1">
      <alignment horizontal="right"/>
      <protection locked="0"/>
    </xf>
    <xf numFmtId="2" fontId="15" fillId="0" borderId="0" xfId="0" applyNumberFormat="1" applyFont="1" applyAlignment="1" applyProtection="1">
      <alignment horizontal="center"/>
      <protection locked="0"/>
    </xf>
    <xf numFmtId="166" fontId="15" fillId="0" borderId="0" xfId="0" applyNumberFormat="1" applyFont="1" applyProtection="1">
      <protection locked="0"/>
    </xf>
    <xf numFmtId="167" fontId="15" fillId="0" borderId="0" xfId="0" applyNumberFormat="1" applyFont="1" applyAlignment="1" applyProtection="1">
      <alignment horizontal="right"/>
      <protection locked="0"/>
    </xf>
    <xf numFmtId="2" fontId="15" fillId="0" borderId="0" xfId="0" applyNumberFormat="1" applyFont="1" applyAlignment="1">
      <alignment horizontal="center"/>
    </xf>
    <xf numFmtId="0" fontId="15" fillId="0" borderId="0" xfId="0" applyFont="1" applyProtection="1">
      <protection locked="0"/>
    </xf>
    <xf numFmtId="3" fontId="15" fillId="0" borderId="0" xfId="0" applyNumberFormat="1" applyFont="1" applyProtection="1">
      <protection locked="0"/>
    </xf>
    <xf numFmtId="0" fontId="15" fillId="0" borderId="4" xfId="0" applyFont="1" applyBorder="1" applyProtection="1">
      <protection locked="0"/>
    </xf>
    <xf numFmtId="44" fontId="15" fillId="0" borderId="0" xfId="2" applyFont="1" applyFill="1" applyBorder="1" applyProtection="1">
      <protection locked="0"/>
    </xf>
    <xf numFmtId="44" fontId="15" fillId="0" borderId="0" xfId="0" applyNumberFormat="1" applyFont="1" applyAlignment="1" applyProtection="1">
      <alignment horizontal="center"/>
      <protection locked="0"/>
    </xf>
    <xf numFmtId="0" fontId="62" fillId="0" borderId="0" xfId="0" applyFont="1" applyAlignment="1" applyProtection="1">
      <alignment horizontal="left"/>
      <protection locked="0"/>
    </xf>
    <xf numFmtId="0" fontId="61" fillId="0" borderId="0" xfId="0" applyFont="1" applyAlignment="1" applyProtection="1">
      <alignment horizontal="left"/>
      <protection locked="0"/>
    </xf>
    <xf numFmtId="1" fontId="61" fillId="0" borderId="0" xfId="0" applyNumberFormat="1" applyFont="1" applyProtection="1">
      <protection locked="0"/>
    </xf>
    <xf numFmtId="49" fontId="61" fillId="0" borderId="0" xfId="0" applyNumberFormat="1" applyFont="1" applyAlignment="1" applyProtection="1">
      <alignment horizontal="center"/>
      <protection locked="0"/>
    </xf>
    <xf numFmtId="165" fontId="65" fillId="0" borderId="0" xfId="0" applyNumberFormat="1" applyFont="1" applyAlignment="1" applyProtection="1">
      <alignment horizontal="right"/>
      <protection locked="0"/>
    </xf>
    <xf numFmtId="165" fontId="15" fillId="0" borderId="0" xfId="0" applyNumberFormat="1" applyFont="1" applyAlignment="1" applyProtection="1">
      <alignment horizontal="left"/>
      <protection locked="0"/>
    </xf>
    <xf numFmtId="2" fontId="15" fillId="0" borderId="0" xfId="0" applyNumberFormat="1" applyFont="1" applyProtection="1">
      <protection locked="0"/>
    </xf>
    <xf numFmtId="2" fontId="61" fillId="0" borderId="0" xfId="0" applyNumberFormat="1" applyFont="1" applyAlignment="1" applyProtection="1">
      <alignment horizontal="center"/>
      <protection locked="0"/>
    </xf>
    <xf numFmtId="44" fontId="15" fillId="0" borderId="0" xfId="0" applyNumberFormat="1" applyFont="1" applyProtection="1">
      <protection locked="0"/>
    </xf>
    <xf numFmtId="168" fontId="15" fillId="0" borderId="0" xfId="0" applyNumberFormat="1" applyFont="1" applyProtection="1">
      <protection locked="0"/>
    </xf>
    <xf numFmtId="2" fontId="66" fillId="0" borderId="0" xfId="0" applyNumberFormat="1" applyFont="1" applyAlignment="1" applyProtection="1">
      <alignment horizontal="left"/>
      <protection locked="0"/>
    </xf>
    <xf numFmtId="167" fontId="61" fillId="0" borderId="0" xfId="0" applyNumberFormat="1" applyFont="1" applyAlignment="1" applyProtection="1">
      <alignment horizontal="right"/>
      <protection locked="0"/>
    </xf>
    <xf numFmtId="9" fontId="15" fillId="0" borderId="0" xfId="0" applyNumberFormat="1" applyFont="1" applyProtection="1">
      <protection locked="0"/>
    </xf>
    <xf numFmtId="14" fontId="15" fillId="0" borderId="0" xfId="0" applyNumberFormat="1" applyFont="1" applyProtection="1">
      <protection locked="0"/>
    </xf>
    <xf numFmtId="43" fontId="15" fillId="0" borderId="0" xfId="1" applyFont="1" applyFill="1" applyBorder="1" applyAlignment="1" applyProtection="1">
      <alignment horizontal="left"/>
      <protection locked="0"/>
    </xf>
    <xf numFmtId="0" fontId="62" fillId="0" borderId="0" xfId="0" applyFont="1" applyProtection="1">
      <protection locked="0"/>
    </xf>
    <xf numFmtId="1" fontId="62" fillId="0" borderId="0" xfId="0" applyNumberFormat="1" applyFont="1" applyProtection="1">
      <protection locked="0"/>
    </xf>
    <xf numFmtId="165" fontId="15" fillId="0" borderId="0" xfId="0" applyNumberFormat="1" applyFont="1"/>
    <xf numFmtId="0" fontId="15" fillId="0" borderId="0" xfId="0" applyFont="1" applyAlignment="1">
      <alignment horizontal="right"/>
    </xf>
    <xf numFmtId="0" fontId="4" fillId="0" borderId="4" xfId="0" applyFont="1" applyBorder="1" applyProtection="1">
      <protection locked="0"/>
    </xf>
    <xf numFmtId="14" fontId="62" fillId="0" borderId="4" xfId="0" applyNumberFormat="1" applyFont="1" applyBorder="1" applyProtection="1">
      <protection locked="0"/>
    </xf>
    <xf numFmtId="0" fontId="3" fillId="0" borderId="4" xfId="0" applyFont="1" applyBorder="1" applyAlignment="1" applyProtection="1">
      <alignment horizontal="center" vertical="center" wrapText="1"/>
      <protection locked="0"/>
    </xf>
    <xf numFmtId="0" fontId="7" fillId="0" borderId="4" xfId="0" applyFont="1" applyBorder="1"/>
    <xf numFmtId="180" fontId="4" fillId="0" borderId="0" xfId="0" applyNumberFormat="1" applyFont="1" applyAlignment="1" applyProtection="1">
      <alignment horizontal="center"/>
      <protection locked="0"/>
    </xf>
    <xf numFmtId="0" fontId="4" fillId="8" borderId="6" xfId="0" applyFont="1" applyFill="1" applyBorder="1" applyAlignment="1" applyProtection="1">
      <alignment horizontal="center"/>
      <protection locked="0"/>
    </xf>
    <xf numFmtId="0" fontId="4" fillId="8" borderId="7" xfId="0" applyFont="1" applyFill="1" applyBorder="1" applyAlignment="1" applyProtection="1">
      <alignment horizontal="center"/>
      <protection locked="0"/>
    </xf>
    <xf numFmtId="0" fontId="4" fillId="8" borderId="8" xfId="0" applyFont="1" applyFill="1" applyBorder="1" applyAlignment="1" applyProtection="1">
      <alignment horizontal="center"/>
      <protection locked="0"/>
    </xf>
    <xf numFmtId="0" fontId="65" fillId="0" borderId="0" xfId="1" applyNumberFormat="1" applyFont="1" applyFill="1" applyBorder="1" applyAlignment="1" applyProtection="1">
      <alignment horizontal="left"/>
      <protection locked="0"/>
    </xf>
    <xf numFmtId="0" fontId="65" fillId="0" borderId="0" xfId="0" applyFont="1" applyAlignment="1" applyProtection="1">
      <alignment horizontal="left"/>
      <protection locked="0"/>
    </xf>
    <xf numFmtId="43" fontId="62" fillId="0" borderId="0" xfId="1" applyFont="1" applyFill="1" applyBorder="1" applyAlignment="1" applyProtection="1">
      <alignment horizontal="left"/>
      <protection locked="0"/>
    </xf>
    <xf numFmtId="43" fontId="63" fillId="0" borderId="0" xfId="1" applyFont="1" applyFill="1" applyBorder="1" applyAlignment="1" applyProtection="1">
      <alignment horizontal="left"/>
      <protection locked="0"/>
    </xf>
    <xf numFmtId="2" fontId="62" fillId="0" borderId="0" xfId="1" applyNumberFormat="1" applyFont="1" applyFill="1" applyBorder="1" applyAlignment="1" applyProtection="1">
      <protection locked="0"/>
    </xf>
    <xf numFmtId="43" fontId="62" fillId="0" borderId="0" xfId="1" applyFont="1" applyFill="1" applyBorder="1" applyAlignment="1" applyProtection="1">
      <protection locked="0"/>
    </xf>
    <xf numFmtId="0" fontId="15" fillId="0" borderId="0" xfId="0" applyFont="1" applyAlignment="1" applyProtection="1">
      <alignment horizontal="right"/>
      <protection locked="0"/>
    </xf>
    <xf numFmtId="2" fontId="62" fillId="0" borderId="0" xfId="0" applyNumberFormat="1" applyFont="1" applyAlignment="1" applyProtection="1">
      <alignment horizontal="center"/>
      <protection locked="0"/>
    </xf>
    <xf numFmtId="170" fontId="15" fillId="0" borderId="0" xfId="3" applyNumberFormat="1" applyFont="1" applyFill="1" applyBorder="1" applyProtection="1">
      <protection locked="0"/>
    </xf>
    <xf numFmtId="43" fontId="61" fillId="0" borderId="0" xfId="1" applyFont="1" applyFill="1" applyBorder="1" applyAlignment="1" applyProtection="1">
      <protection locked="0"/>
    </xf>
    <xf numFmtId="0" fontId="8" fillId="0" borderId="0" xfId="0" applyFont="1" applyAlignment="1">
      <alignment horizontal="center" vertical="center" wrapText="1"/>
    </xf>
    <xf numFmtId="0" fontId="8" fillId="0" borderId="2" xfId="0" applyFont="1" applyBorder="1" applyAlignment="1">
      <alignment vertical="top" wrapText="1"/>
    </xf>
    <xf numFmtId="0" fontId="7" fillId="0" borderId="28" xfId="0" applyFont="1" applyBorder="1"/>
    <xf numFmtId="0" fontId="11" fillId="0" borderId="2" xfId="0" applyFont="1" applyBorder="1" applyAlignment="1">
      <alignment wrapText="1"/>
    </xf>
    <xf numFmtId="0" fontId="61" fillId="0" borderId="5" xfId="0" applyFont="1" applyBorder="1" applyProtection="1">
      <protection locked="0"/>
    </xf>
    <xf numFmtId="0" fontId="68" fillId="0" borderId="0" xfId="0" applyFont="1"/>
    <xf numFmtId="0" fontId="69" fillId="0" borderId="0" xfId="0" applyFont="1"/>
    <xf numFmtId="0" fontId="69" fillId="0" borderId="0" xfId="0" applyFont="1" applyAlignment="1">
      <alignment horizontal="center"/>
    </xf>
    <xf numFmtId="0" fontId="69" fillId="0" borderId="31" xfId="0" applyFont="1" applyBorder="1"/>
    <xf numFmtId="174" fontId="69" fillId="0" borderId="0" xfId="0" applyNumberFormat="1" applyFont="1" applyAlignment="1">
      <alignment horizontal="right" vertical="center"/>
    </xf>
    <xf numFmtId="0" fontId="69" fillId="0" borderId="0" xfId="0" applyFont="1" applyAlignment="1">
      <alignment horizontal="right"/>
    </xf>
    <xf numFmtId="0" fontId="68" fillId="0" borderId="0" xfId="0" applyFont="1" applyAlignment="1">
      <alignment horizontal="center"/>
    </xf>
    <xf numFmtId="0" fontId="69" fillId="0" borderId="32" xfId="0" applyFont="1" applyBorder="1"/>
    <xf numFmtId="0" fontId="68" fillId="0" borderId="33" xfId="0" applyFont="1" applyBorder="1"/>
    <xf numFmtId="0" fontId="69" fillId="0" borderId="33" xfId="0" applyFont="1" applyBorder="1"/>
    <xf numFmtId="0" fontId="68" fillId="0" borderId="33" xfId="0" applyFont="1" applyBorder="1" applyAlignment="1">
      <alignment horizontal="center"/>
    </xf>
    <xf numFmtId="0" fontId="70" fillId="0" borderId="31" xfId="0" applyFont="1" applyBorder="1"/>
    <xf numFmtId="0" fontId="67" fillId="0" borderId="0" xfId="0" applyFont="1"/>
    <xf numFmtId="167" fontId="7" fillId="0" borderId="0" xfId="0" applyNumberFormat="1" applyFont="1" applyAlignment="1">
      <alignment horizontal="right"/>
    </xf>
    <xf numFmtId="1" fontId="7" fillId="0" borderId="0" xfId="0" applyNumberFormat="1" applyFont="1" applyAlignment="1">
      <alignment horizontal="right"/>
    </xf>
    <xf numFmtId="181" fontId="69" fillId="0" borderId="0" xfId="1" applyNumberFormat="1" applyFont="1" applyBorder="1" applyAlignment="1">
      <alignment horizontal="center"/>
    </xf>
    <xf numFmtId="181" fontId="69" fillId="0" borderId="0" xfId="0" applyNumberFormat="1" applyFont="1" applyAlignment="1">
      <alignment horizontal="right" vertical="center"/>
    </xf>
    <xf numFmtId="14" fontId="69" fillId="43" borderId="0" xfId="0" applyNumberFormat="1" applyFont="1" applyFill="1"/>
    <xf numFmtId="0" fontId="69" fillId="43" borderId="0" xfId="0" applyFont="1" applyFill="1"/>
    <xf numFmtId="2" fontId="69" fillId="43" borderId="0" xfId="0" applyNumberFormat="1" applyFont="1" applyFill="1" applyAlignment="1">
      <alignment horizontal="right"/>
    </xf>
    <xf numFmtId="43" fontId="69" fillId="0" borderId="0" xfId="1" applyFont="1"/>
    <xf numFmtId="167" fontId="69" fillId="43" borderId="0" xfId="0" applyNumberFormat="1" applyFont="1" applyFill="1"/>
    <xf numFmtId="167" fontId="68" fillId="0" borderId="0" xfId="0" applyNumberFormat="1" applyFont="1"/>
    <xf numFmtId="0" fontId="67" fillId="0" borderId="0" xfId="0" applyFont="1" applyAlignment="1">
      <alignment wrapText="1"/>
    </xf>
    <xf numFmtId="0" fontId="0" fillId="0" borderId="0" xfId="0" applyAlignment="1">
      <alignment horizontal="right"/>
    </xf>
    <xf numFmtId="172" fontId="69" fillId="0" borderId="0" xfId="0" applyNumberFormat="1" applyFont="1"/>
    <xf numFmtId="0" fontId="68" fillId="0" borderId="31" xfId="0" applyFont="1" applyBorder="1"/>
    <xf numFmtId="10" fontId="69" fillId="0" borderId="0" xfId="0" applyNumberFormat="1" applyFont="1"/>
    <xf numFmtId="181" fontId="69" fillId="43" borderId="0" xfId="1" applyNumberFormat="1" applyFont="1" applyFill="1" applyBorder="1" applyAlignment="1">
      <alignment horizontal="center"/>
    </xf>
    <xf numFmtId="181" fontId="69" fillId="0" borderId="0" xfId="1" applyNumberFormat="1" applyFont="1" applyFill="1" applyBorder="1" applyAlignment="1">
      <alignment horizontal="center"/>
    </xf>
    <xf numFmtId="181" fontId="68" fillId="0" borderId="7" xfId="1" applyNumberFormat="1" applyFont="1" applyFill="1" applyBorder="1" applyAlignment="1">
      <alignment horizontal="center"/>
    </xf>
    <xf numFmtId="174" fontId="69" fillId="0" borderId="0" xfId="0" applyNumberFormat="1" applyFont="1"/>
    <xf numFmtId="0" fontId="68" fillId="0" borderId="35" xfId="0" applyFont="1" applyBorder="1" applyAlignment="1">
      <alignment horizontal="center"/>
    </xf>
    <xf numFmtId="0" fontId="68" fillId="0" borderId="36" xfId="0" applyFont="1" applyBorder="1" applyAlignment="1">
      <alignment horizontal="center"/>
    </xf>
    <xf numFmtId="181" fontId="69" fillId="0" borderId="36" xfId="1" applyNumberFormat="1" applyFont="1" applyBorder="1" applyAlignment="1">
      <alignment horizontal="center"/>
    </xf>
    <xf numFmtId="181" fontId="68" fillId="0" borderId="37" xfId="1" applyNumberFormat="1" applyFont="1" applyFill="1" applyBorder="1" applyAlignment="1">
      <alignment horizontal="center"/>
    </xf>
    <xf numFmtId="0" fontId="69" fillId="0" borderId="36" xfId="0" applyFont="1" applyBorder="1"/>
    <xf numFmtId="181" fontId="69" fillId="0" borderId="36" xfId="0" applyNumberFormat="1" applyFont="1" applyBorder="1" applyAlignment="1">
      <alignment horizontal="right" vertical="center"/>
    </xf>
    <xf numFmtId="174" fontId="69" fillId="0" borderId="36" xfId="0" applyNumberFormat="1" applyFont="1" applyBorder="1" applyAlignment="1">
      <alignment horizontal="right" vertical="center"/>
    </xf>
    <xf numFmtId="0" fontId="69" fillId="0" borderId="36" xfId="0" applyFont="1" applyBorder="1" applyAlignment="1">
      <alignment horizontal="right"/>
    </xf>
    <xf numFmtId="0" fontId="68" fillId="0" borderId="38" xfId="0" applyFont="1" applyBorder="1"/>
    <xf numFmtId="0" fontId="68" fillId="0" borderId="39" xfId="0" applyFont="1" applyBorder="1"/>
    <xf numFmtId="181" fontId="68" fillId="0" borderId="34" xfId="1" applyNumberFormat="1" applyFont="1" applyFill="1" applyBorder="1" applyAlignment="1">
      <alignment horizontal="center"/>
    </xf>
    <xf numFmtId="181" fontId="68" fillId="0" borderId="40" xfId="1" applyNumberFormat="1" applyFont="1" applyFill="1" applyBorder="1" applyAlignment="1">
      <alignment horizontal="center"/>
    </xf>
    <xf numFmtId="0" fontId="7" fillId="16" borderId="0" xfId="0" applyFont="1" applyFill="1"/>
    <xf numFmtId="0" fontId="7" fillId="16" borderId="0" xfId="0" applyFont="1" applyFill="1" applyProtection="1">
      <protection hidden="1"/>
    </xf>
    <xf numFmtId="165" fontId="7" fillId="16" borderId="0" xfId="0" applyNumberFormat="1" applyFont="1" applyFill="1"/>
    <xf numFmtId="1" fontId="7" fillId="16" borderId="0" xfId="0" applyNumberFormat="1" applyFont="1" applyFill="1" applyAlignment="1">
      <alignment horizontal="right"/>
    </xf>
    <xf numFmtId="167" fontId="7" fillId="16" borderId="0" xfId="0" applyNumberFormat="1" applyFont="1" applyFill="1" applyAlignment="1">
      <alignment horizontal="right"/>
    </xf>
    <xf numFmtId="164" fontId="7" fillId="16" borderId="4" xfId="0" applyNumberFormat="1" applyFont="1" applyFill="1" applyBorder="1"/>
    <xf numFmtId="164" fontId="7" fillId="16" borderId="0" xfId="0" applyNumberFormat="1" applyFont="1" applyFill="1"/>
    <xf numFmtId="164" fontId="7" fillId="16" borderId="5" xfId="0" applyNumberFormat="1" applyFont="1" applyFill="1" applyBorder="1"/>
    <xf numFmtId="167" fontId="21" fillId="16" borderId="13" xfId="0" applyNumberFormat="1" applyFont="1" applyFill="1" applyBorder="1"/>
    <xf numFmtId="164" fontId="7" fillId="16" borderId="29" xfId="0" applyNumberFormat="1" applyFont="1" applyFill="1" applyBorder="1"/>
    <xf numFmtId="164" fontId="7" fillId="16" borderId="0" xfId="0" applyNumberFormat="1" applyFont="1" applyFill="1" applyProtection="1">
      <protection hidden="1"/>
    </xf>
    <xf numFmtId="4" fontId="7" fillId="16" borderId="0" xfId="0" applyNumberFormat="1" applyFont="1" applyFill="1" applyProtection="1">
      <protection hidden="1"/>
    </xf>
    <xf numFmtId="43" fontId="7" fillId="16" borderId="0" xfId="1" applyFont="1" applyFill="1" applyBorder="1"/>
    <xf numFmtId="0" fontId="15" fillId="16" borderId="0" xfId="0" applyFont="1" applyFill="1"/>
    <xf numFmtId="0" fontId="70" fillId="0" borderId="0" xfId="0" applyFont="1"/>
    <xf numFmtId="181" fontId="70" fillId="0" borderId="0" xfId="1" applyNumberFormat="1" applyFont="1"/>
    <xf numFmtId="9" fontId="69" fillId="0" borderId="0" xfId="0" applyNumberFormat="1" applyFont="1"/>
    <xf numFmtId="0" fontId="0" fillId="0" borderId="0" xfId="0" applyAlignment="1">
      <alignment horizontal="left" vertical="center"/>
    </xf>
    <xf numFmtId="43" fontId="69" fillId="0" borderId="0" xfId="0" applyNumberFormat="1" applyFont="1"/>
    <xf numFmtId="0" fontId="67" fillId="0" borderId="0" xfId="0" applyFont="1" applyAlignment="1">
      <alignment horizontal="left" vertical="center"/>
    </xf>
    <xf numFmtId="0" fontId="0" fillId="0" borderId="0" xfId="0" applyAlignment="1">
      <alignment horizontal="left" vertical="center" wrapText="1"/>
    </xf>
    <xf numFmtId="0" fontId="68" fillId="0" borderId="41" xfId="0" applyFont="1" applyBorder="1" applyAlignment="1">
      <alignment horizontal="center"/>
    </xf>
    <xf numFmtId="0" fontId="68" fillId="0" borderId="42" xfId="0" applyFont="1" applyBorder="1" applyAlignment="1">
      <alignment horizontal="center"/>
    </xf>
    <xf numFmtId="181" fontId="69" fillId="0" borderId="42" xfId="1" applyNumberFormat="1" applyFont="1" applyBorder="1" applyAlignment="1">
      <alignment horizontal="center"/>
    </xf>
    <xf numFmtId="181" fontId="68" fillId="0" borderId="43" xfId="1" applyNumberFormat="1" applyFont="1" applyFill="1" applyBorder="1" applyAlignment="1">
      <alignment horizontal="center"/>
    </xf>
    <xf numFmtId="0" fontId="69" fillId="0" borderId="42" xfId="0" applyFont="1" applyBorder="1"/>
    <xf numFmtId="181" fontId="69" fillId="0" borderId="42" xfId="0" applyNumberFormat="1" applyFont="1" applyBorder="1" applyAlignment="1">
      <alignment horizontal="right" vertical="center"/>
    </xf>
    <xf numFmtId="174" fontId="69" fillId="0" borderId="42" xfId="0" applyNumberFormat="1" applyFont="1" applyBorder="1" applyAlignment="1">
      <alignment horizontal="right" vertical="center"/>
    </xf>
    <xf numFmtId="0" fontId="69" fillId="0" borderId="42" xfId="0" applyFont="1" applyBorder="1" applyAlignment="1">
      <alignment horizontal="right"/>
    </xf>
    <xf numFmtId="181" fontId="68" fillId="0" borderId="44" xfId="1" applyNumberFormat="1" applyFont="1" applyFill="1" applyBorder="1" applyAlignment="1">
      <alignment horizontal="center"/>
    </xf>
    <xf numFmtId="43" fontId="70" fillId="0" borderId="0" xfId="0" applyNumberFormat="1" applyFont="1"/>
    <xf numFmtId="0" fontId="69" fillId="0" borderId="39" xfId="0" applyFont="1" applyBorder="1"/>
    <xf numFmtId="181" fontId="68" fillId="0" borderId="45" xfId="1" applyNumberFormat="1" applyFont="1" applyFill="1" applyBorder="1" applyAlignment="1">
      <alignment horizontal="center"/>
    </xf>
    <xf numFmtId="181" fontId="68" fillId="0" borderId="46" xfId="1" applyNumberFormat="1" applyFont="1" applyFill="1" applyBorder="1" applyAlignment="1">
      <alignment horizontal="center"/>
    </xf>
    <xf numFmtId="181" fontId="68" fillId="0" borderId="47" xfId="1" applyNumberFormat="1" applyFont="1" applyFill="1" applyBorder="1" applyAlignment="1">
      <alignment horizontal="center"/>
    </xf>
    <xf numFmtId="14" fontId="69" fillId="0" borderId="0" xfId="0" applyNumberFormat="1" applyFont="1"/>
    <xf numFmtId="14" fontId="17" fillId="0" borderId="0" xfId="0" applyNumberFormat="1" applyFont="1" applyProtection="1">
      <protection locked="0"/>
    </xf>
    <xf numFmtId="14" fontId="17" fillId="0" borderId="5" xfId="0" applyNumberFormat="1" applyFont="1" applyBorder="1" applyProtection="1">
      <protection locked="0"/>
    </xf>
    <xf numFmtId="0" fontId="7" fillId="0" borderId="0" xfId="0" applyFont="1" applyProtection="1">
      <protection locked="0"/>
    </xf>
    <xf numFmtId="168" fontId="7" fillId="0" borderId="0" xfId="3" applyNumberFormat="1" applyFont="1" applyFill="1" applyBorder="1" applyProtection="1">
      <protection locked="0"/>
    </xf>
    <xf numFmtId="9" fontId="7" fillId="0" borderId="0" xfId="0" applyNumberFormat="1" applyFont="1" applyProtection="1">
      <protection locked="0"/>
    </xf>
    <xf numFmtId="2" fontId="71" fillId="0" borderId="0" xfId="0" applyNumberFormat="1" applyFont="1" applyAlignment="1">
      <alignment horizontal="center"/>
    </xf>
    <xf numFmtId="0" fontId="7" fillId="0" borderId="0" xfId="0" applyFont="1" applyAlignment="1" applyProtection="1">
      <alignment horizontal="center"/>
      <protection locked="0"/>
    </xf>
    <xf numFmtId="0" fontId="21" fillId="0" borderId="0" xfId="0" applyFont="1" applyProtection="1">
      <protection locked="0"/>
    </xf>
    <xf numFmtId="168" fontId="7" fillId="0" borderId="0" xfId="0" applyNumberFormat="1" applyFont="1" applyProtection="1">
      <protection locked="0"/>
    </xf>
    <xf numFmtId="9" fontId="7" fillId="0" borderId="0" xfId="3" applyFont="1" applyFill="1" applyBorder="1" applyProtection="1">
      <protection locked="0"/>
    </xf>
    <xf numFmtId="164" fontId="7" fillId="0" borderId="0" xfId="0" applyNumberFormat="1" applyFont="1" applyProtection="1">
      <protection locked="0"/>
    </xf>
    <xf numFmtId="3" fontId="69" fillId="0" borderId="0" xfId="0" applyNumberFormat="1" applyFont="1"/>
    <xf numFmtId="181" fontId="69" fillId="0" borderId="0" xfId="0" applyNumberFormat="1" applyFont="1"/>
    <xf numFmtId="3" fontId="7" fillId="16" borderId="5" xfId="0" applyNumberFormat="1" applyFont="1" applyFill="1" applyBorder="1"/>
    <xf numFmtId="3" fontId="7" fillId="16" borderId="0" xfId="0" applyNumberFormat="1" applyFont="1" applyFill="1"/>
    <xf numFmtId="3" fontId="7" fillId="0" borderId="0" xfId="0" applyNumberFormat="1" applyFont="1"/>
    <xf numFmtId="3" fontId="7" fillId="16" borderId="4" xfId="0" applyNumberFormat="1" applyFont="1" applyFill="1" applyBorder="1"/>
    <xf numFmtId="3" fontId="7" fillId="0" borderId="4" xfId="0" applyNumberFormat="1" applyFont="1" applyBorder="1"/>
    <xf numFmtId="0" fontId="72" fillId="0" borderId="0" xfId="0" applyFont="1"/>
    <xf numFmtId="9" fontId="0" fillId="0" borderId="0" xfId="0" applyNumberFormat="1" applyAlignment="1">
      <alignment horizontal="center"/>
    </xf>
    <xf numFmtId="173" fontId="4" fillId="0" borderId="0" xfId="4" applyNumberFormat="1" applyFont="1" applyAlignment="1">
      <alignment vertical="center"/>
    </xf>
    <xf numFmtId="168" fontId="0" fillId="0" borderId="0" xfId="0" applyNumberFormat="1" applyAlignment="1">
      <alignment horizontal="center"/>
    </xf>
    <xf numFmtId="0" fontId="6" fillId="0" borderId="8" xfId="0" applyFont="1" applyBorder="1" applyAlignment="1" applyProtection="1">
      <alignment horizontal="center" vertical="center" wrapText="1"/>
      <protection locked="0"/>
    </xf>
    <xf numFmtId="0" fontId="67" fillId="0" borderId="0" xfId="0" applyFont="1" applyAlignment="1">
      <alignment horizontal="right" vertical="center"/>
    </xf>
    <xf numFmtId="181" fontId="69" fillId="5" borderId="0" xfId="1" applyNumberFormat="1" applyFont="1" applyFill="1" applyBorder="1" applyAlignment="1">
      <alignment horizontal="center"/>
    </xf>
    <xf numFmtId="41" fontId="69" fillId="0" borderId="0" xfId="0" applyNumberFormat="1" applyFont="1"/>
    <xf numFmtId="1" fontId="69" fillId="0" borderId="0" xfId="0" applyNumberFormat="1" applyFont="1"/>
    <xf numFmtId="0" fontId="0" fillId="44" borderId="0" xfId="0" applyFill="1"/>
    <xf numFmtId="0" fontId="0" fillId="44" borderId="48" xfId="0" applyFill="1" applyBorder="1"/>
    <xf numFmtId="174" fontId="2" fillId="15" borderId="4" xfId="4" applyNumberFormat="1" applyFill="1" applyBorder="1" applyAlignment="1">
      <alignment horizontal="center"/>
    </xf>
    <xf numFmtId="174" fontId="2" fillId="45" borderId="4" xfId="4" applyNumberFormat="1" applyFill="1" applyBorder="1" applyAlignment="1">
      <alignment horizontal="center"/>
    </xf>
    <xf numFmtId="6" fontId="2" fillId="16" borderId="0" xfId="4" applyNumberFormat="1" applyFill="1"/>
    <xf numFmtId="0" fontId="0" fillId="0" borderId="0" xfId="0" applyAlignment="1">
      <alignment horizontal="left" vertical="center" wrapText="1"/>
    </xf>
    <xf numFmtId="0" fontId="0" fillId="0" borderId="0" xfId="0" applyAlignment="1">
      <alignment horizontal="left" vertical="center"/>
    </xf>
    <xf numFmtId="0" fontId="0" fillId="0" borderId="0" xfId="0" applyAlignment="1">
      <alignment horizontal="left" vertical="top"/>
    </xf>
    <xf numFmtId="0" fontId="62" fillId="0" borderId="0" xfId="0" applyFont="1" applyAlignment="1" applyProtection="1">
      <alignment horizontal="center"/>
      <protection locked="0"/>
    </xf>
    <xf numFmtId="0" fontId="4" fillId="5" borderId="6" xfId="0" applyFont="1" applyFill="1" applyBorder="1" applyAlignment="1" applyProtection="1">
      <alignment horizontal="center"/>
      <protection locked="0"/>
    </xf>
    <xf numFmtId="0" fontId="4" fillId="5" borderId="7" xfId="0" applyFont="1" applyFill="1" applyBorder="1" applyAlignment="1" applyProtection="1">
      <alignment horizontal="center"/>
      <protection locked="0"/>
    </xf>
    <xf numFmtId="0" fontId="4" fillId="5" borderId="8" xfId="0" applyFont="1" applyFill="1" applyBorder="1" applyAlignment="1" applyProtection="1">
      <alignment horizontal="center"/>
      <protection locked="0"/>
    </xf>
    <xf numFmtId="0" fontId="4" fillId="10" borderId="6" xfId="0" applyFont="1" applyFill="1" applyBorder="1" applyAlignment="1" applyProtection="1">
      <alignment horizontal="center"/>
      <protection locked="0"/>
    </xf>
    <xf numFmtId="0" fontId="4" fillId="10" borderId="7" xfId="0" applyFont="1" applyFill="1" applyBorder="1" applyAlignment="1" applyProtection="1">
      <alignment horizontal="center"/>
      <protection locked="0"/>
    </xf>
    <xf numFmtId="0" fontId="4" fillId="10" borderId="8" xfId="0" applyFont="1" applyFill="1" applyBorder="1" applyAlignment="1" applyProtection="1">
      <alignment horizontal="center"/>
      <protection locked="0"/>
    </xf>
    <xf numFmtId="0" fontId="62" fillId="0" borderId="10" xfId="0" applyFont="1" applyBorder="1" applyAlignment="1" applyProtection="1">
      <alignment horizontal="center"/>
      <protection locked="0"/>
    </xf>
    <xf numFmtId="0" fontId="4" fillId="6" borderId="6" xfId="0" applyFont="1" applyFill="1" applyBorder="1" applyAlignment="1" applyProtection="1">
      <alignment horizontal="center"/>
      <protection locked="0"/>
    </xf>
    <xf numFmtId="0" fontId="4" fillId="6" borderId="7" xfId="0" applyFont="1" applyFill="1" applyBorder="1" applyAlignment="1" applyProtection="1">
      <alignment horizontal="center"/>
      <protection locked="0"/>
    </xf>
    <xf numFmtId="0" fontId="4" fillId="6" borderId="8" xfId="0" applyFont="1" applyFill="1" applyBorder="1" applyAlignment="1" applyProtection="1">
      <alignment horizontal="center"/>
      <protection locked="0"/>
    </xf>
    <xf numFmtId="0" fontId="4" fillId="7" borderId="6" xfId="0" applyFont="1" applyFill="1" applyBorder="1" applyAlignment="1" applyProtection="1">
      <alignment horizontal="center"/>
      <protection locked="0"/>
    </xf>
    <xf numFmtId="0" fontId="4" fillId="7" borderId="7" xfId="0" applyFont="1" applyFill="1" applyBorder="1" applyAlignment="1" applyProtection="1">
      <alignment horizontal="center"/>
      <protection locked="0"/>
    </xf>
    <xf numFmtId="0" fontId="4" fillId="7" borderId="8" xfId="0" applyFont="1" applyFill="1" applyBorder="1" applyAlignment="1" applyProtection="1">
      <alignment horizontal="center"/>
      <protection locked="0"/>
    </xf>
    <xf numFmtId="0" fontId="4" fillId="4" borderId="6" xfId="0" applyFont="1" applyFill="1" applyBorder="1" applyAlignment="1" applyProtection="1">
      <alignment horizontal="center"/>
      <protection locked="0"/>
    </xf>
    <xf numFmtId="0" fontId="4" fillId="4" borderId="7" xfId="0" applyFont="1" applyFill="1" applyBorder="1" applyAlignment="1" applyProtection="1">
      <alignment horizontal="center"/>
      <protection locked="0"/>
    </xf>
    <xf numFmtId="0" fontId="4" fillId="4" borderId="8" xfId="0" applyFont="1" applyFill="1" applyBorder="1" applyAlignment="1" applyProtection="1">
      <alignment horizontal="center"/>
      <protection locked="0"/>
    </xf>
    <xf numFmtId="0" fontId="4" fillId="8" borderId="6" xfId="0" applyFont="1" applyFill="1" applyBorder="1" applyAlignment="1" applyProtection="1">
      <alignment horizontal="center"/>
      <protection locked="0"/>
    </xf>
    <xf numFmtId="0" fontId="4" fillId="8" borderId="7" xfId="0" applyFont="1" applyFill="1" applyBorder="1" applyAlignment="1" applyProtection="1">
      <alignment horizontal="center"/>
      <protection locked="0"/>
    </xf>
    <xf numFmtId="0" fontId="4" fillId="8" borderId="8" xfId="0" applyFont="1" applyFill="1" applyBorder="1" applyAlignment="1" applyProtection="1">
      <alignment horizontal="center"/>
      <protection locked="0"/>
    </xf>
    <xf numFmtId="0" fontId="4" fillId="12" borderId="6" xfId="0" applyFont="1" applyFill="1" applyBorder="1" applyAlignment="1" applyProtection="1">
      <alignment horizontal="center"/>
      <protection locked="0"/>
    </xf>
    <xf numFmtId="0" fontId="4" fillId="12" borderId="7" xfId="0" applyFont="1" applyFill="1" applyBorder="1" applyAlignment="1" applyProtection="1">
      <alignment horizontal="center"/>
      <protection locked="0"/>
    </xf>
    <xf numFmtId="0" fontId="4" fillId="12" borderId="8" xfId="0" applyFont="1" applyFill="1" applyBorder="1" applyAlignment="1" applyProtection="1">
      <alignment horizontal="center"/>
      <protection locked="0"/>
    </xf>
    <xf numFmtId="0" fontId="4" fillId="13" borderId="6" xfId="0" applyFont="1" applyFill="1" applyBorder="1" applyAlignment="1" applyProtection="1">
      <alignment horizontal="center"/>
      <protection locked="0"/>
    </xf>
    <xf numFmtId="0" fontId="4" fillId="13" borderId="7" xfId="0" applyFont="1" applyFill="1" applyBorder="1" applyAlignment="1" applyProtection="1">
      <alignment horizontal="center"/>
      <protection locked="0"/>
    </xf>
    <xf numFmtId="0" fontId="4" fillId="13" borderId="8" xfId="0" applyFont="1" applyFill="1" applyBorder="1" applyAlignment="1" applyProtection="1">
      <alignment horizontal="center"/>
      <protection locked="0"/>
    </xf>
    <xf numFmtId="43" fontId="62" fillId="0" borderId="0" xfId="1" applyFont="1" applyFill="1" applyBorder="1" applyAlignment="1" applyProtection="1">
      <alignment horizontal="center"/>
      <protection locked="0"/>
    </xf>
    <xf numFmtId="0" fontId="4" fillId="3" borderId="6" xfId="0" applyFont="1" applyFill="1" applyBorder="1" applyAlignment="1" applyProtection="1">
      <alignment horizontal="center"/>
      <protection locked="0"/>
    </xf>
    <xf numFmtId="0" fontId="4" fillId="3" borderId="7" xfId="0" applyFont="1" applyFill="1" applyBorder="1" applyAlignment="1" applyProtection="1">
      <alignment horizontal="center"/>
      <protection locked="0"/>
    </xf>
    <xf numFmtId="0" fontId="4" fillId="10" borderId="6" xfId="0" applyFont="1" applyFill="1" applyBorder="1" applyAlignment="1" applyProtection="1">
      <alignment horizontal="center" wrapText="1" shrinkToFit="1"/>
      <protection locked="0"/>
    </xf>
    <xf numFmtId="0" fontId="4" fillId="10" borderId="7" xfId="0" applyFont="1" applyFill="1" applyBorder="1" applyAlignment="1" applyProtection="1">
      <alignment horizontal="center" wrapText="1" shrinkToFit="1"/>
      <protection locked="0"/>
    </xf>
    <xf numFmtId="0" fontId="4" fillId="10" borderId="8" xfId="0" applyFont="1" applyFill="1" applyBorder="1" applyAlignment="1" applyProtection="1">
      <alignment horizontal="center" wrapText="1" shrinkToFit="1"/>
      <protection locked="0"/>
    </xf>
    <xf numFmtId="0" fontId="4" fillId="5" borderId="6" xfId="0" applyFont="1" applyFill="1" applyBorder="1" applyAlignment="1" applyProtection="1">
      <alignment horizontal="center" shrinkToFit="1"/>
      <protection locked="0"/>
    </xf>
    <xf numFmtId="0" fontId="4" fillId="5" borderId="7" xfId="0" applyFont="1" applyFill="1" applyBorder="1" applyAlignment="1" applyProtection="1">
      <alignment horizontal="center" shrinkToFit="1"/>
      <protection locked="0"/>
    </xf>
    <xf numFmtId="0" fontId="4" fillId="5" borderId="8" xfId="0" applyFont="1" applyFill="1" applyBorder="1" applyAlignment="1" applyProtection="1">
      <alignment horizontal="center" shrinkToFit="1"/>
      <protection locked="0"/>
    </xf>
    <xf numFmtId="0" fontId="4" fillId="9" borderId="6" xfId="4" applyFont="1" applyFill="1" applyBorder="1" applyAlignment="1">
      <alignment horizontal="center"/>
    </xf>
    <xf numFmtId="0" fontId="4" fillId="9" borderId="7" xfId="4" applyFont="1" applyFill="1" applyBorder="1" applyAlignment="1">
      <alignment horizontal="center"/>
    </xf>
    <xf numFmtId="0" fontId="4" fillId="9" borderId="8" xfId="4" applyFont="1" applyFill="1" applyBorder="1" applyAlignment="1">
      <alignment horizontal="center"/>
    </xf>
    <xf numFmtId="174" fontId="2" fillId="2" borderId="3" xfId="4" applyNumberFormat="1" applyFill="1" applyBorder="1" applyAlignment="1">
      <alignment horizontal="center" vertical="center" wrapText="1"/>
    </xf>
    <xf numFmtId="174" fontId="2" fillId="2" borderId="5" xfId="4" applyNumberFormat="1" applyFill="1" applyBorder="1" applyAlignment="1">
      <alignment horizontal="center" vertical="center" wrapText="1"/>
    </xf>
    <xf numFmtId="174" fontId="2" fillId="2" borderId="11" xfId="4" applyNumberFormat="1" applyFill="1" applyBorder="1" applyAlignment="1">
      <alignment horizontal="center" vertical="center" wrapText="1"/>
    </xf>
    <xf numFmtId="174" fontId="2" fillId="11" borderId="14" xfId="4" applyNumberFormat="1" applyFill="1" applyBorder="1" applyAlignment="1">
      <alignment horizontal="center" vertical="center" wrapText="1"/>
    </xf>
    <xf numFmtId="174" fontId="2" fillId="11" borderId="13" xfId="4" applyNumberFormat="1" applyFill="1" applyBorder="1" applyAlignment="1">
      <alignment horizontal="center" vertical="center" wrapText="1"/>
    </xf>
    <xf numFmtId="174" fontId="2" fillId="11" borderId="15" xfId="4" applyNumberFormat="1" applyFill="1" applyBorder="1" applyAlignment="1">
      <alignment horizontal="center" vertical="center" wrapText="1"/>
    </xf>
    <xf numFmtId="174" fontId="2" fillId="0" borderId="14" xfId="4" applyNumberFormat="1" applyBorder="1" applyAlignment="1">
      <alignment horizontal="center" vertical="center" wrapText="1"/>
    </xf>
    <xf numFmtId="174" fontId="2" fillId="0" borderId="13" xfId="4" applyNumberFormat="1" applyBorder="1" applyAlignment="1">
      <alignment horizontal="center" vertical="center" wrapText="1"/>
    </xf>
    <xf numFmtId="174" fontId="2" fillId="0" borderId="15" xfId="4" applyNumberFormat="1" applyBorder="1" applyAlignment="1">
      <alignment horizontal="center" vertical="center" wrapText="1"/>
    </xf>
    <xf numFmtId="0" fontId="4" fillId="0" borderId="6" xfId="4" applyFont="1" applyBorder="1" applyAlignment="1">
      <alignment horizontal="left"/>
    </xf>
    <xf numFmtId="0" fontId="4" fillId="0" borderId="7" xfId="4" applyFont="1" applyBorder="1" applyAlignment="1">
      <alignment horizontal="left"/>
    </xf>
    <xf numFmtId="0" fontId="4" fillId="0" borderId="8" xfId="4" applyFont="1" applyBorder="1" applyAlignment="1">
      <alignment horizontal="left"/>
    </xf>
    <xf numFmtId="0" fontId="2" fillId="0" borderId="7" xfId="4" applyBorder="1" applyAlignment="1">
      <alignment horizontal="center" vertical="center"/>
    </xf>
    <xf numFmtId="0" fontId="2" fillId="0" borderId="8" xfId="4" applyBorder="1" applyAlignment="1">
      <alignment horizontal="center" vertical="center"/>
    </xf>
    <xf numFmtId="174" fontId="2" fillId="0" borderId="3" xfId="4" applyNumberFormat="1" applyBorder="1" applyAlignment="1">
      <alignment horizontal="center" vertical="center" wrapText="1"/>
    </xf>
    <xf numFmtId="0" fontId="2" fillId="0" borderId="5" xfId="4" applyBorder="1" applyAlignment="1">
      <alignment horizontal="center" vertical="center" wrapText="1"/>
    </xf>
    <xf numFmtId="0" fontId="2" fillId="0" borderId="11" xfId="4" applyBorder="1" applyAlignment="1">
      <alignment horizontal="center" vertical="center" wrapText="1"/>
    </xf>
    <xf numFmtId="174" fontId="2" fillId="2" borderId="14" xfId="4" applyNumberFormat="1" applyFill="1" applyBorder="1" applyAlignment="1">
      <alignment horizontal="center" vertical="center" wrapText="1"/>
    </xf>
    <xf numFmtId="0" fontId="2" fillId="2" borderId="13" xfId="4" applyFill="1" applyBorder="1" applyAlignment="1">
      <alignment horizontal="center" vertical="center" wrapText="1"/>
    </xf>
    <xf numFmtId="0" fontId="2" fillId="2" borderId="15" xfId="4" applyFill="1" applyBorder="1" applyAlignment="1">
      <alignment horizontal="center" vertical="center" wrapText="1"/>
    </xf>
    <xf numFmtId="0" fontId="2" fillId="0" borderId="13" xfId="4" applyBorder="1" applyAlignment="1">
      <alignment horizontal="center" vertical="center" wrapText="1"/>
    </xf>
    <xf numFmtId="0" fontId="2" fillId="0" borderId="15" xfId="4" applyBorder="1" applyAlignment="1">
      <alignment horizontal="center" vertical="center" wrapText="1"/>
    </xf>
    <xf numFmtId="174" fontId="2" fillId="11" borderId="3" xfId="4" applyNumberFormat="1" applyFill="1" applyBorder="1" applyAlignment="1">
      <alignment horizontal="center" vertical="center" wrapText="1"/>
    </xf>
    <xf numFmtId="174" fontId="2" fillId="11" borderId="0" xfId="4" applyNumberFormat="1" applyFill="1" applyAlignment="1">
      <alignment horizontal="center" vertical="center" wrapText="1"/>
    </xf>
    <xf numFmtId="174" fontId="2" fillId="11" borderId="10" xfId="4" applyNumberFormat="1" applyFill="1" applyBorder="1" applyAlignment="1">
      <alignment horizontal="center" vertical="center" wrapText="1"/>
    </xf>
    <xf numFmtId="174" fontId="2" fillId="2" borderId="13" xfId="4" applyNumberFormat="1" applyFill="1" applyBorder="1" applyAlignment="1">
      <alignment horizontal="center" vertical="center" wrapText="1"/>
    </xf>
    <xf numFmtId="174" fontId="2" fillId="2" borderId="15" xfId="4" applyNumberFormat="1" applyFill="1" applyBorder="1" applyAlignment="1">
      <alignment horizontal="center" vertical="center" wrapText="1"/>
    </xf>
    <xf numFmtId="174" fontId="2" fillId="0" borderId="5" xfId="4" applyNumberFormat="1" applyBorder="1" applyAlignment="1">
      <alignment horizontal="center" vertical="center" wrapText="1"/>
    </xf>
    <xf numFmtId="174" fontId="2" fillId="0" borderId="11" xfId="4" applyNumberFormat="1" applyBorder="1" applyAlignment="1">
      <alignment horizontal="center" vertical="center" wrapText="1"/>
    </xf>
    <xf numFmtId="174" fontId="2" fillId="11" borderId="2" xfId="4" applyNumberFormat="1" applyFill="1" applyBorder="1" applyAlignment="1">
      <alignment horizontal="center" vertical="center" wrapText="1"/>
    </xf>
    <xf numFmtId="174" fontId="2" fillId="11" borderId="5" xfId="4" applyNumberFormat="1" applyFill="1" applyBorder="1" applyAlignment="1">
      <alignment horizontal="center" vertical="center" wrapText="1"/>
    </xf>
    <xf numFmtId="174" fontId="2" fillId="11" borderId="11" xfId="4" applyNumberFormat="1" applyFill="1" applyBorder="1" applyAlignment="1">
      <alignment horizontal="center" vertical="center" wrapText="1"/>
    </xf>
    <xf numFmtId="0" fontId="2" fillId="0" borderId="13" xfId="4" applyBorder="1"/>
    <xf numFmtId="0" fontId="2" fillId="0" borderId="15" xfId="4" applyBorder="1"/>
    <xf numFmtId="0" fontId="2" fillId="0" borderId="4" xfId="4" applyBorder="1"/>
    <xf numFmtId="0" fontId="2" fillId="0" borderId="9" xfId="4" applyBorder="1"/>
    <xf numFmtId="0" fontId="2" fillId="6" borderId="6" xfId="4" applyFill="1" applyBorder="1" applyAlignment="1">
      <alignment horizontal="center"/>
    </xf>
    <xf numFmtId="0" fontId="2" fillId="6" borderId="7" xfId="4" applyFill="1" applyBorder="1" applyAlignment="1">
      <alignment horizontal="center"/>
    </xf>
    <xf numFmtId="0" fontId="2" fillId="6" borderId="8" xfId="4" applyFill="1" applyBorder="1" applyAlignment="1">
      <alignment horizontal="center"/>
    </xf>
    <xf numFmtId="0" fontId="2" fillId="6" borderId="6" xfId="4" applyFill="1" applyBorder="1" applyAlignment="1">
      <alignment horizontal="center" wrapText="1"/>
    </xf>
    <xf numFmtId="0" fontId="2" fillId="6" borderId="7" xfId="4" applyFill="1" applyBorder="1" applyAlignment="1">
      <alignment horizontal="center" wrapText="1"/>
    </xf>
    <xf numFmtId="0" fontId="2" fillId="6" borderId="8" xfId="4" applyFill="1" applyBorder="1" applyAlignment="1">
      <alignment horizontal="center" wrapText="1"/>
    </xf>
  </cellXfs>
  <cellStyles count="52122">
    <cellStyle name="20% - Accent1 2" xfId="29" xr:uid="{00000000-0005-0000-0000-000000000000}"/>
    <cellStyle name="20% - Accent1 2 2" xfId="448" xr:uid="{00000000-0005-0000-0000-000001000000}"/>
    <cellStyle name="20% - Accent1 3" xfId="237" xr:uid="{00000000-0005-0000-0000-000002000000}"/>
    <cellStyle name="20% - Accent1 4" xfId="828" xr:uid="{00000000-0005-0000-0000-000003000000}"/>
    <cellStyle name="20% - Accent1 5" xfId="933" xr:uid="{00000000-0005-0000-0000-000004000000}"/>
    <cellStyle name="20% - Accent1 6" xfId="1219" xr:uid="{00000000-0005-0000-0000-000005000000}"/>
    <cellStyle name="20% - Accent1 7" xfId="1689" xr:uid="{00000000-0005-0000-0000-000006000000}"/>
    <cellStyle name="20% - Accent1 8" xfId="1907" xr:uid="{00000000-0005-0000-0000-000007000000}"/>
    <cellStyle name="20% - Accent1 9" xfId="28" xr:uid="{00000000-0005-0000-0000-000008000000}"/>
    <cellStyle name="20% - Accent2 2" xfId="31" xr:uid="{00000000-0005-0000-0000-000009000000}"/>
    <cellStyle name="20% - Accent2 2 2" xfId="440" xr:uid="{00000000-0005-0000-0000-00000A000000}"/>
    <cellStyle name="20% - Accent2 3" xfId="238" xr:uid="{00000000-0005-0000-0000-00000B000000}"/>
    <cellStyle name="20% - Accent2 4" xfId="797" xr:uid="{00000000-0005-0000-0000-00000C000000}"/>
    <cellStyle name="20% - Accent2 5" xfId="934" xr:uid="{00000000-0005-0000-0000-00000D000000}"/>
    <cellStyle name="20% - Accent2 6" xfId="1220" xr:uid="{00000000-0005-0000-0000-00000E000000}"/>
    <cellStyle name="20% - Accent2 7" xfId="1690" xr:uid="{00000000-0005-0000-0000-00000F000000}"/>
    <cellStyle name="20% - Accent2 8" xfId="1908" xr:uid="{00000000-0005-0000-0000-000010000000}"/>
    <cellStyle name="20% - Accent2 9" xfId="30" xr:uid="{00000000-0005-0000-0000-000011000000}"/>
    <cellStyle name="20% - Accent3 2" xfId="33" xr:uid="{00000000-0005-0000-0000-000012000000}"/>
    <cellStyle name="20% - Accent3 2 2" xfId="445" xr:uid="{00000000-0005-0000-0000-000013000000}"/>
    <cellStyle name="20% - Accent3 3" xfId="239" xr:uid="{00000000-0005-0000-0000-000014000000}"/>
    <cellStyle name="20% - Accent3 4" xfId="796" xr:uid="{00000000-0005-0000-0000-000015000000}"/>
    <cellStyle name="20% - Accent3 5" xfId="935" xr:uid="{00000000-0005-0000-0000-000016000000}"/>
    <cellStyle name="20% - Accent3 6" xfId="1221" xr:uid="{00000000-0005-0000-0000-000017000000}"/>
    <cellStyle name="20% - Accent3 7" xfId="1691" xr:uid="{00000000-0005-0000-0000-000018000000}"/>
    <cellStyle name="20% - Accent3 8" xfId="1909" xr:uid="{00000000-0005-0000-0000-000019000000}"/>
    <cellStyle name="20% - Accent3 9" xfId="32" xr:uid="{00000000-0005-0000-0000-00001A000000}"/>
    <cellStyle name="20% - Accent4 2" xfId="35" xr:uid="{00000000-0005-0000-0000-00001B000000}"/>
    <cellStyle name="20% - Accent4 2 2" xfId="463" xr:uid="{00000000-0005-0000-0000-00001C000000}"/>
    <cellStyle name="20% - Accent4 3" xfId="240" xr:uid="{00000000-0005-0000-0000-00001D000000}"/>
    <cellStyle name="20% - Accent4 4" xfId="804" xr:uid="{00000000-0005-0000-0000-00001E000000}"/>
    <cellStyle name="20% - Accent4 5" xfId="936" xr:uid="{00000000-0005-0000-0000-00001F000000}"/>
    <cellStyle name="20% - Accent4 6" xfId="1222" xr:uid="{00000000-0005-0000-0000-000020000000}"/>
    <cellStyle name="20% - Accent4 7" xfId="1692" xr:uid="{00000000-0005-0000-0000-000021000000}"/>
    <cellStyle name="20% - Accent4 8" xfId="1910" xr:uid="{00000000-0005-0000-0000-000022000000}"/>
    <cellStyle name="20% - Accent4 9" xfId="34" xr:uid="{00000000-0005-0000-0000-000023000000}"/>
    <cellStyle name="20% - Accent5 2" xfId="37" xr:uid="{00000000-0005-0000-0000-000024000000}"/>
    <cellStyle name="20% - Accent5 2 2" xfId="443" xr:uid="{00000000-0005-0000-0000-000025000000}"/>
    <cellStyle name="20% - Accent5 3" xfId="241" xr:uid="{00000000-0005-0000-0000-000026000000}"/>
    <cellStyle name="20% - Accent5 4" xfId="795" xr:uid="{00000000-0005-0000-0000-000027000000}"/>
    <cellStyle name="20% - Accent5 5" xfId="937" xr:uid="{00000000-0005-0000-0000-000028000000}"/>
    <cellStyle name="20% - Accent5 6" xfId="1223" xr:uid="{00000000-0005-0000-0000-000029000000}"/>
    <cellStyle name="20% - Accent5 7" xfId="1693" xr:uid="{00000000-0005-0000-0000-00002A000000}"/>
    <cellStyle name="20% - Accent5 8" xfId="1911" xr:uid="{00000000-0005-0000-0000-00002B000000}"/>
    <cellStyle name="20% - Accent5 9" xfId="36" xr:uid="{00000000-0005-0000-0000-00002C000000}"/>
    <cellStyle name="20% - Accent6 2" xfId="39" xr:uid="{00000000-0005-0000-0000-00002D000000}"/>
    <cellStyle name="20% - Accent6 2 2" xfId="437" xr:uid="{00000000-0005-0000-0000-00002E000000}"/>
    <cellStyle name="20% - Accent6 3" xfId="242" xr:uid="{00000000-0005-0000-0000-00002F000000}"/>
    <cellStyle name="20% - Accent6 4" xfId="794" xr:uid="{00000000-0005-0000-0000-000030000000}"/>
    <cellStyle name="20% - Accent6 5" xfId="938" xr:uid="{00000000-0005-0000-0000-000031000000}"/>
    <cellStyle name="20% - Accent6 6" xfId="1224" xr:uid="{00000000-0005-0000-0000-000032000000}"/>
    <cellStyle name="20% - Accent6 7" xfId="1694" xr:uid="{00000000-0005-0000-0000-000033000000}"/>
    <cellStyle name="20% - Accent6 8" xfId="1912" xr:uid="{00000000-0005-0000-0000-000034000000}"/>
    <cellStyle name="20% - Accent6 9" xfId="38" xr:uid="{00000000-0005-0000-0000-000035000000}"/>
    <cellStyle name="40% - Accent1 2" xfId="41" xr:uid="{00000000-0005-0000-0000-000036000000}"/>
    <cellStyle name="40% - Accent1 2 2" xfId="461" xr:uid="{00000000-0005-0000-0000-000037000000}"/>
    <cellStyle name="40% - Accent1 3" xfId="243" xr:uid="{00000000-0005-0000-0000-000038000000}"/>
    <cellStyle name="40% - Accent1 4" xfId="803" xr:uid="{00000000-0005-0000-0000-000039000000}"/>
    <cellStyle name="40% - Accent1 5" xfId="939" xr:uid="{00000000-0005-0000-0000-00003A000000}"/>
    <cellStyle name="40% - Accent1 6" xfId="1225" xr:uid="{00000000-0005-0000-0000-00003B000000}"/>
    <cellStyle name="40% - Accent1 7" xfId="1695" xr:uid="{00000000-0005-0000-0000-00003C000000}"/>
    <cellStyle name="40% - Accent1 8" xfId="1913" xr:uid="{00000000-0005-0000-0000-00003D000000}"/>
    <cellStyle name="40% - Accent1 9" xfId="40" xr:uid="{00000000-0005-0000-0000-00003E000000}"/>
    <cellStyle name="40% - Accent2 2" xfId="43" xr:uid="{00000000-0005-0000-0000-00003F000000}"/>
    <cellStyle name="40% - Accent2 2 2" xfId="460" xr:uid="{00000000-0005-0000-0000-000040000000}"/>
    <cellStyle name="40% - Accent2 3" xfId="244" xr:uid="{00000000-0005-0000-0000-000041000000}"/>
    <cellStyle name="40% - Accent2 4" xfId="793" xr:uid="{00000000-0005-0000-0000-000042000000}"/>
    <cellStyle name="40% - Accent2 5" xfId="940" xr:uid="{00000000-0005-0000-0000-000043000000}"/>
    <cellStyle name="40% - Accent2 6" xfId="1226" xr:uid="{00000000-0005-0000-0000-000044000000}"/>
    <cellStyle name="40% - Accent2 7" xfId="1696" xr:uid="{00000000-0005-0000-0000-000045000000}"/>
    <cellStyle name="40% - Accent2 8" xfId="1914" xr:uid="{00000000-0005-0000-0000-000046000000}"/>
    <cellStyle name="40% - Accent2 9" xfId="42" xr:uid="{00000000-0005-0000-0000-000047000000}"/>
    <cellStyle name="40% - Accent3 2" xfId="45" xr:uid="{00000000-0005-0000-0000-000048000000}"/>
    <cellStyle name="40% - Accent3 2 2" xfId="432" xr:uid="{00000000-0005-0000-0000-000049000000}"/>
    <cellStyle name="40% - Accent3 3" xfId="245" xr:uid="{00000000-0005-0000-0000-00004A000000}"/>
    <cellStyle name="40% - Accent3 4" xfId="802" xr:uid="{00000000-0005-0000-0000-00004B000000}"/>
    <cellStyle name="40% - Accent3 5" xfId="941" xr:uid="{00000000-0005-0000-0000-00004C000000}"/>
    <cellStyle name="40% - Accent3 6" xfId="1227" xr:uid="{00000000-0005-0000-0000-00004D000000}"/>
    <cellStyle name="40% - Accent3 7" xfId="1697" xr:uid="{00000000-0005-0000-0000-00004E000000}"/>
    <cellStyle name="40% - Accent3 8" xfId="1915" xr:uid="{00000000-0005-0000-0000-00004F000000}"/>
    <cellStyle name="40% - Accent3 9" xfId="44" xr:uid="{00000000-0005-0000-0000-000050000000}"/>
    <cellStyle name="40% - Accent4 2" xfId="47" xr:uid="{00000000-0005-0000-0000-000051000000}"/>
    <cellStyle name="40% - Accent4 2 2" xfId="420" xr:uid="{00000000-0005-0000-0000-000052000000}"/>
    <cellStyle name="40% - Accent4 3" xfId="246" xr:uid="{00000000-0005-0000-0000-000053000000}"/>
    <cellStyle name="40% - Accent4 4" xfId="792" xr:uid="{00000000-0005-0000-0000-000054000000}"/>
    <cellStyle name="40% - Accent4 5" xfId="942" xr:uid="{00000000-0005-0000-0000-000055000000}"/>
    <cellStyle name="40% - Accent4 6" xfId="1228" xr:uid="{00000000-0005-0000-0000-000056000000}"/>
    <cellStyle name="40% - Accent4 7" xfId="1698" xr:uid="{00000000-0005-0000-0000-000057000000}"/>
    <cellStyle name="40% - Accent4 8" xfId="1916" xr:uid="{00000000-0005-0000-0000-000058000000}"/>
    <cellStyle name="40% - Accent4 9" xfId="46" xr:uid="{00000000-0005-0000-0000-000059000000}"/>
    <cellStyle name="40% - Accent5 2" xfId="49" xr:uid="{00000000-0005-0000-0000-00005A000000}"/>
    <cellStyle name="40% - Accent5 2 2" xfId="433" xr:uid="{00000000-0005-0000-0000-00005B000000}"/>
    <cellStyle name="40% - Accent5 3" xfId="247" xr:uid="{00000000-0005-0000-0000-00005C000000}"/>
    <cellStyle name="40% - Accent5 4" xfId="791" xr:uid="{00000000-0005-0000-0000-00005D000000}"/>
    <cellStyle name="40% - Accent5 5" xfId="943" xr:uid="{00000000-0005-0000-0000-00005E000000}"/>
    <cellStyle name="40% - Accent5 6" xfId="1229" xr:uid="{00000000-0005-0000-0000-00005F000000}"/>
    <cellStyle name="40% - Accent5 7" xfId="1699" xr:uid="{00000000-0005-0000-0000-000060000000}"/>
    <cellStyle name="40% - Accent5 8" xfId="1917" xr:uid="{00000000-0005-0000-0000-000061000000}"/>
    <cellStyle name="40% - Accent5 9" xfId="48" xr:uid="{00000000-0005-0000-0000-000062000000}"/>
    <cellStyle name="40% - Accent6 2" xfId="51" xr:uid="{00000000-0005-0000-0000-000063000000}"/>
    <cellStyle name="40% - Accent6 2 2" xfId="441" xr:uid="{00000000-0005-0000-0000-000064000000}"/>
    <cellStyle name="40% - Accent6 3" xfId="248" xr:uid="{00000000-0005-0000-0000-000065000000}"/>
    <cellStyle name="40% - Accent6 4" xfId="820" xr:uid="{00000000-0005-0000-0000-000066000000}"/>
    <cellStyle name="40% - Accent6 5" xfId="944" xr:uid="{00000000-0005-0000-0000-000067000000}"/>
    <cellStyle name="40% - Accent6 6" xfId="1230" xr:uid="{00000000-0005-0000-0000-000068000000}"/>
    <cellStyle name="40% - Accent6 7" xfId="1700" xr:uid="{00000000-0005-0000-0000-000069000000}"/>
    <cellStyle name="40% - Accent6 8" xfId="1918" xr:uid="{00000000-0005-0000-0000-00006A000000}"/>
    <cellStyle name="40% - Accent6 9" xfId="50" xr:uid="{00000000-0005-0000-0000-00006B000000}"/>
    <cellStyle name="60% - Accent1 2" xfId="53" xr:uid="{00000000-0005-0000-0000-00006C000000}"/>
    <cellStyle name="60% - Accent1 3" xfId="249" xr:uid="{00000000-0005-0000-0000-00006D000000}"/>
    <cellStyle name="60% - Accent1 4" xfId="821" xr:uid="{00000000-0005-0000-0000-00006E000000}"/>
    <cellStyle name="60% - Accent1 5" xfId="945" xr:uid="{00000000-0005-0000-0000-00006F000000}"/>
    <cellStyle name="60% - Accent1 6" xfId="1231" xr:uid="{00000000-0005-0000-0000-000070000000}"/>
    <cellStyle name="60% - Accent1 7" xfId="1701" xr:uid="{00000000-0005-0000-0000-000071000000}"/>
    <cellStyle name="60% - Accent1 8" xfId="1919" xr:uid="{00000000-0005-0000-0000-000072000000}"/>
    <cellStyle name="60% - Accent1 9" xfId="52" xr:uid="{00000000-0005-0000-0000-000073000000}"/>
    <cellStyle name="60% - Accent2 2" xfId="55" xr:uid="{00000000-0005-0000-0000-000074000000}"/>
    <cellStyle name="60% - Accent2 3" xfId="250" xr:uid="{00000000-0005-0000-0000-000075000000}"/>
    <cellStyle name="60% - Accent2 4" xfId="801" xr:uid="{00000000-0005-0000-0000-000076000000}"/>
    <cellStyle name="60% - Accent2 5" xfId="946" xr:uid="{00000000-0005-0000-0000-000077000000}"/>
    <cellStyle name="60% - Accent2 6" xfId="1232" xr:uid="{00000000-0005-0000-0000-000078000000}"/>
    <cellStyle name="60% - Accent2 7" xfId="1702" xr:uid="{00000000-0005-0000-0000-000079000000}"/>
    <cellStyle name="60% - Accent2 8" xfId="1920" xr:uid="{00000000-0005-0000-0000-00007A000000}"/>
    <cellStyle name="60% - Accent2 9" xfId="54" xr:uid="{00000000-0005-0000-0000-00007B000000}"/>
    <cellStyle name="60% - Accent3 2" xfId="57" xr:uid="{00000000-0005-0000-0000-00007C000000}"/>
    <cellStyle name="60% - Accent3 3" xfId="251" xr:uid="{00000000-0005-0000-0000-00007D000000}"/>
    <cellStyle name="60% - Accent3 4" xfId="827" xr:uid="{00000000-0005-0000-0000-00007E000000}"/>
    <cellStyle name="60% - Accent3 5" xfId="947" xr:uid="{00000000-0005-0000-0000-00007F000000}"/>
    <cellStyle name="60% - Accent3 6" xfId="1233" xr:uid="{00000000-0005-0000-0000-000080000000}"/>
    <cellStyle name="60% - Accent3 7" xfId="1703" xr:uid="{00000000-0005-0000-0000-000081000000}"/>
    <cellStyle name="60% - Accent3 8" xfId="1921" xr:uid="{00000000-0005-0000-0000-000082000000}"/>
    <cellStyle name="60% - Accent3 9" xfId="56" xr:uid="{00000000-0005-0000-0000-000083000000}"/>
    <cellStyle name="60% - Accent4 2" xfId="59" xr:uid="{00000000-0005-0000-0000-000084000000}"/>
    <cellStyle name="60% - Accent4 3" xfId="252" xr:uid="{00000000-0005-0000-0000-000085000000}"/>
    <cellStyle name="60% - Accent4 4" xfId="826" xr:uid="{00000000-0005-0000-0000-000086000000}"/>
    <cellStyle name="60% - Accent4 5" xfId="948" xr:uid="{00000000-0005-0000-0000-000087000000}"/>
    <cellStyle name="60% - Accent4 6" xfId="1234" xr:uid="{00000000-0005-0000-0000-000088000000}"/>
    <cellStyle name="60% - Accent4 7" xfId="1704" xr:uid="{00000000-0005-0000-0000-000089000000}"/>
    <cellStyle name="60% - Accent4 8" xfId="1922" xr:uid="{00000000-0005-0000-0000-00008A000000}"/>
    <cellStyle name="60% - Accent4 9" xfId="58" xr:uid="{00000000-0005-0000-0000-00008B000000}"/>
    <cellStyle name="60% - Accent5 2" xfId="61" xr:uid="{00000000-0005-0000-0000-00008C000000}"/>
    <cellStyle name="60% - Accent5 3" xfId="253" xr:uid="{00000000-0005-0000-0000-00008D000000}"/>
    <cellStyle name="60% - Accent5 4" xfId="814" xr:uid="{00000000-0005-0000-0000-00008E000000}"/>
    <cellStyle name="60% - Accent5 5" xfId="949" xr:uid="{00000000-0005-0000-0000-00008F000000}"/>
    <cellStyle name="60% - Accent5 6" xfId="1235" xr:uid="{00000000-0005-0000-0000-000090000000}"/>
    <cellStyle name="60% - Accent5 7" xfId="1705" xr:uid="{00000000-0005-0000-0000-000091000000}"/>
    <cellStyle name="60% - Accent5 8" xfId="1923" xr:uid="{00000000-0005-0000-0000-000092000000}"/>
    <cellStyle name="60% - Accent5 9" xfId="60" xr:uid="{00000000-0005-0000-0000-000093000000}"/>
    <cellStyle name="60% - Accent6 2" xfId="63" xr:uid="{00000000-0005-0000-0000-000094000000}"/>
    <cellStyle name="60% - Accent6 3" xfId="254" xr:uid="{00000000-0005-0000-0000-000095000000}"/>
    <cellStyle name="60% - Accent6 4" xfId="825" xr:uid="{00000000-0005-0000-0000-000096000000}"/>
    <cellStyle name="60% - Accent6 5" xfId="950" xr:uid="{00000000-0005-0000-0000-000097000000}"/>
    <cellStyle name="60% - Accent6 6" xfId="1236" xr:uid="{00000000-0005-0000-0000-000098000000}"/>
    <cellStyle name="60% - Accent6 7" xfId="1706" xr:uid="{00000000-0005-0000-0000-000099000000}"/>
    <cellStyle name="60% - Accent6 8" xfId="1924" xr:uid="{00000000-0005-0000-0000-00009A000000}"/>
    <cellStyle name="60% - Accent6 9" xfId="62" xr:uid="{00000000-0005-0000-0000-00009B000000}"/>
    <cellStyle name="Accent1 2" xfId="65" xr:uid="{00000000-0005-0000-0000-00009C000000}"/>
    <cellStyle name="Accent1 3" xfId="255" xr:uid="{00000000-0005-0000-0000-00009D000000}"/>
    <cellStyle name="Accent1 4" xfId="790" xr:uid="{00000000-0005-0000-0000-00009E000000}"/>
    <cellStyle name="Accent1 5" xfId="951" xr:uid="{00000000-0005-0000-0000-00009F000000}"/>
    <cellStyle name="Accent1 6" xfId="1237" xr:uid="{00000000-0005-0000-0000-0000A0000000}"/>
    <cellStyle name="Accent1 7" xfId="1707" xr:uid="{00000000-0005-0000-0000-0000A1000000}"/>
    <cellStyle name="Accent1 8" xfId="1925" xr:uid="{00000000-0005-0000-0000-0000A2000000}"/>
    <cellStyle name="Accent1 9" xfId="64" xr:uid="{00000000-0005-0000-0000-0000A3000000}"/>
    <cellStyle name="Accent2 2" xfId="67" xr:uid="{00000000-0005-0000-0000-0000A4000000}"/>
    <cellStyle name="Accent2 3" xfId="256" xr:uid="{00000000-0005-0000-0000-0000A5000000}"/>
    <cellStyle name="Accent2 4" xfId="789" xr:uid="{00000000-0005-0000-0000-0000A6000000}"/>
    <cellStyle name="Accent2 5" xfId="952" xr:uid="{00000000-0005-0000-0000-0000A7000000}"/>
    <cellStyle name="Accent2 6" xfId="1238" xr:uid="{00000000-0005-0000-0000-0000A8000000}"/>
    <cellStyle name="Accent2 7" xfId="1708" xr:uid="{00000000-0005-0000-0000-0000A9000000}"/>
    <cellStyle name="Accent2 8" xfId="1926" xr:uid="{00000000-0005-0000-0000-0000AA000000}"/>
    <cellStyle name="Accent2 9" xfId="66" xr:uid="{00000000-0005-0000-0000-0000AB000000}"/>
    <cellStyle name="Accent3 2" xfId="69" xr:uid="{00000000-0005-0000-0000-0000AC000000}"/>
    <cellStyle name="Accent3 3" xfId="257" xr:uid="{00000000-0005-0000-0000-0000AD000000}"/>
    <cellStyle name="Accent3 4" xfId="818" xr:uid="{00000000-0005-0000-0000-0000AE000000}"/>
    <cellStyle name="Accent3 5" xfId="953" xr:uid="{00000000-0005-0000-0000-0000AF000000}"/>
    <cellStyle name="Accent3 6" xfId="1239" xr:uid="{00000000-0005-0000-0000-0000B0000000}"/>
    <cellStyle name="Accent3 7" xfId="1709" xr:uid="{00000000-0005-0000-0000-0000B1000000}"/>
    <cellStyle name="Accent3 8" xfId="1927" xr:uid="{00000000-0005-0000-0000-0000B2000000}"/>
    <cellStyle name="Accent3 9" xfId="68" xr:uid="{00000000-0005-0000-0000-0000B3000000}"/>
    <cellStyle name="Accent4 2" xfId="71" xr:uid="{00000000-0005-0000-0000-0000B4000000}"/>
    <cellStyle name="Accent4 3" xfId="258" xr:uid="{00000000-0005-0000-0000-0000B5000000}"/>
    <cellStyle name="Accent4 4" xfId="819" xr:uid="{00000000-0005-0000-0000-0000B6000000}"/>
    <cellStyle name="Accent4 5" xfId="954" xr:uid="{00000000-0005-0000-0000-0000B7000000}"/>
    <cellStyle name="Accent4 6" xfId="1240" xr:uid="{00000000-0005-0000-0000-0000B8000000}"/>
    <cellStyle name="Accent4 7" xfId="1710" xr:uid="{00000000-0005-0000-0000-0000B9000000}"/>
    <cellStyle name="Accent4 8" xfId="1928" xr:uid="{00000000-0005-0000-0000-0000BA000000}"/>
    <cellStyle name="Accent4 9" xfId="70" xr:uid="{00000000-0005-0000-0000-0000BB000000}"/>
    <cellStyle name="Accent5 2" xfId="73" xr:uid="{00000000-0005-0000-0000-0000BC000000}"/>
    <cellStyle name="Accent5 3" xfId="259" xr:uid="{00000000-0005-0000-0000-0000BD000000}"/>
    <cellStyle name="Accent5 4" xfId="800" xr:uid="{00000000-0005-0000-0000-0000BE000000}"/>
    <cellStyle name="Accent5 5" xfId="955" xr:uid="{00000000-0005-0000-0000-0000BF000000}"/>
    <cellStyle name="Accent5 6" xfId="1241" xr:uid="{00000000-0005-0000-0000-0000C0000000}"/>
    <cellStyle name="Accent5 7" xfId="1711" xr:uid="{00000000-0005-0000-0000-0000C1000000}"/>
    <cellStyle name="Accent5 8" xfId="1929" xr:uid="{00000000-0005-0000-0000-0000C2000000}"/>
    <cellStyle name="Accent5 9" xfId="72" xr:uid="{00000000-0005-0000-0000-0000C3000000}"/>
    <cellStyle name="Accent6 2" xfId="75" xr:uid="{00000000-0005-0000-0000-0000C4000000}"/>
    <cellStyle name="Accent6 3" xfId="260" xr:uid="{00000000-0005-0000-0000-0000C5000000}"/>
    <cellStyle name="Accent6 4" xfId="824" xr:uid="{00000000-0005-0000-0000-0000C6000000}"/>
    <cellStyle name="Accent6 5" xfId="956" xr:uid="{00000000-0005-0000-0000-0000C7000000}"/>
    <cellStyle name="Accent6 6" xfId="1242" xr:uid="{00000000-0005-0000-0000-0000C8000000}"/>
    <cellStyle name="Accent6 7" xfId="1712" xr:uid="{00000000-0005-0000-0000-0000C9000000}"/>
    <cellStyle name="Accent6 8" xfId="1930" xr:uid="{00000000-0005-0000-0000-0000CA000000}"/>
    <cellStyle name="Accent6 9" xfId="74" xr:uid="{00000000-0005-0000-0000-0000CB000000}"/>
    <cellStyle name="Bad 2" xfId="77" xr:uid="{00000000-0005-0000-0000-0000CC000000}"/>
    <cellStyle name="Bad 3" xfId="261" xr:uid="{00000000-0005-0000-0000-0000CD000000}"/>
    <cellStyle name="Bad 4" xfId="813" xr:uid="{00000000-0005-0000-0000-0000CE000000}"/>
    <cellStyle name="Bad 5" xfId="957" xr:uid="{00000000-0005-0000-0000-0000CF000000}"/>
    <cellStyle name="Bad 6" xfId="1243" xr:uid="{00000000-0005-0000-0000-0000D0000000}"/>
    <cellStyle name="Bad 7" xfId="1713" xr:uid="{00000000-0005-0000-0000-0000D1000000}"/>
    <cellStyle name="Bad 8" xfId="1931" xr:uid="{00000000-0005-0000-0000-0000D2000000}"/>
    <cellStyle name="Bad 9" xfId="76" xr:uid="{00000000-0005-0000-0000-0000D3000000}"/>
    <cellStyle name="Calculation 2" xfId="79" xr:uid="{00000000-0005-0000-0000-0000D4000000}"/>
    <cellStyle name="Calculation 3" xfId="262" xr:uid="{00000000-0005-0000-0000-0000D5000000}"/>
    <cellStyle name="Calculation 4" xfId="788" xr:uid="{00000000-0005-0000-0000-0000D6000000}"/>
    <cellStyle name="Calculation 5" xfId="958" xr:uid="{00000000-0005-0000-0000-0000D7000000}"/>
    <cellStyle name="Calculation 6" xfId="1244" xr:uid="{00000000-0005-0000-0000-0000D8000000}"/>
    <cellStyle name="Calculation 7" xfId="1714" xr:uid="{00000000-0005-0000-0000-0000D9000000}"/>
    <cellStyle name="Calculation 8" xfId="1932" xr:uid="{00000000-0005-0000-0000-0000DA000000}"/>
    <cellStyle name="Calculation 9" xfId="78" xr:uid="{00000000-0005-0000-0000-0000DB000000}"/>
    <cellStyle name="Check Cell 2" xfId="81" xr:uid="{00000000-0005-0000-0000-0000DC000000}"/>
    <cellStyle name="Check Cell 3" xfId="263" xr:uid="{00000000-0005-0000-0000-0000DD000000}"/>
    <cellStyle name="Check Cell 4" xfId="787" xr:uid="{00000000-0005-0000-0000-0000DE000000}"/>
    <cellStyle name="Check Cell 5" xfId="959" xr:uid="{00000000-0005-0000-0000-0000DF000000}"/>
    <cellStyle name="Check Cell 6" xfId="1245" xr:uid="{00000000-0005-0000-0000-0000E0000000}"/>
    <cellStyle name="Check Cell 7" xfId="1715" xr:uid="{00000000-0005-0000-0000-0000E1000000}"/>
    <cellStyle name="Check Cell 8" xfId="1933" xr:uid="{00000000-0005-0000-0000-0000E2000000}"/>
    <cellStyle name="Check Cell 9" xfId="80" xr:uid="{00000000-0005-0000-0000-0000E3000000}"/>
    <cellStyle name="Comma" xfId="1" builtinId="3"/>
    <cellStyle name="Comma [0] 2" xfId="83" xr:uid="{00000000-0005-0000-0000-0000E5000000}"/>
    <cellStyle name="Comma [0] 2 10" xfId="30456" xr:uid="{65452C7E-C8C4-42E8-BE35-65660345470D}"/>
    <cellStyle name="Comma [0] 2 2" xfId="191" xr:uid="{00000000-0005-0000-0000-0000E6000000}"/>
    <cellStyle name="Comma [0] 2 2 2" xfId="415" xr:uid="{00000000-0005-0000-0000-0000E7000000}"/>
    <cellStyle name="Comma [0] 2 2 2 2" xfId="564" xr:uid="{00000000-0005-0000-0000-0000E8000000}"/>
    <cellStyle name="Comma [0] 2 2 3" xfId="498" xr:uid="{00000000-0005-0000-0000-0000E9000000}"/>
    <cellStyle name="Comma [0] 2 2 3 2" xfId="9293" xr:uid="{00000000-0005-0000-0000-0000EA000000}"/>
    <cellStyle name="Comma [0] 2 2 3 2 2" xfId="10042" xr:uid="{04B2E66D-3AE1-4721-B4BB-091E84128FF0}"/>
    <cellStyle name="Comma [0] 2 2 3 2 2 2" xfId="11551" xr:uid="{817A2001-DB95-4439-A5C3-F4B83E28BD9C}"/>
    <cellStyle name="Comma [0] 2 2 3 2 2 2 2" xfId="13045" xr:uid="{C0FA6998-640E-4F87-AEF0-53E16E03B9A3}"/>
    <cellStyle name="Comma [0] 2 2 3 2 2 2 2 2" xfId="18281" xr:uid="{C0CD5BC7-3EAC-46BB-8DEE-2FC005C2758F}"/>
    <cellStyle name="Comma [0] 2 2 3 2 2 2 2 2 2" xfId="28747" xr:uid="{5348A1ED-7066-4D2D-B298-281F0B0CE49D}"/>
    <cellStyle name="Comma [0] 2 2 3 2 2 2 2 2 2 2" xfId="50416" xr:uid="{604B3286-0F3D-425B-8E49-CED1F5D849BB}"/>
    <cellStyle name="Comma [0] 2 2 3 2 2 2 2 2 3" xfId="39950" xr:uid="{8A2C0AEF-0671-479A-BC5D-4C57A15C0341}"/>
    <cellStyle name="Comma [0] 2 2 3 2 2 2 2 3" xfId="23515" xr:uid="{46461A52-B42B-4FE7-B125-970FF1AC572E}"/>
    <cellStyle name="Comma [0] 2 2 3 2 2 2 2 3 2" xfId="45184" xr:uid="{2DEA45F1-8CF6-47DF-A3D5-18E227A56242}"/>
    <cellStyle name="Comma [0] 2 2 3 2 2 2 2 4" xfId="34718" xr:uid="{002EF181-1D42-4A68-96F9-5E049B1C1B05}"/>
    <cellStyle name="Comma [0] 2 2 3 2 2 2 3" xfId="16787" xr:uid="{196F18EE-9EB8-4902-8DA5-730DC1F79B85}"/>
    <cellStyle name="Comma [0] 2 2 3 2 2 2 3 2" xfId="27253" xr:uid="{6DA3C3FA-445B-438E-B852-DA9851D184CB}"/>
    <cellStyle name="Comma [0] 2 2 3 2 2 2 3 2 2" xfId="48922" xr:uid="{E9173F66-2B3B-48E7-9793-1349C8814AE1}"/>
    <cellStyle name="Comma [0] 2 2 3 2 2 2 3 3" xfId="38456" xr:uid="{3B67A880-1E5D-497D-A61B-92E023AA590E}"/>
    <cellStyle name="Comma [0] 2 2 3 2 2 2 4" xfId="22021" xr:uid="{9AA00BF6-10AA-4893-B7AB-C43D1F90E079}"/>
    <cellStyle name="Comma [0] 2 2 3 2 2 2 4 2" xfId="43690" xr:uid="{CACA63B0-2867-4D4C-B01E-B469FB440299}"/>
    <cellStyle name="Comma [0] 2 2 3 2 2 2 5" xfId="33224" xr:uid="{912CC24E-CBC8-4E6C-BF40-D74B7AA17E9C}"/>
    <cellStyle name="Comma [0] 2 2 3 2 2 3" xfId="10804" xr:uid="{B07266BC-2753-4086-913B-346D15431965}"/>
    <cellStyle name="Comma [0] 2 2 3 2 2 3 2" xfId="16040" xr:uid="{76149AA6-3FF4-44BD-B1CE-E1DC4D51894F}"/>
    <cellStyle name="Comma [0] 2 2 3 2 2 3 2 2" xfId="26506" xr:uid="{D009960E-767C-45F4-AC38-8304F580F86A}"/>
    <cellStyle name="Comma [0] 2 2 3 2 2 3 2 2 2" xfId="48175" xr:uid="{D6D9EB9D-1530-45E5-9D7E-31022CBD37FD}"/>
    <cellStyle name="Comma [0] 2 2 3 2 2 3 2 3" xfId="37709" xr:uid="{331C37E2-CAF9-45E6-B9ED-3DD93FC34FF2}"/>
    <cellStyle name="Comma [0] 2 2 3 2 2 3 3" xfId="21274" xr:uid="{42868D2A-521B-4FF6-A8A3-FAEA0E8450CC}"/>
    <cellStyle name="Comma [0] 2 2 3 2 2 3 3 2" xfId="42943" xr:uid="{391A3CED-32C2-4757-8D48-BEB2147FEFB9}"/>
    <cellStyle name="Comma [0] 2 2 3 2 2 3 4" xfId="32477" xr:uid="{0ED7176A-0F1F-4741-8A58-31EA044EB2EB}"/>
    <cellStyle name="Comma [0] 2 2 3 2 2 4" xfId="12298" xr:uid="{9F95F97A-2689-472B-8DC0-CD5709EF190C}"/>
    <cellStyle name="Comma [0] 2 2 3 2 2 4 2" xfId="17534" xr:uid="{D9186541-2AAF-4ED6-8D92-40DF968B9E85}"/>
    <cellStyle name="Comma [0] 2 2 3 2 2 4 2 2" xfId="28000" xr:uid="{5A9E4294-9CE5-4B9C-93C2-A1186F3B2853}"/>
    <cellStyle name="Comma [0] 2 2 3 2 2 4 2 2 2" xfId="49669" xr:uid="{2343A51D-516F-435A-B5B1-CACC28EE3E8D}"/>
    <cellStyle name="Comma [0] 2 2 3 2 2 4 2 3" xfId="39203" xr:uid="{DA054052-756B-4B5F-9976-BA1C1BF230EF}"/>
    <cellStyle name="Comma [0] 2 2 3 2 2 4 3" xfId="22768" xr:uid="{33EC9429-4F3E-405B-AA3E-67672F3CCC4F}"/>
    <cellStyle name="Comma [0] 2 2 3 2 2 4 3 2" xfId="44437" xr:uid="{E5226A14-BD5D-48BB-B0F0-085E4C6973DA}"/>
    <cellStyle name="Comma [0] 2 2 3 2 2 4 4" xfId="33971" xr:uid="{511A2377-A9ED-4D05-A7A3-53D5350C9A6A}"/>
    <cellStyle name="Comma [0] 2 2 3 2 2 5" xfId="14541" xr:uid="{C0C2003F-7CB4-43DE-A9FA-B11A5BB18AAE}"/>
    <cellStyle name="Comma [0] 2 2 3 2 2 5 2" xfId="19773" xr:uid="{3E548163-5D97-496F-B311-A56C03C596C0}"/>
    <cellStyle name="Comma [0] 2 2 3 2 2 5 2 2" xfId="30239" xr:uid="{758D6430-2FAD-4A7C-A18D-2566A32BAAB2}"/>
    <cellStyle name="Comma [0] 2 2 3 2 2 5 2 2 2" xfId="51908" xr:uid="{D89B8D33-A768-4A91-82CF-9AB76DFE3317}"/>
    <cellStyle name="Comma [0] 2 2 3 2 2 5 2 3" xfId="41442" xr:uid="{BDD9D5C2-7305-48D5-A863-1F14FDBF92CF}"/>
    <cellStyle name="Comma [0] 2 2 3 2 2 5 3" xfId="25007" xr:uid="{9A4CF6A9-1C18-4A7C-903C-3E07FE29707A}"/>
    <cellStyle name="Comma [0] 2 2 3 2 2 5 3 2" xfId="46676" xr:uid="{00FC5D1B-2B52-4956-98A5-603572E64059}"/>
    <cellStyle name="Comma [0] 2 2 3 2 2 5 4" xfId="36210" xr:uid="{1EBCEFA9-0799-4506-8285-39C457F40DA3}"/>
    <cellStyle name="Comma [0] 2 2 3 2 2 6" xfId="15294" xr:uid="{0FC4D4F0-2714-4EAC-AE37-961A53A3E336}"/>
    <cellStyle name="Comma [0] 2 2 3 2 2 6 2" xfId="25760" xr:uid="{8D680C1C-9D23-479E-A07B-F6B0A66884A0}"/>
    <cellStyle name="Comma [0] 2 2 3 2 2 6 2 2" xfId="47429" xr:uid="{66DEC10E-2ABA-4170-AD4C-B62AB796E13A}"/>
    <cellStyle name="Comma [0] 2 2 3 2 2 6 3" xfId="36963" xr:uid="{35E1CB0D-A573-4BDF-9138-C2D6560EE9DC}"/>
    <cellStyle name="Comma [0] 2 2 3 2 2 7" xfId="20528" xr:uid="{6FC40525-94A3-4126-97B1-8A7F36D5B250}"/>
    <cellStyle name="Comma [0] 2 2 3 2 2 7 2" xfId="42197" xr:uid="{97FB2BDD-75AF-4C7B-B0F9-D6B7D22DA898}"/>
    <cellStyle name="Comma [0] 2 2 3 2 2 8" xfId="31731" xr:uid="{2EBB6B44-F668-4823-9C86-1707B472854A}"/>
    <cellStyle name="Comma [0] 2 2 3 2 3" xfId="13796" xr:uid="{8A78A48B-2589-4CB0-8C95-19D263F7F153}"/>
    <cellStyle name="Comma [0] 2 2 3 2 3 2" xfId="19028" xr:uid="{8401B2E7-9960-465C-9CB0-C8E5FC28BE53}"/>
    <cellStyle name="Comma [0] 2 2 3 2 3 2 2" xfId="29494" xr:uid="{55A60AD9-0B50-4974-A11B-A96EB9D3A3E4}"/>
    <cellStyle name="Comma [0] 2 2 3 2 3 2 2 2" xfId="51163" xr:uid="{D64EA2C8-12A4-4619-98D2-C0DAE9D21EC1}"/>
    <cellStyle name="Comma [0] 2 2 3 2 3 2 3" xfId="40697" xr:uid="{9F7B8AEC-6CA1-4D06-A472-EA8B3C0F3183}"/>
    <cellStyle name="Comma [0] 2 2 3 2 3 3" xfId="24262" xr:uid="{D2E8296B-E514-435C-A93B-0408F0B00C1B}"/>
    <cellStyle name="Comma [0] 2 2 3 2 3 3 2" xfId="45931" xr:uid="{8C3DDE3C-4190-4B95-8232-91D5B7F84D99}"/>
    <cellStyle name="Comma [0] 2 2 3 2 3 4" xfId="35465" xr:uid="{B21865AC-7647-4B2F-AC41-835167C80BCB}"/>
    <cellStyle name="Comma [0] 2 2 3 2 4" xfId="30986" xr:uid="{29A65612-D30F-41C3-A8B9-6F6A3C8E7D12}"/>
    <cellStyle name="Comma [0] 2 2 3 3" xfId="9668" xr:uid="{D93A1AEB-C4A1-484B-9B71-941551A30E42}"/>
    <cellStyle name="Comma [0] 2 2 3 3 2" xfId="11177" xr:uid="{32232BF1-731E-4C08-B458-FBD257E61D00}"/>
    <cellStyle name="Comma [0] 2 2 3 3 2 2" xfId="12671" xr:uid="{32E81592-046F-424D-AFA6-F2B7470F254D}"/>
    <cellStyle name="Comma [0] 2 2 3 3 2 2 2" xfId="17907" xr:uid="{980CCE15-ADA2-4DCE-ACB4-02CCB10F75D4}"/>
    <cellStyle name="Comma [0] 2 2 3 3 2 2 2 2" xfId="28373" xr:uid="{BB2FB55B-B00E-4514-AAB7-FB3ED571D213}"/>
    <cellStyle name="Comma [0] 2 2 3 3 2 2 2 2 2" xfId="50042" xr:uid="{A9A80AF8-1C36-40FF-8E40-717553EB6DCD}"/>
    <cellStyle name="Comma [0] 2 2 3 3 2 2 2 3" xfId="39576" xr:uid="{A9F2849C-30D8-405D-AFD5-F46DCAB698DF}"/>
    <cellStyle name="Comma [0] 2 2 3 3 2 2 3" xfId="23141" xr:uid="{202C1D05-D0EB-40A8-9223-8E128F00B041}"/>
    <cellStyle name="Comma [0] 2 2 3 3 2 2 3 2" xfId="44810" xr:uid="{0EC09615-0946-4720-98AC-2E1FF015FABE}"/>
    <cellStyle name="Comma [0] 2 2 3 3 2 2 4" xfId="34344" xr:uid="{7065A675-F104-487E-AAF9-951C5C32CF41}"/>
    <cellStyle name="Comma [0] 2 2 3 3 2 3" xfId="16413" xr:uid="{F10F8FFB-590C-4F2E-9DF9-C75FDE29F51B}"/>
    <cellStyle name="Comma [0] 2 2 3 3 2 3 2" xfId="26879" xr:uid="{122D1A92-29F5-407E-B4BA-B0912DE66245}"/>
    <cellStyle name="Comma [0] 2 2 3 3 2 3 2 2" xfId="48548" xr:uid="{FC7BF90F-4B5A-43C3-B132-DE24BBFA349A}"/>
    <cellStyle name="Comma [0] 2 2 3 3 2 3 3" xfId="38082" xr:uid="{36F2343D-AFAF-4AD2-8AE4-C846AD6B9DB8}"/>
    <cellStyle name="Comma [0] 2 2 3 3 2 4" xfId="21647" xr:uid="{A72A4951-6F29-4BD2-8DD5-6CDFB757AA5A}"/>
    <cellStyle name="Comma [0] 2 2 3 3 2 4 2" xfId="43316" xr:uid="{352A3F7F-A736-4E5F-B3FB-1AABFE88E45B}"/>
    <cellStyle name="Comma [0] 2 2 3 3 2 5" xfId="32850" xr:uid="{1512AA60-2DB4-4735-B176-A5A5FF7EB503}"/>
    <cellStyle name="Comma [0] 2 2 3 3 3" xfId="10430" xr:uid="{FB629DB7-2FAE-4B43-A671-41F6FF2969B3}"/>
    <cellStyle name="Comma [0] 2 2 3 3 3 2" xfId="15666" xr:uid="{47F978E9-88EE-41F5-8440-AD2944A3058B}"/>
    <cellStyle name="Comma [0] 2 2 3 3 3 2 2" xfId="26132" xr:uid="{4DFF0EF0-6C1A-438E-8551-F313A9DA464C}"/>
    <cellStyle name="Comma [0] 2 2 3 3 3 2 2 2" xfId="47801" xr:uid="{3F5C9A2A-E4F9-459D-9B5D-85CC0507D5AA}"/>
    <cellStyle name="Comma [0] 2 2 3 3 3 2 3" xfId="37335" xr:uid="{971EE2DC-CA5C-45BA-BFBC-A895198ED260}"/>
    <cellStyle name="Comma [0] 2 2 3 3 3 3" xfId="20900" xr:uid="{2CCC9A1F-C0E4-4DAF-B8CE-B4D89046EDF9}"/>
    <cellStyle name="Comma [0] 2 2 3 3 3 3 2" xfId="42569" xr:uid="{0288455C-DD30-404F-A34E-DE180614429F}"/>
    <cellStyle name="Comma [0] 2 2 3 3 3 4" xfId="32103" xr:uid="{BAA7B255-088F-4317-A314-99B85FE55022}"/>
    <cellStyle name="Comma [0] 2 2 3 3 4" xfId="11924" xr:uid="{77F25F87-4BC4-400C-B2D3-978C78B3E3ED}"/>
    <cellStyle name="Comma [0] 2 2 3 3 4 2" xfId="17160" xr:uid="{63377CC8-CF3C-4097-806E-AF4ADDA3AE93}"/>
    <cellStyle name="Comma [0] 2 2 3 3 4 2 2" xfId="27626" xr:uid="{78C49E4B-EB54-4168-B619-369D15A44E45}"/>
    <cellStyle name="Comma [0] 2 2 3 3 4 2 2 2" xfId="49295" xr:uid="{09488FE0-C8ED-4E31-9A9F-14B66B7FAC8B}"/>
    <cellStyle name="Comma [0] 2 2 3 3 4 2 3" xfId="38829" xr:uid="{90B3E5D2-C669-4EE8-8CD2-F633EF1587F8}"/>
    <cellStyle name="Comma [0] 2 2 3 3 4 3" xfId="22394" xr:uid="{50EFBA8B-514C-4F14-9340-AD1C9F9A3D62}"/>
    <cellStyle name="Comma [0] 2 2 3 3 4 3 2" xfId="44063" xr:uid="{774CCCDC-1E5F-4AC9-82F6-C795A6E36A5C}"/>
    <cellStyle name="Comma [0] 2 2 3 3 4 4" xfId="33597" xr:uid="{BDE696BA-9C5F-4C77-836F-B8C33ECAD7CB}"/>
    <cellStyle name="Comma [0] 2 2 3 3 5" xfId="14167" xr:uid="{5ABFBBF1-81E3-4E35-B848-EFE8C0544E25}"/>
    <cellStyle name="Comma [0] 2 2 3 3 5 2" xfId="19399" xr:uid="{EFDF3E4F-276B-4197-BA74-FD2FB2301279}"/>
    <cellStyle name="Comma [0] 2 2 3 3 5 2 2" xfId="29865" xr:uid="{6FFE104F-B78C-4290-902B-534AA29CE8F1}"/>
    <cellStyle name="Comma [0] 2 2 3 3 5 2 2 2" xfId="51534" xr:uid="{78C47BA9-E686-4052-BA99-C8148058E63F}"/>
    <cellStyle name="Comma [0] 2 2 3 3 5 2 3" xfId="41068" xr:uid="{7AA1381B-2774-4A2D-A545-D45AD04A9A5F}"/>
    <cellStyle name="Comma [0] 2 2 3 3 5 3" xfId="24633" xr:uid="{15F9F0FF-DA7D-4CEC-B43A-026415F168EB}"/>
    <cellStyle name="Comma [0] 2 2 3 3 5 3 2" xfId="46302" xr:uid="{09468B4F-AAF9-46EE-8741-55BDF57BCBCD}"/>
    <cellStyle name="Comma [0] 2 2 3 3 5 4" xfId="35836" xr:uid="{833B5AAC-FEA3-4F58-B0F5-122C90597F04}"/>
    <cellStyle name="Comma [0] 2 2 3 3 6" xfId="14920" xr:uid="{5D504368-CC07-4E99-BB90-58804FA4D0A1}"/>
    <cellStyle name="Comma [0] 2 2 3 3 6 2" xfId="25386" xr:uid="{158311ED-6D1A-4CF6-8411-AEDDA13ED089}"/>
    <cellStyle name="Comma [0] 2 2 3 3 6 2 2" xfId="47055" xr:uid="{617688BB-BA5A-4517-9A50-ADBB7831ED9E}"/>
    <cellStyle name="Comma [0] 2 2 3 3 6 3" xfId="36589" xr:uid="{D4B8D8FA-C611-4458-8378-941709C8433B}"/>
    <cellStyle name="Comma [0] 2 2 3 3 7" xfId="20154" xr:uid="{969C696C-7AFD-4CA2-8ADF-C4A1A44F6878}"/>
    <cellStyle name="Comma [0] 2 2 3 3 7 2" xfId="41823" xr:uid="{3FA7969B-5D23-492D-B21F-D606651CB8B5}"/>
    <cellStyle name="Comma [0] 2 2 3 3 8" xfId="31357" xr:uid="{B1331DB4-B4D6-4BEA-99CA-622C6A61C5E7}"/>
    <cellStyle name="Comma [0] 2 2 3 4" xfId="13425" xr:uid="{BFE1DFDA-A6C8-4F0F-8D1F-457C4B754888}"/>
    <cellStyle name="Comma [0] 2 2 3 4 2" xfId="18657" xr:uid="{EB45F7FD-4825-4FDA-9435-A87FEDB61AA8}"/>
    <cellStyle name="Comma [0] 2 2 3 4 2 2" xfId="29123" xr:uid="{882EAC62-EFB2-43BF-93C5-57854BAEA024}"/>
    <cellStyle name="Comma [0] 2 2 3 4 2 2 2" xfId="50792" xr:uid="{1F192D20-296E-4DF0-AF78-E7F0358F7BE2}"/>
    <cellStyle name="Comma [0] 2 2 3 4 2 3" xfId="40326" xr:uid="{E6E33352-9CB8-4DFD-97CA-924A366BAA07}"/>
    <cellStyle name="Comma [0] 2 2 3 4 3" xfId="23891" xr:uid="{D8148F70-9AFC-4D19-9305-81B054B24B6E}"/>
    <cellStyle name="Comma [0] 2 2 3 4 3 2" xfId="45560" xr:uid="{780A48FC-F62C-4E97-A9F4-6346C7F9021D}"/>
    <cellStyle name="Comma [0] 2 2 3 4 4" xfId="35094" xr:uid="{28753FE1-FFEE-4EAB-83EA-00C752CDCA4A}"/>
    <cellStyle name="Comma [0] 2 2 3 5" xfId="30615" xr:uid="{7393AF25-489F-4C3B-8234-A8848C00658B}"/>
    <cellStyle name="Comma [0] 2 2 4" xfId="9174" xr:uid="{00000000-0005-0000-0000-0000EB000000}"/>
    <cellStyle name="Comma [0] 2 2 4 2" xfId="9923" xr:uid="{D235EBD5-248B-4929-B668-24D2B27C28FB}"/>
    <cellStyle name="Comma [0] 2 2 4 2 2" xfId="11432" xr:uid="{1E90DB73-ADC8-4F49-A46B-8D974FA9E245}"/>
    <cellStyle name="Comma [0] 2 2 4 2 2 2" xfId="12926" xr:uid="{FD68D50D-E46E-4641-AAA1-2770F539CA30}"/>
    <cellStyle name="Comma [0] 2 2 4 2 2 2 2" xfId="18162" xr:uid="{A96C3C65-5512-4F36-A3AF-A3DDDA20D241}"/>
    <cellStyle name="Comma [0] 2 2 4 2 2 2 2 2" xfId="28628" xr:uid="{BFF1001D-6951-4D2B-9277-62A3E85B7FA6}"/>
    <cellStyle name="Comma [0] 2 2 4 2 2 2 2 2 2" xfId="50297" xr:uid="{79061C2D-B34C-43FE-8FFB-804D5CB3D4D0}"/>
    <cellStyle name="Comma [0] 2 2 4 2 2 2 2 3" xfId="39831" xr:uid="{2BDA8592-591F-4A37-91A2-CDDC9099DF35}"/>
    <cellStyle name="Comma [0] 2 2 4 2 2 2 3" xfId="23396" xr:uid="{AF43BD92-D20F-4C39-8A00-97B91427818F}"/>
    <cellStyle name="Comma [0] 2 2 4 2 2 2 3 2" xfId="45065" xr:uid="{3E5238F6-FA3F-4692-B1C3-39D2D067EFA8}"/>
    <cellStyle name="Comma [0] 2 2 4 2 2 2 4" xfId="34599" xr:uid="{91C2DDC6-7DC3-42C3-8F02-787EEEF1A96C}"/>
    <cellStyle name="Comma [0] 2 2 4 2 2 3" xfId="16668" xr:uid="{F3E9EB4A-527A-46A8-8F8D-7870E2673008}"/>
    <cellStyle name="Comma [0] 2 2 4 2 2 3 2" xfId="27134" xr:uid="{9766A3E7-9352-49FD-AF68-B524CB7ACEE0}"/>
    <cellStyle name="Comma [0] 2 2 4 2 2 3 2 2" xfId="48803" xr:uid="{B13781AD-C960-42DD-8310-16580AB290AF}"/>
    <cellStyle name="Comma [0] 2 2 4 2 2 3 3" xfId="38337" xr:uid="{1EB33E31-88A3-4396-AA9F-3EB2B1E50F46}"/>
    <cellStyle name="Comma [0] 2 2 4 2 2 4" xfId="21902" xr:uid="{6A4CFE42-F973-4FDD-8943-3A6ED6920E44}"/>
    <cellStyle name="Comma [0] 2 2 4 2 2 4 2" xfId="43571" xr:uid="{A6CB045F-AEE8-41B4-885F-E87C3E60A5A4}"/>
    <cellStyle name="Comma [0] 2 2 4 2 2 5" xfId="33105" xr:uid="{595AC2DD-9772-41EB-9AF4-F88C7FA47007}"/>
    <cellStyle name="Comma [0] 2 2 4 2 3" xfId="10685" xr:uid="{148BF5CE-59ED-4C5C-BBE9-BE4F1B5DB2C5}"/>
    <cellStyle name="Comma [0] 2 2 4 2 3 2" xfId="15921" xr:uid="{D7D8BFB2-3BE2-421C-BBD3-6A071F41EEAA}"/>
    <cellStyle name="Comma [0] 2 2 4 2 3 2 2" xfId="26387" xr:uid="{E8403E61-0FE2-471B-9524-8DEB1B7E1C7C}"/>
    <cellStyle name="Comma [0] 2 2 4 2 3 2 2 2" xfId="48056" xr:uid="{6CC7F20E-4B30-484B-ADD0-36269CB1539B}"/>
    <cellStyle name="Comma [0] 2 2 4 2 3 2 3" xfId="37590" xr:uid="{396842DC-D0AE-4BB4-84DC-0963BAC34BCA}"/>
    <cellStyle name="Comma [0] 2 2 4 2 3 3" xfId="21155" xr:uid="{00AE7A1F-B331-4932-AA3B-DDC2E46B902F}"/>
    <cellStyle name="Comma [0] 2 2 4 2 3 3 2" xfId="42824" xr:uid="{26B3961A-C13B-452B-A8ED-C0EA82D6F466}"/>
    <cellStyle name="Comma [0] 2 2 4 2 3 4" xfId="32358" xr:uid="{39399B0A-3F3F-40D6-B91C-985CEADD2476}"/>
    <cellStyle name="Comma [0] 2 2 4 2 4" xfId="12179" xr:uid="{761E30D9-3EDD-4562-A24D-26F0DD2F50BB}"/>
    <cellStyle name="Comma [0] 2 2 4 2 4 2" xfId="17415" xr:uid="{FA64C866-397E-4218-A881-D591F23D37E4}"/>
    <cellStyle name="Comma [0] 2 2 4 2 4 2 2" xfId="27881" xr:uid="{78492938-C459-440C-A286-D8C5A6547326}"/>
    <cellStyle name="Comma [0] 2 2 4 2 4 2 2 2" xfId="49550" xr:uid="{E66233A3-71B7-4E74-B120-1BB8632DDF6A}"/>
    <cellStyle name="Comma [0] 2 2 4 2 4 2 3" xfId="39084" xr:uid="{B3F30534-B95B-4A2F-BBF3-38F8E42AA610}"/>
    <cellStyle name="Comma [0] 2 2 4 2 4 3" xfId="22649" xr:uid="{0BF548FC-88CE-485E-BFA3-445FEC47E481}"/>
    <cellStyle name="Comma [0] 2 2 4 2 4 3 2" xfId="44318" xr:uid="{E50881A7-5837-47F9-BACC-2021A56D7753}"/>
    <cellStyle name="Comma [0] 2 2 4 2 4 4" xfId="33852" xr:uid="{03E789AE-9177-4F8D-B5FC-268A9D2DA164}"/>
    <cellStyle name="Comma [0] 2 2 4 2 5" xfId="14422" xr:uid="{1DE60A34-AC82-421A-8F48-710AE8F55D77}"/>
    <cellStyle name="Comma [0] 2 2 4 2 5 2" xfId="19654" xr:uid="{1F19B1AE-95BE-444D-87FA-5399A791DD6B}"/>
    <cellStyle name="Comma [0] 2 2 4 2 5 2 2" xfId="30120" xr:uid="{D7FEE0ED-BFE2-48EB-852B-9890EBA4290C}"/>
    <cellStyle name="Comma [0] 2 2 4 2 5 2 2 2" xfId="51789" xr:uid="{EF4413E4-8986-4154-84DF-3FD107214360}"/>
    <cellStyle name="Comma [0] 2 2 4 2 5 2 3" xfId="41323" xr:uid="{85293310-2899-40D9-9F54-411E93263DA5}"/>
    <cellStyle name="Comma [0] 2 2 4 2 5 3" xfId="24888" xr:uid="{078483F8-4435-48F8-94DC-C46AF6BD8073}"/>
    <cellStyle name="Comma [0] 2 2 4 2 5 3 2" xfId="46557" xr:uid="{F9BF99B1-7923-4F73-A3E8-74B9B80C9BC1}"/>
    <cellStyle name="Comma [0] 2 2 4 2 5 4" xfId="36091" xr:uid="{D9B03F06-CB01-465E-83D4-09DC27EFA4B2}"/>
    <cellStyle name="Comma [0] 2 2 4 2 6" xfId="15175" xr:uid="{473FF2B2-FECC-4B76-8D86-3F627CECAE76}"/>
    <cellStyle name="Comma [0] 2 2 4 2 6 2" xfId="25641" xr:uid="{14CDFCB3-B671-44B8-8536-083790548722}"/>
    <cellStyle name="Comma [0] 2 2 4 2 6 2 2" xfId="47310" xr:uid="{31E9C60E-223A-4F6E-8B1D-119C601DE556}"/>
    <cellStyle name="Comma [0] 2 2 4 2 6 3" xfId="36844" xr:uid="{2FF8EFBA-7A24-46A5-B4B6-B30AAA6E61A2}"/>
    <cellStyle name="Comma [0] 2 2 4 2 7" xfId="20409" xr:uid="{DE64BEC4-4EC0-4448-A21A-C351BD277A72}"/>
    <cellStyle name="Comma [0] 2 2 4 2 7 2" xfId="42078" xr:uid="{DB53C272-70F6-4B18-8DD7-113B0E3DF86C}"/>
    <cellStyle name="Comma [0] 2 2 4 2 8" xfId="31612" xr:uid="{A50AF73D-0538-4D54-8E86-92D46E01E3B6}"/>
    <cellStyle name="Comma [0] 2 2 4 3" xfId="13677" xr:uid="{4EEBB855-B11A-4265-9741-D4A8A8BB8206}"/>
    <cellStyle name="Comma [0] 2 2 4 3 2" xfId="18909" xr:uid="{AA888662-E83E-4FF2-8322-8F8F2547E322}"/>
    <cellStyle name="Comma [0] 2 2 4 3 2 2" xfId="29375" xr:uid="{59428229-67CF-427E-9765-2FFC770682F4}"/>
    <cellStyle name="Comma [0] 2 2 4 3 2 2 2" xfId="51044" xr:uid="{187D12D0-1C9D-4BBA-A06A-955F4108EA4F}"/>
    <cellStyle name="Comma [0] 2 2 4 3 2 3" xfId="40578" xr:uid="{C64C3601-97E4-4B03-A399-6C45A20D0373}"/>
    <cellStyle name="Comma [0] 2 2 4 3 3" xfId="24143" xr:uid="{7F251800-5144-4CB2-87A1-0213BB274CEF}"/>
    <cellStyle name="Comma [0] 2 2 4 3 3 2" xfId="45812" xr:uid="{459FD368-4F89-4703-996F-3D4D2124248A}"/>
    <cellStyle name="Comma [0] 2 2 4 3 4" xfId="35346" xr:uid="{669289FA-E97E-4E48-B3F3-37D972FB81C9}"/>
    <cellStyle name="Comma [0] 2 2 4 4" xfId="30867" xr:uid="{F4C17213-2ACF-44D4-9A63-BC4581947D34}"/>
    <cellStyle name="Comma [0] 2 2 5" xfId="9549" xr:uid="{D540F6C7-CA38-403A-A31E-466EBA5898E8}"/>
    <cellStyle name="Comma [0] 2 2 5 2" xfId="11058" xr:uid="{9C5218D4-B1FB-484E-9AFC-B08ABC6674D1}"/>
    <cellStyle name="Comma [0] 2 2 5 2 2" xfId="12552" xr:uid="{506C26FB-E183-4934-B6B5-6FC22B8CC6ED}"/>
    <cellStyle name="Comma [0] 2 2 5 2 2 2" xfId="17788" xr:uid="{53E8668D-B839-452C-A3C4-C2E2FADD4171}"/>
    <cellStyle name="Comma [0] 2 2 5 2 2 2 2" xfId="28254" xr:uid="{DEBAB73D-B55F-435B-947D-D43C2C1DAECC}"/>
    <cellStyle name="Comma [0] 2 2 5 2 2 2 2 2" xfId="49923" xr:uid="{10997BEA-D59A-45C5-B718-E99E634A7A80}"/>
    <cellStyle name="Comma [0] 2 2 5 2 2 2 3" xfId="39457" xr:uid="{A3C014AA-CDB8-4196-B8DA-F60EA1B715B2}"/>
    <cellStyle name="Comma [0] 2 2 5 2 2 3" xfId="23022" xr:uid="{1FC344A4-FA7B-4858-9B24-E23281861436}"/>
    <cellStyle name="Comma [0] 2 2 5 2 2 3 2" xfId="44691" xr:uid="{DBECC0C5-3E7E-45A7-A477-8F5CD8AADA0B}"/>
    <cellStyle name="Comma [0] 2 2 5 2 2 4" xfId="34225" xr:uid="{0151D672-7572-44AA-92C8-A73329E6344F}"/>
    <cellStyle name="Comma [0] 2 2 5 2 3" xfId="16294" xr:uid="{FBBB441A-CCCB-4436-A1A2-D11CA34F85B9}"/>
    <cellStyle name="Comma [0] 2 2 5 2 3 2" xfId="26760" xr:uid="{6F3F1572-46C1-40F5-B283-120A2E9D5B7C}"/>
    <cellStyle name="Comma [0] 2 2 5 2 3 2 2" xfId="48429" xr:uid="{49E12B23-9F05-476E-9D9A-2F96341716D6}"/>
    <cellStyle name="Comma [0] 2 2 5 2 3 3" xfId="37963" xr:uid="{2BEC6368-83AE-42C1-BF0B-B2496D91A64F}"/>
    <cellStyle name="Comma [0] 2 2 5 2 4" xfId="21528" xr:uid="{FF6249A0-C4D9-4EE4-AF0D-2FF0ED4EB992}"/>
    <cellStyle name="Comma [0] 2 2 5 2 4 2" xfId="43197" xr:uid="{9248FC29-8CA0-4846-98F6-7275C5C068CE}"/>
    <cellStyle name="Comma [0] 2 2 5 2 5" xfId="32731" xr:uid="{AE5090FE-911B-41E1-AC7C-B959952CFFFE}"/>
    <cellStyle name="Comma [0] 2 2 5 3" xfId="10311" xr:uid="{234F2CBE-8C9C-4FAA-9CD6-236FEA8A0161}"/>
    <cellStyle name="Comma [0] 2 2 5 3 2" xfId="15547" xr:uid="{1696D385-830F-40AA-A88A-993613DF2ECB}"/>
    <cellStyle name="Comma [0] 2 2 5 3 2 2" xfId="26013" xr:uid="{2D18721C-B0C6-44BB-BA9F-B2064844A6CB}"/>
    <cellStyle name="Comma [0] 2 2 5 3 2 2 2" xfId="47682" xr:uid="{E43F86BD-8BF4-43BD-BAF5-2744FD5F0BD4}"/>
    <cellStyle name="Comma [0] 2 2 5 3 2 3" xfId="37216" xr:uid="{53D4E67E-6070-4D83-8B80-185A307EB549}"/>
    <cellStyle name="Comma [0] 2 2 5 3 3" xfId="20781" xr:uid="{70FD67A1-071F-4453-B347-382F5A360A8D}"/>
    <cellStyle name="Comma [0] 2 2 5 3 3 2" xfId="42450" xr:uid="{E2479C08-9B4A-4710-BE3F-E7790AC3A7FA}"/>
    <cellStyle name="Comma [0] 2 2 5 3 4" xfId="31984" xr:uid="{A1BCAD9F-D0CD-4FF7-A32E-4637FF28F81C}"/>
    <cellStyle name="Comma [0] 2 2 5 4" xfId="11805" xr:uid="{98BAFA97-5F85-4BE1-91CA-D1A67D54D8CE}"/>
    <cellStyle name="Comma [0] 2 2 5 4 2" xfId="17041" xr:uid="{36D5CB74-ED0E-4D1A-8F95-6076C16856FD}"/>
    <cellStyle name="Comma [0] 2 2 5 4 2 2" xfId="27507" xr:uid="{10DC6F2E-380B-4EEE-BABE-3FA526B9F61E}"/>
    <cellStyle name="Comma [0] 2 2 5 4 2 2 2" xfId="49176" xr:uid="{5B18AB89-E7AB-43CA-AE90-47B78C28C35F}"/>
    <cellStyle name="Comma [0] 2 2 5 4 2 3" xfId="38710" xr:uid="{A8BAED06-9B07-4A70-8C0A-65E815E9C53E}"/>
    <cellStyle name="Comma [0] 2 2 5 4 3" xfId="22275" xr:uid="{7C9247CB-3EE3-41CC-BD8A-D84376E46077}"/>
    <cellStyle name="Comma [0] 2 2 5 4 3 2" xfId="43944" xr:uid="{3F89C9D7-7FF8-49DA-A496-A28B8E99C4AD}"/>
    <cellStyle name="Comma [0] 2 2 5 4 4" xfId="33478" xr:uid="{A5D8180A-EF43-4147-9CDF-D9BA5B291067}"/>
    <cellStyle name="Comma [0] 2 2 5 5" xfId="14048" xr:uid="{C25A94EB-FA23-4440-B36E-7CB45746A6CE}"/>
    <cellStyle name="Comma [0] 2 2 5 5 2" xfId="19280" xr:uid="{D026B805-58C7-4067-9266-2872094083D2}"/>
    <cellStyle name="Comma [0] 2 2 5 5 2 2" xfId="29746" xr:uid="{9457C934-16CB-4F5A-B0B3-946656D09E31}"/>
    <cellStyle name="Comma [0] 2 2 5 5 2 2 2" xfId="51415" xr:uid="{9F09F592-F555-440C-AB7D-D2313244FDFD}"/>
    <cellStyle name="Comma [0] 2 2 5 5 2 3" xfId="40949" xr:uid="{0FB64F1C-4C1B-430C-8311-5CF3EEB9BEE3}"/>
    <cellStyle name="Comma [0] 2 2 5 5 3" xfId="24514" xr:uid="{B4F54107-770F-471C-A8E8-695DABAC7CE9}"/>
    <cellStyle name="Comma [0] 2 2 5 5 3 2" xfId="46183" xr:uid="{95553ACD-DFE0-40DD-9514-F78E0C160F8A}"/>
    <cellStyle name="Comma [0] 2 2 5 5 4" xfId="35717" xr:uid="{5A0ADAAF-49B4-4D55-A0C8-BDAC8F2C0E16}"/>
    <cellStyle name="Comma [0] 2 2 5 6" xfId="14801" xr:uid="{A13DD443-2102-4F89-A726-28E9DA73DC94}"/>
    <cellStyle name="Comma [0] 2 2 5 6 2" xfId="25267" xr:uid="{9083530F-32D3-4BDC-9F9A-D29A8B0A8FFE}"/>
    <cellStyle name="Comma [0] 2 2 5 6 2 2" xfId="46936" xr:uid="{17B63AD9-183F-42C3-9706-C1A887D34B74}"/>
    <cellStyle name="Comma [0] 2 2 5 6 3" xfId="36470" xr:uid="{A27CAA72-023C-43AF-A7D7-79374B590D77}"/>
    <cellStyle name="Comma [0] 2 2 5 7" xfId="20035" xr:uid="{EB30918E-0AAA-460C-B35C-F0F9FC7BEFDA}"/>
    <cellStyle name="Comma [0] 2 2 5 7 2" xfId="41704" xr:uid="{4F962D4E-D9B6-49E4-94EC-7571B211645D}"/>
    <cellStyle name="Comma [0] 2 2 5 8" xfId="31238" xr:uid="{6B31900C-F833-4229-AAC2-552DFBE05EF5}"/>
    <cellStyle name="Comma [0] 2 2 6" xfId="13259" xr:uid="{6D193B66-017D-49E3-833F-E827707059E3}"/>
    <cellStyle name="Comma [0] 2 2 6 2" xfId="18492" xr:uid="{73B59241-61A9-4557-8E02-AD0AA1917C1D}"/>
    <cellStyle name="Comma [0] 2 2 6 2 2" xfId="28958" xr:uid="{04D0DC7C-F2D0-48C7-94A7-83C00299C704}"/>
    <cellStyle name="Comma [0] 2 2 6 2 2 2" xfId="50627" xr:uid="{BF3FEE47-3610-4A95-97B7-CDB4E0EFA277}"/>
    <cellStyle name="Comma [0] 2 2 6 2 3" xfId="40161" xr:uid="{D4E18360-4D6A-4433-B9BC-B6D4B7F1211F}"/>
    <cellStyle name="Comma [0] 2 2 6 3" xfId="23726" xr:uid="{194A8CE8-52E2-4ABB-A7DE-502DF0CC9C4C}"/>
    <cellStyle name="Comma [0] 2 2 6 3 2" xfId="45395" xr:uid="{E8B7A1FC-3718-4414-999B-85AE3F8BFD85}"/>
    <cellStyle name="Comma [0] 2 2 6 4" xfId="34929" xr:uid="{97E62C61-12E0-45E3-ABE5-670585542F2C}"/>
    <cellStyle name="Comma [0] 2 2 7" xfId="30496" xr:uid="{E4B1A2B0-51A3-4D09-BD7F-C4A981A9AD6A}"/>
    <cellStyle name="Comma [0] 2 3" xfId="414" xr:uid="{00000000-0005-0000-0000-0000EC000000}"/>
    <cellStyle name="Comma [0] 2 3 2" xfId="563" xr:uid="{00000000-0005-0000-0000-0000ED000000}"/>
    <cellStyle name="Comma [0] 2 3 3" xfId="1798" xr:uid="{00000000-0005-0000-0000-0000EE000000}"/>
    <cellStyle name="Comma [0] 2 3 3 2" xfId="9433" xr:uid="{00000000-0005-0000-0000-0000EF000000}"/>
    <cellStyle name="Comma [0] 2 3 3 2 2" xfId="10182" xr:uid="{C5EB4E30-1A24-4B6A-86F6-7EE16D81660E}"/>
    <cellStyle name="Comma [0] 2 3 3 2 2 2" xfId="11691" xr:uid="{AF38977D-3E35-46F2-B912-FA1AFD320D30}"/>
    <cellStyle name="Comma [0] 2 3 3 2 2 2 2" xfId="13185" xr:uid="{DEDAA1F1-5E37-49C1-BEDC-4638FB89FD77}"/>
    <cellStyle name="Comma [0] 2 3 3 2 2 2 2 2" xfId="18421" xr:uid="{2A4C6423-02ED-4E3A-A102-F606FA6DCB2C}"/>
    <cellStyle name="Comma [0] 2 3 3 2 2 2 2 2 2" xfId="28887" xr:uid="{C7168E38-7F12-4868-892C-7EF8740C72A4}"/>
    <cellStyle name="Comma [0] 2 3 3 2 2 2 2 2 2 2" xfId="50556" xr:uid="{DD5EFE57-E310-4EFC-B82F-2A5B263836DB}"/>
    <cellStyle name="Comma [0] 2 3 3 2 2 2 2 2 3" xfId="40090" xr:uid="{A056AAA4-537E-4669-BF7D-A2059543DE43}"/>
    <cellStyle name="Comma [0] 2 3 3 2 2 2 2 3" xfId="23655" xr:uid="{066BDF67-7445-4F90-9084-EA9F46E37A64}"/>
    <cellStyle name="Comma [0] 2 3 3 2 2 2 2 3 2" xfId="45324" xr:uid="{C48EBFDA-A115-4B81-BB69-21714B141FAA}"/>
    <cellStyle name="Comma [0] 2 3 3 2 2 2 2 4" xfId="34858" xr:uid="{267C5CA0-130D-46F9-B2A7-6DB2DDFB074E}"/>
    <cellStyle name="Comma [0] 2 3 3 2 2 2 3" xfId="16927" xr:uid="{654084AC-CD03-4A0B-975E-90B9F8D66406}"/>
    <cellStyle name="Comma [0] 2 3 3 2 2 2 3 2" xfId="27393" xr:uid="{F8C01278-EFB6-4A4D-A62F-7BBE7AFDF326}"/>
    <cellStyle name="Comma [0] 2 3 3 2 2 2 3 2 2" xfId="49062" xr:uid="{EAFA7DBC-DFA4-4D05-A76F-90FD3F565A59}"/>
    <cellStyle name="Comma [0] 2 3 3 2 2 2 3 3" xfId="38596" xr:uid="{964E26A2-5355-40E5-B7F7-E3F1A60FD8A1}"/>
    <cellStyle name="Comma [0] 2 3 3 2 2 2 4" xfId="22161" xr:uid="{3A4AAE7E-534E-47D5-A1A6-684908161AA6}"/>
    <cellStyle name="Comma [0] 2 3 3 2 2 2 4 2" xfId="43830" xr:uid="{BA551E3C-D64A-4D7A-997C-94CD2B8B28E2}"/>
    <cellStyle name="Comma [0] 2 3 3 2 2 2 5" xfId="33364" xr:uid="{4D97CF6A-1529-4604-98B3-4BF95DF684FC}"/>
    <cellStyle name="Comma [0] 2 3 3 2 2 3" xfId="10944" xr:uid="{F6A82ECD-1F42-46C6-BACC-A14C14DCDBF1}"/>
    <cellStyle name="Comma [0] 2 3 3 2 2 3 2" xfId="16180" xr:uid="{A62F37D5-93FF-4445-851F-1EEF75F2E4F0}"/>
    <cellStyle name="Comma [0] 2 3 3 2 2 3 2 2" xfId="26646" xr:uid="{DA706950-01B9-46DA-826E-5991CFE3EB74}"/>
    <cellStyle name="Comma [0] 2 3 3 2 2 3 2 2 2" xfId="48315" xr:uid="{D76B1A79-9B25-49A5-A47B-8ACD95DF4A43}"/>
    <cellStyle name="Comma [0] 2 3 3 2 2 3 2 3" xfId="37849" xr:uid="{987D75DB-C6A3-4A80-A039-6DE92C04E99F}"/>
    <cellStyle name="Comma [0] 2 3 3 2 2 3 3" xfId="21414" xr:uid="{6791D0C0-94AC-4CB9-8D78-5CF8B714557F}"/>
    <cellStyle name="Comma [0] 2 3 3 2 2 3 3 2" xfId="43083" xr:uid="{01A68C6D-F554-40C1-B3DF-61F6E9AF716E}"/>
    <cellStyle name="Comma [0] 2 3 3 2 2 3 4" xfId="32617" xr:uid="{9C313FD1-B2FA-421C-9BE6-81DBC07C4372}"/>
    <cellStyle name="Comma [0] 2 3 3 2 2 4" xfId="12438" xr:uid="{E555C132-B4F2-4C67-83F1-A90FFAE2357E}"/>
    <cellStyle name="Comma [0] 2 3 3 2 2 4 2" xfId="17674" xr:uid="{BA3EB4C4-C9A0-4D78-91F1-3A4675A70E4B}"/>
    <cellStyle name="Comma [0] 2 3 3 2 2 4 2 2" xfId="28140" xr:uid="{DAA50893-682E-4F94-A52B-D72C465C6DD1}"/>
    <cellStyle name="Comma [0] 2 3 3 2 2 4 2 2 2" xfId="49809" xr:uid="{04CC6FB3-9A93-41ED-89DA-27277484171B}"/>
    <cellStyle name="Comma [0] 2 3 3 2 2 4 2 3" xfId="39343" xr:uid="{49A1EF03-B433-4C1E-AF32-7CB11D5FD4C8}"/>
    <cellStyle name="Comma [0] 2 3 3 2 2 4 3" xfId="22908" xr:uid="{7519AF94-6D10-4093-832B-8455D724C2D3}"/>
    <cellStyle name="Comma [0] 2 3 3 2 2 4 3 2" xfId="44577" xr:uid="{A072A7AD-11FA-42D1-8905-68A509B0AD0A}"/>
    <cellStyle name="Comma [0] 2 3 3 2 2 4 4" xfId="34111" xr:uid="{AFFBFC05-D377-4AF7-BE00-6D1C8A4A1837}"/>
    <cellStyle name="Comma [0] 2 3 3 2 2 5" xfId="14681" xr:uid="{16D2C5AF-5774-4B17-841F-30957E8B2D48}"/>
    <cellStyle name="Comma [0] 2 3 3 2 2 5 2" xfId="19913" xr:uid="{42D74627-3F27-4B77-8A2D-0B9F1CBE719E}"/>
    <cellStyle name="Comma [0] 2 3 3 2 2 5 2 2" xfId="30379" xr:uid="{736EE094-C975-4073-A9D4-BCC4BB0DCDAC}"/>
    <cellStyle name="Comma [0] 2 3 3 2 2 5 2 2 2" xfId="52048" xr:uid="{639322AE-46D8-41AA-9EAD-CF11EB7253DE}"/>
    <cellStyle name="Comma [0] 2 3 3 2 2 5 2 3" xfId="41582" xr:uid="{8AB67790-232B-483A-9C3F-FF6533B5D162}"/>
    <cellStyle name="Comma [0] 2 3 3 2 2 5 3" xfId="25147" xr:uid="{106524CB-9BDE-47B3-A331-7E63FB2AC095}"/>
    <cellStyle name="Comma [0] 2 3 3 2 2 5 3 2" xfId="46816" xr:uid="{0A95672E-70DA-4176-98CF-00E0D0A8B38D}"/>
    <cellStyle name="Comma [0] 2 3 3 2 2 5 4" xfId="36350" xr:uid="{2E37D496-2D61-4DED-9BFD-0021C05A1756}"/>
    <cellStyle name="Comma [0] 2 3 3 2 2 6" xfId="15434" xr:uid="{53618ABB-E942-4BEC-89A7-F3A41EC4AF96}"/>
    <cellStyle name="Comma [0] 2 3 3 2 2 6 2" xfId="25900" xr:uid="{5051552D-2FFC-4568-A028-D77580F2DE7A}"/>
    <cellStyle name="Comma [0] 2 3 3 2 2 6 2 2" xfId="47569" xr:uid="{5C43C7C0-DBC3-49F5-A31E-EBE8DE063BF2}"/>
    <cellStyle name="Comma [0] 2 3 3 2 2 6 3" xfId="37103" xr:uid="{6A59D198-2DF6-4212-898C-D48AE0CAB9CB}"/>
    <cellStyle name="Comma [0] 2 3 3 2 2 7" xfId="20668" xr:uid="{74B39130-4565-4E3E-AB9C-5EEF5E2D477A}"/>
    <cellStyle name="Comma [0] 2 3 3 2 2 7 2" xfId="42337" xr:uid="{8E427355-F71F-4828-BC56-4D34F7B1C61A}"/>
    <cellStyle name="Comma [0] 2 3 3 2 2 8" xfId="31871" xr:uid="{47515993-8366-4A9A-AE95-78D8B3C518D7}"/>
    <cellStyle name="Comma [0] 2 3 3 2 3" xfId="13936" xr:uid="{4E71C34C-8483-45F2-8EB7-935AB0D2E3BD}"/>
    <cellStyle name="Comma [0] 2 3 3 2 3 2" xfId="19168" xr:uid="{6771E752-205C-4E82-8915-1D3C5E8566F5}"/>
    <cellStyle name="Comma [0] 2 3 3 2 3 2 2" xfId="29634" xr:uid="{A2717371-3B2C-41AB-ADA2-32EEF8A60096}"/>
    <cellStyle name="Comma [0] 2 3 3 2 3 2 2 2" xfId="51303" xr:uid="{A57ED5E9-A921-45BB-8E0D-C07E9761E032}"/>
    <cellStyle name="Comma [0] 2 3 3 2 3 2 3" xfId="40837" xr:uid="{A3845E16-8B53-46E0-9D38-7BFFCAED4216}"/>
    <cellStyle name="Comma [0] 2 3 3 2 3 3" xfId="24402" xr:uid="{4F249631-6C4F-42F7-A22F-82ACA3112623}"/>
    <cellStyle name="Comma [0] 2 3 3 2 3 3 2" xfId="46071" xr:uid="{DBC3B5C2-7AA0-4BD4-A301-8EB0979E2886}"/>
    <cellStyle name="Comma [0] 2 3 3 2 3 4" xfId="35605" xr:uid="{A4005FF5-7EC8-4754-8C77-54AEFDC2E79B}"/>
    <cellStyle name="Comma [0] 2 3 3 2 4" xfId="31126" xr:uid="{F1DDEE89-1F6C-4868-BB08-D093EA3A5693}"/>
    <cellStyle name="Comma [0] 2 3 3 3" xfId="9809" xr:uid="{A388D24C-93A0-48F0-A6DA-EB10F13BED3B}"/>
    <cellStyle name="Comma [0] 2 3 3 3 2" xfId="11318" xr:uid="{089D2302-E6F9-499C-B0FC-1C353CE69653}"/>
    <cellStyle name="Comma [0] 2 3 3 3 2 2" xfId="12812" xr:uid="{14A5008F-62E5-4298-88DE-779B647401E6}"/>
    <cellStyle name="Comma [0] 2 3 3 3 2 2 2" xfId="18048" xr:uid="{91E43A56-6AA3-4CB6-8C42-B2AD6F5E8F62}"/>
    <cellStyle name="Comma [0] 2 3 3 3 2 2 2 2" xfId="28514" xr:uid="{7EA6478A-9377-4D1D-A4C8-23EB22D3F2B7}"/>
    <cellStyle name="Comma [0] 2 3 3 3 2 2 2 2 2" xfId="50183" xr:uid="{B306778E-AD1A-480E-B8A5-37DC39C83C10}"/>
    <cellStyle name="Comma [0] 2 3 3 3 2 2 2 3" xfId="39717" xr:uid="{B0B650D4-A2F0-45FE-AD55-9416F99DBF36}"/>
    <cellStyle name="Comma [0] 2 3 3 3 2 2 3" xfId="23282" xr:uid="{F3F81E77-D1EA-4F58-ADD9-AF5F863310E8}"/>
    <cellStyle name="Comma [0] 2 3 3 3 2 2 3 2" xfId="44951" xr:uid="{3852C0FF-82DE-483E-A25A-A90EBE6A1A77}"/>
    <cellStyle name="Comma [0] 2 3 3 3 2 2 4" xfId="34485" xr:uid="{F74E6099-A76B-4779-B9AD-28063620F65C}"/>
    <cellStyle name="Comma [0] 2 3 3 3 2 3" xfId="16554" xr:uid="{FAA1C11A-4FD1-4800-86D9-FFFF432535AF}"/>
    <cellStyle name="Comma [0] 2 3 3 3 2 3 2" xfId="27020" xr:uid="{552037FE-767E-4B73-80E7-32271961EA5F}"/>
    <cellStyle name="Comma [0] 2 3 3 3 2 3 2 2" xfId="48689" xr:uid="{3C9B587B-2B4D-41A1-9E0B-B7E32C15776C}"/>
    <cellStyle name="Comma [0] 2 3 3 3 2 3 3" xfId="38223" xr:uid="{9FB6B53F-760D-4A73-B8B3-2A55A4F1497D}"/>
    <cellStyle name="Comma [0] 2 3 3 3 2 4" xfId="21788" xr:uid="{CF2B013D-5F92-49A8-8D11-20B3CE88D0CA}"/>
    <cellStyle name="Comma [0] 2 3 3 3 2 4 2" xfId="43457" xr:uid="{527CAF78-8D14-4FA1-A077-27E1D83FD53E}"/>
    <cellStyle name="Comma [0] 2 3 3 3 2 5" xfId="32991" xr:uid="{F4FE7DB0-4EB2-4965-9461-B15113BBA326}"/>
    <cellStyle name="Comma [0] 2 3 3 3 3" xfId="10571" xr:uid="{BDA9E3FD-52F7-482F-9D65-7EAB52A6B48E}"/>
    <cellStyle name="Comma [0] 2 3 3 3 3 2" xfId="15807" xr:uid="{D44CF27B-85C5-4871-9F20-39D6304550CE}"/>
    <cellStyle name="Comma [0] 2 3 3 3 3 2 2" xfId="26273" xr:uid="{7B2BA109-B488-4C78-9F90-19E32DAFA779}"/>
    <cellStyle name="Comma [0] 2 3 3 3 3 2 2 2" xfId="47942" xr:uid="{DD639F8C-8B26-495F-80AB-BF31DB0A4132}"/>
    <cellStyle name="Comma [0] 2 3 3 3 3 2 3" xfId="37476" xr:uid="{5F289DA4-A831-408E-9277-7B27F37FA6F6}"/>
    <cellStyle name="Comma [0] 2 3 3 3 3 3" xfId="21041" xr:uid="{977E040F-F6F5-42D7-98E7-AA4ACAA6F9CB}"/>
    <cellStyle name="Comma [0] 2 3 3 3 3 3 2" xfId="42710" xr:uid="{D3776C93-A1CA-4AAE-A535-47505E67D139}"/>
    <cellStyle name="Comma [0] 2 3 3 3 3 4" xfId="32244" xr:uid="{74AC96AE-DAE2-48C2-875D-32A41AF34507}"/>
    <cellStyle name="Comma [0] 2 3 3 3 4" xfId="12065" xr:uid="{6D846FA9-19AF-48C2-A6D2-1FBD93553C9E}"/>
    <cellStyle name="Comma [0] 2 3 3 3 4 2" xfId="17301" xr:uid="{ADFD6DDC-CEDE-4037-9343-353054AA759D}"/>
    <cellStyle name="Comma [0] 2 3 3 3 4 2 2" xfId="27767" xr:uid="{66923C38-7584-4DF0-85CB-F99F728DC630}"/>
    <cellStyle name="Comma [0] 2 3 3 3 4 2 2 2" xfId="49436" xr:uid="{49B4FF1D-63BB-4AB4-BF38-9B9D33A861FA}"/>
    <cellStyle name="Comma [0] 2 3 3 3 4 2 3" xfId="38970" xr:uid="{8D76C48A-5A42-4443-8B8E-4E906203592D}"/>
    <cellStyle name="Comma [0] 2 3 3 3 4 3" xfId="22535" xr:uid="{7BE01A6B-6319-4228-B276-3F7F87187E5A}"/>
    <cellStyle name="Comma [0] 2 3 3 3 4 3 2" xfId="44204" xr:uid="{F058089F-9B9D-4197-8318-F31801EA3A58}"/>
    <cellStyle name="Comma [0] 2 3 3 3 4 4" xfId="33738" xr:uid="{6642B0FE-9A93-41AC-A4E5-F8B7C6F02251}"/>
    <cellStyle name="Comma [0] 2 3 3 3 5" xfId="14308" xr:uid="{686C9C40-B000-4DF8-9EB7-2A6D2A9FB1E3}"/>
    <cellStyle name="Comma [0] 2 3 3 3 5 2" xfId="19540" xr:uid="{C9F424F0-AB95-4D56-BD33-DEFAF21AD563}"/>
    <cellStyle name="Comma [0] 2 3 3 3 5 2 2" xfId="30006" xr:uid="{A70B8841-9E43-44B0-8971-1C5B84CA526F}"/>
    <cellStyle name="Comma [0] 2 3 3 3 5 2 2 2" xfId="51675" xr:uid="{3D7D5D12-7D1E-4E3B-AAB7-C4838359F693}"/>
    <cellStyle name="Comma [0] 2 3 3 3 5 2 3" xfId="41209" xr:uid="{C2C9B548-CFC6-4668-A4CC-1FE4997C6E31}"/>
    <cellStyle name="Comma [0] 2 3 3 3 5 3" xfId="24774" xr:uid="{B804610D-7001-4C5E-A646-65DA02DE89D5}"/>
    <cellStyle name="Comma [0] 2 3 3 3 5 3 2" xfId="46443" xr:uid="{3E006249-B3D4-44DF-8F91-A85586BA0A58}"/>
    <cellStyle name="Comma [0] 2 3 3 3 5 4" xfId="35977" xr:uid="{91DA3618-C365-4205-B0C4-01875CB6BB8C}"/>
    <cellStyle name="Comma [0] 2 3 3 3 6" xfId="15061" xr:uid="{34F53661-0B21-4B3D-8331-A5B99284BDA6}"/>
    <cellStyle name="Comma [0] 2 3 3 3 6 2" xfId="25527" xr:uid="{57EE2964-646E-48D5-97B8-E25D08BB9FAE}"/>
    <cellStyle name="Comma [0] 2 3 3 3 6 2 2" xfId="47196" xr:uid="{874E87CC-73C7-48BA-8B35-C9CB31D0D0A2}"/>
    <cellStyle name="Comma [0] 2 3 3 3 6 3" xfId="36730" xr:uid="{C92D0020-CDF3-487D-8E10-18DF8389DE28}"/>
    <cellStyle name="Comma [0] 2 3 3 3 7" xfId="20295" xr:uid="{BFF332DB-91B2-498B-A065-1E7C74F29D0D}"/>
    <cellStyle name="Comma [0] 2 3 3 3 7 2" xfId="41964" xr:uid="{BBBB90E5-0360-4D35-B323-BD9311594550}"/>
    <cellStyle name="Comma [0] 2 3 3 3 8" xfId="31498" xr:uid="{FF502026-31BF-4620-B16D-F5C404EC4837}"/>
    <cellStyle name="Comma [0] 2 3 3 4" xfId="13565" xr:uid="{86F7745E-FC5D-4FFB-93AD-5CAD3D0F9C11}"/>
    <cellStyle name="Comma [0] 2 3 3 4 2" xfId="18797" xr:uid="{C1827B31-3E11-47FB-ADE7-73DAE737DB14}"/>
    <cellStyle name="Comma [0] 2 3 3 4 2 2" xfId="29263" xr:uid="{10902451-450A-4C5A-A557-20C10BAF9306}"/>
    <cellStyle name="Comma [0] 2 3 3 4 2 2 2" xfId="50932" xr:uid="{061B78D0-6265-4412-8073-CC3115EA6D3E}"/>
    <cellStyle name="Comma [0] 2 3 3 4 2 3" xfId="40466" xr:uid="{D4A83571-5A9A-4B6C-841F-3EA9AC4D5CAE}"/>
    <cellStyle name="Comma [0] 2 3 3 4 3" xfId="24031" xr:uid="{DC5781B4-DEC6-4926-8042-48858CCE46AE}"/>
    <cellStyle name="Comma [0] 2 3 3 4 3 2" xfId="45700" xr:uid="{99C055C6-37C5-4706-8FE7-D307F50ED4FF}"/>
    <cellStyle name="Comma [0] 2 3 3 4 4" xfId="35234" xr:uid="{B07CDC0E-9E06-4626-85CC-092C7ECC36C9}"/>
    <cellStyle name="Comma [0] 2 3 3 5" xfId="30755" xr:uid="{8E1C8048-EDC9-4D96-9DEE-17A42DB1D81A}"/>
    <cellStyle name="Comma [0] 2 4" xfId="485" xr:uid="{00000000-0005-0000-0000-0000F0000000}"/>
    <cellStyle name="Comma [0] 2 4 2" xfId="9291" xr:uid="{00000000-0005-0000-0000-0000F1000000}"/>
    <cellStyle name="Comma [0] 2 4 2 2" xfId="10040" xr:uid="{F5A4920F-30DE-4CC2-B16C-98465875A891}"/>
    <cellStyle name="Comma [0] 2 4 2 2 2" xfId="11549" xr:uid="{F85C0051-E67E-47E8-88C4-4A841C7B8783}"/>
    <cellStyle name="Comma [0] 2 4 2 2 2 2" xfId="13043" xr:uid="{82E31AE9-917E-4BA1-91A7-7B44420FB8D5}"/>
    <cellStyle name="Comma [0] 2 4 2 2 2 2 2" xfId="18279" xr:uid="{6055DFFA-D6B0-48AE-B35A-E3802D30B71F}"/>
    <cellStyle name="Comma [0] 2 4 2 2 2 2 2 2" xfId="28745" xr:uid="{928B192D-65FA-44D6-BFBE-17CE6BE0955F}"/>
    <cellStyle name="Comma [0] 2 4 2 2 2 2 2 2 2" xfId="50414" xr:uid="{2F7DCF76-C9F8-4FF1-8A3E-33DC1E14331D}"/>
    <cellStyle name="Comma [0] 2 4 2 2 2 2 2 3" xfId="39948" xr:uid="{8DFCA045-54B7-432B-B699-14A950A1903E}"/>
    <cellStyle name="Comma [0] 2 4 2 2 2 2 3" xfId="23513" xr:uid="{43951A79-03BA-4FC6-A50F-B9DF06F510E9}"/>
    <cellStyle name="Comma [0] 2 4 2 2 2 2 3 2" xfId="45182" xr:uid="{9EF42CE2-4144-4106-AB2D-340CF5991EB7}"/>
    <cellStyle name="Comma [0] 2 4 2 2 2 2 4" xfId="34716" xr:uid="{99BE23CB-907F-4E93-BD99-ED923895FAE5}"/>
    <cellStyle name="Comma [0] 2 4 2 2 2 3" xfId="16785" xr:uid="{86A6A28C-FA76-4E8C-8788-C5144DD2EC5C}"/>
    <cellStyle name="Comma [0] 2 4 2 2 2 3 2" xfId="27251" xr:uid="{3BECBD2B-163D-4D16-B001-5BF1F73A5099}"/>
    <cellStyle name="Comma [0] 2 4 2 2 2 3 2 2" xfId="48920" xr:uid="{6A2CC757-BFDF-4CA0-9D85-96BAA4C9042B}"/>
    <cellStyle name="Comma [0] 2 4 2 2 2 3 3" xfId="38454" xr:uid="{FCEA60DB-DDE6-427B-B448-E29660833233}"/>
    <cellStyle name="Comma [0] 2 4 2 2 2 4" xfId="22019" xr:uid="{74890D61-BB7F-4BA3-9A45-A6A72475ED7D}"/>
    <cellStyle name="Comma [0] 2 4 2 2 2 4 2" xfId="43688" xr:uid="{341AE09C-631B-4893-987E-B8A127024E2A}"/>
    <cellStyle name="Comma [0] 2 4 2 2 2 5" xfId="33222" xr:uid="{C5D6C931-99BA-470F-B1C9-287332A950D2}"/>
    <cellStyle name="Comma [0] 2 4 2 2 3" xfId="10802" xr:uid="{FDC2FAF8-ADF1-4B68-87D2-7CD4E396A768}"/>
    <cellStyle name="Comma [0] 2 4 2 2 3 2" xfId="16038" xr:uid="{D5860920-D991-4F28-98E1-20FAA8B25A70}"/>
    <cellStyle name="Comma [0] 2 4 2 2 3 2 2" xfId="26504" xr:uid="{D9EEB2AF-CE02-4330-95AE-729B03E7B7B1}"/>
    <cellStyle name="Comma [0] 2 4 2 2 3 2 2 2" xfId="48173" xr:uid="{CB46D2EC-932C-4234-89AD-1F5C25F65635}"/>
    <cellStyle name="Comma [0] 2 4 2 2 3 2 3" xfId="37707" xr:uid="{A136763D-0452-4FE5-9597-FCBA7F686882}"/>
    <cellStyle name="Comma [0] 2 4 2 2 3 3" xfId="21272" xr:uid="{271F3E29-081E-417B-A669-BC8522B3D354}"/>
    <cellStyle name="Comma [0] 2 4 2 2 3 3 2" xfId="42941" xr:uid="{9405A2B1-FD11-4182-B681-99E40E3169CD}"/>
    <cellStyle name="Comma [0] 2 4 2 2 3 4" xfId="32475" xr:uid="{A7DFF117-B822-4396-8F54-781BB6E5C4D4}"/>
    <cellStyle name="Comma [0] 2 4 2 2 4" xfId="12296" xr:uid="{677DF138-F586-4414-81D4-74959C946009}"/>
    <cellStyle name="Comma [0] 2 4 2 2 4 2" xfId="17532" xr:uid="{40511060-27E8-4F9C-8F7F-3367AD86BC37}"/>
    <cellStyle name="Comma [0] 2 4 2 2 4 2 2" xfId="27998" xr:uid="{49077FDB-DC00-40ED-BFFC-8970D9017937}"/>
    <cellStyle name="Comma [0] 2 4 2 2 4 2 2 2" xfId="49667" xr:uid="{9702B68F-720C-4864-B43F-CEA98ED1798B}"/>
    <cellStyle name="Comma [0] 2 4 2 2 4 2 3" xfId="39201" xr:uid="{3B4DAE8C-15A1-4A9C-8E67-F5228457A4FF}"/>
    <cellStyle name="Comma [0] 2 4 2 2 4 3" xfId="22766" xr:uid="{405EC92A-737E-4314-833F-320D3885C46D}"/>
    <cellStyle name="Comma [0] 2 4 2 2 4 3 2" xfId="44435" xr:uid="{40BE25A6-D81F-4B42-8879-753B3342C2FC}"/>
    <cellStyle name="Comma [0] 2 4 2 2 4 4" xfId="33969" xr:uid="{876881BD-0F38-4660-A4AE-4615E41C5E47}"/>
    <cellStyle name="Comma [0] 2 4 2 2 5" xfId="14539" xr:uid="{83DCE639-1F1B-4BA0-B209-14C282311AA1}"/>
    <cellStyle name="Comma [0] 2 4 2 2 5 2" xfId="19771" xr:uid="{3BF594E5-684B-4894-A22F-B6398F20BB89}"/>
    <cellStyle name="Comma [0] 2 4 2 2 5 2 2" xfId="30237" xr:uid="{3C087561-F861-47C4-9A7C-20735D436466}"/>
    <cellStyle name="Comma [0] 2 4 2 2 5 2 2 2" xfId="51906" xr:uid="{F21E8917-4CD1-412A-B2A6-D6B59C6EFA73}"/>
    <cellStyle name="Comma [0] 2 4 2 2 5 2 3" xfId="41440" xr:uid="{9808ED26-A543-40D0-AA3C-5C535929A4E6}"/>
    <cellStyle name="Comma [0] 2 4 2 2 5 3" xfId="25005" xr:uid="{28510C24-56E3-485C-9DF6-21F16E673463}"/>
    <cellStyle name="Comma [0] 2 4 2 2 5 3 2" xfId="46674" xr:uid="{788A5B01-37AE-400A-94A6-E520E64AD8A2}"/>
    <cellStyle name="Comma [0] 2 4 2 2 5 4" xfId="36208" xr:uid="{1F323A79-C4A2-4BA5-B967-075A05022245}"/>
    <cellStyle name="Comma [0] 2 4 2 2 6" xfId="15292" xr:uid="{BBC36518-43F9-4E8F-BFF2-B71084B7C984}"/>
    <cellStyle name="Comma [0] 2 4 2 2 6 2" xfId="25758" xr:uid="{AEBE43B2-E6E1-4081-89E2-595F05143A99}"/>
    <cellStyle name="Comma [0] 2 4 2 2 6 2 2" xfId="47427" xr:uid="{E5692C40-A436-4D28-B79F-A32912F21492}"/>
    <cellStyle name="Comma [0] 2 4 2 2 6 3" xfId="36961" xr:uid="{50CF8D54-9363-4A43-876D-0C7AC655FCF5}"/>
    <cellStyle name="Comma [0] 2 4 2 2 7" xfId="20526" xr:uid="{36D57CE2-B661-417F-B464-336C0F6A30C0}"/>
    <cellStyle name="Comma [0] 2 4 2 2 7 2" xfId="42195" xr:uid="{54DF18AD-3CF8-4C6A-ABCC-28000C99DBD8}"/>
    <cellStyle name="Comma [0] 2 4 2 2 8" xfId="31729" xr:uid="{21F7BFFA-9A81-4A78-BA9C-94F7D87D891B}"/>
    <cellStyle name="Comma [0] 2 4 2 3" xfId="13794" xr:uid="{B726A5DE-F911-4315-ACB2-109148B1BC17}"/>
    <cellStyle name="Comma [0] 2 4 2 3 2" xfId="19026" xr:uid="{F30B63F0-0723-4075-B5D0-D1A3E2C310DB}"/>
    <cellStyle name="Comma [0] 2 4 2 3 2 2" xfId="29492" xr:uid="{8E55DDF6-C3F3-4FAF-9B17-77EF96160076}"/>
    <cellStyle name="Comma [0] 2 4 2 3 2 2 2" xfId="51161" xr:uid="{290E6D86-9F8C-43B7-BDC2-E66AFD6598BF}"/>
    <cellStyle name="Comma [0] 2 4 2 3 2 3" xfId="40695" xr:uid="{E29BD06A-7B46-4568-B564-105684395CDF}"/>
    <cellStyle name="Comma [0] 2 4 2 3 3" xfId="24260" xr:uid="{B93F8883-C409-4ACE-B7D3-EFF606BF695E}"/>
    <cellStyle name="Comma [0] 2 4 2 3 3 2" xfId="45929" xr:uid="{82355A90-F6B3-4D2B-B50E-8B9F6071CE5A}"/>
    <cellStyle name="Comma [0] 2 4 2 3 4" xfId="35463" xr:uid="{77CC4B8C-4E94-4712-839D-2A12803C8A74}"/>
    <cellStyle name="Comma [0] 2 4 2 4" xfId="30984" xr:uid="{6A7FA043-8211-460E-9B47-27DC381C8087}"/>
    <cellStyle name="Comma [0] 2 4 3" xfId="9666" xr:uid="{7D7302CB-BAEC-4866-9CAC-8F2E1E1496FF}"/>
    <cellStyle name="Comma [0] 2 4 3 2" xfId="11175" xr:uid="{2D633756-2872-48FF-844C-7827D48CBCAE}"/>
    <cellStyle name="Comma [0] 2 4 3 2 2" xfId="12669" xr:uid="{DEE50919-DA21-425D-B12A-6BC92D1EDE1E}"/>
    <cellStyle name="Comma [0] 2 4 3 2 2 2" xfId="17905" xr:uid="{054FBC8F-23AC-461B-9B91-34272EA10367}"/>
    <cellStyle name="Comma [0] 2 4 3 2 2 2 2" xfId="28371" xr:uid="{75F2FFE2-3115-4358-8C7C-E25437BB6F4F}"/>
    <cellStyle name="Comma [0] 2 4 3 2 2 2 2 2" xfId="50040" xr:uid="{99FAA186-B9DB-4D96-88DF-A82638DE10AA}"/>
    <cellStyle name="Comma [0] 2 4 3 2 2 2 3" xfId="39574" xr:uid="{A4E91BAE-ACE8-4FBA-81E6-336E4650336E}"/>
    <cellStyle name="Comma [0] 2 4 3 2 2 3" xfId="23139" xr:uid="{D5589C34-7D52-48AC-A4D0-DDA508599B59}"/>
    <cellStyle name="Comma [0] 2 4 3 2 2 3 2" xfId="44808" xr:uid="{0D41ACCE-EABE-454B-8A66-25CDBBC43111}"/>
    <cellStyle name="Comma [0] 2 4 3 2 2 4" xfId="34342" xr:uid="{B25F5B19-F5F0-4EA7-B454-9893D4B2DB78}"/>
    <cellStyle name="Comma [0] 2 4 3 2 3" xfId="16411" xr:uid="{EBA99F85-C1A8-43C8-80CE-10D639E093CD}"/>
    <cellStyle name="Comma [0] 2 4 3 2 3 2" xfId="26877" xr:uid="{7DBBBD68-0955-4915-93A9-8E6B41EF5FCC}"/>
    <cellStyle name="Comma [0] 2 4 3 2 3 2 2" xfId="48546" xr:uid="{CBDB9D1D-789C-4BD0-9539-3901B260924D}"/>
    <cellStyle name="Comma [0] 2 4 3 2 3 3" xfId="38080" xr:uid="{5A087FB1-8701-434F-915C-AD46E65D4395}"/>
    <cellStyle name="Comma [0] 2 4 3 2 4" xfId="21645" xr:uid="{E943DA3C-3BC0-4D41-82B6-D8265D73AC04}"/>
    <cellStyle name="Comma [0] 2 4 3 2 4 2" xfId="43314" xr:uid="{1D6CD74F-B5AC-4F5A-97EB-35516DA00C05}"/>
    <cellStyle name="Comma [0] 2 4 3 2 5" xfId="32848" xr:uid="{A12EE94D-BFCA-40AE-9AB2-6A7EA7902769}"/>
    <cellStyle name="Comma [0] 2 4 3 3" xfId="10428" xr:uid="{034E51C4-9B5E-485F-B6E3-B7214E416792}"/>
    <cellStyle name="Comma [0] 2 4 3 3 2" xfId="15664" xr:uid="{3BD6399B-487D-4935-9369-AB737048ACE5}"/>
    <cellStyle name="Comma [0] 2 4 3 3 2 2" xfId="26130" xr:uid="{5548C307-F8F6-4AF3-AB12-CC37DE703F07}"/>
    <cellStyle name="Comma [0] 2 4 3 3 2 2 2" xfId="47799" xr:uid="{AF28B166-BEC1-4544-9B2B-685BCAC6072B}"/>
    <cellStyle name="Comma [0] 2 4 3 3 2 3" xfId="37333" xr:uid="{95165193-75FD-4F48-BA50-8AF7B47C007F}"/>
    <cellStyle name="Comma [0] 2 4 3 3 3" xfId="20898" xr:uid="{92789E75-2F1E-4A40-A136-4CB1B5DE456A}"/>
    <cellStyle name="Comma [0] 2 4 3 3 3 2" xfId="42567" xr:uid="{E1C61B35-62B5-49BE-B357-67EDBBF51759}"/>
    <cellStyle name="Comma [0] 2 4 3 3 4" xfId="32101" xr:uid="{CF501276-9D75-42D1-8E3F-B7A53D8ED393}"/>
    <cellStyle name="Comma [0] 2 4 3 4" xfId="11922" xr:uid="{7502CC4E-367B-4798-BE04-19A6C082B072}"/>
    <cellStyle name="Comma [0] 2 4 3 4 2" xfId="17158" xr:uid="{EC8B172C-F2F6-47A6-AC84-A3EDB6A1AB98}"/>
    <cellStyle name="Comma [0] 2 4 3 4 2 2" xfId="27624" xr:uid="{9D89F983-105C-48D5-9704-7B775F00446F}"/>
    <cellStyle name="Comma [0] 2 4 3 4 2 2 2" xfId="49293" xr:uid="{D3D7B173-C0C0-4A79-9C67-F3F1EAD5FEDF}"/>
    <cellStyle name="Comma [0] 2 4 3 4 2 3" xfId="38827" xr:uid="{A1E40B78-7C5F-4243-81E4-8DCB086173E8}"/>
    <cellStyle name="Comma [0] 2 4 3 4 3" xfId="22392" xr:uid="{79C7CA8D-473C-4EF0-9A25-10D89A74BCC9}"/>
    <cellStyle name="Comma [0] 2 4 3 4 3 2" xfId="44061" xr:uid="{0B73FDB9-BF25-46D6-8BAD-B6CBFC738EF4}"/>
    <cellStyle name="Comma [0] 2 4 3 4 4" xfId="33595" xr:uid="{A381B7B8-854B-4997-A29F-C6B884CB2E1B}"/>
    <cellStyle name="Comma [0] 2 4 3 5" xfId="14165" xr:uid="{D410C3B6-1808-4221-8CF6-AA82C87910EB}"/>
    <cellStyle name="Comma [0] 2 4 3 5 2" xfId="19397" xr:uid="{63A36AAF-DCEA-4473-B92F-F97AF32C7899}"/>
    <cellStyle name="Comma [0] 2 4 3 5 2 2" xfId="29863" xr:uid="{487E6B04-16B4-4E96-865F-2C34C623085A}"/>
    <cellStyle name="Comma [0] 2 4 3 5 2 2 2" xfId="51532" xr:uid="{89B07E27-B582-4514-AF18-C352E05A0931}"/>
    <cellStyle name="Comma [0] 2 4 3 5 2 3" xfId="41066" xr:uid="{A326BFF0-5BF1-4FEF-A55C-9ED5E19E8234}"/>
    <cellStyle name="Comma [0] 2 4 3 5 3" xfId="24631" xr:uid="{5555229D-2977-458E-99FA-9093BEA217F0}"/>
    <cellStyle name="Comma [0] 2 4 3 5 3 2" xfId="46300" xr:uid="{BAC2EE38-42F7-4A09-A290-DCDA39251908}"/>
    <cellStyle name="Comma [0] 2 4 3 5 4" xfId="35834" xr:uid="{B2A7F835-A118-4E7F-A9EF-C56A3C89F768}"/>
    <cellStyle name="Comma [0] 2 4 3 6" xfId="14918" xr:uid="{C268AE19-6F03-4E33-8954-4350311022B4}"/>
    <cellStyle name="Comma [0] 2 4 3 6 2" xfId="25384" xr:uid="{53E5D297-D6C5-43FB-B166-E5BF8853254F}"/>
    <cellStyle name="Comma [0] 2 4 3 6 2 2" xfId="47053" xr:uid="{8391828A-17BF-4748-9B5A-6863935709B2}"/>
    <cellStyle name="Comma [0] 2 4 3 6 3" xfId="36587" xr:uid="{3578EF97-377C-4730-ACE7-A010F97D22C4}"/>
    <cellStyle name="Comma [0] 2 4 3 7" xfId="20152" xr:uid="{9386BA96-6F39-4DBC-8F00-7F28248000BE}"/>
    <cellStyle name="Comma [0] 2 4 3 7 2" xfId="41821" xr:uid="{C88DF163-6BC8-4C42-A05C-44D8A52C7C73}"/>
    <cellStyle name="Comma [0] 2 4 3 8" xfId="31355" xr:uid="{250499ED-E7C3-403D-869F-6F12FFE2FC2D}"/>
    <cellStyle name="Comma [0] 2 4 4" xfId="13423" xr:uid="{CAFE03FF-D07E-49D6-90B3-3CD0EF6D4263}"/>
    <cellStyle name="Comma [0] 2 4 4 2" xfId="18655" xr:uid="{1D432A94-E5C9-4025-95E8-64EB73A520A0}"/>
    <cellStyle name="Comma [0] 2 4 4 2 2" xfId="29121" xr:uid="{6D44CF2F-5C48-4F61-8998-E41F6E9A4845}"/>
    <cellStyle name="Comma [0] 2 4 4 2 2 2" xfId="50790" xr:uid="{E75C2F69-53B5-4E5B-B798-F6125C44230D}"/>
    <cellStyle name="Comma [0] 2 4 4 2 3" xfId="40324" xr:uid="{36E06B74-642B-4EEE-8038-325FC254DDDC}"/>
    <cellStyle name="Comma [0] 2 4 4 3" xfId="23889" xr:uid="{0F9A6C7E-B479-4FCF-AD88-CE567A22CF4F}"/>
    <cellStyle name="Comma [0] 2 4 4 3 2" xfId="45558" xr:uid="{6FC4A04A-15DC-4F9F-9397-25CEAE87BFBD}"/>
    <cellStyle name="Comma [0] 2 4 4 4" xfId="35092" xr:uid="{08603A3B-E14E-4A25-87E0-6D573462A869}"/>
    <cellStyle name="Comma [0] 2 4 5" xfId="30613" xr:uid="{4D84C778-1B62-4398-8F7A-64CAF7244DDC}"/>
    <cellStyle name="Comma [0] 2 5" xfId="1743" xr:uid="{00000000-0005-0000-0000-0000F2000000}"/>
    <cellStyle name="Comma [0] 2 5 2" xfId="9416" xr:uid="{00000000-0005-0000-0000-0000F3000000}"/>
    <cellStyle name="Comma [0] 2 5 2 2" xfId="10165" xr:uid="{D026D2BF-2787-460F-8EC7-C8E1198A11E0}"/>
    <cellStyle name="Comma [0] 2 5 2 2 2" xfId="11674" xr:uid="{38156897-64D3-4ADE-A3C4-13A59466DBB6}"/>
    <cellStyle name="Comma [0] 2 5 2 2 2 2" xfId="13168" xr:uid="{7240C3CF-EFCC-4954-9BB4-D39D313B8A73}"/>
    <cellStyle name="Comma [0] 2 5 2 2 2 2 2" xfId="18404" xr:uid="{48C016E8-8BF8-400E-A095-40E5DAA3D464}"/>
    <cellStyle name="Comma [0] 2 5 2 2 2 2 2 2" xfId="28870" xr:uid="{69D17572-EA0F-4A78-A2B8-0D2C57FA5570}"/>
    <cellStyle name="Comma [0] 2 5 2 2 2 2 2 2 2" xfId="50539" xr:uid="{2D633B6E-625D-4A3C-87B9-3B2B946CA623}"/>
    <cellStyle name="Comma [0] 2 5 2 2 2 2 2 3" xfId="40073" xr:uid="{C14E9E2E-4E2D-44CF-9BDA-553F8531A417}"/>
    <cellStyle name="Comma [0] 2 5 2 2 2 2 3" xfId="23638" xr:uid="{637390ED-EBCA-4B44-9FC9-6804D6E45355}"/>
    <cellStyle name="Comma [0] 2 5 2 2 2 2 3 2" xfId="45307" xr:uid="{622A60C5-5E90-4A51-82E6-E91328AAAD42}"/>
    <cellStyle name="Comma [0] 2 5 2 2 2 2 4" xfId="34841" xr:uid="{28C2EFF4-74A2-4C59-ADA3-2272342D63CF}"/>
    <cellStyle name="Comma [0] 2 5 2 2 2 3" xfId="16910" xr:uid="{57BD5914-A13E-489C-AD4F-F1688AB578CD}"/>
    <cellStyle name="Comma [0] 2 5 2 2 2 3 2" xfId="27376" xr:uid="{B6F034D0-8917-42C3-8DF4-5511428D2BBD}"/>
    <cellStyle name="Comma [0] 2 5 2 2 2 3 2 2" xfId="49045" xr:uid="{54E1E7CB-3075-4E36-B0CB-F58AB84CCC79}"/>
    <cellStyle name="Comma [0] 2 5 2 2 2 3 3" xfId="38579" xr:uid="{250CC569-CAAB-4C4A-A06B-BF3769DF02A3}"/>
    <cellStyle name="Comma [0] 2 5 2 2 2 4" xfId="22144" xr:uid="{E106F72F-F780-4987-9F54-668CAF72DE22}"/>
    <cellStyle name="Comma [0] 2 5 2 2 2 4 2" xfId="43813" xr:uid="{A75CF07F-D4BB-4C2D-86C4-AEFDB2645C7E}"/>
    <cellStyle name="Comma [0] 2 5 2 2 2 5" xfId="33347" xr:uid="{309FB589-C0B3-4A37-9178-9197902272A3}"/>
    <cellStyle name="Comma [0] 2 5 2 2 3" xfId="10927" xr:uid="{99CF19E6-8DA5-4ECC-9263-BC47627FD0BA}"/>
    <cellStyle name="Comma [0] 2 5 2 2 3 2" xfId="16163" xr:uid="{C7E2CDE7-A93A-41AA-AAF8-D8EB6E45289A}"/>
    <cellStyle name="Comma [0] 2 5 2 2 3 2 2" xfId="26629" xr:uid="{4B51FC43-A973-4699-9169-E52E0073DD86}"/>
    <cellStyle name="Comma [0] 2 5 2 2 3 2 2 2" xfId="48298" xr:uid="{3D34B56A-8600-476A-840E-0295DE59B783}"/>
    <cellStyle name="Comma [0] 2 5 2 2 3 2 3" xfId="37832" xr:uid="{0F05E908-D110-4CA9-91E8-1991C9E21931}"/>
    <cellStyle name="Comma [0] 2 5 2 2 3 3" xfId="21397" xr:uid="{08D9FCD2-1EF2-4F78-BB96-BF2B20810A8F}"/>
    <cellStyle name="Comma [0] 2 5 2 2 3 3 2" xfId="43066" xr:uid="{ED37E3C9-64D2-4776-8496-A0AA6AB68C1C}"/>
    <cellStyle name="Comma [0] 2 5 2 2 3 4" xfId="32600" xr:uid="{039C6E3E-6D99-4A82-817D-7FDD431CF72C}"/>
    <cellStyle name="Comma [0] 2 5 2 2 4" xfId="12421" xr:uid="{FAB1E711-5861-470C-B200-BE80716D80F2}"/>
    <cellStyle name="Comma [0] 2 5 2 2 4 2" xfId="17657" xr:uid="{A5E8A55E-C235-4A29-B766-BB89F6088BCD}"/>
    <cellStyle name="Comma [0] 2 5 2 2 4 2 2" xfId="28123" xr:uid="{B32EDA34-0F5B-45C3-917E-65EBF2508DD7}"/>
    <cellStyle name="Comma [0] 2 5 2 2 4 2 2 2" xfId="49792" xr:uid="{100375F5-5F9E-4AF6-93CF-C3D3B2CD8934}"/>
    <cellStyle name="Comma [0] 2 5 2 2 4 2 3" xfId="39326" xr:uid="{93B73AAB-C989-40D3-A106-10D92EBB0FC2}"/>
    <cellStyle name="Comma [0] 2 5 2 2 4 3" xfId="22891" xr:uid="{938F626D-5350-4BE2-9C0E-E685935C4B42}"/>
    <cellStyle name="Comma [0] 2 5 2 2 4 3 2" xfId="44560" xr:uid="{EDC1A402-3A51-47E8-BC63-C034B034592D}"/>
    <cellStyle name="Comma [0] 2 5 2 2 4 4" xfId="34094" xr:uid="{9E322851-C99C-49DB-8F16-A5C2700410A9}"/>
    <cellStyle name="Comma [0] 2 5 2 2 5" xfId="14664" xr:uid="{9B59D721-DACE-4A66-B091-187089B8FA42}"/>
    <cellStyle name="Comma [0] 2 5 2 2 5 2" xfId="19896" xr:uid="{E151ED8B-B528-4C4B-A6B1-5F2CFB8BBD7F}"/>
    <cellStyle name="Comma [0] 2 5 2 2 5 2 2" xfId="30362" xr:uid="{23FED308-CC24-4771-BE2E-393E21439ADB}"/>
    <cellStyle name="Comma [0] 2 5 2 2 5 2 2 2" xfId="52031" xr:uid="{28BE45B9-E69C-47A9-AA64-632A197A7D15}"/>
    <cellStyle name="Comma [0] 2 5 2 2 5 2 3" xfId="41565" xr:uid="{9B331DF9-8EC4-4E2F-B5E5-3CBA04792565}"/>
    <cellStyle name="Comma [0] 2 5 2 2 5 3" xfId="25130" xr:uid="{EBB4D4DF-37DF-4257-ABBB-D7B61EA155A9}"/>
    <cellStyle name="Comma [0] 2 5 2 2 5 3 2" xfId="46799" xr:uid="{BCD592B9-6E41-4DA3-8392-819F001275AC}"/>
    <cellStyle name="Comma [0] 2 5 2 2 5 4" xfId="36333" xr:uid="{42943EBE-88A1-4071-B54D-89AA78174CA0}"/>
    <cellStyle name="Comma [0] 2 5 2 2 6" xfId="15417" xr:uid="{B2FB1FBC-302B-4FAC-AA04-32B8199B5248}"/>
    <cellStyle name="Comma [0] 2 5 2 2 6 2" xfId="25883" xr:uid="{BCB323FD-7864-49B8-8E3E-DD3C54EEC1F0}"/>
    <cellStyle name="Comma [0] 2 5 2 2 6 2 2" xfId="47552" xr:uid="{48C2B451-E5C6-4F21-AD93-8C1859E3697C}"/>
    <cellStyle name="Comma [0] 2 5 2 2 6 3" xfId="37086" xr:uid="{15D3C253-173C-4AAC-8080-378F8A23BEE2}"/>
    <cellStyle name="Comma [0] 2 5 2 2 7" xfId="20651" xr:uid="{8AC0E545-07EF-437E-8DD0-2E28F89C9205}"/>
    <cellStyle name="Comma [0] 2 5 2 2 7 2" xfId="42320" xr:uid="{6C23B206-3B8F-4865-9558-9F259D2BBBD7}"/>
    <cellStyle name="Comma [0] 2 5 2 2 8" xfId="31854" xr:uid="{5F3793BC-AF0A-4F51-B3A0-48195EFF291B}"/>
    <cellStyle name="Comma [0] 2 5 2 3" xfId="13919" xr:uid="{E4C982B2-C7A3-4D7D-8D3D-0B060CA5EA3A}"/>
    <cellStyle name="Comma [0] 2 5 2 3 2" xfId="19151" xr:uid="{C1AF10CC-638D-4D93-A556-0CB3456D5A4A}"/>
    <cellStyle name="Comma [0] 2 5 2 3 2 2" xfId="29617" xr:uid="{38A590BB-0121-4091-B6EB-9169A5018D9F}"/>
    <cellStyle name="Comma [0] 2 5 2 3 2 2 2" xfId="51286" xr:uid="{DD2BED90-13E0-488F-BE69-F189A6487A41}"/>
    <cellStyle name="Comma [0] 2 5 2 3 2 3" xfId="40820" xr:uid="{AC3E6A80-1295-49F3-9DA8-ABEC8B6D7E51}"/>
    <cellStyle name="Comma [0] 2 5 2 3 3" xfId="24385" xr:uid="{5FE9067C-0CCE-47A4-9A9D-6E32F2F47173}"/>
    <cellStyle name="Comma [0] 2 5 2 3 3 2" xfId="46054" xr:uid="{0D5614B5-C203-4BA8-B22D-E3C6DD3CD77B}"/>
    <cellStyle name="Comma [0] 2 5 2 3 4" xfId="35588" xr:uid="{07FF07EB-6815-48D4-AA7E-AD00B924F244}"/>
    <cellStyle name="Comma [0] 2 5 2 4" xfId="31109" xr:uid="{6C9ED38D-4028-4110-8664-76E6FD0C8FF4}"/>
    <cellStyle name="Comma [0] 2 5 3" xfId="9792" xr:uid="{09C60342-49D3-4F4E-9423-EFCC9613C7C1}"/>
    <cellStyle name="Comma [0] 2 5 3 2" xfId="11301" xr:uid="{6CC130F3-F4D1-4A06-BCD2-71A4B58793AE}"/>
    <cellStyle name="Comma [0] 2 5 3 2 2" xfId="12795" xr:uid="{AB8FD730-F840-4D44-8474-E5CC835D5626}"/>
    <cellStyle name="Comma [0] 2 5 3 2 2 2" xfId="18031" xr:uid="{6AAC84A6-827B-48B3-9AE5-A7E6AD8C1D8E}"/>
    <cellStyle name="Comma [0] 2 5 3 2 2 2 2" xfId="28497" xr:uid="{CCE936AA-C5A8-48EF-BAC6-BA400F5794D5}"/>
    <cellStyle name="Comma [0] 2 5 3 2 2 2 2 2" xfId="50166" xr:uid="{8F5BE57A-DA11-4160-99B5-31D744F0B9DC}"/>
    <cellStyle name="Comma [0] 2 5 3 2 2 2 3" xfId="39700" xr:uid="{FB2BEE7A-C8BA-4884-86D7-351DC3C187ED}"/>
    <cellStyle name="Comma [0] 2 5 3 2 2 3" xfId="23265" xr:uid="{342283BF-E53D-4226-92B4-87E18ADAEEF9}"/>
    <cellStyle name="Comma [0] 2 5 3 2 2 3 2" xfId="44934" xr:uid="{972BC211-B2CC-489C-801F-AE57146DE8E6}"/>
    <cellStyle name="Comma [0] 2 5 3 2 2 4" xfId="34468" xr:uid="{DECED0F3-9A11-40B6-8572-CFF4ABBE66A3}"/>
    <cellStyle name="Comma [0] 2 5 3 2 3" xfId="16537" xr:uid="{84CAA20D-1B5A-49FF-BABE-ADA8F9F99C79}"/>
    <cellStyle name="Comma [0] 2 5 3 2 3 2" xfId="27003" xr:uid="{303CA9E3-DFDC-4462-B41D-349FB084617F}"/>
    <cellStyle name="Comma [0] 2 5 3 2 3 2 2" xfId="48672" xr:uid="{CFE9A6C0-2634-4725-B34F-B1235961EDDE}"/>
    <cellStyle name="Comma [0] 2 5 3 2 3 3" xfId="38206" xr:uid="{DB007DD9-9177-4335-9E68-41E1B23FF3ED}"/>
    <cellStyle name="Comma [0] 2 5 3 2 4" xfId="21771" xr:uid="{DDAD38CD-27AE-4F34-8B9A-306CE573C09B}"/>
    <cellStyle name="Comma [0] 2 5 3 2 4 2" xfId="43440" xr:uid="{FBFD023D-863C-4925-A1FD-D6C2E9206ED0}"/>
    <cellStyle name="Comma [0] 2 5 3 2 5" xfId="32974" xr:uid="{083F29A3-BD2A-4C9A-8389-1A6CAFF933B7}"/>
    <cellStyle name="Comma [0] 2 5 3 3" xfId="10554" xr:uid="{517B9EF8-0D6D-41B9-A6DA-742277236214}"/>
    <cellStyle name="Comma [0] 2 5 3 3 2" xfId="15790" xr:uid="{59123E07-1A22-4B17-9CCE-B201C886F58F}"/>
    <cellStyle name="Comma [0] 2 5 3 3 2 2" xfId="26256" xr:uid="{495D91D9-F5D0-4597-9818-84D86E3C6F45}"/>
    <cellStyle name="Comma [0] 2 5 3 3 2 2 2" xfId="47925" xr:uid="{78279B60-8386-48CD-9622-F73F127B922B}"/>
    <cellStyle name="Comma [0] 2 5 3 3 2 3" xfId="37459" xr:uid="{C03F6D4F-727B-4898-9644-4D9C4A9EA8F2}"/>
    <cellStyle name="Comma [0] 2 5 3 3 3" xfId="21024" xr:uid="{4E805752-1FC5-4A31-BDC9-DE1F08B268F9}"/>
    <cellStyle name="Comma [0] 2 5 3 3 3 2" xfId="42693" xr:uid="{8B10678A-42A2-4E6A-8B31-08C72164514F}"/>
    <cellStyle name="Comma [0] 2 5 3 3 4" xfId="32227" xr:uid="{DF55CDFA-1F7E-4186-AEF7-C4E60971367A}"/>
    <cellStyle name="Comma [0] 2 5 3 4" xfId="12048" xr:uid="{F25D8429-F415-4515-8CCC-7AF87ACB0846}"/>
    <cellStyle name="Comma [0] 2 5 3 4 2" xfId="17284" xr:uid="{EE9D1596-7570-4E52-BEF0-AB81535F8244}"/>
    <cellStyle name="Comma [0] 2 5 3 4 2 2" xfId="27750" xr:uid="{34BDBE93-7575-45ED-81AC-5EC14CD8A76C}"/>
    <cellStyle name="Comma [0] 2 5 3 4 2 2 2" xfId="49419" xr:uid="{DC83D665-7F44-4D57-A3ED-08F82870BD3B}"/>
    <cellStyle name="Comma [0] 2 5 3 4 2 3" xfId="38953" xr:uid="{97534E44-E8D4-4072-A444-D9D6AE68EB3A}"/>
    <cellStyle name="Comma [0] 2 5 3 4 3" xfId="22518" xr:uid="{DD580A7C-E842-4CBA-96A7-D17A434F4DF9}"/>
    <cellStyle name="Comma [0] 2 5 3 4 3 2" xfId="44187" xr:uid="{98C1E2A6-58E0-43A9-B609-E402678788ED}"/>
    <cellStyle name="Comma [0] 2 5 3 4 4" xfId="33721" xr:uid="{3A4EA387-D9A8-4AD6-94DF-989501EFB583}"/>
    <cellStyle name="Comma [0] 2 5 3 5" xfId="14291" xr:uid="{31CE521A-A35B-49C4-9720-894293EFAF54}"/>
    <cellStyle name="Comma [0] 2 5 3 5 2" xfId="19523" xr:uid="{E24A1423-7672-4D80-85DF-98199B2365C6}"/>
    <cellStyle name="Comma [0] 2 5 3 5 2 2" xfId="29989" xr:uid="{CAA58CEB-60C3-4F1C-ACC8-B6D043D0DE59}"/>
    <cellStyle name="Comma [0] 2 5 3 5 2 2 2" xfId="51658" xr:uid="{D9002E50-7BB2-4BDA-A7A8-435EFDAC7F8C}"/>
    <cellStyle name="Comma [0] 2 5 3 5 2 3" xfId="41192" xr:uid="{AC45F8E6-7A80-45FB-9212-B45969EC772A}"/>
    <cellStyle name="Comma [0] 2 5 3 5 3" xfId="24757" xr:uid="{588F3958-28BD-448B-BFBD-E189C8670FD8}"/>
    <cellStyle name="Comma [0] 2 5 3 5 3 2" xfId="46426" xr:uid="{328679F5-ED37-4FBB-ABAB-7AE5264CFC45}"/>
    <cellStyle name="Comma [0] 2 5 3 5 4" xfId="35960" xr:uid="{6F615CCC-559A-4EA6-A82D-5F3BCE960E26}"/>
    <cellStyle name="Comma [0] 2 5 3 6" xfId="15044" xr:uid="{3AB586AA-E9D9-43DE-9334-64F8E0B03F54}"/>
    <cellStyle name="Comma [0] 2 5 3 6 2" xfId="25510" xr:uid="{24D293DF-A967-4735-88E0-2297241FE4B9}"/>
    <cellStyle name="Comma [0] 2 5 3 6 2 2" xfId="47179" xr:uid="{1A1EB94A-2570-401A-B9EF-6227B12C23C4}"/>
    <cellStyle name="Comma [0] 2 5 3 6 3" xfId="36713" xr:uid="{4ECC3751-56D7-434D-B101-6D8F6FBF35AD}"/>
    <cellStyle name="Comma [0] 2 5 3 7" xfId="20278" xr:uid="{1A13191F-056A-477F-9978-19B891A356FA}"/>
    <cellStyle name="Comma [0] 2 5 3 7 2" xfId="41947" xr:uid="{D8DFAF5A-D87C-4A35-BE8D-87B4C4B7C493}"/>
    <cellStyle name="Comma [0] 2 5 3 8" xfId="31481" xr:uid="{CB5D8A44-CE5D-43F0-93C8-8340150A5385}"/>
    <cellStyle name="Comma [0] 2 5 4" xfId="13548" xr:uid="{A4187F5E-32E6-435C-827C-3B3D5B1D3B81}"/>
    <cellStyle name="Comma [0] 2 5 4 2" xfId="18780" xr:uid="{EC3EEF1D-B462-4952-8F3B-4101227A775C}"/>
    <cellStyle name="Comma [0] 2 5 4 2 2" xfId="29246" xr:uid="{FB1C754C-D831-406D-AF51-D3062D69D73C}"/>
    <cellStyle name="Comma [0] 2 5 4 2 2 2" xfId="50915" xr:uid="{5AD92345-1407-4B54-BB89-39BA1D31B128}"/>
    <cellStyle name="Comma [0] 2 5 4 2 3" xfId="40449" xr:uid="{EFB052D1-6ADE-4A9F-8C78-6A707FB70C3D}"/>
    <cellStyle name="Comma [0] 2 5 4 3" xfId="24014" xr:uid="{A3EE4A92-22FB-4DF4-BCBE-634FE6CEA8C0}"/>
    <cellStyle name="Comma [0] 2 5 4 3 2" xfId="45683" xr:uid="{7CC2F196-4103-42CF-A946-E560DA228465}"/>
    <cellStyle name="Comma [0] 2 5 4 4" xfId="35217" xr:uid="{A7C5A26B-E567-4BC1-BF86-18C5E383666E}"/>
    <cellStyle name="Comma [0] 2 5 5" xfId="30738" xr:uid="{E5B4BC82-1FED-4E5C-BCD3-4F1AE4324A1B}"/>
    <cellStyle name="Comma [0] 2 6" xfId="9134" xr:uid="{00000000-0005-0000-0000-0000F4000000}"/>
    <cellStyle name="Comma [0] 2 6 2" xfId="9883" xr:uid="{43344E25-8C03-45F2-A579-A392B71FA634}"/>
    <cellStyle name="Comma [0] 2 6 2 2" xfId="11392" xr:uid="{07889126-52B2-4335-8D3F-9464FF5DF40C}"/>
    <cellStyle name="Comma [0] 2 6 2 2 2" xfId="12886" xr:uid="{7EA2CD9A-EC45-443E-BFD4-4335001DE9CC}"/>
    <cellStyle name="Comma [0] 2 6 2 2 2 2" xfId="18122" xr:uid="{BABB1761-6FF9-4D21-A2D7-5934D8B22278}"/>
    <cellStyle name="Comma [0] 2 6 2 2 2 2 2" xfId="28588" xr:uid="{FDB22171-AB68-42CD-93EF-85269B2807DF}"/>
    <cellStyle name="Comma [0] 2 6 2 2 2 2 2 2" xfId="50257" xr:uid="{B5B468AF-131B-489C-9EBA-C7DA8962A9D8}"/>
    <cellStyle name="Comma [0] 2 6 2 2 2 2 3" xfId="39791" xr:uid="{EE2EA13A-FD91-4B7D-9938-4F580572F503}"/>
    <cellStyle name="Comma [0] 2 6 2 2 2 3" xfId="23356" xr:uid="{A8611BB3-D5DD-42DE-8E3F-970B670FDF57}"/>
    <cellStyle name="Comma [0] 2 6 2 2 2 3 2" xfId="45025" xr:uid="{6025D0A3-06FD-486A-A242-44A40BEE3B63}"/>
    <cellStyle name="Comma [0] 2 6 2 2 2 4" xfId="34559" xr:uid="{F372965A-A38E-40C8-9BD3-21B09D485B23}"/>
    <cellStyle name="Comma [0] 2 6 2 2 3" xfId="16628" xr:uid="{E3021518-3116-478D-B252-4D5BD9BA6BE6}"/>
    <cellStyle name="Comma [0] 2 6 2 2 3 2" xfId="27094" xr:uid="{7A771ECF-6645-4AA5-9E3D-A51331972610}"/>
    <cellStyle name="Comma [0] 2 6 2 2 3 2 2" xfId="48763" xr:uid="{D21A9D2E-D502-4710-887F-CE09DDD373E6}"/>
    <cellStyle name="Comma [0] 2 6 2 2 3 3" xfId="38297" xr:uid="{88967678-E956-42F1-8070-35B18924FD30}"/>
    <cellStyle name="Comma [0] 2 6 2 2 4" xfId="21862" xr:uid="{D10FCF7F-F958-4888-B9B8-2345C8961B4A}"/>
    <cellStyle name="Comma [0] 2 6 2 2 4 2" xfId="43531" xr:uid="{5092E206-020C-4842-9872-3B699E1A4B48}"/>
    <cellStyle name="Comma [0] 2 6 2 2 5" xfId="33065" xr:uid="{ECD17129-2B97-49BC-A09A-8ADB3703DAB9}"/>
    <cellStyle name="Comma [0] 2 6 2 3" xfId="10645" xr:uid="{6F43E200-915F-434A-8B97-BA383DBAFD49}"/>
    <cellStyle name="Comma [0] 2 6 2 3 2" xfId="15881" xr:uid="{8E97AFA3-7B96-45F2-B1A2-C4B8DCFA9DBD}"/>
    <cellStyle name="Comma [0] 2 6 2 3 2 2" xfId="26347" xr:uid="{8999D276-980F-432D-995B-46E85BB0262F}"/>
    <cellStyle name="Comma [0] 2 6 2 3 2 2 2" xfId="48016" xr:uid="{8F3EEFA5-960E-4B95-B7AC-36F8ED476C81}"/>
    <cellStyle name="Comma [0] 2 6 2 3 2 3" xfId="37550" xr:uid="{F22520A9-F4EA-46B6-8B4D-3DD025D6C079}"/>
    <cellStyle name="Comma [0] 2 6 2 3 3" xfId="21115" xr:uid="{F373A32D-D32A-4739-8BBF-2CCF9EDD1E11}"/>
    <cellStyle name="Comma [0] 2 6 2 3 3 2" xfId="42784" xr:uid="{70432146-D7CB-470D-960E-87CD3B52D099}"/>
    <cellStyle name="Comma [0] 2 6 2 3 4" xfId="32318" xr:uid="{4E78FAB0-B2EE-486D-920E-B745FC229A0A}"/>
    <cellStyle name="Comma [0] 2 6 2 4" xfId="12139" xr:uid="{A462C868-AD21-42C2-99C8-6F31234FF99F}"/>
    <cellStyle name="Comma [0] 2 6 2 4 2" xfId="17375" xr:uid="{111044E8-9FD3-4F8F-8F7C-0C4B1926048F}"/>
    <cellStyle name="Comma [0] 2 6 2 4 2 2" xfId="27841" xr:uid="{3E7A2034-A916-4F99-9B4C-0951A89F65EC}"/>
    <cellStyle name="Comma [0] 2 6 2 4 2 2 2" xfId="49510" xr:uid="{46DB7AC8-C6BC-4654-A150-FA0ABCFF5466}"/>
    <cellStyle name="Comma [0] 2 6 2 4 2 3" xfId="39044" xr:uid="{6C7812B3-B5B4-4ECE-AA33-8CED51816431}"/>
    <cellStyle name="Comma [0] 2 6 2 4 3" xfId="22609" xr:uid="{993DC863-A357-42AD-915F-77DBA3A25FB6}"/>
    <cellStyle name="Comma [0] 2 6 2 4 3 2" xfId="44278" xr:uid="{4D9E9161-DF28-48D3-9400-A9E7C7985E44}"/>
    <cellStyle name="Comma [0] 2 6 2 4 4" xfId="33812" xr:uid="{3406D6D9-2C0A-49F5-80DE-919D424BEF21}"/>
    <cellStyle name="Comma [0] 2 6 2 5" xfId="14382" xr:uid="{CBC03FA0-F181-4BB9-A490-99371B459FB9}"/>
    <cellStyle name="Comma [0] 2 6 2 5 2" xfId="19614" xr:uid="{3B8FA3CC-D008-4626-A9B6-3AF930C61C70}"/>
    <cellStyle name="Comma [0] 2 6 2 5 2 2" xfId="30080" xr:uid="{D80C303E-3142-4E3D-AB53-ED352B6050A6}"/>
    <cellStyle name="Comma [0] 2 6 2 5 2 2 2" xfId="51749" xr:uid="{C043B7C7-9FC5-4924-9228-CB91B933447C}"/>
    <cellStyle name="Comma [0] 2 6 2 5 2 3" xfId="41283" xr:uid="{6B43373D-9BD1-4EE0-9168-6D501D4E9C8B}"/>
    <cellStyle name="Comma [0] 2 6 2 5 3" xfId="24848" xr:uid="{01847547-430C-45AA-9BA6-0557E5DC20AE}"/>
    <cellStyle name="Comma [0] 2 6 2 5 3 2" xfId="46517" xr:uid="{1494A34F-E979-4B7B-AC4B-39FF8CDE2D02}"/>
    <cellStyle name="Comma [0] 2 6 2 5 4" xfId="36051" xr:uid="{422DE26B-085F-490A-81F4-CDF0973E60E5}"/>
    <cellStyle name="Comma [0] 2 6 2 6" xfId="15135" xr:uid="{C52BD525-C053-4A3B-9CB0-5EE3098DA258}"/>
    <cellStyle name="Comma [0] 2 6 2 6 2" xfId="25601" xr:uid="{44B74D80-2CD5-46A2-A0C1-DF911AC9A87F}"/>
    <cellStyle name="Comma [0] 2 6 2 6 2 2" xfId="47270" xr:uid="{504BD7EA-FACF-4013-B2F1-12F43EBE324E}"/>
    <cellStyle name="Comma [0] 2 6 2 6 3" xfId="36804" xr:uid="{ABE61A87-4302-47AF-8EC4-2B6F0104327D}"/>
    <cellStyle name="Comma [0] 2 6 2 7" xfId="20369" xr:uid="{5984DEEE-3947-41AD-B63A-64EEC024A406}"/>
    <cellStyle name="Comma [0] 2 6 2 7 2" xfId="42038" xr:uid="{AE14F33E-D1EE-4DB0-B7E0-1F2835424CF8}"/>
    <cellStyle name="Comma [0] 2 6 2 8" xfId="31572" xr:uid="{4F2D8DD9-D647-4448-A75B-9F77A6469B13}"/>
    <cellStyle name="Comma [0] 2 6 3" xfId="13637" xr:uid="{0ECCF029-8997-4FAF-B2E6-823379EC70C3}"/>
    <cellStyle name="Comma [0] 2 6 3 2" xfId="18869" xr:uid="{DE9B3307-5ED8-4A77-9E2D-CD1EC4D62D99}"/>
    <cellStyle name="Comma [0] 2 6 3 2 2" xfId="29335" xr:uid="{B0D7A5B3-31D5-47FC-8728-3B9633C5467F}"/>
    <cellStyle name="Comma [0] 2 6 3 2 2 2" xfId="51004" xr:uid="{EE5AACFC-9D03-457D-BE05-6009F61579BC}"/>
    <cellStyle name="Comma [0] 2 6 3 2 3" xfId="40538" xr:uid="{8464822E-291A-4C35-8078-AD2995FA399A}"/>
    <cellStyle name="Comma [0] 2 6 3 3" xfId="24103" xr:uid="{A72A1007-4F4B-4112-BB8F-D75D24E10360}"/>
    <cellStyle name="Comma [0] 2 6 3 3 2" xfId="45772" xr:uid="{8321FBC4-5E69-4493-9783-5E820628CC7F}"/>
    <cellStyle name="Comma [0] 2 6 3 4" xfId="35306" xr:uid="{9C48BE8F-935F-4691-B051-2C61DB031B6C}"/>
    <cellStyle name="Comma [0] 2 6 4" xfId="30827" xr:uid="{441C7AD9-799D-4536-B860-50B59132523F}"/>
    <cellStyle name="Comma [0] 2 7" xfId="9509" xr:uid="{7A8EC9BE-48AD-4034-90BB-C96BED05B7C7}"/>
    <cellStyle name="Comma [0] 2 7 2" xfId="11018" xr:uid="{D256ABFA-5F3D-4182-8A30-98B46C190E6C}"/>
    <cellStyle name="Comma [0] 2 7 2 2" xfId="12512" xr:uid="{39A9D1AC-A0D6-44BE-A441-BC23809BAF2A}"/>
    <cellStyle name="Comma [0] 2 7 2 2 2" xfId="17748" xr:uid="{8E4B7195-3A58-49C7-BB37-B339CC0EC095}"/>
    <cellStyle name="Comma [0] 2 7 2 2 2 2" xfId="28214" xr:uid="{7B435FC8-6D00-4585-8DE1-BD429040EBDA}"/>
    <cellStyle name="Comma [0] 2 7 2 2 2 2 2" xfId="49883" xr:uid="{51535D78-D20B-4365-9973-CC661A4CE071}"/>
    <cellStyle name="Comma [0] 2 7 2 2 2 3" xfId="39417" xr:uid="{5E9D16F3-4421-4E17-9C3E-3B9BE2A7ABBE}"/>
    <cellStyle name="Comma [0] 2 7 2 2 3" xfId="22982" xr:uid="{7140F57D-0B09-48EE-96AC-63C3EB2FEDE9}"/>
    <cellStyle name="Comma [0] 2 7 2 2 3 2" xfId="44651" xr:uid="{7C32CA60-6741-4B65-9325-276B5F561E8C}"/>
    <cellStyle name="Comma [0] 2 7 2 2 4" xfId="34185" xr:uid="{4F716242-2FC1-40FF-AB2D-7A8C04B35995}"/>
    <cellStyle name="Comma [0] 2 7 2 3" xfId="16254" xr:uid="{F8EE6E84-79A9-4183-9D2D-230EC4151465}"/>
    <cellStyle name="Comma [0] 2 7 2 3 2" xfId="26720" xr:uid="{FE4B66AB-9CB4-49E4-AFBA-74B0B90FABC3}"/>
    <cellStyle name="Comma [0] 2 7 2 3 2 2" xfId="48389" xr:uid="{18CAA68E-1252-49C2-A4D1-830D921C62AF}"/>
    <cellStyle name="Comma [0] 2 7 2 3 3" xfId="37923" xr:uid="{34E72D1D-97A7-4CDB-9D6E-04CDEC0A3B7F}"/>
    <cellStyle name="Comma [0] 2 7 2 4" xfId="21488" xr:uid="{04923FCC-C4D1-4B36-AE12-A062A442ED2C}"/>
    <cellStyle name="Comma [0] 2 7 2 4 2" xfId="43157" xr:uid="{CAA0FF9A-593C-425A-81A1-D9000C0C39BD}"/>
    <cellStyle name="Comma [0] 2 7 2 5" xfId="32691" xr:uid="{B3D48276-AA0E-48A2-BDF5-26BBA7020E90}"/>
    <cellStyle name="Comma [0] 2 7 3" xfId="10271" xr:uid="{E4844081-B46B-43FB-869A-E4D746D08F9E}"/>
    <cellStyle name="Comma [0] 2 7 3 2" xfId="15507" xr:uid="{F3301993-4F42-4836-842D-71099CBDF10C}"/>
    <cellStyle name="Comma [0] 2 7 3 2 2" xfId="25973" xr:uid="{BB011FE4-D155-4161-9549-BE47EA30B28E}"/>
    <cellStyle name="Comma [0] 2 7 3 2 2 2" xfId="47642" xr:uid="{AE3B1E00-B531-4DD0-84EE-6310F3471F34}"/>
    <cellStyle name="Comma [0] 2 7 3 2 3" xfId="37176" xr:uid="{31CE7A52-E7D2-469A-8ED0-2C1113EE04B8}"/>
    <cellStyle name="Comma [0] 2 7 3 3" xfId="20741" xr:uid="{7B9DD16E-D41F-480D-88A5-D801A3BFBEA4}"/>
    <cellStyle name="Comma [0] 2 7 3 3 2" xfId="42410" xr:uid="{F1C46983-2982-4C7E-9AE8-89D10E671264}"/>
    <cellStyle name="Comma [0] 2 7 3 4" xfId="31944" xr:uid="{2A072EEF-CAD8-4EF6-944D-B7DFFED9EE18}"/>
    <cellStyle name="Comma [0] 2 7 4" xfId="11765" xr:uid="{C8F1190B-6AEC-47ED-A001-54B84F6DA201}"/>
    <cellStyle name="Comma [0] 2 7 4 2" xfId="17001" xr:uid="{4EA7A19F-F678-4025-B63C-1C2AB26D4E01}"/>
    <cellStyle name="Comma [0] 2 7 4 2 2" xfId="27467" xr:uid="{34439236-205E-408B-BC13-83647B8F440F}"/>
    <cellStyle name="Comma [0] 2 7 4 2 2 2" xfId="49136" xr:uid="{1DD097E1-6457-4CFB-843E-446ABDEAE2A7}"/>
    <cellStyle name="Comma [0] 2 7 4 2 3" xfId="38670" xr:uid="{A3FF8421-D21F-4C3D-BED3-40E5CE458053}"/>
    <cellStyle name="Comma [0] 2 7 4 3" xfId="22235" xr:uid="{A1070050-2F62-4C30-9FA0-D911319B0FA5}"/>
    <cellStyle name="Comma [0] 2 7 4 3 2" xfId="43904" xr:uid="{F4170789-5386-4F3E-AEFA-5D6C03FAB111}"/>
    <cellStyle name="Comma [0] 2 7 4 4" xfId="33438" xr:uid="{276DC010-F7C5-4663-B943-A44A79DEE4E4}"/>
    <cellStyle name="Comma [0] 2 7 5" xfId="14008" xr:uid="{59EF7D22-465D-495D-AB0E-CAE71DD0D9FD}"/>
    <cellStyle name="Comma [0] 2 7 5 2" xfId="19240" xr:uid="{466288B0-2468-46F5-B4CA-8A76040E5C70}"/>
    <cellStyle name="Comma [0] 2 7 5 2 2" xfId="29706" xr:uid="{83EEBFCA-85F5-41AF-B381-5657FAFFEC1C}"/>
    <cellStyle name="Comma [0] 2 7 5 2 2 2" xfId="51375" xr:uid="{246D3E9C-C230-4021-8CA6-B0191DFDB2D7}"/>
    <cellStyle name="Comma [0] 2 7 5 2 3" xfId="40909" xr:uid="{F2A49D7E-DBEE-4147-A9C1-158359B19363}"/>
    <cellStyle name="Comma [0] 2 7 5 3" xfId="24474" xr:uid="{057DC1F2-2F96-4E42-8138-36C48B237EFC}"/>
    <cellStyle name="Comma [0] 2 7 5 3 2" xfId="46143" xr:uid="{B951880A-D55D-4C87-AE58-8C75B8EAACCE}"/>
    <cellStyle name="Comma [0] 2 7 5 4" xfId="35677" xr:uid="{BCC26091-C4DE-4E3D-B4FE-7C36B5A8FFF2}"/>
    <cellStyle name="Comma [0] 2 7 6" xfId="14761" xr:uid="{324E4A7D-21F8-451E-88C5-7034665B797D}"/>
    <cellStyle name="Comma [0] 2 7 6 2" xfId="25227" xr:uid="{DCE12454-268F-400F-AC4E-702EFED4324E}"/>
    <cellStyle name="Comma [0] 2 7 6 2 2" xfId="46896" xr:uid="{9E7D554D-8904-4FDD-AA7B-E7F67FEE2B89}"/>
    <cellStyle name="Comma [0] 2 7 6 3" xfId="36430" xr:uid="{E8544ED2-B634-4BB0-B8CA-EB5EA5B3651A}"/>
    <cellStyle name="Comma [0] 2 7 7" xfId="19995" xr:uid="{42D01E9A-EE1B-4BA3-8B31-7D111269D214}"/>
    <cellStyle name="Comma [0] 2 7 7 2" xfId="41664" xr:uid="{CDC93526-BB2A-42A7-9A06-4706BA89917D}"/>
    <cellStyle name="Comma [0] 2 7 8" xfId="31198" xr:uid="{F639ECF9-C49A-4BA4-9771-949037045CBB}"/>
    <cellStyle name="Comma [0] 2 8" xfId="14747" xr:uid="{B762655D-FA0C-4CC9-B23F-CE3E3B5ECDFB}"/>
    <cellStyle name="Comma [0] 2 8 2" xfId="19979" xr:uid="{0F659B51-209A-4833-AF67-A9386F88DFF5}"/>
    <cellStyle name="Comma [0] 2 8 2 2" xfId="30445" xr:uid="{87EE4E8D-16A3-4716-AF41-ACF9F6614A1B}"/>
    <cellStyle name="Comma [0] 2 8 2 2 2" xfId="52114" xr:uid="{8A067771-420C-4B44-96B6-CFA64816FC04}"/>
    <cellStyle name="Comma [0] 2 8 2 3" xfId="41648" xr:uid="{7A168E58-5F80-4055-BCDE-F6F3B853D68B}"/>
    <cellStyle name="Comma [0] 2 8 3" xfId="25213" xr:uid="{291D1FE7-AD88-4090-A6BC-E6E1DD0D9BA6}"/>
    <cellStyle name="Comma [0] 2 8 3 2" xfId="46882" xr:uid="{82358577-8F6D-4C9B-BC63-4B92BE3EE4B6}"/>
    <cellStyle name="Comma [0] 2 8 4" xfId="36416" xr:uid="{6F2D605F-D952-4FC3-B8AA-B643CB5749D7}"/>
    <cellStyle name="Comma [0] 2 9" xfId="13255" xr:uid="{359EBB70-220F-46F0-9816-D7031E96F3CE}"/>
    <cellStyle name="Comma [0] 2 9 2" xfId="18488" xr:uid="{4AA15CE7-C33A-4E15-9CB9-A8FF04BD0F86}"/>
    <cellStyle name="Comma [0] 2 9 2 2" xfId="28954" xr:uid="{CC84FD7C-B134-4B1F-AE62-F60C2F19223E}"/>
    <cellStyle name="Comma [0] 2 9 2 2 2" xfId="50623" xr:uid="{5D9CE305-8722-4D5E-A7C9-9BA86AFCA60A}"/>
    <cellStyle name="Comma [0] 2 9 2 3" xfId="40157" xr:uid="{5747201E-0003-4F3A-BED5-FE3E5833F37A}"/>
    <cellStyle name="Comma [0] 2 9 3" xfId="23722" xr:uid="{0E1097AF-6DCE-4113-BF4E-AAD2E3BB7FBD}"/>
    <cellStyle name="Comma [0] 2 9 3 2" xfId="45391" xr:uid="{E393AA44-97E2-433F-A08A-D00164A142BB}"/>
    <cellStyle name="Comma [0] 2 9 4" xfId="34925" xr:uid="{021FC8F5-E21A-4F13-A4E9-2D7CFEE08E21}"/>
    <cellStyle name="Comma 10" xfId="84" xr:uid="{00000000-0005-0000-0000-0000F5000000}"/>
    <cellStyle name="Comma 10 2" xfId="439" xr:uid="{00000000-0005-0000-0000-0000F6000000}"/>
    <cellStyle name="Comma 10 2 2" xfId="9277" xr:uid="{00000000-0005-0000-0000-0000F7000000}"/>
    <cellStyle name="Comma 10 2 2 2" xfId="10026" xr:uid="{58615F26-36B9-46D2-A5C7-7964B9D0C0E4}"/>
    <cellStyle name="Comma 10 2 2 2 2" xfId="11535" xr:uid="{2636CFC1-1951-474C-9288-7485AF48EC8F}"/>
    <cellStyle name="Comma 10 2 2 2 2 2" xfId="13029" xr:uid="{32B13F2D-D1C2-4D0D-9F34-1F8B62846999}"/>
    <cellStyle name="Comma 10 2 2 2 2 2 2" xfId="18265" xr:uid="{6541EC52-403E-4DC2-89B9-2C98BEADE37E}"/>
    <cellStyle name="Comma 10 2 2 2 2 2 2 2" xfId="28731" xr:uid="{7913992F-ABE7-413E-B124-36141F138F96}"/>
    <cellStyle name="Comma 10 2 2 2 2 2 2 2 2" xfId="50400" xr:uid="{A10CF031-44DC-4CFE-A2AF-DD0A9AFFFCAC}"/>
    <cellStyle name="Comma 10 2 2 2 2 2 2 3" xfId="39934" xr:uid="{B89CCC92-A56A-4AD7-8F72-98EF00EDC495}"/>
    <cellStyle name="Comma 10 2 2 2 2 2 3" xfId="23499" xr:uid="{1423E309-433A-4917-A545-F33DB6A8062E}"/>
    <cellStyle name="Comma 10 2 2 2 2 2 3 2" xfId="45168" xr:uid="{9E479755-B301-459B-809B-51FB80DB28CC}"/>
    <cellStyle name="Comma 10 2 2 2 2 2 4" xfId="34702" xr:uid="{E89C5F6F-23DB-4B33-B7D6-EAE7F8078E07}"/>
    <cellStyle name="Comma 10 2 2 2 2 3" xfId="16771" xr:uid="{A69E45BE-8AB6-4557-B84C-E6E5E3DDFD5D}"/>
    <cellStyle name="Comma 10 2 2 2 2 3 2" xfId="27237" xr:uid="{5E6D8AC8-1383-412E-A0AF-671C216BF3E7}"/>
    <cellStyle name="Comma 10 2 2 2 2 3 2 2" xfId="48906" xr:uid="{258BD220-580F-4426-9057-4FC40E73EDC1}"/>
    <cellStyle name="Comma 10 2 2 2 2 3 3" xfId="38440" xr:uid="{D0A7E447-FA37-4942-A3FC-AE7C2671D961}"/>
    <cellStyle name="Comma 10 2 2 2 2 4" xfId="22005" xr:uid="{669E9EE5-677A-4725-B0E2-7C07EC5BFF0C}"/>
    <cellStyle name="Comma 10 2 2 2 2 4 2" xfId="43674" xr:uid="{5281F47F-265E-4DFC-B100-07639F115BA6}"/>
    <cellStyle name="Comma 10 2 2 2 2 5" xfId="33208" xr:uid="{8758E0CA-287D-4C86-A92E-12EEE0544D9D}"/>
    <cellStyle name="Comma 10 2 2 2 3" xfId="10788" xr:uid="{362F5F8E-B3D3-4EBA-9BA0-C9CF3C9DAFCC}"/>
    <cellStyle name="Comma 10 2 2 2 3 2" xfId="16024" xr:uid="{308F34A1-B580-4025-BA80-36D6461E4868}"/>
    <cellStyle name="Comma 10 2 2 2 3 2 2" xfId="26490" xr:uid="{3A15B02F-C719-43FF-A46E-096DD0876CE3}"/>
    <cellStyle name="Comma 10 2 2 2 3 2 2 2" xfId="48159" xr:uid="{0672A5E7-389A-480C-84D2-F7CAA536EA58}"/>
    <cellStyle name="Comma 10 2 2 2 3 2 3" xfId="37693" xr:uid="{26CB5507-CCDD-40FE-A4F3-0BF3496CCE10}"/>
    <cellStyle name="Comma 10 2 2 2 3 3" xfId="21258" xr:uid="{454DB9D2-AA78-40D7-9B15-41BFBC8B7881}"/>
    <cellStyle name="Comma 10 2 2 2 3 3 2" xfId="42927" xr:uid="{BD42AA1B-08D3-4935-8372-CAA935C547E2}"/>
    <cellStyle name="Comma 10 2 2 2 3 4" xfId="32461" xr:uid="{13D8DD98-3B64-429F-8458-E4097DDD033F}"/>
    <cellStyle name="Comma 10 2 2 2 4" xfId="12282" xr:uid="{E2972B31-D2E7-4C21-869D-DB06C828EBAC}"/>
    <cellStyle name="Comma 10 2 2 2 4 2" xfId="17518" xr:uid="{062B4051-D394-4436-B4A3-EEAD469128C3}"/>
    <cellStyle name="Comma 10 2 2 2 4 2 2" xfId="27984" xr:uid="{418DC4BD-3AF1-420C-B313-136AB4CEC354}"/>
    <cellStyle name="Comma 10 2 2 2 4 2 2 2" xfId="49653" xr:uid="{F518F74A-52E0-4941-93A3-919BEFBF16A8}"/>
    <cellStyle name="Comma 10 2 2 2 4 2 3" xfId="39187" xr:uid="{4649068C-A91E-474D-A6C4-F10699BB4489}"/>
    <cellStyle name="Comma 10 2 2 2 4 3" xfId="22752" xr:uid="{3740BB7E-2E97-43F1-B84C-855FBB6E0892}"/>
    <cellStyle name="Comma 10 2 2 2 4 3 2" xfId="44421" xr:uid="{9E203A32-4BD5-4864-B56A-4067A6EC6D91}"/>
    <cellStyle name="Comma 10 2 2 2 4 4" xfId="33955" xr:uid="{B2FF9184-E7DB-4B55-A8BC-65BD1E17F2BC}"/>
    <cellStyle name="Comma 10 2 2 2 5" xfId="14525" xr:uid="{6BD64689-1C4E-46FF-A1A8-B4D67D426B76}"/>
    <cellStyle name="Comma 10 2 2 2 5 2" xfId="19757" xr:uid="{22BCDE9D-4284-4430-AB56-B55BC93D5714}"/>
    <cellStyle name="Comma 10 2 2 2 5 2 2" xfId="30223" xr:uid="{A245465D-6DBD-47BB-B5FD-86C81B20E9E9}"/>
    <cellStyle name="Comma 10 2 2 2 5 2 2 2" xfId="51892" xr:uid="{A4F001B0-66D6-4405-8F83-F797D05E629D}"/>
    <cellStyle name="Comma 10 2 2 2 5 2 3" xfId="41426" xr:uid="{75F1C7DE-21EE-4767-99F1-F4BC51654D9A}"/>
    <cellStyle name="Comma 10 2 2 2 5 3" xfId="24991" xr:uid="{A66410CD-C059-4CBC-9C78-EFC185F7D921}"/>
    <cellStyle name="Comma 10 2 2 2 5 3 2" xfId="46660" xr:uid="{C9CB5385-59B9-4A8E-A441-34D01DB06CEE}"/>
    <cellStyle name="Comma 10 2 2 2 5 4" xfId="36194" xr:uid="{629CEE7D-83FD-4E6D-89E1-7DF53C3DE3B1}"/>
    <cellStyle name="Comma 10 2 2 2 6" xfId="15278" xr:uid="{53818D79-6956-4DBA-8E96-F179EEC65681}"/>
    <cellStyle name="Comma 10 2 2 2 6 2" xfId="25744" xr:uid="{B4394EB3-7CDF-40A3-AB2A-249988C49E47}"/>
    <cellStyle name="Comma 10 2 2 2 6 2 2" xfId="47413" xr:uid="{BF40B4FC-CA6F-48A4-9948-478A4B3A7547}"/>
    <cellStyle name="Comma 10 2 2 2 6 3" xfId="36947" xr:uid="{CFEE1CD9-82BD-497E-A0E2-25994D1C985D}"/>
    <cellStyle name="Comma 10 2 2 2 7" xfId="20512" xr:uid="{CFBD29F0-0176-4F0E-B737-16BE6160B1E4}"/>
    <cellStyle name="Comma 10 2 2 2 7 2" xfId="42181" xr:uid="{9C4FBEF1-B0B6-4FB8-8673-2C67BB596091}"/>
    <cellStyle name="Comma 10 2 2 2 8" xfId="31715" xr:uid="{0F15F099-AF92-4B57-9F51-452A89C371C4}"/>
    <cellStyle name="Comma 10 2 2 3" xfId="13780" xr:uid="{8DEAA12A-AF71-4ADB-B151-245415CDE2F2}"/>
    <cellStyle name="Comma 10 2 2 3 2" xfId="19012" xr:uid="{9C3C51E3-03A6-429E-93A2-39FB359535A3}"/>
    <cellStyle name="Comma 10 2 2 3 2 2" xfId="29478" xr:uid="{3ABCBB0B-8B69-4677-9A17-624AB6B0A06E}"/>
    <cellStyle name="Comma 10 2 2 3 2 2 2" xfId="51147" xr:uid="{4D7B9601-B436-400C-BFA3-2FE32E4CBDAC}"/>
    <cellStyle name="Comma 10 2 2 3 2 3" xfId="40681" xr:uid="{27576333-A87C-472E-B6F0-9545A0AD52B5}"/>
    <cellStyle name="Comma 10 2 2 3 3" xfId="24246" xr:uid="{F353685A-AFC5-44F8-A8B5-21816101FF0C}"/>
    <cellStyle name="Comma 10 2 2 3 3 2" xfId="45915" xr:uid="{2707AF08-E247-4A24-885D-CCC71BA8AED4}"/>
    <cellStyle name="Comma 10 2 2 3 4" xfId="35449" xr:uid="{DEEE7023-0228-429B-BF27-5C4F5AB40863}"/>
    <cellStyle name="Comma 10 2 2 4" xfId="30970" xr:uid="{EF14D41E-6EC8-40F6-A7B4-65495D1E1CA3}"/>
    <cellStyle name="Comma 10 2 3" xfId="9652" xr:uid="{AB3A85F0-6EC9-4553-AAAB-DD477AEA7E3F}"/>
    <cellStyle name="Comma 10 2 3 2" xfId="11161" xr:uid="{19BC2360-F4F0-4884-9948-12DD31A1BFA3}"/>
    <cellStyle name="Comma 10 2 3 2 2" xfId="12655" xr:uid="{105A2EFC-77FD-4D9A-9504-F2EB1F159C0C}"/>
    <cellStyle name="Comma 10 2 3 2 2 2" xfId="17891" xr:uid="{4286E2DD-CD69-4181-841F-403137A5BA01}"/>
    <cellStyle name="Comma 10 2 3 2 2 2 2" xfId="28357" xr:uid="{3A65AFCC-4A22-48D4-B4D9-59BCD92F069F}"/>
    <cellStyle name="Comma 10 2 3 2 2 2 2 2" xfId="50026" xr:uid="{5195B933-4D68-4C7A-BF07-9E41F65E9228}"/>
    <cellStyle name="Comma 10 2 3 2 2 2 3" xfId="39560" xr:uid="{0F466982-3804-4164-A9CB-48A16CDB55FC}"/>
    <cellStyle name="Comma 10 2 3 2 2 3" xfId="23125" xr:uid="{6F3D2B00-C03A-4561-8987-FCE15455A60E}"/>
    <cellStyle name="Comma 10 2 3 2 2 3 2" xfId="44794" xr:uid="{D2068461-5D1E-46CE-B1CE-279533055C6B}"/>
    <cellStyle name="Comma 10 2 3 2 2 4" xfId="34328" xr:uid="{8F0DD03C-DD58-4D26-AC38-E00E1338A3B2}"/>
    <cellStyle name="Comma 10 2 3 2 3" xfId="16397" xr:uid="{F40B6234-F323-43ED-B4BB-D5C09AADEFB1}"/>
    <cellStyle name="Comma 10 2 3 2 3 2" xfId="26863" xr:uid="{EEC2FCE5-8F7F-400C-B44F-3E045652C820}"/>
    <cellStyle name="Comma 10 2 3 2 3 2 2" xfId="48532" xr:uid="{F531B3F1-E214-4E55-9051-D2B07F65F4BA}"/>
    <cellStyle name="Comma 10 2 3 2 3 3" xfId="38066" xr:uid="{69A2B964-46AD-4B80-A352-2DB8B2D0F905}"/>
    <cellStyle name="Comma 10 2 3 2 4" xfId="21631" xr:uid="{2D265C32-75A6-4947-BAA5-53F9F5CA5210}"/>
    <cellStyle name="Comma 10 2 3 2 4 2" xfId="43300" xr:uid="{45659C35-BA42-41A5-BD1E-FB438738FDD9}"/>
    <cellStyle name="Comma 10 2 3 2 5" xfId="32834" xr:uid="{7CEAD616-37CA-481C-8866-D382247B020C}"/>
    <cellStyle name="Comma 10 2 3 3" xfId="10414" xr:uid="{645A9EC0-2B6C-4270-9205-96AC562400D7}"/>
    <cellStyle name="Comma 10 2 3 3 2" xfId="15650" xr:uid="{D6C6069C-7F49-4C73-A862-73C13C0E24CA}"/>
    <cellStyle name="Comma 10 2 3 3 2 2" xfId="26116" xr:uid="{CD48170C-30D4-4F5F-96B6-084EABA50B69}"/>
    <cellStyle name="Comma 10 2 3 3 2 2 2" xfId="47785" xr:uid="{D432C91A-615F-4A34-9DC7-F90256876FE9}"/>
    <cellStyle name="Comma 10 2 3 3 2 3" xfId="37319" xr:uid="{0AA6B0BE-0F31-4872-BDA7-611E5FC56A12}"/>
    <cellStyle name="Comma 10 2 3 3 3" xfId="20884" xr:uid="{0965EEB7-F891-4376-AB24-FF0D278CD9E6}"/>
    <cellStyle name="Comma 10 2 3 3 3 2" xfId="42553" xr:uid="{06C6D066-BC27-4A71-A9BD-1AA1927F636B}"/>
    <cellStyle name="Comma 10 2 3 3 4" xfId="32087" xr:uid="{DFF9CABB-7501-4A9C-8D47-525F2199A76D}"/>
    <cellStyle name="Comma 10 2 3 4" xfId="11908" xr:uid="{2651C715-8C59-47C6-AE02-646C62C89402}"/>
    <cellStyle name="Comma 10 2 3 4 2" xfId="17144" xr:uid="{DEBA93CF-0B8E-4AFD-9517-5CFEB652EABA}"/>
    <cellStyle name="Comma 10 2 3 4 2 2" xfId="27610" xr:uid="{26176C43-87F5-4AB0-8BAD-5F5040F0BCEB}"/>
    <cellStyle name="Comma 10 2 3 4 2 2 2" xfId="49279" xr:uid="{EA2833D0-7757-497E-8465-FA31330236E9}"/>
    <cellStyle name="Comma 10 2 3 4 2 3" xfId="38813" xr:uid="{5907D46D-EF7B-4931-9275-CCB899BEB9C1}"/>
    <cellStyle name="Comma 10 2 3 4 3" xfId="22378" xr:uid="{CE180623-A9A3-4400-8C6D-B36C32011344}"/>
    <cellStyle name="Comma 10 2 3 4 3 2" xfId="44047" xr:uid="{B7D6AB3A-6AC7-4B36-A8EC-BA5634F48964}"/>
    <cellStyle name="Comma 10 2 3 4 4" xfId="33581" xr:uid="{535FDB9B-6417-4277-8035-4C73CB9B49E4}"/>
    <cellStyle name="Comma 10 2 3 5" xfId="14151" xr:uid="{13816470-DE7C-4F22-962F-4A1C9557719C}"/>
    <cellStyle name="Comma 10 2 3 5 2" xfId="19383" xr:uid="{EF307615-1525-417D-A491-A0B90E6FB969}"/>
    <cellStyle name="Comma 10 2 3 5 2 2" xfId="29849" xr:uid="{0CE71A8B-DC0A-4AA7-8071-7F0CB9B4062A}"/>
    <cellStyle name="Comma 10 2 3 5 2 2 2" xfId="51518" xr:uid="{8E846890-8EFB-46E2-80AE-008A159B74F1}"/>
    <cellStyle name="Comma 10 2 3 5 2 3" xfId="41052" xr:uid="{E94C26D6-2195-400C-9FE5-0A3F3D94F661}"/>
    <cellStyle name="Comma 10 2 3 5 3" xfId="24617" xr:uid="{9CF4940C-F8E0-4C25-B4D2-25E961480A2A}"/>
    <cellStyle name="Comma 10 2 3 5 3 2" xfId="46286" xr:uid="{D75D7288-2F9E-4697-83E8-18D30189A863}"/>
    <cellStyle name="Comma 10 2 3 5 4" xfId="35820" xr:uid="{A2848837-550F-4D8C-BF7E-7FE6A5803BE7}"/>
    <cellStyle name="Comma 10 2 3 6" xfId="14904" xr:uid="{93E4B591-250E-4FEE-B0F0-A59F3D6AB8C6}"/>
    <cellStyle name="Comma 10 2 3 6 2" xfId="25370" xr:uid="{E828D16F-8F6C-4F8B-8AE0-03FCEF924DAB}"/>
    <cellStyle name="Comma 10 2 3 6 2 2" xfId="47039" xr:uid="{C871D66D-C807-4576-8B62-8C0F5F781D31}"/>
    <cellStyle name="Comma 10 2 3 6 3" xfId="36573" xr:uid="{0810C978-C09E-4A4C-8C7A-B32C10FE6BE3}"/>
    <cellStyle name="Comma 10 2 3 7" xfId="20138" xr:uid="{70B34C45-8494-4EFE-AA49-55FD5348F5C5}"/>
    <cellStyle name="Comma 10 2 3 7 2" xfId="41807" xr:uid="{ACC1517F-C928-469A-AF7B-5945D24B0534}"/>
    <cellStyle name="Comma 10 2 3 8" xfId="31341" xr:uid="{7B6EF27E-F285-4CEB-9212-41E7AD4AB80B}"/>
    <cellStyle name="Comma 10 2 4" xfId="13409" xr:uid="{EE3C9006-C534-4758-A3FF-64C302D3BCAC}"/>
    <cellStyle name="Comma 10 2 4 2" xfId="18641" xr:uid="{CD11D054-8C06-4CAD-AC37-6B77C0A9A938}"/>
    <cellStyle name="Comma 10 2 4 2 2" xfId="29107" xr:uid="{CD985C3D-CAD8-40CC-8DFA-B494E793B1E2}"/>
    <cellStyle name="Comma 10 2 4 2 2 2" xfId="50776" xr:uid="{9C3C9515-027C-49BF-924B-A4AAE2D23A59}"/>
    <cellStyle name="Comma 10 2 4 2 3" xfId="40310" xr:uid="{6F219E71-6FE6-46E4-A91E-BB7253797D8D}"/>
    <cellStyle name="Comma 10 2 4 3" xfId="23875" xr:uid="{45B82AC2-0C82-4CC0-916E-CF752851B0A6}"/>
    <cellStyle name="Comma 10 2 4 3 2" xfId="45544" xr:uid="{C8D16B30-E47D-4961-970B-EBF33134F8DC}"/>
    <cellStyle name="Comma 10 2 4 4" xfId="35078" xr:uid="{64D870EB-C9D4-40E2-BFF8-FDEA7A8D3DD2}"/>
    <cellStyle name="Comma 10 2 5" xfId="30599" xr:uid="{206C0586-8EED-478A-BE51-B26AE7F5C541}"/>
    <cellStyle name="Comma 10 3" xfId="9135" xr:uid="{00000000-0005-0000-0000-0000F8000000}"/>
    <cellStyle name="Comma 10 3 2" xfId="9884" xr:uid="{FE6018A4-236A-4667-A4CD-3C9CF510C439}"/>
    <cellStyle name="Comma 10 3 2 2" xfId="11393" xr:uid="{70DFEF6D-14B2-4213-BD90-506B33B68747}"/>
    <cellStyle name="Comma 10 3 2 2 2" xfId="12887" xr:uid="{6FCB59DA-F2E4-4D9A-A008-71EFFD22997A}"/>
    <cellStyle name="Comma 10 3 2 2 2 2" xfId="18123" xr:uid="{7C831E27-9F96-4768-B520-E73B0435A914}"/>
    <cellStyle name="Comma 10 3 2 2 2 2 2" xfId="28589" xr:uid="{FC19FC5D-B0DA-4504-A191-A00EE52FE261}"/>
    <cellStyle name="Comma 10 3 2 2 2 2 2 2" xfId="50258" xr:uid="{66848D7D-278F-44A3-B61C-FF19A24A090E}"/>
    <cellStyle name="Comma 10 3 2 2 2 2 3" xfId="39792" xr:uid="{25C015E5-788D-4CCD-B7F0-15535AC67557}"/>
    <cellStyle name="Comma 10 3 2 2 2 3" xfId="23357" xr:uid="{086D9F09-8D2A-4220-BA88-C69F4AE4259E}"/>
    <cellStyle name="Comma 10 3 2 2 2 3 2" xfId="45026" xr:uid="{904AA1C5-D39F-4EEF-9155-408ADE00DB6D}"/>
    <cellStyle name="Comma 10 3 2 2 2 4" xfId="34560" xr:uid="{16C2E60F-5D66-49A9-B783-3FD022701CE9}"/>
    <cellStyle name="Comma 10 3 2 2 3" xfId="16629" xr:uid="{98182A42-6369-4B2E-BC00-E298E2F6BC14}"/>
    <cellStyle name="Comma 10 3 2 2 3 2" xfId="27095" xr:uid="{CE6BA83C-D87F-46AD-8344-7836F3C69ECD}"/>
    <cellStyle name="Comma 10 3 2 2 3 2 2" xfId="48764" xr:uid="{8E160774-AE1F-464A-B7E6-B9261311E45A}"/>
    <cellStyle name="Comma 10 3 2 2 3 3" xfId="38298" xr:uid="{EE9A90E2-4AF5-4DA4-BB0F-A9B6183FCA2E}"/>
    <cellStyle name="Comma 10 3 2 2 4" xfId="21863" xr:uid="{B6D2C7AC-7B71-453C-B4D3-832C96BC1316}"/>
    <cellStyle name="Comma 10 3 2 2 4 2" xfId="43532" xr:uid="{AF67D329-AC22-45C0-ABA2-7629A4B5799A}"/>
    <cellStyle name="Comma 10 3 2 2 5" xfId="33066" xr:uid="{CC9EF583-FE1C-4514-9D91-E493DAFFA75C}"/>
    <cellStyle name="Comma 10 3 2 3" xfId="10646" xr:uid="{7E939CED-3757-42E3-986A-25C6EE3EA3C8}"/>
    <cellStyle name="Comma 10 3 2 3 2" xfId="15882" xr:uid="{838A4C99-965B-4D76-8930-0274B4D5C713}"/>
    <cellStyle name="Comma 10 3 2 3 2 2" xfId="26348" xr:uid="{19AEDEDD-1281-4419-9CFD-66EB2FCC4A01}"/>
    <cellStyle name="Comma 10 3 2 3 2 2 2" xfId="48017" xr:uid="{D5A9762B-6886-4920-BC45-E761FD64AB9B}"/>
    <cellStyle name="Comma 10 3 2 3 2 3" xfId="37551" xr:uid="{1D126211-231C-4BD3-9210-20B075FBBE97}"/>
    <cellStyle name="Comma 10 3 2 3 3" xfId="21116" xr:uid="{380DF76E-B40C-45F6-B8A6-D079616A0759}"/>
    <cellStyle name="Comma 10 3 2 3 3 2" xfId="42785" xr:uid="{24E2A952-66D7-4D60-8A15-EF84092E7A36}"/>
    <cellStyle name="Comma 10 3 2 3 4" xfId="32319" xr:uid="{FD545EA1-D753-457B-970B-2C0F0DCC6D78}"/>
    <cellStyle name="Comma 10 3 2 4" xfId="12140" xr:uid="{23537D6D-17CE-456E-B1EF-90EEA01CB3E1}"/>
    <cellStyle name="Comma 10 3 2 4 2" xfId="17376" xr:uid="{3F8F4587-2B50-4FFC-88B4-394337446BF4}"/>
    <cellStyle name="Comma 10 3 2 4 2 2" xfId="27842" xr:uid="{BA41BBC5-A631-4EF7-BAF5-C8D9E8BBC298}"/>
    <cellStyle name="Comma 10 3 2 4 2 2 2" xfId="49511" xr:uid="{1DECBAB0-0892-4477-9C70-FD320DB4315C}"/>
    <cellStyle name="Comma 10 3 2 4 2 3" xfId="39045" xr:uid="{0BE53348-1375-4CCC-AD0D-BEEB6C068A43}"/>
    <cellStyle name="Comma 10 3 2 4 3" xfId="22610" xr:uid="{5B2F3C53-A0CA-47E0-B445-501C1D619DAA}"/>
    <cellStyle name="Comma 10 3 2 4 3 2" xfId="44279" xr:uid="{F4EFEA91-7933-4482-A14F-F9EC7EB0D08D}"/>
    <cellStyle name="Comma 10 3 2 4 4" xfId="33813" xr:uid="{7DB7D38D-8203-4492-817B-750907E96EDE}"/>
    <cellStyle name="Comma 10 3 2 5" xfId="14383" xr:uid="{830FF91C-6B8F-48F1-A7C5-55B59ACD72FD}"/>
    <cellStyle name="Comma 10 3 2 5 2" xfId="19615" xr:uid="{95AB7545-1FBE-43E7-821F-DB05103FDB59}"/>
    <cellStyle name="Comma 10 3 2 5 2 2" xfId="30081" xr:uid="{718A095D-8213-4875-88D7-B263942B256D}"/>
    <cellStyle name="Comma 10 3 2 5 2 2 2" xfId="51750" xr:uid="{1144FF17-91D7-41ED-95D3-22DF2CF6B3B6}"/>
    <cellStyle name="Comma 10 3 2 5 2 3" xfId="41284" xr:uid="{77AF3EF3-7C43-40C8-8271-1919097E83CE}"/>
    <cellStyle name="Comma 10 3 2 5 3" xfId="24849" xr:uid="{4A6985DD-624F-4FF5-A696-B826D7B713D0}"/>
    <cellStyle name="Comma 10 3 2 5 3 2" xfId="46518" xr:uid="{A3A55747-CFD9-495F-B53C-17A5893DE48E}"/>
    <cellStyle name="Comma 10 3 2 5 4" xfId="36052" xr:uid="{5485FFFA-E0D6-41D1-8030-E14D0991DF95}"/>
    <cellStyle name="Comma 10 3 2 6" xfId="15136" xr:uid="{2C8BE1B7-927D-45B3-B16A-A59EC686A721}"/>
    <cellStyle name="Comma 10 3 2 6 2" xfId="25602" xr:uid="{869E282C-49D2-440A-8515-3F9E9E48E4B0}"/>
    <cellStyle name="Comma 10 3 2 6 2 2" xfId="47271" xr:uid="{A870D9C2-E7BC-462D-B7D5-D0C580E7559B}"/>
    <cellStyle name="Comma 10 3 2 6 3" xfId="36805" xr:uid="{6D625226-D38E-43B0-BF1E-5F2BA4CD3FBA}"/>
    <cellStyle name="Comma 10 3 2 7" xfId="20370" xr:uid="{1B5FBF69-AB66-4EB5-9CA0-A1AFC05061E8}"/>
    <cellStyle name="Comma 10 3 2 7 2" xfId="42039" xr:uid="{0EF340FC-CFED-4D37-AF26-4BE465E00E20}"/>
    <cellStyle name="Comma 10 3 2 8" xfId="31573" xr:uid="{14DCBA98-D6B9-4AAC-8A05-6578897F353F}"/>
    <cellStyle name="Comma 10 3 3" xfId="13638" xr:uid="{6199F2E9-6277-4E92-8144-F42E66391D34}"/>
    <cellStyle name="Comma 10 3 3 2" xfId="18870" xr:uid="{A12FCFE5-A23B-4874-9A26-7D82F2E48365}"/>
    <cellStyle name="Comma 10 3 3 2 2" xfId="29336" xr:uid="{EE9DD7B6-CA48-485C-876A-E9416723F02D}"/>
    <cellStyle name="Comma 10 3 3 2 2 2" xfId="51005" xr:uid="{0253C8DA-EB4E-463E-AE49-F4CAFA4DCD20}"/>
    <cellStyle name="Comma 10 3 3 2 3" xfId="40539" xr:uid="{84E1A9B0-D9FA-4F53-A0A4-E69EB051D361}"/>
    <cellStyle name="Comma 10 3 3 3" xfId="24104" xr:uid="{96956970-B22D-4E77-9BB2-C9D6345F1049}"/>
    <cellStyle name="Comma 10 3 3 3 2" xfId="45773" xr:uid="{F7017D91-A538-4AF0-9043-F2778598C878}"/>
    <cellStyle name="Comma 10 3 3 4" xfId="35307" xr:uid="{755A77B7-B1C0-4C31-88C9-8748F03E91CF}"/>
    <cellStyle name="Comma 10 3 4" xfId="30828" xr:uid="{990F1419-FA33-4F49-93DA-43F13F65DB5B}"/>
    <cellStyle name="Comma 10 4" xfId="9510" xr:uid="{91A78469-23EB-4596-A55C-7AEF0B1EC814}"/>
    <cellStyle name="Comma 10 4 2" xfId="11019" xr:uid="{FC81AA0F-59C3-4FF5-BF77-7A3266905DD3}"/>
    <cellStyle name="Comma 10 4 2 2" xfId="12513" xr:uid="{A03F680B-6B5A-4434-BF9F-AD67E8ED0C66}"/>
    <cellStyle name="Comma 10 4 2 2 2" xfId="17749" xr:uid="{DC22C00D-93B5-4DA7-BE64-007E5F8F0339}"/>
    <cellStyle name="Comma 10 4 2 2 2 2" xfId="28215" xr:uid="{5E921CB7-BA5C-4A89-8F1F-077C8C7A88DE}"/>
    <cellStyle name="Comma 10 4 2 2 2 2 2" xfId="49884" xr:uid="{635504E1-2C79-44D7-9A94-94399988EECA}"/>
    <cellStyle name="Comma 10 4 2 2 2 3" xfId="39418" xr:uid="{211D5ACD-3C9B-4135-9537-B2C861EFF79D}"/>
    <cellStyle name="Comma 10 4 2 2 3" xfId="22983" xr:uid="{4EE50583-67DB-4B6E-A04D-6061D4BC8505}"/>
    <cellStyle name="Comma 10 4 2 2 3 2" xfId="44652" xr:uid="{2049DAD1-9609-4D69-8ECD-43F6678311CF}"/>
    <cellStyle name="Comma 10 4 2 2 4" xfId="34186" xr:uid="{DEF06370-402A-4E82-AD4E-4803B58E4654}"/>
    <cellStyle name="Comma 10 4 2 3" xfId="16255" xr:uid="{60AC9A11-305C-4A22-91C1-80F031ED6438}"/>
    <cellStyle name="Comma 10 4 2 3 2" xfId="26721" xr:uid="{FFA36A9F-712F-4C7A-B9F4-1173B757A3FC}"/>
    <cellStyle name="Comma 10 4 2 3 2 2" xfId="48390" xr:uid="{2A2E6671-CF86-4CBD-AC25-90AC5CC3E368}"/>
    <cellStyle name="Comma 10 4 2 3 3" xfId="37924" xr:uid="{4420453A-9E9C-4EA2-A8DA-69A7748F00C2}"/>
    <cellStyle name="Comma 10 4 2 4" xfId="21489" xr:uid="{8A1F4A51-FAAA-44AA-923B-282AD478490D}"/>
    <cellStyle name="Comma 10 4 2 4 2" xfId="43158" xr:uid="{29A1B47E-FBC4-40D0-A94F-748FD270C6EA}"/>
    <cellStyle name="Comma 10 4 2 5" xfId="32692" xr:uid="{162D15C1-3F89-414B-8E1F-7DAA970DCCD6}"/>
    <cellStyle name="Comma 10 4 3" xfId="10272" xr:uid="{ED242C91-1F11-4918-80CC-481DB35CE478}"/>
    <cellStyle name="Comma 10 4 3 2" xfId="15508" xr:uid="{1BDBA503-061B-4AF5-9E84-790F0BE2101D}"/>
    <cellStyle name="Comma 10 4 3 2 2" xfId="25974" xr:uid="{AA95EECC-CFBB-42B5-8DAE-167F6207B032}"/>
    <cellStyle name="Comma 10 4 3 2 2 2" xfId="47643" xr:uid="{F60BEB41-84C0-47D1-85E8-21E74DC824A6}"/>
    <cellStyle name="Comma 10 4 3 2 3" xfId="37177" xr:uid="{D5D603CD-56BC-4054-B2C6-9EC57AA0026A}"/>
    <cellStyle name="Comma 10 4 3 3" xfId="20742" xr:uid="{8FDB597F-0860-4A81-9452-6FB7E44A5A73}"/>
    <cellStyle name="Comma 10 4 3 3 2" xfId="42411" xr:uid="{808AC7B9-D963-43E7-99E5-65366DCE4671}"/>
    <cellStyle name="Comma 10 4 3 4" xfId="31945" xr:uid="{51A3A737-CB89-4EAB-9AF4-449FE4902285}"/>
    <cellStyle name="Comma 10 4 4" xfId="11766" xr:uid="{4161C322-B9AF-4E2A-8769-B2D88B3DEDA3}"/>
    <cellStyle name="Comma 10 4 4 2" xfId="17002" xr:uid="{F07AAF83-7641-43FB-8600-595CACD63FAE}"/>
    <cellStyle name="Comma 10 4 4 2 2" xfId="27468" xr:uid="{9DB8160D-A902-40DF-98DF-A1D12981CF32}"/>
    <cellStyle name="Comma 10 4 4 2 2 2" xfId="49137" xr:uid="{AE59C9EB-C876-41FD-A469-FBF8F4629475}"/>
    <cellStyle name="Comma 10 4 4 2 3" xfId="38671" xr:uid="{2A348CEF-8925-4221-88E1-CD803A8E7D71}"/>
    <cellStyle name="Comma 10 4 4 3" xfId="22236" xr:uid="{850B7FBE-6316-46B0-9DEE-0690DDF9559F}"/>
    <cellStyle name="Comma 10 4 4 3 2" xfId="43905" xr:uid="{B0CBC7E7-D541-43D1-93C3-FBF73B75EA33}"/>
    <cellStyle name="Comma 10 4 4 4" xfId="33439" xr:uid="{6CAD0456-505A-4C6F-A4BE-BE2A7DA8A1B6}"/>
    <cellStyle name="Comma 10 4 5" xfId="14009" xr:uid="{0D738C62-85B9-400F-BDE7-ADD559B554E2}"/>
    <cellStyle name="Comma 10 4 5 2" xfId="19241" xr:uid="{552404C0-CE09-4DEF-AD13-CACCCF116234}"/>
    <cellStyle name="Comma 10 4 5 2 2" xfId="29707" xr:uid="{EFE61830-2783-4C35-AC75-E23E57A8C4E6}"/>
    <cellStyle name="Comma 10 4 5 2 2 2" xfId="51376" xr:uid="{3EB826A2-F6FB-4803-BCAD-FAB93D9AAF44}"/>
    <cellStyle name="Comma 10 4 5 2 3" xfId="40910" xr:uid="{9330C264-5935-4EAA-AD15-A02390CEC28F}"/>
    <cellStyle name="Comma 10 4 5 3" xfId="24475" xr:uid="{562E303C-861C-483F-8E90-C48693F55BC6}"/>
    <cellStyle name="Comma 10 4 5 3 2" xfId="46144" xr:uid="{AEC7EA96-6451-4308-93F9-8E70A3764A6B}"/>
    <cellStyle name="Comma 10 4 5 4" xfId="35678" xr:uid="{F37F3D0C-BFCD-473E-B5DA-B03F81042A1C}"/>
    <cellStyle name="Comma 10 4 6" xfId="14762" xr:uid="{5F4C759A-7258-401A-90E1-96B893F30BC4}"/>
    <cellStyle name="Comma 10 4 6 2" xfId="25228" xr:uid="{1AF5F367-6ED7-41F8-87DF-5D69AA8F5F04}"/>
    <cellStyle name="Comma 10 4 6 2 2" xfId="46897" xr:uid="{1C65D9C5-3232-4A1B-8F8B-E2BBDA5EE62D}"/>
    <cellStyle name="Comma 10 4 6 3" xfId="36431" xr:uid="{4773550A-9778-4EDF-A020-BE7904325209}"/>
    <cellStyle name="Comma 10 4 7" xfId="19996" xr:uid="{56D25B9D-1631-4CA1-8203-CEC787C6F4B2}"/>
    <cellStyle name="Comma 10 4 7 2" xfId="41665" xr:uid="{DC68CD75-4805-44CD-8BD1-09A3D3A3BC3A}"/>
    <cellStyle name="Comma 10 4 8" xfId="31199" xr:uid="{16B4456A-62CC-41C7-8D5E-623B77E61047}"/>
    <cellStyle name="Comma 10 5" xfId="13268" xr:uid="{6CFEB14A-4A1D-4479-9839-277477E67153}"/>
    <cellStyle name="Comma 10 5 2" xfId="18500" xr:uid="{06FEB1B4-6E94-46E5-B370-FE8432C05CFF}"/>
    <cellStyle name="Comma 10 5 2 2" xfId="28966" xr:uid="{AB3D4DD1-E3B1-44E0-92C0-311870555ED9}"/>
    <cellStyle name="Comma 10 5 2 2 2" xfId="50635" xr:uid="{1CB186FF-BF2C-441D-930C-69846C064CAA}"/>
    <cellStyle name="Comma 10 5 2 3" xfId="40169" xr:uid="{993A032F-2A57-4356-8585-949EDB17A425}"/>
    <cellStyle name="Comma 10 5 3" xfId="23734" xr:uid="{E3E28B71-1E45-4060-8729-BDF50C346A3A}"/>
    <cellStyle name="Comma 10 5 3 2" xfId="45403" xr:uid="{1382BB4A-DF66-4AD7-A467-46B54239C630}"/>
    <cellStyle name="Comma 10 5 4" xfId="34937" xr:uid="{F0D5FE9C-ED48-42F7-B66C-AFD37C4E1206}"/>
    <cellStyle name="Comma 10 6" xfId="30457" xr:uid="{C06CDFF2-6E23-40EB-8A85-CC935C597FF8}"/>
    <cellStyle name="Comma 100" xfId="1202" xr:uid="{00000000-0005-0000-0000-0000F9000000}"/>
    <cellStyle name="Comma 100 2" xfId="9389" xr:uid="{00000000-0005-0000-0000-0000FA000000}"/>
    <cellStyle name="Comma 100 2 2" xfId="10138" xr:uid="{8316283B-43C1-4BD4-8CDD-A2C8C2CBF571}"/>
    <cellStyle name="Comma 100 2 2 2" xfId="11647" xr:uid="{3F7AFEA7-FE7C-472A-9F49-8D8B9E8AB4E3}"/>
    <cellStyle name="Comma 100 2 2 2 2" xfId="13141" xr:uid="{7FA432E6-878B-4581-95D5-4BE7364FC49E}"/>
    <cellStyle name="Comma 100 2 2 2 2 2" xfId="18377" xr:uid="{C43FCD93-E8BD-4D3D-A57B-9C236CFAA553}"/>
    <cellStyle name="Comma 100 2 2 2 2 2 2" xfId="28843" xr:uid="{3206AB8C-7335-48E8-BB94-FB6B137FE49E}"/>
    <cellStyle name="Comma 100 2 2 2 2 2 2 2" xfId="50512" xr:uid="{E0150520-7BDC-4C7B-A401-DFB1F134CDA2}"/>
    <cellStyle name="Comma 100 2 2 2 2 2 3" xfId="40046" xr:uid="{21899CF4-1AEC-4BA7-8E2C-6C4E28DB9D93}"/>
    <cellStyle name="Comma 100 2 2 2 2 3" xfId="23611" xr:uid="{27C5FA4F-280E-4BBC-BD02-CFF429AD0A1B}"/>
    <cellStyle name="Comma 100 2 2 2 2 3 2" xfId="45280" xr:uid="{83F96BE9-F3E6-4F99-A7B5-9E3C7D52DFAB}"/>
    <cellStyle name="Comma 100 2 2 2 2 4" xfId="34814" xr:uid="{911D1D7E-CC40-4491-B742-2826D0A8F69C}"/>
    <cellStyle name="Comma 100 2 2 2 3" xfId="16883" xr:uid="{0C0F1E70-F079-49C2-9A44-1B19EE46DEE9}"/>
    <cellStyle name="Comma 100 2 2 2 3 2" xfId="27349" xr:uid="{3D264366-A032-4232-B381-4BF561408A86}"/>
    <cellStyle name="Comma 100 2 2 2 3 2 2" xfId="49018" xr:uid="{50EE40CC-2E9E-4AD0-BBC6-4297E0368839}"/>
    <cellStyle name="Comma 100 2 2 2 3 3" xfId="38552" xr:uid="{C775E9F3-D592-4889-89A4-F63B1C1756F9}"/>
    <cellStyle name="Comma 100 2 2 2 4" xfId="22117" xr:uid="{88814E8A-8CBD-4D9D-B996-2CEB5A871737}"/>
    <cellStyle name="Comma 100 2 2 2 4 2" xfId="43786" xr:uid="{568E8290-AF55-4AFD-BA60-737E2CDE04C5}"/>
    <cellStyle name="Comma 100 2 2 2 5" xfId="33320" xr:uid="{9A7ECD1C-4CB3-482A-8AD0-30A651461649}"/>
    <cellStyle name="Comma 100 2 2 3" xfId="10900" xr:uid="{B1A1031C-9E84-47E6-9455-EB1D7632A825}"/>
    <cellStyle name="Comma 100 2 2 3 2" xfId="16136" xr:uid="{3D524C4E-4049-405B-ACEC-5E1709191824}"/>
    <cellStyle name="Comma 100 2 2 3 2 2" xfId="26602" xr:uid="{352FAFA0-2F01-4804-9557-0BC0C6A02920}"/>
    <cellStyle name="Comma 100 2 2 3 2 2 2" xfId="48271" xr:uid="{3F8F50DA-1499-4B58-AD29-F1B3CFCF7D9A}"/>
    <cellStyle name="Comma 100 2 2 3 2 3" xfId="37805" xr:uid="{0B5AFEA7-96E8-4102-A528-79D17A15A1C1}"/>
    <cellStyle name="Comma 100 2 2 3 3" xfId="21370" xr:uid="{BE7EEE0A-5D48-42D8-AD64-3BC9EAE6F4BE}"/>
    <cellStyle name="Comma 100 2 2 3 3 2" xfId="43039" xr:uid="{5C0568AA-4BF7-40CE-91A7-BE6C8F9584BE}"/>
    <cellStyle name="Comma 100 2 2 3 4" xfId="32573" xr:uid="{ED68819C-EC8D-499E-9441-F6A5D46BDF94}"/>
    <cellStyle name="Comma 100 2 2 4" xfId="12394" xr:uid="{15F473C8-FF4F-4F40-A761-A8826AC1170E}"/>
    <cellStyle name="Comma 100 2 2 4 2" xfId="17630" xr:uid="{E66625A3-1AFD-4948-B99F-9ABFCA6F4B23}"/>
    <cellStyle name="Comma 100 2 2 4 2 2" xfId="28096" xr:uid="{138036DD-3C62-4C24-A07C-064507A432B1}"/>
    <cellStyle name="Comma 100 2 2 4 2 2 2" xfId="49765" xr:uid="{EF447F51-FBFD-4BAA-A540-55BCE8EED692}"/>
    <cellStyle name="Comma 100 2 2 4 2 3" xfId="39299" xr:uid="{E9B63DA1-AC10-4E6C-945E-9F66B09B1101}"/>
    <cellStyle name="Comma 100 2 2 4 3" xfId="22864" xr:uid="{9D3E50FC-75F3-4663-8940-07100683C693}"/>
    <cellStyle name="Comma 100 2 2 4 3 2" xfId="44533" xr:uid="{A524EA99-A453-47D4-9463-B931C2E1C518}"/>
    <cellStyle name="Comma 100 2 2 4 4" xfId="34067" xr:uid="{C71DC0C2-06D7-45FE-A41F-BCF2FC47FAEC}"/>
    <cellStyle name="Comma 100 2 2 5" xfId="14637" xr:uid="{FFA2EDAE-70E6-4371-A36A-A9D64B4518FF}"/>
    <cellStyle name="Comma 100 2 2 5 2" xfId="19869" xr:uid="{7F9A3239-9D7A-4B9E-83C7-1FB9BEEF765F}"/>
    <cellStyle name="Comma 100 2 2 5 2 2" xfId="30335" xr:uid="{0B58FB4A-7FF7-491B-AE39-19A648C7BDFD}"/>
    <cellStyle name="Comma 100 2 2 5 2 2 2" xfId="52004" xr:uid="{CF9DC690-273E-4425-B649-57EA58E0762B}"/>
    <cellStyle name="Comma 100 2 2 5 2 3" xfId="41538" xr:uid="{D6A0D43A-7641-4104-8569-CF830479C52D}"/>
    <cellStyle name="Comma 100 2 2 5 3" xfId="25103" xr:uid="{F6DE2533-A864-442D-ACBD-C3BF55DF44B8}"/>
    <cellStyle name="Comma 100 2 2 5 3 2" xfId="46772" xr:uid="{2000C1FB-1285-4B5B-9F64-F0ED4BD441ED}"/>
    <cellStyle name="Comma 100 2 2 5 4" xfId="36306" xr:uid="{C7EA1F88-3F98-40BB-B94B-9E934CDD92DD}"/>
    <cellStyle name="Comma 100 2 2 6" xfId="15390" xr:uid="{E14F6BA0-E0E6-477F-A97B-D5A32E90B179}"/>
    <cellStyle name="Comma 100 2 2 6 2" xfId="25856" xr:uid="{FF39EFC4-1BC8-4D18-B1E1-ABF5BD898C40}"/>
    <cellStyle name="Comma 100 2 2 6 2 2" xfId="47525" xr:uid="{C8A19DD5-C02A-4D62-8C8A-7B0ED93F6747}"/>
    <cellStyle name="Comma 100 2 2 6 3" xfId="37059" xr:uid="{B9971D6B-2513-4CCD-BEAF-B750818EDCC6}"/>
    <cellStyle name="Comma 100 2 2 7" xfId="20624" xr:uid="{E903E0CE-C882-4562-8F63-AC960C34F844}"/>
    <cellStyle name="Comma 100 2 2 7 2" xfId="42293" xr:uid="{FB8FD5C7-D162-4C9A-B3DD-CA0905B7C07F}"/>
    <cellStyle name="Comma 100 2 2 8" xfId="31827" xr:uid="{AA9DAEF5-5640-476B-A154-409E7B597D24}"/>
    <cellStyle name="Comma 100 2 3" xfId="13892" xr:uid="{B4371111-F7A2-4602-AA94-2FF80590142E}"/>
    <cellStyle name="Comma 100 2 3 2" xfId="19124" xr:uid="{C6DEA1AE-AA3A-40D3-BBE8-4EDE328A88C7}"/>
    <cellStyle name="Comma 100 2 3 2 2" xfId="29590" xr:uid="{E200C700-C6D4-422E-9D4F-4A2CA28F8C07}"/>
    <cellStyle name="Comma 100 2 3 2 2 2" xfId="51259" xr:uid="{A95FCCA4-4C90-45DC-8C07-4692A3B38AD1}"/>
    <cellStyle name="Comma 100 2 3 2 3" xfId="40793" xr:uid="{4488E961-8762-4BF0-A489-6B0866664418}"/>
    <cellStyle name="Comma 100 2 3 3" xfId="24358" xr:uid="{23CCA894-0FD0-4E81-838A-4974F0BF1712}"/>
    <cellStyle name="Comma 100 2 3 3 2" xfId="46027" xr:uid="{A0057DC5-173E-4B6F-8519-7B06ADD3B83F}"/>
    <cellStyle name="Comma 100 2 3 4" xfId="35561" xr:uid="{919C3308-6C26-4295-A54B-189E516C1B58}"/>
    <cellStyle name="Comma 100 2 4" xfId="31082" xr:uid="{CF6C3D9A-32E9-4812-9BA8-AE2F0A3ADEA5}"/>
    <cellStyle name="Comma 100 3" xfId="9765" xr:uid="{4D6C86A4-5F7D-4464-B430-BCA91EF97899}"/>
    <cellStyle name="Comma 100 3 2" xfId="11274" xr:uid="{35FD60F2-53B5-4460-B8BA-BA819E5F7D21}"/>
    <cellStyle name="Comma 100 3 2 2" xfId="12768" xr:uid="{285D8273-14CD-426E-97D4-830374A38579}"/>
    <cellStyle name="Comma 100 3 2 2 2" xfId="18004" xr:uid="{27A1A6C8-399E-43CC-B9CA-8BDDA288E4BD}"/>
    <cellStyle name="Comma 100 3 2 2 2 2" xfId="28470" xr:uid="{A6AA5EC4-370F-4778-A9D5-F67A1B670A09}"/>
    <cellStyle name="Comma 100 3 2 2 2 2 2" xfId="50139" xr:uid="{0D352375-2D3C-4430-9F1E-BCB05FBB76AF}"/>
    <cellStyle name="Comma 100 3 2 2 2 3" xfId="39673" xr:uid="{7BBB1A5A-BF46-4FCB-BA3E-2F2D794CA850}"/>
    <cellStyle name="Comma 100 3 2 2 3" xfId="23238" xr:uid="{F62DE5B0-8800-4011-89B2-3ABF455048D8}"/>
    <cellStyle name="Comma 100 3 2 2 3 2" xfId="44907" xr:uid="{61DB6D2D-CBE1-4C39-BBE4-008B04D408A3}"/>
    <cellStyle name="Comma 100 3 2 2 4" xfId="34441" xr:uid="{C0A6140E-DE6D-4D2A-873C-9F87FB0EBEF9}"/>
    <cellStyle name="Comma 100 3 2 3" xfId="16510" xr:uid="{7155460D-15A9-4B23-BB9B-4436B371677D}"/>
    <cellStyle name="Comma 100 3 2 3 2" xfId="26976" xr:uid="{5AFB9C38-A44D-432A-9AED-9F90B5C40029}"/>
    <cellStyle name="Comma 100 3 2 3 2 2" xfId="48645" xr:uid="{3217279C-A229-4FC5-AF9C-7B9F51CBF501}"/>
    <cellStyle name="Comma 100 3 2 3 3" xfId="38179" xr:uid="{B0C61EBA-C3E3-45AB-A977-1CE959048BB4}"/>
    <cellStyle name="Comma 100 3 2 4" xfId="21744" xr:uid="{02358D91-7FA2-4BA5-9AB6-207F1E6B6DF0}"/>
    <cellStyle name="Comma 100 3 2 4 2" xfId="43413" xr:uid="{6B3AAA40-4F6B-484B-8E27-3A83604D28AE}"/>
    <cellStyle name="Comma 100 3 2 5" xfId="32947" xr:uid="{BA930F3F-1BD3-4901-8EFE-B2CC1B778ED4}"/>
    <cellStyle name="Comma 100 3 3" xfId="10527" xr:uid="{3D88C8C4-97B1-4956-86B7-6C2C5A579FB6}"/>
    <cellStyle name="Comma 100 3 3 2" xfId="15763" xr:uid="{0CD58A19-20F0-4DFA-82A8-4FB236258989}"/>
    <cellStyle name="Comma 100 3 3 2 2" xfId="26229" xr:uid="{B750B0B3-4F89-4DFE-B5AA-D43BF995FD21}"/>
    <cellStyle name="Comma 100 3 3 2 2 2" xfId="47898" xr:uid="{63294131-785B-43E1-A2AF-0D78E7E2FEC5}"/>
    <cellStyle name="Comma 100 3 3 2 3" xfId="37432" xr:uid="{368E6B88-FB94-4B8B-A009-9EA1A027DE0F}"/>
    <cellStyle name="Comma 100 3 3 3" xfId="20997" xr:uid="{D686C063-1211-4BF7-8F2F-C28D1E6BC2ED}"/>
    <cellStyle name="Comma 100 3 3 3 2" xfId="42666" xr:uid="{79BA61A3-C4E7-4126-862E-6CDF31954BB2}"/>
    <cellStyle name="Comma 100 3 3 4" xfId="32200" xr:uid="{60972458-7894-4FEE-9607-FFB051D6CD78}"/>
    <cellStyle name="Comma 100 3 4" xfId="12021" xr:uid="{D5FC37C3-5748-4130-BC70-5ABCFABB21DC}"/>
    <cellStyle name="Comma 100 3 4 2" xfId="17257" xr:uid="{A0356FAD-5C95-4F1B-95C4-55DC9D111766}"/>
    <cellStyle name="Comma 100 3 4 2 2" xfId="27723" xr:uid="{9428AB1B-8F2D-4BD4-A9F6-5CF2ACADFDBA}"/>
    <cellStyle name="Comma 100 3 4 2 2 2" xfId="49392" xr:uid="{68B992AA-72F1-4E9B-930F-BC8FB277728A}"/>
    <cellStyle name="Comma 100 3 4 2 3" xfId="38926" xr:uid="{FEF708A3-44B3-4E23-9164-C09033CB7EA4}"/>
    <cellStyle name="Comma 100 3 4 3" xfId="22491" xr:uid="{3AE77C2F-2AAB-4206-8B61-2507CCD36AAA}"/>
    <cellStyle name="Comma 100 3 4 3 2" xfId="44160" xr:uid="{9700C5CB-1727-4A8F-B8F2-C7AEDBD724CC}"/>
    <cellStyle name="Comma 100 3 4 4" xfId="33694" xr:uid="{D7AD1C7A-0CDF-4C37-8363-3EFCC0D46189}"/>
    <cellStyle name="Comma 100 3 5" xfId="14264" xr:uid="{3682F8FB-369D-4371-821C-7C6D1F05D387}"/>
    <cellStyle name="Comma 100 3 5 2" xfId="19496" xr:uid="{E1E9A634-F72D-46A3-BB18-FBE50C77B678}"/>
    <cellStyle name="Comma 100 3 5 2 2" xfId="29962" xr:uid="{88CB7C96-9728-48B7-87A5-1A2BA8D7E5F0}"/>
    <cellStyle name="Comma 100 3 5 2 2 2" xfId="51631" xr:uid="{FDAF7D3D-C037-4D8F-A09F-23CEBEE0EB05}"/>
    <cellStyle name="Comma 100 3 5 2 3" xfId="41165" xr:uid="{0DEAA69A-AB69-41EB-99E3-93363756FA8F}"/>
    <cellStyle name="Comma 100 3 5 3" xfId="24730" xr:uid="{B382DECE-F449-4038-B5FF-85935E9B46B3}"/>
    <cellStyle name="Comma 100 3 5 3 2" xfId="46399" xr:uid="{18EA9474-5CD1-41CA-BDE9-EEB7D7CDCB86}"/>
    <cellStyle name="Comma 100 3 5 4" xfId="35933" xr:uid="{2675B957-87EA-4E91-9FE9-45B6045B50CD}"/>
    <cellStyle name="Comma 100 3 6" xfId="15017" xr:uid="{F26B07AB-44A7-457B-ACD6-CA30FEE00863}"/>
    <cellStyle name="Comma 100 3 6 2" xfId="25483" xr:uid="{0CAED5EA-73F7-402D-950A-E8886FA76792}"/>
    <cellStyle name="Comma 100 3 6 2 2" xfId="47152" xr:uid="{EEEDCA85-7056-4958-BC71-2441EE746DFE}"/>
    <cellStyle name="Comma 100 3 6 3" xfId="36686" xr:uid="{18D282E7-688F-4933-89BD-4EA7EF6A1AB7}"/>
    <cellStyle name="Comma 100 3 7" xfId="20251" xr:uid="{BAAAC0D1-016E-4D25-83E4-9102F85C0444}"/>
    <cellStyle name="Comma 100 3 7 2" xfId="41920" xr:uid="{C7832218-3BD7-4983-A011-96453DA19CF0}"/>
    <cellStyle name="Comma 100 3 8" xfId="31454" xr:uid="{0C3C463D-58D1-4AD9-A735-7692EEBEE48C}"/>
    <cellStyle name="Comma 100 4" xfId="13521" xr:uid="{23E7EA24-89AE-449C-A31D-AAF9028D673A}"/>
    <cellStyle name="Comma 100 4 2" xfId="18753" xr:uid="{7BADEAEF-1407-46D6-BBB4-4F54944FE5EA}"/>
    <cellStyle name="Comma 100 4 2 2" xfId="29219" xr:uid="{905B6279-80AB-441B-88CA-0635C8A6F877}"/>
    <cellStyle name="Comma 100 4 2 2 2" xfId="50888" xr:uid="{9460FE77-797B-46B2-8342-C48E230434A6}"/>
    <cellStyle name="Comma 100 4 2 3" xfId="40422" xr:uid="{5BBE8E9F-4BFB-4573-889D-6959F6EDE0A2}"/>
    <cellStyle name="Comma 100 4 3" xfId="23987" xr:uid="{26A6241A-1A62-4F73-B41A-271D2F972B0E}"/>
    <cellStyle name="Comma 100 4 3 2" xfId="45656" xr:uid="{DC82FAAA-369F-4F04-B0D6-445709A3EE8B}"/>
    <cellStyle name="Comma 100 4 4" xfId="35190" xr:uid="{ED26B4F0-CCB1-46C7-91E6-42BF65FA0886}"/>
    <cellStyle name="Comma 100 5" xfId="30711" xr:uid="{C983E303-562E-42C9-9E25-F7EE23E0367F}"/>
    <cellStyle name="Comma 101" xfId="1192" xr:uid="{00000000-0005-0000-0000-0000FB000000}"/>
    <cellStyle name="Comma 101 2" xfId="9387" xr:uid="{00000000-0005-0000-0000-0000FC000000}"/>
    <cellStyle name="Comma 101 2 2" xfId="10136" xr:uid="{75AA4293-F4F8-447B-A54B-234B58BB4901}"/>
    <cellStyle name="Comma 101 2 2 2" xfId="11645" xr:uid="{9CC3E5B4-371F-4D14-9153-F9C5273E0793}"/>
    <cellStyle name="Comma 101 2 2 2 2" xfId="13139" xr:uid="{A2A3F9CD-8698-4CD2-BB54-3AAA3E863D95}"/>
    <cellStyle name="Comma 101 2 2 2 2 2" xfId="18375" xr:uid="{5EC77A83-D441-4F19-BCA2-E4393AC1A33C}"/>
    <cellStyle name="Comma 101 2 2 2 2 2 2" xfId="28841" xr:uid="{54ED125C-6FF9-4918-A8B7-6AD9C55634DE}"/>
    <cellStyle name="Comma 101 2 2 2 2 2 2 2" xfId="50510" xr:uid="{71110E7A-E1BE-455B-A676-D0B797E5E6A3}"/>
    <cellStyle name="Comma 101 2 2 2 2 2 3" xfId="40044" xr:uid="{44CBAD6B-F961-4003-8048-4738DAF5D1A0}"/>
    <cellStyle name="Comma 101 2 2 2 2 3" xfId="23609" xr:uid="{96719499-BC0D-4CCA-B532-1522D9A12727}"/>
    <cellStyle name="Comma 101 2 2 2 2 3 2" xfId="45278" xr:uid="{51CB02E1-E8AD-4B7C-9034-C9A1CFB1925E}"/>
    <cellStyle name="Comma 101 2 2 2 2 4" xfId="34812" xr:uid="{29257634-A6FF-4174-904C-BA423C372DEE}"/>
    <cellStyle name="Comma 101 2 2 2 3" xfId="16881" xr:uid="{339C97A1-6F50-4095-A2FE-B3C431FFDB87}"/>
    <cellStyle name="Comma 101 2 2 2 3 2" xfId="27347" xr:uid="{41C0336C-0462-495C-9D29-08B948BFA1EB}"/>
    <cellStyle name="Comma 101 2 2 2 3 2 2" xfId="49016" xr:uid="{5C0A8DDA-DF32-4C83-88E2-535D68D53DA4}"/>
    <cellStyle name="Comma 101 2 2 2 3 3" xfId="38550" xr:uid="{0F2BAE47-30E1-45A5-A833-043FDF2A42B3}"/>
    <cellStyle name="Comma 101 2 2 2 4" xfId="22115" xr:uid="{1A82E63C-E8AE-43B5-BE7E-32DD8C45FB3A}"/>
    <cellStyle name="Comma 101 2 2 2 4 2" xfId="43784" xr:uid="{92A777BF-8F3B-40EE-90BB-5BF097D53574}"/>
    <cellStyle name="Comma 101 2 2 2 5" xfId="33318" xr:uid="{26AC06E6-FB29-45B6-8083-4E407162E46B}"/>
    <cellStyle name="Comma 101 2 2 3" xfId="10898" xr:uid="{3E9529C0-2B8A-4D7C-98A7-2ECEAC5AB3D8}"/>
    <cellStyle name="Comma 101 2 2 3 2" xfId="16134" xr:uid="{28F52966-417B-466E-AC22-9A811ED4ECE4}"/>
    <cellStyle name="Comma 101 2 2 3 2 2" xfId="26600" xr:uid="{BFA524BA-25A7-4EB6-920B-0856275CE8AC}"/>
    <cellStyle name="Comma 101 2 2 3 2 2 2" xfId="48269" xr:uid="{83386C7E-B2A7-4229-B2A1-C825364914BA}"/>
    <cellStyle name="Comma 101 2 2 3 2 3" xfId="37803" xr:uid="{9D1587B5-D92F-4050-A01A-3A2FB81DB508}"/>
    <cellStyle name="Comma 101 2 2 3 3" xfId="21368" xr:uid="{3EFF682C-F386-4D82-9C74-F77E42B8BF38}"/>
    <cellStyle name="Comma 101 2 2 3 3 2" xfId="43037" xr:uid="{9AE6DF9B-D709-4D51-AE9F-687692A89088}"/>
    <cellStyle name="Comma 101 2 2 3 4" xfId="32571" xr:uid="{66F96A69-EE73-4BAC-8476-7F7F356C0B22}"/>
    <cellStyle name="Comma 101 2 2 4" xfId="12392" xr:uid="{21307328-B21A-4181-BBA2-BB522205C312}"/>
    <cellStyle name="Comma 101 2 2 4 2" xfId="17628" xr:uid="{FDA77C91-62C0-407E-9F2A-355C8677CFE2}"/>
    <cellStyle name="Comma 101 2 2 4 2 2" xfId="28094" xr:uid="{2BA41349-8138-4FFA-B4B9-4652E46A0010}"/>
    <cellStyle name="Comma 101 2 2 4 2 2 2" xfId="49763" xr:uid="{CDA8DC1D-B8FA-4F97-95A2-30A151F579A8}"/>
    <cellStyle name="Comma 101 2 2 4 2 3" xfId="39297" xr:uid="{233D5A6B-6741-479E-946A-991B16072D62}"/>
    <cellStyle name="Comma 101 2 2 4 3" xfId="22862" xr:uid="{ED623DF8-2807-4183-ADDA-6A1D1A9DB1C4}"/>
    <cellStyle name="Comma 101 2 2 4 3 2" xfId="44531" xr:uid="{6BE22103-FF3C-44D5-86ED-C3E4402217E6}"/>
    <cellStyle name="Comma 101 2 2 4 4" xfId="34065" xr:uid="{A4E2B2D3-3E0D-47A8-834E-4ABB0BE16245}"/>
    <cellStyle name="Comma 101 2 2 5" xfId="14635" xr:uid="{E725A3DB-763F-415D-805E-D306C4B745AE}"/>
    <cellStyle name="Comma 101 2 2 5 2" xfId="19867" xr:uid="{05D25167-A40D-4CE7-956A-BEDECDB4A779}"/>
    <cellStyle name="Comma 101 2 2 5 2 2" xfId="30333" xr:uid="{3901487C-8BEB-4A47-84D5-2C3907A427A1}"/>
    <cellStyle name="Comma 101 2 2 5 2 2 2" xfId="52002" xr:uid="{4466E2F8-535F-4166-B134-B3CCD3E811D7}"/>
    <cellStyle name="Comma 101 2 2 5 2 3" xfId="41536" xr:uid="{7A2225F7-C159-4DEC-9149-73EF459A48E1}"/>
    <cellStyle name="Comma 101 2 2 5 3" xfId="25101" xr:uid="{3FF690A4-2C21-4561-BDAF-361953B5EDF2}"/>
    <cellStyle name="Comma 101 2 2 5 3 2" xfId="46770" xr:uid="{28798F04-00B6-464A-9BC2-F2C5DDA8CBA3}"/>
    <cellStyle name="Comma 101 2 2 5 4" xfId="36304" xr:uid="{5CE6FBA7-2B88-406F-A0F7-DB9619C42136}"/>
    <cellStyle name="Comma 101 2 2 6" xfId="15388" xr:uid="{A76D9882-3699-4BF8-A37C-C58FB8694796}"/>
    <cellStyle name="Comma 101 2 2 6 2" xfId="25854" xr:uid="{81345B28-C462-4D2B-B12D-E6DABE8FA156}"/>
    <cellStyle name="Comma 101 2 2 6 2 2" xfId="47523" xr:uid="{F4CDBAEA-E431-44EB-A757-519F843FA06B}"/>
    <cellStyle name="Comma 101 2 2 6 3" xfId="37057" xr:uid="{1D66CE0A-AB91-4D2B-A278-7741C4741AF0}"/>
    <cellStyle name="Comma 101 2 2 7" xfId="20622" xr:uid="{A957A591-D148-4F5F-A12D-0F2D0BA2A9F4}"/>
    <cellStyle name="Comma 101 2 2 7 2" xfId="42291" xr:uid="{4B39DB5C-CD43-4897-8B7A-D03C7FCCDA36}"/>
    <cellStyle name="Comma 101 2 2 8" xfId="31825" xr:uid="{C4ADE1EC-6262-483D-94E7-C9D417443712}"/>
    <cellStyle name="Comma 101 2 3" xfId="13890" xr:uid="{AEF4C771-0297-423B-8E74-06DE2C8005F2}"/>
    <cellStyle name="Comma 101 2 3 2" xfId="19122" xr:uid="{68D79D58-AEAE-4CBB-AC50-8A6BC159426B}"/>
    <cellStyle name="Comma 101 2 3 2 2" xfId="29588" xr:uid="{DFCB4248-383C-4D61-B0D8-D7889090BEB5}"/>
    <cellStyle name="Comma 101 2 3 2 2 2" xfId="51257" xr:uid="{FFF44698-FFE5-4E7E-80FC-F7829C00395E}"/>
    <cellStyle name="Comma 101 2 3 2 3" xfId="40791" xr:uid="{06BB6047-E334-4F5A-A5B4-C65D085D76CD}"/>
    <cellStyle name="Comma 101 2 3 3" xfId="24356" xr:uid="{B5BC39C6-3916-4A4D-B304-524C50D1C745}"/>
    <cellStyle name="Comma 101 2 3 3 2" xfId="46025" xr:uid="{1CEA4D11-F2BB-4498-AAF7-6F6A56B1666D}"/>
    <cellStyle name="Comma 101 2 3 4" xfId="35559" xr:uid="{8DAB0D11-69A2-4EB9-9BFB-3C0D0552B8D0}"/>
    <cellStyle name="Comma 101 2 4" xfId="31080" xr:uid="{F51ABF1F-F3A4-42CB-BB9E-379F78BD5CC8}"/>
    <cellStyle name="Comma 101 3" xfId="9763" xr:uid="{992BEC87-3C82-41F1-A167-4F9C92B81DF9}"/>
    <cellStyle name="Comma 101 3 2" xfId="11272" xr:uid="{C520C469-3F41-4F63-927B-99A6E8A3175E}"/>
    <cellStyle name="Comma 101 3 2 2" xfId="12766" xr:uid="{F3D4180A-FACB-4F45-BD87-E8295E3B127D}"/>
    <cellStyle name="Comma 101 3 2 2 2" xfId="18002" xr:uid="{DF33F490-F84B-472A-BE1E-A4B2C2462DE8}"/>
    <cellStyle name="Comma 101 3 2 2 2 2" xfId="28468" xr:uid="{E0747150-8A27-48BA-BECC-DCE09BAF9D2B}"/>
    <cellStyle name="Comma 101 3 2 2 2 2 2" xfId="50137" xr:uid="{50B90D35-823B-4B9E-84B7-2B1624A3F369}"/>
    <cellStyle name="Comma 101 3 2 2 2 3" xfId="39671" xr:uid="{D12EE95E-F265-4B7A-A02F-8660789FA01D}"/>
    <cellStyle name="Comma 101 3 2 2 3" xfId="23236" xr:uid="{CF1EF403-9D0E-4986-9052-3C43838E7EAD}"/>
    <cellStyle name="Comma 101 3 2 2 3 2" xfId="44905" xr:uid="{1450CBF1-A774-4748-B2EF-4609E296541A}"/>
    <cellStyle name="Comma 101 3 2 2 4" xfId="34439" xr:uid="{54BB01E5-57F7-47BE-98DB-B65968529B2E}"/>
    <cellStyle name="Comma 101 3 2 3" xfId="16508" xr:uid="{D0C56A5E-68E2-4CF4-9807-A18D154796CB}"/>
    <cellStyle name="Comma 101 3 2 3 2" xfId="26974" xr:uid="{36E5EA3B-02AB-40BE-B586-1FF7F423D611}"/>
    <cellStyle name="Comma 101 3 2 3 2 2" xfId="48643" xr:uid="{C0CF410B-6C50-48B9-8406-B35D0B28ED13}"/>
    <cellStyle name="Comma 101 3 2 3 3" xfId="38177" xr:uid="{6CC9B38F-0341-4155-BF45-6D2A34A29685}"/>
    <cellStyle name="Comma 101 3 2 4" xfId="21742" xr:uid="{E587D6AD-56D2-4EEC-8525-0CB0721CE3D4}"/>
    <cellStyle name="Comma 101 3 2 4 2" xfId="43411" xr:uid="{F7C1FE45-349F-4FB0-BC13-37BF177432FE}"/>
    <cellStyle name="Comma 101 3 2 5" xfId="32945" xr:uid="{27F3E46F-3AB6-4C5B-AAC6-8A53E119640B}"/>
    <cellStyle name="Comma 101 3 3" xfId="10525" xr:uid="{63F540AF-1004-42E4-8A57-AD4C0D79AC0E}"/>
    <cellStyle name="Comma 101 3 3 2" xfId="15761" xr:uid="{F0FAFFEA-4BBC-4955-A796-BB8D5329D68B}"/>
    <cellStyle name="Comma 101 3 3 2 2" xfId="26227" xr:uid="{4DFDB4AC-3E7A-4C51-9C50-D9FD5B88D793}"/>
    <cellStyle name="Comma 101 3 3 2 2 2" xfId="47896" xr:uid="{AC099FC0-5BA4-4FF9-8A44-5E58B1726961}"/>
    <cellStyle name="Comma 101 3 3 2 3" xfId="37430" xr:uid="{007DD764-8008-49EA-8CD3-55418FD773AF}"/>
    <cellStyle name="Comma 101 3 3 3" xfId="20995" xr:uid="{6F8A8C30-705C-4843-8D2C-E94416A504B5}"/>
    <cellStyle name="Comma 101 3 3 3 2" xfId="42664" xr:uid="{B2ADA737-1F1D-4B60-A91C-B6B358EF981F}"/>
    <cellStyle name="Comma 101 3 3 4" xfId="32198" xr:uid="{4D137D7F-BFC2-45FD-ACFB-F96ACC0ECA33}"/>
    <cellStyle name="Comma 101 3 4" xfId="12019" xr:uid="{FF46ED82-9055-498E-A31C-09A6F4314CA3}"/>
    <cellStyle name="Comma 101 3 4 2" xfId="17255" xr:uid="{2B1F37B0-CAD3-4965-B740-E53D1AE2552C}"/>
    <cellStyle name="Comma 101 3 4 2 2" xfId="27721" xr:uid="{8EC2C5E0-3DB2-435D-8CBE-8EB2048A0E3E}"/>
    <cellStyle name="Comma 101 3 4 2 2 2" xfId="49390" xr:uid="{857C8EFA-A913-4379-AAC1-D9824A5DE345}"/>
    <cellStyle name="Comma 101 3 4 2 3" xfId="38924" xr:uid="{B9A12901-67E8-4EC1-90F5-23157F5C3E00}"/>
    <cellStyle name="Comma 101 3 4 3" xfId="22489" xr:uid="{76E3C7D1-F3CC-43B8-8CFE-2A451414C59F}"/>
    <cellStyle name="Comma 101 3 4 3 2" xfId="44158" xr:uid="{810F1E6A-0A76-4FDA-B0D4-B3141C2D9DB0}"/>
    <cellStyle name="Comma 101 3 4 4" xfId="33692" xr:uid="{52116B9A-834E-4F03-B549-7E54FBC714C6}"/>
    <cellStyle name="Comma 101 3 5" xfId="14262" xr:uid="{4C99F8FD-2183-4B56-81BB-739553DE1D98}"/>
    <cellStyle name="Comma 101 3 5 2" xfId="19494" xr:uid="{16861416-4719-40E2-BB81-652C1E76B995}"/>
    <cellStyle name="Comma 101 3 5 2 2" xfId="29960" xr:uid="{10336F6A-594F-4224-AB1D-275CCCEC2F5E}"/>
    <cellStyle name="Comma 101 3 5 2 2 2" xfId="51629" xr:uid="{C4625B5A-E287-4BF6-AA8A-4E929A264DC8}"/>
    <cellStyle name="Comma 101 3 5 2 3" xfId="41163" xr:uid="{DD989E22-9FF6-4344-9AE1-8C54486B042B}"/>
    <cellStyle name="Comma 101 3 5 3" xfId="24728" xr:uid="{BEB0F9DC-9027-4BFF-8EA4-9D60B4FE755A}"/>
    <cellStyle name="Comma 101 3 5 3 2" xfId="46397" xr:uid="{03D90818-996D-41E7-B8D2-F300E615A87B}"/>
    <cellStyle name="Comma 101 3 5 4" xfId="35931" xr:uid="{E1600C60-672E-4AE8-BEC7-B21ECFE3B1E9}"/>
    <cellStyle name="Comma 101 3 6" xfId="15015" xr:uid="{08FDC15F-0DFA-4A59-823E-35EE3C75DEF9}"/>
    <cellStyle name="Comma 101 3 6 2" xfId="25481" xr:uid="{E99BBF78-FD74-4FBA-B4F4-CD7CE5F0D3FC}"/>
    <cellStyle name="Comma 101 3 6 2 2" xfId="47150" xr:uid="{5D70056E-8F4D-4EBC-9AD8-983D2A5CC998}"/>
    <cellStyle name="Comma 101 3 6 3" xfId="36684" xr:uid="{6349651D-EB82-4BEB-AC6B-E4E8DAC2E3F6}"/>
    <cellStyle name="Comma 101 3 7" xfId="20249" xr:uid="{E415D7AD-7B93-4D97-B228-3A0889B633E5}"/>
    <cellStyle name="Comma 101 3 7 2" xfId="41918" xr:uid="{0E49F337-DA1D-4C98-9E48-0CF59DA78D5E}"/>
    <cellStyle name="Comma 101 3 8" xfId="31452" xr:uid="{4FE7C02C-BF8B-446D-895D-D1D7B084BDCF}"/>
    <cellStyle name="Comma 101 4" xfId="13519" xr:uid="{14A7D2E1-22C9-4041-A54B-A295F7E07E8E}"/>
    <cellStyle name="Comma 101 4 2" xfId="18751" xr:uid="{706510A7-3968-4043-9AA4-28B0908F0870}"/>
    <cellStyle name="Comma 101 4 2 2" xfId="29217" xr:uid="{C03680FB-B2AC-420B-B3E3-CC309DE63768}"/>
    <cellStyle name="Comma 101 4 2 2 2" xfId="50886" xr:uid="{0A8115C4-CE05-49CF-A070-88A31853255F}"/>
    <cellStyle name="Comma 101 4 2 3" xfId="40420" xr:uid="{B557D682-98FC-47DF-9631-C512233BE532}"/>
    <cellStyle name="Comma 101 4 3" xfId="23985" xr:uid="{48ACDB6C-4093-48AD-B1C2-32B279311129}"/>
    <cellStyle name="Comma 101 4 3 2" xfId="45654" xr:uid="{7CD703AA-0107-41EE-A014-E92A3EC0FC43}"/>
    <cellStyle name="Comma 101 4 4" xfId="35188" xr:uid="{6AAD26F6-E3D8-40C6-A46A-7EA8FE2DC405}"/>
    <cellStyle name="Comma 101 5" xfId="30709" xr:uid="{F350BAC4-A8CF-49C9-AD17-49584994CA23}"/>
    <cellStyle name="Comma 102" xfId="1191" xr:uid="{00000000-0005-0000-0000-0000FD000000}"/>
    <cellStyle name="Comma 102 2" xfId="1892" xr:uid="{00000000-0005-0000-0000-0000FE000000}"/>
    <cellStyle name="Comma 102 2 2" xfId="9440" xr:uid="{00000000-0005-0000-0000-0000FF000000}"/>
    <cellStyle name="Comma 102 2 2 2" xfId="10189" xr:uid="{EB574447-1949-4142-BC00-DCD1FEF736DB}"/>
    <cellStyle name="Comma 102 2 2 2 2" xfId="11698" xr:uid="{F2D39B8D-BBE5-46E4-83B6-B3838DC69F8C}"/>
    <cellStyle name="Comma 102 2 2 2 2 2" xfId="13192" xr:uid="{AC741CFF-A19C-4860-9FC0-176C138CB2F3}"/>
    <cellStyle name="Comma 102 2 2 2 2 2 2" xfId="18428" xr:uid="{D741DF39-8CB3-45A8-81AA-1DF6244B12A6}"/>
    <cellStyle name="Comma 102 2 2 2 2 2 2 2" xfId="28894" xr:uid="{B2667CEB-A1BE-4E6C-9192-7830B4F9BACB}"/>
    <cellStyle name="Comma 102 2 2 2 2 2 2 2 2" xfId="50563" xr:uid="{DCEE5CFC-83D5-4B13-B40D-6383AA30D683}"/>
    <cellStyle name="Comma 102 2 2 2 2 2 2 3" xfId="40097" xr:uid="{5EC5C332-FCB5-49CE-97B5-2A38B14920E0}"/>
    <cellStyle name="Comma 102 2 2 2 2 2 3" xfId="23662" xr:uid="{428FC014-0DF0-451B-ACFA-19536D854641}"/>
    <cellStyle name="Comma 102 2 2 2 2 2 3 2" xfId="45331" xr:uid="{74F1BBB7-052B-4665-855A-B46C0AF13989}"/>
    <cellStyle name="Comma 102 2 2 2 2 2 4" xfId="34865" xr:uid="{12E7F14B-89A1-423D-9C2D-AD2CCB226F51}"/>
    <cellStyle name="Comma 102 2 2 2 2 3" xfId="16934" xr:uid="{FB96A63C-7583-4A42-9806-DA292CA2C038}"/>
    <cellStyle name="Comma 102 2 2 2 2 3 2" xfId="27400" xr:uid="{31B6EB7C-E9CD-48ED-AA4C-A6E4CB83B6AD}"/>
    <cellStyle name="Comma 102 2 2 2 2 3 2 2" xfId="49069" xr:uid="{9D1FBD30-9214-47EB-942B-E17FDEFEC413}"/>
    <cellStyle name="Comma 102 2 2 2 2 3 3" xfId="38603" xr:uid="{8DA44068-B5B8-4DE4-B3D4-9451DE13E0EE}"/>
    <cellStyle name="Comma 102 2 2 2 2 4" xfId="22168" xr:uid="{6D386A4A-7597-4340-A95A-08D30B061C20}"/>
    <cellStyle name="Comma 102 2 2 2 2 4 2" xfId="43837" xr:uid="{67C03796-F259-48BA-BF14-4CC5582727B4}"/>
    <cellStyle name="Comma 102 2 2 2 2 5" xfId="33371" xr:uid="{B1A27D85-5E1A-4325-95A8-E456D7C7DF2E}"/>
    <cellStyle name="Comma 102 2 2 2 3" xfId="10951" xr:uid="{DAF9486D-2029-4FEF-969B-12D1F94C44F5}"/>
    <cellStyle name="Comma 102 2 2 2 3 2" xfId="16187" xr:uid="{6A11582B-7FF1-42FE-84C9-3A636364A82F}"/>
    <cellStyle name="Comma 102 2 2 2 3 2 2" xfId="26653" xr:uid="{DC5418B0-51EE-466F-AE8D-541DDD48BBD0}"/>
    <cellStyle name="Comma 102 2 2 2 3 2 2 2" xfId="48322" xr:uid="{A8EEBEA8-D33C-48B3-91C4-D04B5225EBBD}"/>
    <cellStyle name="Comma 102 2 2 2 3 2 3" xfId="37856" xr:uid="{DAFA9CE2-E471-46B3-B0C1-CC8FE2495563}"/>
    <cellStyle name="Comma 102 2 2 2 3 3" xfId="21421" xr:uid="{47929AAE-66F7-450A-9649-9941F9BBED7D}"/>
    <cellStyle name="Comma 102 2 2 2 3 3 2" xfId="43090" xr:uid="{E591F79A-A0BD-4111-A2C3-747193A03E96}"/>
    <cellStyle name="Comma 102 2 2 2 3 4" xfId="32624" xr:uid="{64183447-ACB8-4C91-89DC-83A64B10BECF}"/>
    <cellStyle name="Comma 102 2 2 2 4" xfId="12445" xr:uid="{CC6AE3F0-A1F7-4D41-91D1-92A73AE8D784}"/>
    <cellStyle name="Comma 102 2 2 2 4 2" xfId="17681" xr:uid="{16F72092-FE0A-492D-876B-2B02F39AEDEB}"/>
    <cellStyle name="Comma 102 2 2 2 4 2 2" xfId="28147" xr:uid="{CE5A4050-8E1D-4FBF-8F43-87ABE0C8CB95}"/>
    <cellStyle name="Comma 102 2 2 2 4 2 2 2" xfId="49816" xr:uid="{B5E9674B-D771-41E6-87E5-7A431311108B}"/>
    <cellStyle name="Comma 102 2 2 2 4 2 3" xfId="39350" xr:uid="{B7A33C73-FC95-4770-9501-AFE51D17270E}"/>
    <cellStyle name="Comma 102 2 2 2 4 3" xfId="22915" xr:uid="{144A2C5D-FBC1-413E-9FB4-8DB4782D41CE}"/>
    <cellStyle name="Comma 102 2 2 2 4 3 2" xfId="44584" xr:uid="{2CDE1B78-2F57-412D-AA07-6507DCCAC3A9}"/>
    <cellStyle name="Comma 102 2 2 2 4 4" xfId="34118" xr:uid="{2BD832CF-ACE9-4E9D-BFBA-E35D791EC5C0}"/>
    <cellStyle name="Comma 102 2 2 2 5" xfId="14688" xr:uid="{6CF8B087-FC9E-42A8-B8B0-1D2D5F640D4F}"/>
    <cellStyle name="Comma 102 2 2 2 5 2" xfId="19920" xr:uid="{2440E8DB-21AE-4489-BFC9-A82532CEE5A0}"/>
    <cellStyle name="Comma 102 2 2 2 5 2 2" xfId="30386" xr:uid="{C5B29E9C-5243-4D7D-87E5-504EEB19111C}"/>
    <cellStyle name="Comma 102 2 2 2 5 2 2 2" xfId="52055" xr:uid="{0BF0CE3A-5434-47A4-8200-2273BA9D5BF3}"/>
    <cellStyle name="Comma 102 2 2 2 5 2 3" xfId="41589" xr:uid="{FA3377C8-6076-4EA1-8D21-DD69C244371A}"/>
    <cellStyle name="Comma 102 2 2 2 5 3" xfId="25154" xr:uid="{BF2A3C0C-ED9D-4028-A8B5-EE410A4D700C}"/>
    <cellStyle name="Comma 102 2 2 2 5 3 2" xfId="46823" xr:uid="{CE9076D9-45E3-425C-B6CB-A91F997D7874}"/>
    <cellStyle name="Comma 102 2 2 2 5 4" xfId="36357" xr:uid="{EA0BE123-6057-486A-BC2D-F217E0E27B44}"/>
    <cellStyle name="Comma 102 2 2 2 6" xfId="15441" xr:uid="{253506A9-7FC9-4190-8FFD-8A7974C8ACBD}"/>
    <cellStyle name="Comma 102 2 2 2 6 2" xfId="25907" xr:uid="{295185DE-5A2D-4CFC-8D88-CAEFDDC58245}"/>
    <cellStyle name="Comma 102 2 2 2 6 2 2" xfId="47576" xr:uid="{2B1443B4-FCDF-418E-99EA-BAAF8792793C}"/>
    <cellStyle name="Comma 102 2 2 2 6 3" xfId="37110" xr:uid="{40083B25-C4FC-4AEF-BB24-C5B016C6B499}"/>
    <cellStyle name="Comma 102 2 2 2 7" xfId="20675" xr:uid="{3DF27C46-5A08-4144-BD09-3EC301DB5421}"/>
    <cellStyle name="Comma 102 2 2 2 7 2" xfId="42344" xr:uid="{7710AC3C-6708-4119-BAF2-39C6887A6A1E}"/>
    <cellStyle name="Comma 102 2 2 2 8" xfId="31878" xr:uid="{14D5A739-6A67-4EF9-9562-8AECECB207AE}"/>
    <cellStyle name="Comma 102 2 2 3" xfId="13943" xr:uid="{38C2CB4D-0851-4AF3-993A-564F68C48E18}"/>
    <cellStyle name="Comma 102 2 2 3 2" xfId="19175" xr:uid="{C441E64D-84DD-45D4-93EB-F4C01D9B71D6}"/>
    <cellStyle name="Comma 102 2 2 3 2 2" xfId="29641" xr:uid="{FB70DDB6-0B2A-4153-9D34-661CA43F9E3F}"/>
    <cellStyle name="Comma 102 2 2 3 2 2 2" xfId="51310" xr:uid="{980FA831-34B9-40D7-AD78-3BF3B85C7350}"/>
    <cellStyle name="Comma 102 2 2 3 2 3" xfId="40844" xr:uid="{66E5604A-3C14-4528-B8C5-F35B7A6F9525}"/>
    <cellStyle name="Comma 102 2 2 3 3" xfId="24409" xr:uid="{32521156-777B-4DD6-BB3A-5D0CA408B54D}"/>
    <cellStyle name="Comma 102 2 2 3 3 2" xfId="46078" xr:uid="{ACB1170B-9705-4EFC-AAB2-C8C3BC2F479D}"/>
    <cellStyle name="Comma 102 2 2 3 4" xfId="35612" xr:uid="{E5B1F726-F7AF-4DFE-AE91-F5C37C11E3A2}"/>
    <cellStyle name="Comma 102 2 2 4" xfId="31133" xr:uid="{5056B841-0EE2-4737-B4C1-59743F8498C6}"/>
    <cellStyle name="Comma 102 2 3" xfId="9816" xr:uid="{3B22D39D-445B-49A8-9AD2-2A63B06C8C4A}"/>
    <cellStyle name="Comma 102 2 3 2" xfId="11325" xr:uid="{2B32EE67-0972-42C0-A286-C113BE611602}"/>
    <cellStyle name="Comma 102 2 3 2 2" xfId="12819" xr:uid="{29E2DCFC-A9EC-43D4-B93C-AD6179AF6352}"/>
    <cellStyle name="Comma 102 2 3 2 2 2" xfId="18055" xr:uid="{777B247C-92B8-45E4-BB73-43EEE68C5EFD}"/>
    <cellStyle name="Comma 102 2 3 2 2 2 2" xfId="28521" xr:uid="{28C11E14-B8FA-4479-A598-292066E2F033}"/>
    <cellStyle name="Comma 102 2 3 2 2 2 2 2" xfId="50190" xr:uid="{1A4D93CD-8414-43D2-A4CB-569773332CD0}"/>
    <cellStyle name="Comma 102 2 3 2 2 2 3" xfId="39724" xr:uid="{19986A44-3CC8-4337-87DE-50A0E8754A64}"/>
    <cellStyle name="Comma 102 2 3 2 2 3" xfId="23289" xr:uid="{3720BE82-A511-4FDE-A2DE-C1D7EB240AAA}"/>
    <cellStyle name="Comma 102 2 3 2 2 3 2" xfId="44958" xr:uid="{0A376791-E2E6-4B10-A175-5C8DC6197E92}"/>
    <cellStyle name="Comma 102 2 3 2 2 4" xfId="34492" xr:uid="{26B5F4BD-72E4-46A3-B501-294D31637E5E}"/>
    <cellStyle name="Comma 102 2 3 2 3" xfId="16561" xr:uid="{339E8DDA-154F-496C-A0A5-83EA735F446A}"/>
    <cellStyle name="Comma 102 2 3 2 3 2" xfId="27027" xr:uid="{D1A54753-A193-4314-8CE4-B6B527CDE476}"/>
    <cellStyle name="Comma 102 2 3 2 3 2 2" xfId="48696" xr:uid="{4F4C7CDD-D4DE-499D-9453-E966B67FC552}"/>
    <cellStyle name="Comma 102 2 3 2 3 3" xfId="38230" xr:uid="{95329F5D-6505-4C79-8F5F-ED9ED5595DAC}"/>
    <cellStyle name="Comma 102 2 3 2 4" xfId="21795" xr:uid="{E2438F3D-DAFC-42EA-8FA9-6F14A79893E6}"/>
    <cellStyle name="Comma 102 2 3 2 4 2" xfId="43464" xr:uid="{A6CA74B7-99F5-4480-8DB3-9A24932C33C2}"/>
    <cellStyle name="Comma 102 2 3 2 5" xfId="32998" xr:uid="{4B849D94-55BA-454B-BD8F-F4D34A9131C3}"/>
    <cellStyle name="Comma 102 2 3 3" xfId="10578" xr:uid="{D2825E3B-3F75-422E-8CDA-5E37C721F7C4}"/>
    <cellStyle name="Comma 102 2 3 3 2" xfId="15814" xr:uid="{B87F91D7-EADE-4FFA-A867-48A1FB74607F}"/>
    <cellStyle name="Comma 102 2 3 3 2 2" xfId="26280" xr:uid="{5D8EC92D-84BB-48ED-BA49-C01BF8FE5BDF}"/>
    <cellStyle name="Comma 102 2 3 3 2 2 2" xfId="47949" xr:uid="{91FEB2F7-6F54-4987-9F07-98F48BE6D7B2}"/>
    <cellStyle name="Comma 102 2 3 3 2 3" xfId="37483" xr:uid="{5C288360-955E-4D44-9539-1EAEC4865C8A}"/>
    <cellStyle name="Comma 102 2 3 3 3" xfId="21048" xr:uid="{75523C7F-94F5-4364-AE7C-067CEA29C1D1}"/>
    <cellStyle name="Comma 102 2 3 3 3 2" xfId="42717" xr:uid="{F75295A5-7C68-4615-9C8C-E21980A4E88E}"/>
    <cellStyle name="Comma 102 2 3 3 4" xfId="32251" xr:uid="{FF84B77A-BC9E-4D57-96FB-8748B6E5B44A}"/>
    <cellStyle name="Comma 102 2 3 4" xfId="12072" xr:uid="{7619512C-FC03-42C5-9BE2-EDFD17A887F9}"/>
    <cellStyle name="Comma 102 2 3 4 2" xfId="17308" xr:uid="{50D50571-099F-439D-A497-F113D3E33B44}"/>
    <cellStyle name="Comma 102 2 3 4 2 2" xfId="27774" xr:uid="{6AF1F1C7-83BA-4458-852A-2716DBA7021F}"/>
    <cellStyle name="Comma 102 2 3 4 2 2 2" xfId="49443" xr:uid="{9B13314D-3ECB-4E8B-AE67-958D4344522F}"/>
    <cellStyle name="Comma 102 2 3 4 2 3" xfId="38977" xr:uid="{9A091E6D-BF9E-4227-BDBF-D71F5AA0F719}"/>
    <cellStyle name="Comma 102 2 3 4 3" xfId="22542" xr:uid="{9C5CD71C-8E6F-4592-976D-28E0442BE72C}"/>
    <cellStyle name="Comma 102 2 3 4 3 2" xfId="44211" xr:uid="{54174509-8909-4474-83FA-FF8FDB700C37}"/>
    <cellStyle name="Comma 102 2 3 4 4" xfId="33745" xr:uid="{2EB0893D-299E-4592-A2C4-B0D951C21897}"/>
    <cellStyle name="Comma 102 2 3 5" xfId="14315" xr:uid="{A11455D8-EE5F-47C4-839E-7C1971D60BCD}"/>
    <cellStyle name="Comma 102 2 3 5 2" xfId="19547" xr:uid="{6671F511-6BB4-4FEF-B02D-FD50B1CCD949}"/>
    <cellStyle name="Comma 102 2 3 5 2 2" xfId="30013" xr:uid="{714B819D-6710-4EB5-B26B-44317EAC7C5D}"/>
    <cellStyle name="Comma 102 2 3 5 2 2 2" xfId="51682" xr:uid="{3A274012-B958-49E5-BF86-4BF9C41D89D3}"/>
    <cellStyle name="Comma 102 2 3 5 2 3" xfId="41216" xr:uid="{719C95DC-FB6C-4110-86A0-120023663BB3}"/>
    <cellStyle name="Comma 102 2 3 5 3" xfId="24781" xr:uid="{9FBBC3C4-FB3D-4DD9-B56A-76456BACBA1A}"/>
    <cellStyle name="Comma 102 2 3 5 3 2" xfId="46450" xr:uid="{0A97126B-D3BC-44CE-9A64-EBEECD8FA1D1}"/>
    <cellStyle name="Comma 102 2 3 5 4" xfId="35984" xr:uid="{51196FAA-3AD8-4E99-8D4B-8EC4D4F01BC9}"/>
    <cellStyle name="Comma 102 2 3 6" xfId="15068" xr:uid="{B9BD3DFB-F253-4028-9FC4-CC42BA29C9DC}"/>
    <cellStyle name="Comma 102 2 3 6 2" xfId="25534" xr:uid="{B53AC83A-938D-462A-8BFF-2BCE83A68960}"/>
    <cellStyle name="Comma 102 2 3 6 2 2" xfId="47203" xr:uid="{CA3EE558-63FA-4307-826B-E573BE5C9C6C}"/>
    <cellStyle name="Comma 102 2 3 6 3" xfId="36737" xr:uid="{15D246A2-ED4D-4213-93D3-72A2A6B8A319}"/>
    <cellStyle name="Comma 102 2 3 7" xfId="20302" xr:uid="{3FC49FAD-5990-4121-9F6C-6DDC198FEA80}"/>
    <cellStyle name="Comma 102 2 3 7 2" xfId="41971" xr:uid="{A6DDB734-C7C5-46EB-B6B7-28FC4BDF1144}"/>
    <cellStyle name="Comma 102 2 3 8" xfId="31505" xr:uid="{AD3A3B1C-C83F-4C58-AE3A-9FA6D74F1FCB}"/>
    <cellStyle name="Comma 102 2 4" xfId="13572" xr:uid="{48133648-E8FB-4C5B-AF8D-CB67B494C8B0}"/>
    <cellStyle name="Comma 102 2 4 2" xfId="18804" xr:uid="{7F2E146C-3070-412E-9C91-F8DDEAE32ED2}"/>
    <cellStyle name="Comma 102 2 4 2 2" xfId="29270" xr:uid="{08ABEF12-B9E0-49B8-83A1-CE755216554A}"/>
    <cellStyle name="Comma 102 2 4 2 2 2" xfId="50939" xr:uid="{7BCF6021-25F8-4DB4-A0E9-C7F020527C9E}"/>
    <cellStyle name="Comma 102 2 4 2 3" xfId="40473" xr:uid="{6B5194B4-0364-4B69-9DA8-218F07ADD99F}"/>
    <cellStyle name="Comma 102 2 4 3" xfId="24038" xr:uid="{286B9160-6AF0-4E07-97B1-DA88F35547E8}"/>
    <cellStyle name="Comma 102 2 4 3 2" xfId="45707" xr:uid="{891FF646-9288-405C-ABF9-5EFC3A3665CF}"/>
    <cellStyle name="Comma 102 2 4 4" xfId="35241" xr:uid="{90FF9E0C-05B5-4392-B262-65F2F291F377}"/>
    <cellStyle name="Comma 102 2 5" xfId="30762" xr:uid="{88650841-3F8A-4FC2-96CD-DBB773D27C81}"/>
    <cellStyle name="Comma 102 3" xfId="9386" xr:uid="{00000000-0005-0000-0000-000000010000}"/>
    <cellStyle name="Comma 102 3 2" xfId="10135" xr:uid="{FF676242-763A-4CC9-ACB0-297BE924469D}"/>
    <cellStyle name="Comma 102 3 2 2" xfId="11644" xr:uid="{A694F598-7899-4AE8-A9B2-9C7B2A67F722}"/>
    <cellStyle name="Comma 102 3 2 2 2" xfId="13138" xr:uid="{286EC20F-EC16-4C1F-AA7F-4928CC23D5B6}"/>
    <cellStyle name="Comma 102 3 2 2 2 2" xfId="18374" xr:uid="{CFBA852B-D227-4783-A6D8-7780D8AD8EFA}"/>
    <cellStyle name="Comma 102 3 2 2 2 2 2" xfId="28840" xr:uid="{50AC3BBC-99F3-4575-8B04-48EF96D34189}"/>
    <cellStyle name="Comma 102 3 2 2 2 2 2 2" xfId="50509" xr:uid="{8D5303EC-BBF9-439C-A4EE-7BDEF6793462}"/>
    <cellStyle name="Comma 102 3 2 2 2 2 3" xfId="40043" xr:uid="{38D5E464-E97D-4DA0-87BF-B42091557468}"/>
    <cellStyle name="Comma 102 3 2 2 2 3" xfId="23608" xr:uid="{C9D628DC-5F60-44C9-8079-F67858C00409}"/>
    <cellStyle name="Comma 102 3 2 2 2 3 2" xfId="45277" xr:uid="{12146FED-C88F-49BF-AAC1-A41C9942AA62}"/>
    <cellStyle name="Comma 102 3 2 2 2 4" xfId="34811" xr:uid="{4EA543B4-C868-4A00-A293-CFF3DDCE2B9F}"/>
    <cellStyle name="Comma 102 3 2 2 3" xfId="16880" xr:uid="{4196352D-7D29-4BAB-BFC2-D7F5FA8B9F58}"/>
    <cellStyle name="Comma 102 3 2 2 3 2" xfId="27346" xr:uid="{CCC7836E-1788-4756-92E2-ABF7299125F6}"/>
    <cellStyle name="Comma 102 3 2 2 3 2 2" xfId="49015" xr:uid="{67E0601D-07B4-469E-88C3-C41AD57DBCCA}"/>
    <cellStyle name="Comma 102 3 2 2 3 3" xfId="38549" xr:uid="{E39F4ACB-E76A-44BD-B8E5-AD2193B12F01}"/>
    <cellStyle name="Comma 102 3 2 2 4" xfId="22114" xr:uid="{2CE9E738-9B05-46F9-8993-1F10E3216C79}"/>
    <cellStyle name="Comma 102 3 2 2 4 2" xfId="43783" xr:uid="{05BC6B89-C8F0-477F-9461-160DDE6C0A9B}"/>
    <cellStyle name="Comma 102 3 2 2 5" xfId="33317" xr:uid="{EBDBE09C-454D-4EF8-8DE9-7A38CF342BCD}"/>
    <cellStyle name="Comma 102 3 2 3" xfId="10897" xr:uid="{CBF8F80C-22A0-4F5E-9625-A9FE77FA3464}"/>
    <cellStyle name="Comma 102 3 2 3 2" xfId="16133" xr:uid="{6EB7064E-57A3-4550-92E8-F47277744230}"/>
    <cellStyle name="Comma 102 3 2 3 2 2" xfId="26599" xr:uid="{BB2C28B0-5FD7-4F7D-B9A9-9D731D0DC91A}"/>
    <cellStyle name="Comma 102 3 2 3 2 2 2" xfId="48268" xr:uid="{608C7A7F-A970-4451-83DE-669A19024C01}"/>
    <cellStyle name="Comma 102 3 2 3 2 3" xfId="37802" xr:uid="{92AF2B72-9E70-499F-A890-F14B5C6FFC57}"/>
    <cellStyle name="Comma 102 3 2 3 3" xfId="21367" xr:uid="{3D79C930-833F-4644-99AE-4B735634BEBD}"/>
    <cellStyle name="Comma 102 3 2 3 3 2" xfId="43036" xr:uid="{0BB3D050-9E69-47CB-A00A-0AA2DEB6443C}"/>
    <cellStyle name="Comma 102 3 2 3 4" xfId="32570" xr:uid="{4F289510-567E-473E-B795-D436C4D45C47}"/>
    <cellStyle name="Comma 102 3 2 4" xfId="12391" xr:uid="{A412BC94-871A-40AD-A750-D049F654C9E5}"/>
    <cellStyle name="Comma 102 3 2 4 2" xfId="17627" xr:uid="{F782CF7D-D688-4DCF-8E90-494A23B9BEA2}"/>
    <cellStyle name="Comma 102 3 2 4 2 2" xfId="28093" xr:uid="{0D36DBCB-CADB-4866-BB1A-278AAE494B0E}"/>
    <cellStyle name="Comma 102 3 2 4 2 2 2" xfId="49762" xr:uid="{3C7E787C-BAC8-49E5-ACD8-A06C8AD6DC80}"/>
    <cellStyle name="Comma 102 3 2 4 2 3" xfId="39296" xr:uid="{5C63A47E-34CE-4973-AE77-802623EE199B}"/>
    <cellStyle name="Comma 102 3 2 4 3" xfId="22861" xr:uid="{D1FFEA86-6B9B-41D9-A518-2E55D5A9125B}"/>
    <cellStyle name="Comma 102 3 2 4 3 2" xfId="44530" xr:uid="{39103849-C375-4F66-81A9-13A74EC31E44}"/>
    <cellStyle name="Comma 102 3 2 4 4" xfId="34064" xr:uid="{9A9C3BC4-2745-46F3-91FD-E9EB1AEE23B9}"/>
    <cellStyle name="Comma 102 3 2 5" xfId="14634" xr:uid="{BA31538D-E9DD-4247-80D4-3BEDC811E547}"/>
    <cellStyle name="Comma 102 3 2 5 2" xfId="19866" xr:uid="{9B5B9611-7EE9-40A5-BC94-1775EE9DD1EC}"/>
    <cellStyle name="Comma 102 3 2 5 2 2" xfId="30332" xr:uid="{68F7279C-2312-4B39-BA96-B7461668D1D1}"/>
    <cellStyle name="Comma 102 3 2 5 2 2 2" xfId="52001" xr:uid="{1B15FDFF-B7C6-43E9-A951-234F145B57EA}"/>
    <cellStyle name="Comma 102 3 2 5 2 3" xfId="41535" xr:uid="{B4941F0A-0D29-456F-8E5E-0C67B30F3AD9}"/>
    <cellStyle name="Comma 102 3 2 5 3" xfId="25100" xr:uid="{AD88A245-57D2-45CD-BC31-B438638D7FD0}"/>
    <cellStyle name="Comma 102 3 2 5 3 2" xfId="46769" xr:uid="{DAF73692-3A03-45DB-A94A-19F8EA24DEF9}"/>
    <cellStyle name="Comma 102 3 2 5 4" xfId="36303" xr:uid="{445EDF8D-DCA1-4FC0-A272-51773030493C}"/>
    <cellStyle name="Comma 102 3 2 6" xfId="15387" xr:uid="{A41BC25A-88EB-45DE-B562-A9731C77627D}"/>
    <cellStyle name="Comma 102 3 2 6 2" xfId="25853" xr:uid="{2D87FE22-2777-4223-9C32-7D748821EDBD}"/>
    <cellStyle name="Comma 102 3 2 6 2 2" xfId="47522" xr:uid="{90FB5F54-EA9B-466B-94D7-E80EFC821A8A}"/>
    <cellStyle name="Comma 102 3 2 6 3" xfId="37056" xr:uid="{271B4E47-5D21-48FC-B03C-B7DA5338FE58}"/>
    <cellStyle name="Comma 102 3 2 7" xfId="20621" xr:uid="{8EF06954-6934-4246-8394-093EAABA9089}"/>
    <cellStyle name="Comma 102 3 2 7 2" xfId="42290" xr:uid="{7F69BE22-BF58-4A8A-ABA7-41F273FD7CED}"/>
    <cellStyle name="Comma 102 3 2 8" xfId="31824" xr:uid="{526387DE-8742-4EEE-85AF-1134F1CBB8B3}"/>
    <cellStyle name="Comma 102 3 3" xfId="13889" xr:uid="{2ADA6490-3282-45B4-AC5A-07946F5546E2}"/>
    <cellStyle name="Comma 102 3 3 2" xfId="19121" xr:uid="{0DFA3443-D036-4DF2-BA99-61B466D56D75}"/>
    <cellStyle name="Comma 102 3 3 2 2" xfId="29587" xr:uid="{ACED8701-EE9A-40D0-986D-4EAF8540263C}"/>
    <cellStyle name="Comma 102 3 3 2 2 2" xfId="51256" xr:uid="{E72507B1-B536-4651-BBA8-71699C1A8D72}"/>
    <cellStyle name="Comma 102 3 3 2 3" xfId="40790" xr:uid="{99A22157-F6B8-4D7B-9BB7-98FC8A999141}"/>
    <cellStyle name="Comma 102 3 3 3" xfId="24355" xr:uid="{D3A96C19-F471-46FD-AF71-2DF4039F6B66}"/>
    <cellStyle name="Comma 102 3 3 3 2" xfId="46024" xr:uid="{27E47DBC-0D74-40C9-A2B4-CEB6729006B7}"/>
    <cellStyle name="Comma 102 3 3 4" xfId="35558" xr:uid="{82DF3385-6248-470C-9619-CE80B2C7966D}"/>
    <cellStyle name="Comma 102 3 4" xfId="31079" xr:uid="{1487C8FC-6E3C-4626-9926-E580B2360B3F}"/>
    <cellStyle name="Comma 102 4" xfId="9762" xr:uid="{AB2D3E14-F75B-4474-B3CF-09336A6BBEF7}"/>
    <cellStyle name="Comma 102 4 2" xfId="11271" xr:uid="{60907F65-5A60-4CD1-A4F7-A79B82B19ACC}"/>
    <cellStyle name="Comma 102 4 2 2" xfId="12765" xr:uid="{403450BD-4A2B-42E3-9444-C5AD24B124CD}"/>
    <cellStyle name="Comma 102 4 2 2 2" xfId="18001" xr:uid="{20285EFD-A058-4BEF-A3A2-1F81DDC0D282}"/>
    <cellStyle name="Comma 102 4 2 2 2 2" xfId="28467" xr:uid="{6F83B06D-A765-48D3-88CE-D64E43007B25}"/>
    <cellStyle name="Comma 102 4 2 2 2 2 2" xfId="50136" xr:uid="{676AAE03-2B9B-49FE-87E3-AC1860E67C75}"/>
    <cellStyle name="Comma 102 4 2 2 2 3" xfId="39670" xr:uid="{ABB1B2B5-DF3C-4A3E-9659-EB86300400EA}"/>
    <cellStyle name="Comma 102 4 2 2 3" xfId="23235" xr:uid="{9CBBF4A7-57DF-457D-BF4E-648F4D009368}"/>
    <cellStyle name="Comma 102 4 2 2 3 2" xfId="44904" xr:uid="{4B0B59FC-4566-4A08-B936-9A1C0A486E1E}"/>
    <cellStyle name="Comma 102 4 2 2 4" xfId="34438" xr:uid="{332B1231-12B8-4D73-A423-C0712AAEF1D1}"/>
    <cellStyle name="Comma 102 4 2 3" xfId="16507" xr:uid="{FE04280C-9A7A-41C0-98AF-BC97AED973DD}"/>
    <cellStyle name="Comma 102 4 2 3 2" xfId="26973" xr:uid="{D972356B-ECA1-45AE-8346-4B44C44B08A3}"/>
    <cellStyle name="Comma 102 4 2 3 2 2" xfId="48642" xr:uid="{9F5DA8AC-8C1F-40CD-8EF1-A763C157CC20}"/>
    <cellStyle name="Comma 102 4 2 3 3" xfId="38176" xr:uid="{883F87C4-C752-4E7E-A10A-AB896128D1A1}"/>
    <cellStyle name="Comma 102 4 2 4" xfId="21741" xr:uid="{2C6B552C-FEC2-4675-AB5D-E3CBC2B77D72}"/>
    <cellStyle name="Comma 102 4 2 4 2" xfId="43410" xr:uid="{48509791-29A8-4A71-9271-0D01DCB7E3A3}"/>
    <cellStyle name="Comma 102 4 2 5" xfId="32944" xr:uid="{6D26453A-8C74-4DAD-B108-8B02626C04D1}"/>
    <cellStyle name="Comma 102 4 3" xfId="10524" xr:uid="{C091822E-03A0-4BDB-BFB8-1AA8C9BAF38C}"/>
    <cellStyle name="Comma 102 4 3 2" xfId="15760" xr:uid="{41580E5D-37AE-47F2-8FF2-E641174C291E}"/>
    <cellStyle name="Comma 102 4 3 2 2" xfId="26226" xr:uid="{E7ADB82E-40BE-4D12-A7B3-0A79195FA1AA}"/>
    <cellStyle name="Comma 102 4 3 2 2 2" xfId="47895" xr:uid="{56080F32-D198-40D1-B697-72F94C71D9EB}"/>
    <cellStyle name="Comma 102 4 3 2 3" xfId="37429" xr:uid="{9534B5AB-6DAF-4365-A90B-B911BA041E7F}"/>
    <cellStyle name="Comma 102 4 3 3" xfId="20994" xr:uid="{7FD3BDF6-07D7-49C0-9A4C-77C019FB97AC}"/>
    <cellStyle name="Comma 102 4 3 3 2" xfId="42663" xr:uid="{AE109A7F-409A-4A9A-AC8B-E93DB0018477}"/>
    <cellStyle name="Comma 102 4 3 4" xfId="32197" xr:uid="{DC851771-3B53-4BF7-B23C-CF406D4F0E13}"/>
    <cellStyle name="Comma 102 4 4" xfId="12018" xr:uid="{A9015817-6EAE-407A-8CA7-6A641459E7E0}"/>
    <cellStyle name="Comma 102 4 4 2" xfId="17254" xr:uid="{42D9C603-D9EB-4FA8-B1DC-1ACAFD41DB46}"/>
    <cellStyle name="Comma 102 4 4 2 2" xfId="27720" xr:uid="{8369B5EC-7BAF-4C37-A9DA-E6D4463F6A6F}"/>
    <cellStyle name="Comma 102 4 4 2 2 2" xfId="49389" xr:uid="{1EC09A98-4517-46DA-9E2F-BCFB92C6E510}"/>
    <cellStyle name="Comma 102 4 4 2 3" xfId="38923" xr:uid="{8B1B8F21-E6AC-4B85-A8CC-D668BE79CCDE}"/>
    <cellStyle name="Comma 102 4 4 3" xfId="22488" xr:uid="{E1716C57-DFE0-43DD-B22A-302BCFBE71F1}"/>
    <cellStyle name="Comma 102 4 4 3 2" xfId="44157" xr:uid="{6565B935-F5AC-4E67-A079-9BCC18C8EEB6}"/>
    <cellStyle name="Comma 102 4 4 4" xfId="33691" xr:uid="{04F30C58-7EBF-40E5-9BBC-0957D924970E}"/>
    <cellStyle name="Comma 102 4 5" xfId="14261" xr:uid="{0F35CC8C-A5E5-4804-9E64-10D4BB614AFF}"/>
    <cellStyle name="Comma 102 4 5 2" xfId="19493" xr:uid="{BC1EF4C5-6071-4588-BAD5-31BC02486847}"/>
    <cellStyle name="Comma 102 4 5 2 2" xfId="29959" xr:uid="{7827681E-9600-4BAD-8901-2EE565DCB477}"/>
    <cellStyle name="Comma 102 4 5 2 2 2" xfId="51628" xr:uid="{C47683CB-81E0-42C8-90FE-C220E193578E}"/>
    <cellStyle name="Comma 102 4 5 2 3" xfId="41162" xr:uid="{FD9BA647-639E-43FD-9DC1-5DC70224756E}"/>
    <cellStyle name="Comma 102 4 5 3" xfId="24727" xr:uid="{332758CF-5CD1-4DD0-9A4C-B36713ABF162}"/>
    <cellStyle name="Comma 102 4 5 3 2" xfId="46396" xr:uid="{50E7D721-E44B-4A60-9063-DF9C658A96B5}"/>
    <cellStyle name="Comma 102 4 5 4" xfId="35930" xr:uid="{C9C1AC59-3522-4618-95BF-89E7D07701F1}"/>
    <cellStyle name="Comma 102 4 6" xfId="15014" xr:uid="{43A1A104-197F-4762-939E-4D614163ECA7}"/>
    <cellStyle name="Comma 102 4 6 2" xfId="25480" xr:uid="{DD8050AE-AAB8-4389-8873-313FEEC3A205}"/>
    <cellStyle name="Comma 102 4 6 2 2" xfId="47149" xr:uid="{39014A7D-D3EC-4610-8567-B8F497FE52D5}"/>
    <cellStyle name="Comma 102 4 6 3" xfId="36683" xr:uid="{A5E69641-1A78-4D72-9874-4E66E0DB9114}"/>
    <cellStyle name="Comma 102 4 7" xfId="20248" xr:uid="{7D13A87A-C5AF-4047-AF8F-DC4DC07C79ED}"/>
    <cellStyle name="Comma 102 4 7 2" xfId="41917" xr:uid="{FE93FEA9-1C99-433A-8649-1E807D130EE7}"/>
    <cellStyle name="Comma 102 4 8" xfId="31451" xr:uid="{CCC4626A-8992-4D00-93C3-0450B79C75BA}"/>
    <cellStyle name="Comma 102 5" xfId="13518" xr:uid="{FF318C21-618A-4FA2-9305-DD4B25A6C1F6}"/>
    <cellStyle name="Comma 102 5 2" xfId="18750" xr:uid="{F1BDFBB7-33D1-42B0-9F67-8035682C9B03}"/>
    <cellStyle name="Comma 102 5 2 2" xfId="29216" xr:uid="{0965BC5C-496B-42C5-9EF7-B2A57957CCF8}"/>
    <cellStyle name="Comma 102 5 2 2 2" xfId="50885" xr:uid="{72213A7A-5EEF-4212-982D-C0D4F225BDDB}"/>
    <cellStyle name="Comma 102 5 2 3" xfId="40419" xr:uid="{C4374E88-1149-4483-8183-6D5AD3ED56A7}"/>
    <cellStyle name="Comma 102 5 3" xfId="23984" xr:uid="{E66D677D-5445-430D-BA7B-9D106A346AF3}"/>
    <cellStyle name="Comma 102 5 3 2" xfId="45653" xr:uid="{F7019B94-7D3B-4A30-A4B4-E2AB0C34C91C}"/>
    <cellStyle name="Comma 102 5 4" xfId="35187" xr:uid="{43AEEADB-405B-4597-A0B6-BDD21FA2EDDF}"/>
    <cellStyle name="Comma 102 6" xfId="30708" xr:uid="{75CE4AA6-8765-4D9C-B899-001CED1EC32A}"/>
    <cellStyle name="Comma 103" xfId="1203" xr:uid="{00000000-0005-0000-0000-000001010000}"/>
    <cellStyle name="Comma 103 2" xfId="1899" xr:uid="{00000000-0005-0000-0000-000002010000}"/>
    <cellStyle name="Comma 103 2 2" xfId="9441" xr:uid="{00000000-0005-0000-0000-000003010000}"/>
    <cellStyle name="Comma 103 2 2 2" xfId="10190" xr:uid="{FEC738CC-F706-436E-B093-4FAB9F914EF0}"/>
    <cellStyle name="Comma 103 2 2 2 2" xfId="11699" xr:uid="{17CF04B9-2748-4076-8F2D-5E9E6188C783}"/>
    <cellStyle name="Comma 103 2 2 2 2 2" xfId="13193" xr:uid="{65633F75-754C-437D-8602-B00F76BFFB45}"/>
    <cellStyle name="Comma 103 2 2 2 2 2 2" xfId="18429" xr:uid="{7513ABE1-BD38-4203-97D4-2495F52D6517}"/>
    <cellStyle name="Comma 103 2 2 2 2 2 2 2" xfId="28895" xr:uid="{037C23C7-9D8B-4B46-BBAD-06DD6E4B1FBF}"/>
    <cellStyle name="Comma 103 2 2 2 2 2 2 2 2" xfId="50564" xr:uid="{651B13E4-7224-412A-ACC7-5509B53A9ACC}"/>
    <cellStyle name="Comma 103 2 2 2 2 2 2 3" xfId="40098" xr:uid="{115FC182-20DF-44A0-A208-11D4E3107451}"/>
    <cellStyle name="Comma 103 2 2 2 2 2 3" xfId="23663" xr:uid="{90820574-4EBC-4FB9-A0D4-C4B018C5FCE7}"/>
    <cellStyle name="Comma 103 2 2 2 2 2 3 2" xfId="45332" xr:uid="{E36C7284-176D-419F-B537-7D942BF0190C}"/>
    <cellStyle name="Comma 103 2 2 2 2 2 4" xfId="34866" xr:uid="{4C019414-4990-483C-BE04-BC4CF8E21986}"/>
    <cellStyle name="Comma 103 2 2 2 2 3" xfId="16935" xr:uid="{48E8ED77-B688-46FC-AAEF-28BB99CD248E}"/>
    <cellStyle name="Comma 103 2 2 2 2 3 2" xfId="27401" xr:uid="{2A8003A3-D02E-47A0-9157-4ABA233904CB}"/>
    <cellStyle name="Comma 103 2 2 2 2 3 2 2" xfId="49070" xr:uid="{F8C863FB-EC2B-4B68-BB9B-FA85EC27E905}"/>
    <cellStyle name="Comma 103 2 2 2 2 3 3" xfId="38604" xr:uid="{45D86276-E270-4D1D-A50A-0CD021BE233A}"/>
    <cellStyle name="Comma 103 2 2 2 2 4" xfId="22169" xr:uid="{7666C2CB-1243-473D-892C-BE2938B607BB}"/>
    <cellStyle name="Comma 103 2 2 2 2 4 2" xfId="43838" xr:uid="{E3C11F1B-2AE0-4996-B69B-E32DD0C45063}"/>
    <cellStyle name="Comma 103 2 2 2 2 5" xfId="33372" xr:uid="{647418C6-A74C-42E9-855B-43A23574CA0A}"/>
    <cellStyle name="Comma 103 2 2 2 3" xfId="10952" xr:uid="{8AD18748-2EDA-4ABD-A92C-B2B97AAB11BB}"/>
    <cellStyle name="Comma 103 2 2 2 3 2" xfId="16188" xr:uid="{0B6D6631-2C7F-44CB-A069-3FF1FCFF8C08}"/>
    <cellStyle name="Comma 103 2 2 2 3 2 2" xfId="26654" xr:uid="{070075B0-7A1D-4D84-956F-51D35BABCFD5}"/>
    <cellStyle name="Comma 103 2 2 2 3 2 2 2" xfId="48323" xr:uid="{B407309F-3A34-422B-97F6-BC2002469A8A}"/>
    <cellStyle name="Comma 103 2 2 2 3 2 3" xfId="37857" xr:uid="{82C9BDFB-59D1-458B-A982-301B81C6ACC8}"/>
    <cellStyle name="Comma 103 2 2 2 3 3" xfId="21422" xr:uid="{0C6C66C7-0E98-43F5-A63F-B9F9D3545AB0}"/>
    <cellStyle name="Comma 103 2 2 2 3 3 2" xfId="43091" xr:uid="{D0AE6E34-A947-4C40-A28C-DD1AEB6F4BA5}"/>
    <cellStyle name="Comma 103 2 2 2 3 4" xfId="32625" xr:uid="{5AA9BF1F-F352-415A-A4B2-905A73485022}"/>
    <cellStyle name="Comma 103 2 2 2 4" xfId="12446" xr:uid="{21ABD2F6-B974-414D-BE02-32EA2E77A766}"/>
    <cellStyle name="Comma 103 2 2 2 4 2" xfId="17682" xr:uid="{FFF62C67-4F32-4602-8543-2703CC67AE37}"/>
    <cellStyle name="Comma 103 2 2 2 4 2 2" xfId="28148" xr:uid="{BBE65C67-8DBE-4960-A8D3-014C0AFF75FA}"/>
    <cellStyle name="Comma 103 2 2 2 4 2 2 2" xfId="49817" xr:uid="{2C59A1CE-7EFE-441A-AE6B-B2B706E4FB28}"/>
    <cellStyle name="Comma 103 2 2 2 4 2 3" xfId="39351" xr:uid="{88BD9DD8-2A63-47B2-9B96-07A409052EBC}"/>
    <cellStyle name="Comma 103 2 2 2 4 3" xfId="22916" xr:uid="{6E5EAEB3-A357-4EB1-AD37-835946AD9117}"/>
    <cellStyle name="Comma 103 2 2 2 4 3 2" xfId="44585" xr:uid="{500DDAE5-2CDA-4F7E-9880-CB26555D9522}"/>
    <cellStyle name="Comma 103 2 2 2 4 4" xfId="34119" xr:uid="{EDD1C1C7-3661-4EC1-9A2C-89F66FBD2C1C}"/>
    <cellStyle name="Comma 103 2 2 2 5" xfId="14689" xr:uid="{0FBB87DA-0805-49D6-9121-D36F0073696B}"/>
    <cellStyle name="Comma 103 2 2 2 5 2" xfId="19921" xr:uid="{E762AD7A-F6CD-446C-B489-2901BC614A86}"/>
    <cellStyle name="Comma 103 2 2 2 5 2 2" xfId="30387" xr:uid="{26494D69-BD59-4806-A8D8-9D3C3F943F65}"/>
    <cellStyle name="Comma 103 2 2 2 5 2 2 2" xfId="52056" xr:uid="{8F30F150-8F76-454C-BC1B-311A5847801D}"/>
    <cellStyle name="Comma 103 2 2 2 5 2 3" xfId="41590" xr:uid="{D02EA578-4D17-4D51-8B6E-03CF7628869E}"/>
    <cellStyle name="Comma 103 2 2 2 5 3" xfId="25155" xr:uid="{A5E89CFF-5117-48B8-A825-1B97306C7087}"/>
    <cellStyle name="Comma 103 2 2 2 5 3 2" xfId="46824" xr:uid="{68160257-E469-42F7-A5DD-809E4CCACE4D}"/>
    <cellStyle name="Comma 103 2 2 2 5 4" xfId="36358" xr:uid="{5D9F2CC4-90D5-497B-A75D-AFD312C06F32}"/>
    <cellStyle name="Comma 103 2 2 2 6" xfId="15442" xr:uid="{A41F0901-AD2B-4709-8B74-2D3A74B0D541}"/>
    <cellStyle name="Comma 103 2 2 2 6 2" xfId="25908" xr:uid="{B6CCD36D-3237-4BFD-9C26-6D02610FC064}"/>
    <cellStyle name="Comma 103 2 2 2 6 2 2" xfId="47577" xr:uid="{AAF089D9-23E7-47D6-81BF-DCF53D831D78}"/>
    <cellStyle name="Comma 103 2 2 2 6 3" xfId="37111" xr:uid="{CCA3F972-23CA-47E9-AA1A-00C86E85BC68}"/>
    <cellStyle name="Comma 103 2 2 2 7" xfId="20676" xr:uid="{CB18F9BD-3287-400C-B837-646DE5B03207}"/>
    <cellStyle name="Comma 103 2 2 2 7 2" xfId="42345" xr:uid="{2CCE4A32-AD66-422C-9205-08A549421743}"/>
    <cellStyle name="Comma 103 2 2 2 8" xfId="31879" xr:uid="{BC064357-EB2A-439D-96F8-11E25B6FD9C0}"/>
    <cellStyle name="Comma 103 2 2 3" xfId="13944" xr:uid="{F565BFD5-971D-4518-ACF1-BC9F306140F7}"/>
    <cellStyle name="Comma 103 2 2 3 2" xfId="19176" xr:uid="{C5FBA369-B1F2-41F2-826F-444AE60D2A5A}"/>
    <cellStyle name="Comma 103 2 2 3 2 2" xfId="29642" xr:uid="{7DE0E8CD-D3D3-454D-A5DE-18734C178086}"/>
    <cellStyle name="Comma 103 2 2 3 2 2 2" xfId="51311" xr:uid="{27B894C9-1788-419D-95AF-5FFFF8900FC7}"/>
    <cellStyle name="Comma 103 2 2 3 2 3" xfId="40845" xr:uid="{1EAA8ABF-9A24-4E41-9AEF-8CBEAAFB7894}"/>
    <cellStyle name="Comma 103 2 2 3 3" xfId="24410" xr:uid="{6951C3AC-DDDA-4F3F-AB39-0FCBD0C2EEFA}"/>
    <cellStyle name="Comma 103 2 2 3 3 2" xfId="46079" xr:uid="{2769B323-3C78-45AF-B8E7-EEBCBBD1D0FB}"/>
    <cellStyle name="Comma 103 2 2 3 4" xfId="35613" xr:uid="{E31A59C9-140D-49E4-A6A6-33633EA4C395}"/>
    <cellStyle name="Comma 103 2 2 4" xfId="31134" xr:uid="{33A86293-06A8-4901-A127-4E1AB039E026}"/>
    <cellStyle name="Comma 103 2 3" xfId="9817" xr:uid="{7B1976C5-CD3E-4F59-8E9D-7FA9A06B0854}"/>
    <cellStyle name="Comma 103 2 3 2" xfId="11326" xr:uid="{0577BF62-0A39-4199-9B65-F5270492AC37}"/>
    <cellStyle name="Comma 103 2 3 2 2" xfId="12820" xr:uid="{C67DCCA1-0866-4490-8D9C-33827BFA62A2}"/>
    <cellStyle name="Comma 103 2 3 2 2 2" xfId="18056" xr:uid="{A743862D-73C2-441D-9385-60786D1E5A96}"/>
    <cellStyle name="Comma 103 2 3 2 2 2 2" xfId="28522" xr:uid="{27DD7F79-D221-45F7-8DF3-018B7D8AB149}"/>
    <cellStyle name="Comma 103 2 3 2 2 2 2 2" xfId="50191" xr:uid="{FB3C8A52-ED00-4D71-8ED1-F30C5529C693}"/>
    <cellStyle name="Comma 103 2 3 2 2 2 3" xfId="39725" xr:uid="{935D9BDC-0BC3-49B3-9C74-83CBBAFFA45F}"/>
    <cellStyle name="Comma 103 2 3 2 2 3" xfId="23290" xr:uid="{18633BD4-AC66-4617-AFDD-4AA3DB58A3E3}"/>
    <cellStyle name="Comma 103 2 3 2 2 3 2" xfId="44959" xr:uid="{14E9E43A-8E56-4116-8536-3D15C5B2F504}"/>
    <cellStyle name="Comma 103 2 3 2 2 4" xfId="34493" xr:uid="{B4CB4FBF-04E2-4639-A886-8ED572C3A380}"/>
    <cellStyle name="Comma 103 2 3 2 3" xfId="16562" xr:uid="{41820FBE-77AA-4205-8C77-3F96797659FF}"/>
    <cellStyle name="Comma 103 2 3 2 3 2" xfId="27028" xr:uid="{43202E06-08D2-4B7D-8D14-48EE9AD2D32C}"/>
    <cellStyle name="Comma 103 2 3 2 3 2 2" xfId="48697" xr:uid="{194A75B3-E276-4860-888D-50B442FFBCC3}"/>
    <cellStyle name="Comma 103 2 3 2 3 3" xfId="38231" xr:uid="{83B0EE3A-418C-4699-8C16-19AD1BA7F2E0}"/>
    <cellStyle name="Comma 103 2 3 2 4" xfId="21796" xr:uid="{E4090A1E-4952-496C-930E-211D4F5A6191}"/>
    <cellStyle name="Comma 103 2 3 2 4 2" xfId="43465" xr:uid="{ED46F254-8290-4BBF-A15B-6B4F08B49F94}"/>
    <cellStyle name="Comma 103 2 3 2 5" xfId="32999" xr:uid="{EE07075B-429B-48CC-8782-3A3AB0848A66}"/>
    <cellStyle name="Comma 103 2 3 3" xfId="10579" xr:uid="{606BF64F-167B-4DAF-B1D4-4E2186C8B9BB}"/>
    <cellStyle name="Comma 103 2 3 3 2" xfId="15815" xr:uid="{1D7C6E2F-12BC-4AE3-88F3-FCCE98B3B605}"/>
    <cellStyle name="Comma 103 2 3 3 2 2" xfId="26281" xr:uid="{E73ADFCA-6F61-48C9-9ECF-13EE39DE3783}"/>
    <cellStyle name="Comma 103 2 3 3 2 2 2" xfId="47950" xr:uid="{4AF5DDF4-AC52-4ECF-A804-98AA682D1DF6}"/>
    <cellStyle name="Comma 103 2 3 3 2 3" xfId="37484" xr:uid="{5FFC669E-7E6E-46F5-8BD1-7D26B4B394B8}"/>
    <cellStyle name="Comma 103 2 3 3 3" xfId="21049" xr:uid="{2DEA837D-3508-4531-8D08-2D2C46716D4E}"/>
    <cellStyle name="Comma 103 2 3 3 3 2" xfId="42718" xr:uid="{BFBAE0C1-8A28-4FE8-8000-EBFA7305670B}"/>
    <cellStyle name="Comma 103 2 3 3 4" xfId="32252" xr:uid="{06519884-B099-46E5-BDA8-755BC04A32A0}"/>
    <cellStyle name="Comma 103 2 3 4" xfId="12073" xr:uid="{9D308578-2284-42D3-BE58-81E8C83D879F}"/>
    <cellStyle name="Comma 103 2 3 4 2" xfId="17309" xr:uid="{6F4B780E-9617-4B19-8847-70354EBE52DF}"/>
    <cellStyle name="Comma 103 2 3 4 2 2" xfId="27775" xr:uid="{7FC77B1E-29D5-45CE-923F-DE01F8B9BED0}"/>
    <cellStyle name="Comma 103 2 3 4 2 2 2" xfId="49444" xr:uid="{9D3BF54A-5F8B-47FF-A899-BFDF31314F5E}"/>
    <cellStyle name="Comma 103 2 3 4 2 3" xfId="38978" xr:uid="{FB65C757-E91B-42E2-ACB9-FC8C3CB9CF6B}"/>
    <cellStyle name="Comma 103 2 3 4 3" xfId="22543" xr:uid="{482712A4-7F31-4154-A173-34935A9DB64E}"/>
    <cellStyle name="Comma 103 2 3 4 3 2" xfId="44212" xr:uid="{539346D2-4A46-444D-95C2-E044863830B6}"/>
    <cellStyle name="Comma 103 2 3 4 4" xfId="33746" xr:uid="{6386FECD-F0A0-4134-9EC6-82EC74F4ADC8}"/>
    <cellStyle name="Comma 103 2 3 5" xfId="14316" xr:uid="{4BC52B62-2E64-49F6-8107-CC82F5B207BA}"/>
    <cellStyle name="Comma 103 2 3 5 2" xfId="19548" xr:uid="{DDE27DCB-434A-4BDC-93FF-BB6B5D0EEF65}"/>
    <cellStyle name="Comma 103 2 3 5 2 2" xfId="30014" xr:uid="{94D13EAF-DE07-4A31-9309-F209CA11896D}"/>
    <cellStyle name="Comma 103 2 3 5 2 2 2" xfId="51683" xr:uid="{414FA7A6-756D-4619-BB6E-9C428B7B8D15}"/>
    <cellStyle name="Comma 103 2 3 5 2 3" xfId="41217" xr:uid="{A0FF34B5-1C22-4C37-A888-F8531DB61064}"/>
    <cellStyle name="Comma 103 2 3 5 3" xfId="24782" xr:uid="{F338E0DC-92F4-4CC5-B8D8-2A8BC88D4512}"/>
    <cellStyle name="Comma 103 2 3 5 3 2" xfId="46451" xr:uid="{5C9A27DA-0806-4CB0-8872-DDAE0D7948BB}"/>
    <cellStyle name="Comma 103 2 3 5 4" xfId="35985" xr:uid="{D828AB54-1D8A-41AF-A84D-294D8AE4DD83}"/>
    <cellStyle name="Comma 103 2 3 6" xfId="15069" xr:uid="{80313FC0-6D12-45FD-8634-74464C90D4D6}"/>
    <cellStyle name="Comma 103 2 3 6 2" xfId="25535" xr:uid="{AFAC5227-0E02-4A57-A7D5-8FB4A3586181}"/>
    <cellStyle name="Comma 103 2 3 6 2 2" xfId="47204" xr:uid="{D147F72B-E0BD-4047-B18F-0009CE0E890E}"/>
    <cellStyle name="Comma 103 2 3 6 3" xfId="36738" xr:uid="{DD8BEDB7-908C-49A2-9B03-DA780ED67CC2}"/>
    <cellStyle name="Comma 103 2 3 7" xfId="20303" xr:uid="{91CED6FF-288E-4AF6-805B-EAD8DF24E18E}"/>
    <cellStyle name="Comma 103 2 3 7 2" xfId="41972" xr:uid="{F2DD0B94-D321-4810-8616-C9BC0EEDB660}"/>
    <cellStyle name="Comma 103 2 3 8" xfId="31506" xr:uid="{988500A6-53AA-4A55-951F-F460BADF479B}"/>
    <cellStyle name="Comma 103 2 4" xfId="13573" xr:uid="{8D9E3C0E-F648-45AD-A9E3-B7DE58A48977}"/>
    <cellStyle name="Comma 103 2 4 2" xfId="18805" xr:uid="{F0DCED9E-FC64-4FA0-907E-1C08DCF8F2CE}"/>
    <cellStyle name="Comma 103 2 4 2 2" xfId="29271" xr:uid="{57447DA9-C30C-4F42-A944-5002E39BEF3B}"/>
    <cellStyle name="Comma 103 2 4 2 2 2" xfId="50940" xr:uid="{5D086562-3833-4B03-AE75-46C33B7F1A8A}"/>
    <cellStyle name="Comma 103 2 4 2 3" xfId="40474" xr:uid="{2AF9D604-369D-43E9-BDFE-BFA9B638F8DF}"/>
    <cellStyle name="Comma 103 2 4 3" xfId="24039" xr:uid="{30F0477F-3985-40DD-895F-5458511154E4}"/>
    <cellStyle name="Comma 103 2 4 3 2" xfId="45708" xr:uid="{DB7088F1-6160-439E-B0C2-B543E9AB628F}"/>
    <cellStyle name="Comma 103 2 4 4" xfId="35242" xr:uid="{80E21504-1BC6-4197-A067-0EE5857DC850}"/>
    <cellStyle name="Comma 103 2 5" xfId="30763" xr:uid="{8A100F2E-56DB-48DD-B41B-66555545E552}"/>
    <cellStyle name="Comma 103 3" xfId="9390" xr:uid="{00000000-0005-0000-0000-000004010000}"/>
    <cellStyle name="Comma 103 3 2" xfId="10139" xr:uid="{77CC4C1C-55AE-4CCB-9A65-0EB21A614A4B}"/>
    <cellStyle name="Comma 103 3 2 2" xfId="11648" xr:uid="{F6DB2CC6-0785-4F0E-8861-30398EC9F26A}"/>
    <cellStyle name="Comma 103 3 2 2 2" xfId="13142" xr:uid="{418829D1-9454-4BFA-9117-0D6222A9E90F}"/>
    <cellStyle name="Comma 103 3 2 2 2 2" xfId="18378" xr:uid="{D0DDAC68-7BD4-46A2-858B-0EFB92FA3235}"/>
    <cellStyle name="Comma 103 3 2 2 2 2 2" xfId="28844" xr:uid="{03776534-6174-4839-93F7-1E5752ABB5F4}"/>
    <cellStyle name="Comma 103 3 2 2 2 2 2 2" xfId="50513" xr:uid="{DAC2D3C1-AFEF-43C3-AA9D-B87A2F9A584A}"/>
    <cellStyle name="Comma 103 3 2 2 2 2 3" xfId="40047" xr:uid="{03A8B245-5FD2-4DB8-94AC-3F25DC1882B0}"/>
    <cellStyle name="Comma 103 3 2 2 2 3" xfId="23612" xr:uid="{B66BE37C-1F8C-44E7-89FD-2C45AD082775}"/>
    <cellStyle name="Comma 103 3 2 2 2 3 2" xfId="45281" xr:uid="{E41360E3-0314-460E-B3D9-1653C78FB6AC}"/>
    <cellStyle name="Comma 103 3 2 2 2 4" xfId="34815" xr:uid="{161FAD32-A012-4A9C-B97B-09F1215136FA}"/>
    <cellStyle name="Comma 103 3 2 2 3" xfId="16884" xr:uid="{836C6684-642E-47D7-BE17-B1B05234E1F7}"/>
    <cellStyle name="Comma 103 3 2 2 3 2" xfId="27350" xr:uid="{FD54F064-A505-43E1-8B29-9628D2778302}"/>
    <cellStyle name="Comma 103 3 2 2 3 2 2" xfId="49019" xr:uid="{FA655CBC-D0C7-432F-8816-5CBB16026576}"/>
    <cellStyle name="Comma 103 3 2 2 3 3" xfId="38553" xr:uid="{0B629021-084B-4E57-A64E-D2AF4935695A}"/>
    <cellStyle name="Comma 103 3 2 2 4" xfId="22118" xr:uid="{956EC98A-8BEC-49DA-9068-2AEDA5ED3AD7}"/>
    <cellStyle name="Comma 103 3 2 2 4 2" xfId="43787" xr:uid="{42321212-2A3C-40D6-B751-BE6DC059327F}"/>
    <cellStyle name="Comma 103 3 2 2 5" xfId="33321" xr:uid="{B0B33027-B003-4113-A504-797709DA6320}"/>
    <cellStyle name="Comma 103 3 2 3" xfId="10901" xr:uid="{E9CE7852-92BC-4002-9A60-6F48D0D9B781}"/>
    <cellStyle name="Comma 103 3 2 3 2" xfId="16137" xr:uid="{39F054C7-1099-4123-8A95-F325FB1FC708}"/>
    <cellStyle name="Comma 103 3 2 3 2 2" xfId="26603" xr:uid="{6B4C3BE3-0B62-40C4-99D7-67A784D616CA}"/>
    <cellStyle name="Comma 103 3 2 3 2 2 2" xfId="48272" xr:uid="{F74FFB89-2F55-402F-A090-3B0BCE37D7D7}"/>
    <cellStyle name="Comma 103 3 2 3 2 3" xfId="37806" xr:uid="{003B89AD-5C4E-4BBA-BC9C-3A78C07356BC}"/>
    <cellStyle name="Comma 103 3 2 3 3" xfId="21371" xr:uid="{0679DFB2-CF50-4BF5-BD52-EE3F1E8AF664}"/>
    <cellStyle name="Comma 103 3 2 3 3 2" xfId="43040" xr:uid="{E022EDFC-F35A-4E95-A5F8-81D54925C74D}"/>
    <cellStyle name="Comma 103 3 2 3 4" xfId="32574" xr:uid="{7BB9415A-AC00-4673-9948-BF6C3662AE42}"/>
    <cellStyle name="Comma 103 3 2 4" xfId="12395" xr:uid="{F94864D9-FC41-471D-B8AD-88449DB1D521}"/>
    <cellStyle name="Comma 103 3 2 4 2" xfId="17631" xr:uid="{C89D908E-AC37-4C8D-9A56-89EDA87D01BE}"/>
    <cellStyle name="Comma 103 3 2 4 2 2" xfId="28097" xr:uid="{363FEC15-098A-4E84-B30E-0845F4D7CC4B}"/>
    <cellStyle name="Comma 103 3 2 4 2 2 2" xfId="49766" xr:uid="{B554C66E-6C2C-4729-A1F3-63C2A215C9B9}"/>
    <cellStyle name="Comma 103 3 2 4 2 3" xfId="39300" xr:uid="{C85088AB-A4EF-4099-9EB0-55F69AEDC6E6}"/>
    <cellStyle name="Comma 103 3 2 4 3" xfId="22865" xr:uid="{E298E7B5-7D6C-4957-B94B-F2A3AEA6773E}"/>
    <cellStyle name="Comma 103 3 2 4 3 2" xfId="44534" xr:uid="{16B87A52-1DE7-4995-A40B-FADD9B709041}"/>
    <cellStyle name="Comma 103 3 2 4 4" xfId="34068" xr:uid="{BEA60938-2E93-4A2A-AE66-407D6F4B267B}"/>
    <cellStyle name="Comma 103 3 2 5" xfId="14638" xr:uid="{ED6A3E77-06F6-4AED-B6F8-EAAAF8D78E2D}"/>
    <cellStyle name="Comma 103 3 2 5 2" xfId="19870" xr:uid="{68BE7B55-5133-4500-AFD2-A414790BB98D}"/>
    <cellStyle name="Comma 103 3 2 5 2 2" xfId="30336" xr:uid="{9147C15C-F6B6-46DB-AC0C-C42436E1E277}"/>
    <cellStyle name="Comma 103 3 2 5 2 2 2" xfId="52005" xr:uid="{FAB4002B-CC20-4785-AEA3-E6235C6C7F9F}"/>
    <cellStyle name="Comma 103 3 2 5 2 3" xfId="41539" xr:uid="{CDFC079D-8AD7-4BE2-A343-157187096785}"/>
    <cellStyle name="Comma 103 3 2 5 3" xfId="25104" xr:uid="{2CB4E929-40DE-489F-AFAB-A051A2614903}"/>
    <cellStyle name="Comma 103 3 2 5 3 2" xfId="46773" xr:uid="{2E43B42A-0DFA-4018-A469-C9FC5DFC8B34}"/>
    <cellStyle name="Comma 103 3 2 5 4" xfId="36307" xr:uid="{4E109F6F-964E-4CA5-A079-4F725D4AF150}"/>
    <cellStyle name="Comma 103 3 2 6" xfId="15391" xr:uid="{7C84160B-6A87-4C78-83D3-1315BEC945C8}"/>
    <cellStyle name="Comma 103 3 2 6 2" xfId="25857" xr:uid="{38E5E2F6-ACA9-464C-A77B-A71807E63AB4}"/>
    <cellStyle name="Comma 103 3 2 6 2 2" xfId="47526" xr:uid="{E76052BF-4B07-4A7C-ACE1-1FA05CBDB258}"/>
    <cellStyle name="Comma 103 3 2 6 3" xfId="37060" xr:uid="{82B47A6C-A1E5-4862-BBF5-CA56392D1CCA}"/>
    <cellStyle name="Comma 103 3 2 7" xfId="20625" xr:uid="{A62608EF-0922-494F-8100-363E043AF8AE}"/>
    <cellStyle name="Comma 103 3 2 7 2" xfId="42294" xr:uid="{E08863EE-4EE2-4EC9-B996-EF76832DF885}"/>
    <cellStyle name="Comma 103 3 2 8" xfId="31828" xr:uid="{53BC54E1-4C14-4807-A8C9-4CD20F2EFD9D}"/>
    <cellStyle name="Comma 103 3 3" xfId="13893" xr:uid="{FD9D24F3-A94C-4859-84BF-F01322C248CD}"/>
    <cellStyle name="Comma 103 3 3 2" xfId="19125" xr:uid="{552D6F9B-7136-4F46-90E5-81C2865D529E}"/>
    <cellStyle name="Comma 103 3 3 2 2" xfId="29591" xr:uid="{E8842D91-BA0B-4964-B3E6-A946E93634CB}"/>
    <cellStyle name="Comma 103 3 3 2 2 2" xfId="51260" xr:uid="{45EA6D96-EDC5-4904-AD70-B0C96A97EC14}"/>
    <cellStyle name="Comma 103 3 3 2 3" xfId="40794" xr:uid="{DF0835CA-9F08-4319-B60E-448D194E729E}"/>
    <cellStyle name="Comma 103 3 3 3" xfId="24359" xr:uid="{337DD0A6-D91F-468B-8F4C-7070C3EE4757}"/>
    <cellStyle name="Comma 103 3 3 3 2" xfId="46028" xr:uid="{6D62B8D0-44CB-4B42-B5AF-9A09244CA89A}"/>
    <cellStyle name="Comma 103 3 3 4" xfId="35562" xr:uid="{D36CC51D-2A83-4F7B-9640-A280BCAA8225}"/>
    <cellStyle name="Comma 103 3 4" xfId="31083" xr:uid="{B083EFC6-A0FA-416F-9E0C-AA4EA3B86506}"/>
    <cellStyle name="Comma 103 4" xfId="9766" xr:uid="{9641F299-73D3-4446-A09D-DA4D46715659}"/>
    <cellStyle name="Comma 103 4 2" xfId="11275" xr:uid="{C20A31B0-1560-41C1-814F-8878DE7AC634}"/>
    <cellStyle name="Comma 103 4 2 2" xfId="12769" xr:uid="{5F07A1DE-4D67-4672-8000-33453F4FC8A8}"/>
    <cellStyle name="Comma 103 4 2 2 2" xfId="18005" xr:uid="{6037F43A-6FB1-4F9F-BF0E-3908D683B051}"/>
    <cellStyle name="Comma 103 4 2 2 2 2" xfId="28471" xr:uid="{76205EBF-A65E-4E3D-9504-A68B2414127B}"/>
    <cellStyle name="Comma 103 4 2 2 2 2 2" xfId="50140" xr:uid="{6DD6DED6-8557-48C9-BE27-57A56AE7DAE8}"/>
    <cellStyle name="Comma 103 4 2 2 2 3" xfId="39674" xr:uid="{93F4F7B3-33D0-40C2-87C1-DC9406814D30}"/>
    <cellStyle name="Comma 103 4 2 2 3" xfId="23239" xr:uid="{16057904-B4A4-45AB-9809-57E692582DE3}"/>
    <cellStyle name="Comma 103 4 2 2 3 2" xfId="44908" xr:uid="{9AD29D97-B7FA-4204-B8E5-42FFF35F4C4B}"/>
    <cellStyle name="Comma 103 4 2 2 4" xfId="34442" xr:uid="{2DE84304-C713-4A5F-8885-9C7F5D2EAC9C}"/>
    <cellStyle name="Comma 103 4 2 3" xfId="16511" xr:uid="{A78D68C8-027D-4378-B2CC-C90DBE4FCD76}"/>
    <cellStyle name="Comma 103 4 2 3 2" xfId="26977" xr:uid="{28916028-D429-4124-B068-94BBC140C171}"/>
    <cellStyle name="Comma 103 4 2 3 2 2" xfId="48646" xr:uid="{9598B4D4-DF83-44A9-BE13-2A608E26A49D}"/>
    <cellStyle name="Comma 103 4 2 3 3" xfId="38180" xr:uid="{A3F8C670-6422-4462-B92C-B946F8888EB9}"/>
    <cellStyle name="Comma 103 4 2 4" xfId="21745" xr:uid="{93F2E6E1-3F23-4403-BB65-F3B94F1A0DC2}"/>
    <cellStyle name="Comma 103 4 2 4 2" xfId="43414" xr:uid="{CC5973F7-5CF3-41C2-A5E8-AF861E197ED3}"/>
    <cellStyle name="Comma 103 4 2 5" xfId="32948" xr:uid="{EF711F6D-98AB-4C60-AC4A-78311BB1B7B9}"/>
    <cellStyle name="Comma 103 4 3" xfId="10528" xr:uid="{D15B1A7B-4702-4E0C-BC19-8229EC786BDC}"/>
    <cellStyle name="Comma 103 4 3 2" xfId="15764" xr:uid="{B25E20B6-CA23-4411-9EBD-CE51FC834160}"/>
    <cellStyle name="Comma 103 4 3 2 2" xfId="26230" xr:uid="{A0CB5CCD-22E6-4959-A881-36420E08CB3A}"/>
    <cellStyle name="Comma 103 4 3 2 2 2" xfId="47899" xr:uid="{28EA1324-09FE-4014-AA49-18231B3DC96E}"/>
    <cellStyle name="Comma 103 4 3 2 3" xfId="37433" xr:uid="{90E2D0E2-A023-4B4C-A520-51D0A3205CEC}"/>
    <cellStyle name="Comma 103 4 3 3" xfId="20998" xr:uid="{1A2B266A-27BD-4DBA-85BA-6DB1EE2BABF9}"/>
    <cellStyle name="Comma 103 4 3 3 2" xfId="42667" xr:uid="{AC5C9CA5-9966-4C7E-AFAB-6D8C15F10870}"/>
    <cellStyle name="Comma 103 4 3 4" xfId="32201" xr:uid="{E19247BC-FC8E-46C4-A561-58A138259D73}"/>
    <cellStyle name="Comma 103 4 4" xfId="12022" xr:uid="{ACA722EA-0A8A-4E46-A90D-0BCBB44C4EDF}"/>
    <cellStyle name="Comma 103 4 4 2" xfId="17258" xr:uid="{9A15B4C3-B4CE-4343-B9DE-BB577A9FCFF9}"/>
    <cellStyle name="Comma 103 4 4 2 2" xfId="27724" xr:uid="{79BF3178-FD0E-4EA2-A256-F36E302CE57D}"/>
    <cellStyle name="Comma 103 4 4 2 2 2" xfId="49393" xr:uid="{F8DABE30-BB01-4B62-A4E3-A58872CEB49D}"/>
    <cellStyle name="Comma 103 4 4 2 3" xfId="38927" xr:uid="{6C2DAE1B-D736-4ABF-B37E-9FF42A680D95}"/>
    <cellStyle name="Comma 103 4 4 3" xfId="22492" xr:uid="{0926F7E8-A45C-46A0-BD93-3D0A20E2D1E9}"/>
    <cellStyle name="Comma 103 4 4 3 2" xfId="44161" xr:uid="{93AB59DF-FABD-4BEA-A788-22883B18EF59}"/>
    <cellStyle name="Comma 103 4 4 4" xfId="33695" xr:uid="{ADA8D957-0E75-41F5-B0EF-3B3BF2C0979B}"/>
    <cellStyle name="Comma 103 4 5" xfId="14265" xr:uid="{74D576E6-51C7-417E-A3F9-5062766550B4}"/>
    <cellStyle name="Comma 103 4 5 2" xfId="19497" xr:uid="{7AA488A0-73BA-4770-8B16-21514B9DE23A}"/>
    <cellStyle name="Comma 103 4 5 2 2" xfId="29963" xr:uid="{03B6BA55-847A-4D84-9382-BB898C88CFAF}"/>
    <cellStyle name="Comma 103 4 5 2 2 2" xfId="51632" xr:uid="{EE0D9833-6AA0-4E45-9F6D-CB73B60CCD1D}"/>
    <cellStyle name="Comma 103 4 5 2 3" xfId="41166" xr:uid="{99FC3060-BB11-4D78-B22E-64C8AEA1ED6C}"/>
    <cellStyle name="Comma 103 4 5 3" xfId="24731" xr:uid="{E82E6BDD-DE31-46D4-A2EF-3840D1F48D1D}"/>
    <cellStyle name="Comma 103 4 5 3 2" xfId="46400" xr:uid="{8AFCBA6E-2082-4195-AEDA-364F7582B792}"/>
    <cellStyle name="Comma 103 4 5 4" xfId="35934" xr:uid="{1DEB2E4E-1FE9-4894-9026-84834E159144}"/>
    <cellStyle name="Comma 103 4 6" xfId="15018" xr:uid="{60E08824-733F-4D41-BCD2-43736D4506B8}"/>
    <cellStyle name="Comma 103 4 6 2" xfId="25484" xr:uid="{E06A08B2-2846-4630-A0F5-73DE4E73B60B}"/>
    <cellStyle name="Comma 103 4 6 2 2" xfId="47153" xr:uid="{4105A4A8-78D0-47FF-8858-EA59D8BA7FDF}"/>
    <cellStyle name="Comma 103 4 6 3" xfId="36687" xr:uid="{93E0F6BE-4652-4D9D-962C-9DD6A95EF1C1}"/>
    <cellStyle name="Comma 103 4 7" xfId="20252" xr:uid="{CC1BF23B-408C-4058-B470-BC455592A16D}"/>
    <cellStyle name="Comma 103 4 7 2" xfId="41921" xr:uid="{F456C14A-2C9A-4505-8438-33921708B3F2}"/>
    <cellStyle name="Comma 103 4 8" xfId="31455" xr:uid="{7D9ABA47-D3FD-4A7A-8475-D8F60A6292FF}"/>
    <cellStyle name="Comma 103 5" xfId="13522" xr:uid="{B2024996-88A8-4608-A038-90452B570AE9}"/>
    <cellStyle name="Comma 103 5 2" xfId="18754" xr:uid="{9C51DB08-7DBC-4EB0-B73F-2CA5B963C0BD}"/>
    <cellStyle name="Comma 103 5 2 2" xfId="29220" xr:uid="{6DD4C1A1-63B3-4A3B-AAE6-DC5DD892969E}"/>
    <cellStyle name="Comma 103 5 2 2 2" xfId="50889" xr:uid="{7C8D8C35-8874-4CBD-9E85-47E7F9CB8207}"/>
    <cellStyle name="Comma 103 5 2 3" xfId="40423" xr:uid="{06AE73AB-62B9-41F5-9A97-007DF06CABD5}"/>
    <cellStyle name="Comma 103 5 3" xfId="23988" xr:uid="{5B859B86-15F1-4056-96AA-8E2F6A8C5E0F}"/>
    <cellStyle name="Comma 103 5 3 2" xfId="45657" xr:uid="{04F37212-8D89-4FA0-A2DC-1283462638E4}"/>
    <cellStyle name="Comma 103 5 4" xfId="35191" xr:uid="{4FB6CA8E-78D9-4E3C-85AA-E3F01E9A0DE4}"/>
    <cellStyle name="Comma 103 6" xfId="30712" xr:uid="{F67A0B05-C99E-4173-BBDB-773AE9A9B3B3}"/>
    <cellStyle name="Comma 104" xfId="1189" xr:uid="{00000000-0005-0000-0000-000005010000}"/>
    <cellStyle name="Comma 104 2" xfId="1891" xr:uid="{00000000-0005-0000-0000-000006010000}"/>
    <cellStyle name="Comma 104 2 2" xfId="9439" xr:uid="{00000000-0005-0000-0000-000007010000}"/>
    <cellStyle name="Comma 104 2 2 2" xfId="10188" xr:uid="{8D2CA8A3-B9CC-4BE1-8ACA-F74E0170846C}"/>
    <cellStyle name="Comma 104 2 2 2 2" xfId="11697" xr:uid="{2DB91289-2471-4E34-98E3-E03D9D763EC6}"/>
    <cellStyle name="Comma 104 2 2 2 2 2" xfId="13191" xr:uid="{75507A51-921E-4134-AAC1-E3EC34018EF6}"/>
    <cellStyle name="Comma 104 2 2 2 2 2 2" xfId="18427" xr:uid="{9C1745B2-1373-466F-B223-0AA108B4D08F}"/>
    <cellStyle name="Comma 104 2 2 2 2 2 2 2" xfId="28893" xr:uid="{33027464-4E1B-4058-8A30-7DA877399D24}"/>
    <cellStyle name="Comma 104 2 2 2 2 2 2 2 2" xfId="50562" xr:uid="{BA1E0034-F9B2-45CC-89E9-DE7E7619C6E8}"/>
    <cellStyle name="Comma 104 2 2 2 2 2 2 3" xfId="40096" xr:uid="{C8CA9F61-B1BD-44F6-8D88-1D4766CD34DF}"/>
    <cellStyle name="Comma 104 2 2 2 2 2 3" xfId="23661" xr:uid="{509F776C-AFBC-4AB3-B00C-339AE9BDF6D7}"/>
    <cellStyle name="Comma 104 2 2 2 2 2 3 2" xfId="45330" xr:uid="{84AC62CE-F44B-439E-9B0A-73410C684F62}"/>
    <cellStyle name="Comma 104 2 2 2 2 2 4" xfId="34864" xr:uid="{7BD96A4F-9208-4E4A-A1CA-1B3FED334D9B}"/>
    <cellStyle name="Comma 104 2 2 2 2 3" xfId="16933" xr:uid="{AF7F17FB-2914-4A10-B181-703B1404E7C4}"/>
    <cellStyle name="Comma 104 2 2 2 2 3 2" xfId="27399" xr:uid="{3AB57E27-9D4D-458B-B508-26C3DE242460}"/>
    <cellStyle name="Comma 104 2 2 2 2 3 2 2" xfId="49068" xr:uid="{DC5D524B-D6BE-4684-A647-B40A60D86CFB}"/>
    <cellStyle name="Comma 104 2 2 2 2 3 3" xfId="38602" xr:uid="{52276307-BA7D-4F0B-9AE3-1A9679CD14C6}"/>
    <cellStyle name="Comma 104 2 2 2 2 4" xfId="22167" xr:uid="{40EDC2BD-764C-4D28-8AE8-03EB311F673C}"/>
    <cellStyle name="Comma 104 2 2 2 2 4 2" xfId="43836" xr:uid="{E01EB0F9-BBF8-426A-8B6B-EF79FE2B1EF3}"/>
    <cellStyle name="Comma 104 2 2 2 2 5" xfId="33370" xr:uid="{962FD5E2-C853-4FBA-8D1F-878FE3DB4B6D}"/>
    <cellStyle name="Comma 104 2 2 2 3" xfId="10950" xr:uid="{A1353562-2AD8-42E1-80DA-2C750A71202A}"/>
    <cellStyle name="Comma 104 2 2 2 3 2" xfId="16186" xr:uid="{E3D0AD15-0653-42C8-AB38-B517321361F8}"/>
    <cellStyle name="Comma 104 2 2 2 3 2 2" xfId="26652" xr:uid="{E48CD906-FBDD-4F50-A514-BA215CCF05F7}"/>
    <cellStyle name="Comma 104 2 2 2 3 2 2 2" xfId="48321" xr:uid="{BCA9FD19-F900-40F9-AC12-D25828293406}"/>
    <cellStyle name="Comma 104 2 2 2 3 2 3" xfId="37855" xr:uid="{23FB01A0-3684-4762-8ADB-7905D295AC5D}"/>
    <cellStyle name="Comma 104 2 2 2 3 3" xfId="21420" xr:uid="{D83E6A62-F63C-464D-8C2B-FD29A9E7A093}"/>
    <cellStyle name="Comma 104 2 2 2 3 3 2" xfId="43089" xr:uid="{707465C3-419A-402A-AF75-54AFB14F29D7}"/>
    <cellStyle name="Comma 104 2 2 2 3 4" xfId="32623" xr:uid="{B663352C-AC9B-4AF8-B1CE-8CD22EF3016E}"/>
    <cellStyle name="Comma 104 2 2 2 4" xfId="12444" xr:uid="{ACB7F92A-3E60-47F4-9ACD-3BCEB6A789DB}"/>
    <cellStyle name="Comma 104 2 2 2 4 2" xfId="17680" xr:uid="{70FD8AAA-A144-421F-92BA-0BD76913316A}"/>
    <cellStyle name="Comma 104 2 2 2 4 2 2" xfId="28146" xr:uid="{B4ED2D72-D56F-4A3E-A4A5-4EFC14FA3A31}"/>
    <cellStyle name="Comma 104 2 2 2 4 2 2 2" xfId="49815" xr:uid="{94B67A0E-4EDF-4E62-8383-389991499B7B}"/>
    <cellStyle name="Comma 104 2 2 2 4 2 3" xfId="39349" xr:uid="{D26AFA58-FB23-417E-BCEF-24FE0D48D9DD}"/>
    <cellStyle name="Comma 104 2 2 2 4 3" xfId="22914" xr:uid="{39E033B6-F95E-42FE-BAB4-05B5BACB51FF}"/>
    <cellStyle name="Comma 104 2 2 2 4 3 2" xfId="44583" xr:uid="{74FD4CF4-82D4-473B-91A5-22092627718D}"/>
    <cellStyle name="Comma 104 2 2 2 4 4" xfId="34117" xr:uid="{9572473E-879E-4CF1-AC60-929B7F4B8150}"/>
    <cellStyle name="Comma 104 2 2 2 5" xfId="14687" xr:uid="{0910519F-008F-4AED-A301-7A1052023A05}"/>
    <cellStyle name="Comma 104 2 2 2 5 2" xfId="19919" xr:uid="{BBDCF39A-EF30-4526-970B-5C940B51C350}"/>
    <cellStyle name="Comma 104 2 2 2 5 2 2" xfId="30385" xr:uid="{22803A0D-614A-428F-BA6F-763D21C0E4B6}"/>
    <cellStyle name="Comma 104 2 2 2 5 2 2 2" xfId="52054" xr:uid="{0E2915FB-DF51-4FDB-B902-002EEBB9B31E}"/>
    <cellStyle name="Comma 104 2 2 2 5 2 3" xfId="41588" xr:uid="{A9B175B8-D9E2-4908-A087-613E1FC3FBAA}"/>
    <cellStyle name="Comma 104 2 2 2 5 3" xfId="25153" xr:uid="{3FE19461-1101-4F5A-9793-345562C0493D}"/>
    <cellStyle name="Comma 104 2 2 2 5 3 2" xfId="46822" xr:uid="{D5E6552B-9B31-44B5-8B05-02C7FCA67D96}"/>
    <cellStyle name="Comma 104 2 2 2 5 4" xfId="36356" xr:uid="{04D8461C-0A20-4453-865A-E93501691439}"/>
    <cellStyle name="Comma 104 2 2 2 6" xfId="15440" xr:uid="{552F292D-CCF4-4027-81F6-A8418652F2ED}"/>
    <cellStyle name="Comma 104 2 2 2 6 2" xfId="25906" xr:uid="{CEF85D2D-D121-44B7-9474-2525EBD5CA8D}"/>
    <cellStyle name="Comma 104 2 2 2 6 2 2" xfId="47575" xr:uid="{C98779CA-765B-4AE2-9E25-BE5F2B4BBD68}"/>
    <cellStyle name="Comma 104 2 2 2 6 3" xfId="37109" xr:uid="{7A3A446D-6ADF-47C4-BAA9-F9DD24C9F40E}"/>
    <cellStyle name="Comma 104 2 2 2 7" xfId="20674" xr:uid="{9AB2A18F-744D-4FDD-9455-718F29116AB9}"/>
    <cellStyle name="Comma 104 2 2 2 7 2" xfId="42343" xr:uid="{8977F24B-1D6C-4AF0-BB37-F6AA880B571D}"/>
    <cellStyle name="Comma 104 2 2 2 8" xfId="31877" xr:uid="{DCFE7C2F-21A6-4A87-9C36-EC56E1F23912}"/>
    <cellStyle name="Comma 104 2 2 3" xfId="13942" xr:uid="{2BE47639-63A3-4BFA-89F1-163CF07232EE}"/>
    <cellStyle name="Comma 104 2 2 3 2" xfId="19174" xr:uid="{DAD7BB43-815E-46B2-B0E9-B2239328A015}"/>
    <cellStyle name="Comma 104 2 2 3 2 2" xfId="29640" xr:uid="{1A139C47-DEB5-4648-A8D4-9A0DACAC6C3D}"/>
    <cellStyle name="Comma 104 2 2 3 2 2 2" xfId="51309" xr:uid="{A20CA79D-6675-4777-B177-84469E963B9C}"/>
    <cellStyle name="Comma 104 2 2 3 2 3" xfId="40843" xr:uid="{BC6B6A41-5FD8-491A-97C4-FC0FC3076EE4}"/>
    <cellStyle name="Comma 104 2 2 3 3" xfId="24408" xr:uid="{470AFC4B-8560-4365-908E-2BE39C9317FF}"/>
    <cellStyle name="Comma 104 2 2 3 3 2" xfId="46077" xr:uid="{8A6232F5-8F70-43BE-A614-BEBF60AD5722}"/>
    <cellStyle name="Comma 104 2 2 3 4" xfId="35611" xr:uid="{2484755E-74BC-482A-8907-5E22FE31ED89}"/>
    <cellStyle name="Comma 104 2 2 4" xfId="31132" xr:uid="{FCBF7754-5E28-41F4-A30C-6EF9D2363D91}"/>
    <cellStyle name="Comma 104 2 3" xfId="9815" xr:uid="{2729F334-4856-4216-B909-6205B8163799}"/>
    <cellStyle name="Comma 104 2 3 2" xfId="11324" xr:uid="{34B7EEB4-9F51-4959-BAE7-F24A915EE72F}"/>
    <cellStyle name="Comma 104 2 3 2 2" xfId="12818" xr:uid="{E4733EE8-3294-4F3E-8C8C-F49C57F03DAC}"/>
    <cellStyle name="Comma 104 2 3 2 2 2" xfId="18054" xr:uid="{132FB590-E456-407D-85C2-412A47921C53}"/>
    <cellStyle name="Comma 104 2 3 2 2 2 2" xfId="28520" xr:uid="{C9310B71-4FDF-4FD4-BBA0-F833E4DBF3EE}"/>
    <cellStyle name="Comma 104 2 3 2 2 2 2 2" xfId="50189" xr:uid="{878234C3-1D1A-47B0-B627-C95E51257DA5}"/>
    <cellStyle name="Comma 104 2 3 2 2 2 3" xfId="39723" xr:uid="{F010ED13-A325-4E48-8E6D-163988D13EE0}"/>
    <cellStyle name="Comma 104 2 3 2 2 3" xfId="23288" xr:uid="{5C49BAD7-064E-452B-AEC1-94EDCB2ED9FA}"/>
    <cellStyle name="Comma 104 2 3 2 2 3 2" xfId="44957" xr:uid="{EF6A7FB9-FD6C-471F-B4A8-4B561F9D3400}"/>
    <cellStyle name="Comma 104 2 3 2 2 4" xfId="34491" xr:uid="{DDBF0F3D-4014-48B1-BBDA-DF23221ED2B6}"/>
    <cellStyle name="Comma 104 2 3 2 3" xfId="16560" xr:uid="{BED690F2-1A65-48B7-80E3-287058709859}"/>
    <cellStyle name="Comma 104 2 3 2 3 2" xfId="27026" xr:uid="{1E3AC68F-203D-4D98-BF45-88C1DD9A0C69}"/>
    <cellStyle name="Comma 104 2 3 2 3 2 2" xfId="48695" xr:uid="{3AAD7A72-EEE0-403A-8B6C-91735BC8FDA7}"/>
    <cellStyle name="Comma 104 2 3 2 3 3" xfId="38229" xr:uid="{5F561507-9C44-4D9B-BBF9-C58639C12981}"/>
    <cellStyle name="Comma 104 2 3 2 4" xfId="21794" xr:uid="{86D31064-E899-4823-86ED-F996114C496E}"/>
    <cellStyle name="Comma 104 2 3 2 4 2" xfId="43463" xr:uid="{8177BB5B-C4C6-4430-A145-92BFAD1CCD8A}"/>
    <cellStyle name="Comma 104 2 3 2 5" xfId="32997" xr:uid="{4132FDE9-B20F-437C-AD74-4F505D7824F7}"/>
    <cellStyle name="Comma 104 2 3 3" xfId="10577" xr:uid="{84D82859-00F0-415A-8821-CB4EA0EEAEDB}"/>
    <cellStyle name="Comma 104 2 3 3 2" xfId="15813" xr:uid="{DD1FFF5C-28E3-487A-B84C-C7EEBC5A3B26}"/>
    <cellStyle name="Comma 104 2 3 3 2 2" xfId="26279" xr:uid="{84490F3F-0DAB-466B-9675-E59E5D35E757}"/>
    <cellStyle name="Comma 104 2 3 3 2 2 2" xfId="47948" xr:uid="{2C8A2463-BBA8-4530-B3B2-63B806B39925}"/>
    <cellStyle name="Comma 104 2 3 3 2 3" xfId="37482" xr:uid="{B34AC9C4-F794-47AF-99A7-F2A737E0DA98}"/>
    <cellStyle name="Comma 104 2 3 3 3" xfId="21047" xr:uid="{7647859F-B00C-4BE3-AFC6-A8B44AD4C5A6}"/>
    <cellStyle name="Comma 104 2 3 3 3 2" xfId="42716" xr:uid="{CCAB15A9-9920-4B7D-B1F4-50D6C4B63E51}"/>
    <cellStyle name="Comma 104 2 3 3 4" xfId="32250" xr:uid="{8329221F-3E78-4234-812D-D4AF35FD1D81}"/>
    <cellStyle name="Comma 104 2 3 4" xfId="12071" xr:uid="{BF6D8373-1E98-47EC-9B51-29F41233858C}"/>
    <cellStyle name="Comma 104 2 3 4 2" xfId="17307" xr:uid="{2BA79176-0DE6-4A43-80BE-396F6EA0B813}"/>
    <cellStyle name="Comma 104 2 3 4 2 2" xfId="27773" xr:uid="{84AEE46F-2A70-4852-8B5D-A391E44836A2}"/>
    <cellStyle name="Comma 104 2 3 4 2 2 2" xfId="49442" xr:uid="{6440DB3E-31FB-4D50-B9BB-E687C081AA40}"/>
    <cellStyle name="Comma 104 2 3 4 2 3" xfId="38976" xr:uid="{D0BEFCC8-DF95-4707-BEC5-AAE45D46416D}"/>
    <cellStyle name="Comma 104 2 3 4 3" xfId="22541" xr:uid="{94EF07F6-63F6-45E0-BE07-97B50FB7A4CB}"/>
    <cellStyle name="Comma 104 2 3 4 3 2" xfId="44210" xr:uid="{C6BC5F41-BD20-402D-9A1D-C0AC4F448932}"/>
    <cellStyle name="Comma 104 2 3 4 4" xfId="33744" xr:uid="{5FBC39AD-EEC2-424A-9A1C-7EB0D90FEADE}"/>
    <cellStyle name="Comma 104 2 3 5" xfId="14314" xr:uid="{C3004DDB-4A52-4964-9157-6F3126EFEA78}"/>
    <cellStyle name="Comma 104 2 3 5 2" xfId="19546" xr:uid="{9A5CBCB7-BE63-4506-8713-A04F56A56F03}"/>
    <cellStyle name="Comma 104 2 3 5 2 2" xfId="30012" xr:uid="{D264663C-CF67-4EA8-B524-8A41EB4D5F62}"/>
    <cellStyle name="Comma 104 2 3 5 2 2 2" xfId="51681" xr:uid="{0C21F73B-FC47-4EA1-8E02-3923728A5D3B}"/>
    <cellStyle name="Comma 104 2 3 5 2 3" xfId="41215" xr:uid="{4EDCD077-A40E-4DA5-BDDA-F4E112B701D6}"/>
    <cellStyle name="Comma 104 2 3 5 3" xfId="24780" xr:uid="{794C45BA-C9EB-4C54-ACFE-428138338CE8}"/>
    <cellStyle name="Comma 104 2 3 5 3 2" xfId="46449" xr:uid="{C4CD4DD3-9DE6-46C4-9B93-AD2E5C1BB270}"/>
    <cellStyle name="Comma 104 2 3 5 4" xfId="35983" xr:uid="{DC9C54D7-51CB-4894-95F7-8E7A59AFEF86}"/>
    <cellStyle name="Comma 104 2 3 6" xfId="15067" xr:uid="{03E7309F-9CFF-4079-ADF4-5AE656194B56}"/>
    <cellStyle name="Comma 104 2 3 6 2" xfId="25533" xr:uid="{20638981-D34B-4E95-BDC2-E928B92613E4}"/>
    <cellStyle name="Comma 104 2 3 6 2 2" xfId="47202" xr:uid="{343764DF-0DA4-4453-9D73-6C877B9E8320}"/>
    <cellStyle name="Comma 104 2 3 6 3" xfId="36736" xr:uid="{8BCC6846-51F0-40CB-B841-576C94BAE2AC}"/>
    <cellStyle name="Comma 104 2 3 7" xfId="20301" xr:uid="{BCF1F7AB-B4E5-410B-ACC1-09353C80C8F6}"/>
    <cellStyle name="Comma 104 2 3 7 2" xfId="41970" xr:uid="{A3922151-D1E2-4696-992D-894E7409AFD9}"/>
    <cellStyle name="Comma 104 2 3 8" xfId="31504" xr:uid="{6C36466A-87D4-4842-A752-4059C93F8A94}"/>
    <cellStyle name="Comma 104 2 4" xfId="13571" xr:uid="{6C8D7F4C-CC69-49B1-B582-F1D7015953A9}"/>
    <cellStyle name="Comma 104 2 4 2" xfId="18803" xr:uid="{59275A31-9CA5-4DB5-89B4-B7F7D6661CBB}"/>
    <cellStyle name="Comma 104 2 4 2 2" xfId="29269" xr:uid="{EB3B78FF-E2DF-401D-92DB-1B87D129C9D2}"/>
    <cellStyle name="Comma 104 2 4 2 2 2" xfId="50938" xr:uid="{E0073EFA-5DB8-4557-B858-4434B6F7A503}"/>
    <cellStyle name="Comma 104 2 4 2 3" xfId="40472" xr:uid="{69F4B5E0-7F30-4711-9BBE-A39D22088958}"/>
    <cellStyle name="Comma 104 2 4 3" xfId="24037" xr:uid="{401F7CFE-DC8C-42EE-AFE0-563A68685C59}"/>
    <cellStyle name="Comma 104 2 4 3 2" xfId="45706" xr:uid="{ED8481B1-1F02-456C-9E34-13717C9852EC}"/>
    <cellStyle name="Comma 104 2 4 4" xfId="35240" xr:uid="{BC25F023-D019-49AD-9EA7-5957927C1C2D}"/>
    <cellStyle name="Comma 104 2 5" xfId="30761" xr:uid="{EDD851E8-57B3-4B6E-A1F0-DFDFBCBF991C}"/>
    <cellStyle name="Comma 104 3" xfId="9384" xr:uid="{00000000-0005-0000-0000-000008010000}"/>
    <cellStyle name="Comma 104 3 2" xfId="10133" xr:uid="{307CD7D9-6F3B-4DC0-B412-B603FE8FF5C0}"/>
    <cellStyle name="Comma 104 3 2 2" xfId="11642" xr:uid="{8DF366EE-097A-4161-A96D-931D053B8CDA}"/>
    <cellStyle name="Comma 104 3 2 2 2" xfId="13136" xr:uid="{492CC7C2-930E-4C2A-A106-B23C521556F0}"/>
    <cellStyle name="Comma 104 3 2 2 2 2" xfId="18372" xr:uid="{AF09EED5-387D-4912-9D49-40F61E895BBC}"/>
    <cellStyle name="Comma 104 3 2 2 2 2 2" xfId="28838" xr:uid="{C5B8C8F8-C62C-4659-8208-BB4088D1E4A2}"/>
    <cellStyle name="Comma 104 3 2 2 2 2 2 2" xfId="50507" xr:uid="{930E007C-417F-4995-8A4E-8FF5B6EEB12C}"/>
    <cellStyle name="Comma 104 3 2 2 2 2 3" xfId="40041" xr:uid="{542FD4B3-D680-40A6-810C-BF18F0D4B1C0}"/>
    <cellStyle name="Comma 104 3 2 2 2 3" xfId="23606" xr:uid="{98D67206-ECFD-409D-AD20-8B7B2EA1EE30}"/>
    <cellStyle name="Comma 104 3 2 2 2 3 2" xfId="45275" xr:uid="{19BFD626-7ED5-4D8A-8E39-6B9242A2CA7D}"/>
    <cellStyle name="Comma 104 3 2 2 2 4" xfId="34809" xr:uid="{92B24A71-8FB7-4EA8-A14F-11D5CF9CFBB8}"/>
    <cellStyle name="Comma 104 3 2 2 3" xfId="16878" xr:uid="{460977CD-5D8C-44AB-9CD6-42DB563F4B4C}"/>
    <cellStyle name="Comma 104 3 2 2 3 2" xfId="27344" xr:uid="{1418DC59-1F2E-4937-AB03-E924536EE531}"/>
    <cellStyle name="Comma 104 3 2 2 3 2 2" xfId="49013" xr:uid="{DC747A3A-39B4-48A2-9AA9-286CB0CECD49}"/>
    <cellStyle name="Comma 104 3 2 2 3 3" xfId="38547" xr:uid="{132BEA31-41DE-4063-9891-6757B5DE3FDB}"/>
    <cellStyle name="Comma 104 3 2 2 4" xfId="22112" xr:uid="{0D882F12-53DE-4480-A438-060C569A38B9}"/>
    <cellStyle name="Comma 104 3 2 2 4 2" xfId="43781" xr:uid="{C0717C74-B806-4222-BDFF-AA392102ED46}"/>
    <cellStyle name="Comma 104 3 2 2 5" xfId="33315" xr:uid="{A52B1A2F-F67C-4E45-AB75-5B0B41E1ABAE}"/>
    <cellStyle name="Comma 104 3 2 3" xfId="10895" xr:uid="{7F54398A-E720-43FD-A66A-417D3A2077D1}"/>
    <cellStyle name="Comma 104 3 2 3 2" xfId="16131" xr:uid="{03C5EFF7-5288-44FD-8379-699DFB34C4C8}"/>
    <cellStyle name="Comma 104 3 2 3 2 2" xfId="26597" xr:uid="{A1A6D40C-283F-474B-97CF-F15E132ED11C}"/>
    <cellStyle name="Comma 104 3 2 3 2 2 2" xfId="48266" xr:uid="{0965284E-C7F2-4CD8-92D1-6FE4C76DEA59}"/>
    <cellStyle name="Comma 104 3 2 3 2 3" xfId="37800" xr:uid="{1C9F5E02-E1E5-494E-8C30-10DE214982D8}"/>
    <cellStyle name="Comma 104 3 2 3 3" xfId="21365" xr:uid="{A28C928F-45DC-4D8E-BE8B-AD29F6F46F40}"/>
    <cellStyle name="Comma 104 3 2 3 3 2" xfId="43034" xr:uid="{AB107402-B8B7-425E-BEC0-7AAC40D58C02}"/>
    <cellStyle name="Comma 104 3 2 3 4" xfId="32568" xr:uid="{77C3D96B-33A5-4332-8A1F-37D437AE8435}"/>
    <cellStyle name="Comma 104 3 2 4" xfId="12389" xr:uid="{9BB956EB-933E-49C9-8777-077EF720D427}"/>
    <cellStyle name="Comma 104 3 2 4 2" xfId="17625" xr:uid="{BEAB63CE-E2C2-4E7B-BABE-127D196B6FDA}"/>
    <cellStyle name="Comma 104 3 2 4 2 2" xfId="28091" xr:uid="{D6E2C949-6E74-4189-A941-F0CC8BB6A901}"/>
    <cellStyle name="Comma 104 3 2 4 2 2 2" xfId="49760" xr:uid="{025D6479-A94C-438E-B1E9-08E3BA81AAAB}"/>
    <cellStyle name="Comma 104 3 2 4 2 3" xfId="39294" xr:uid="{E482C56E-D112-49A8-AFD9-933468A14F93}"/>
    <cellStyle name="Comma 104 3 2 4 3" xfId="22859" xr:uid="{A21FC18A-ECF4-4CF9-8281-6F3E6CD8534A}"/>
    <cellStyle name="Comma 104 3 2 4 3 2" xfId="44528" xr:uid="{498C7B62-2D12-4CA8-A106-83AB8A92A150}"/>
    <cellStyle name="Comma 104 3 2 4 4" xfId="34062" xr:uid="{3B502977-0ABF-41A0-9EF9-A019033406B4}"/>
    <cellStyle name="Comma 104 3 2 5" xfId="14632" xr:uid="{EFC0B650-EEF1-4933-9917-EE0C55BD754E}"/>
    <cellStyle name="Comma 104 3 2 5 2" xfId="19864" xr:uid="{2BA8851E-33A1-4F14-9411-287DA0726620}"/>
    <cellStyle name="Comma 104 3 2 5 2 2" xfId="30330" xr:uid="{07FA966E-71EC-4198-BAD0-0B42B2D0A06E}"/>
    <cellStyle name="Comma 104 3 2 5 2 2 2" xfId="51999" xr:uid="{D075D59C-B1D6-4C1D-83F2-4F3B503697BF}"/>
    <cellStyle name="Comma 104 3 2 5 2 3" xfId="41533" xr:uid="{4D4A5513-69EF-4625-BA60-63FE7D241940}"/>
    <cellStyle name="Comma 104 3 2 5 3" xfId="25098" xr:uid="{5DEF0FD8-26DD-476A-BA93-EB7646EF098F}"/>
    <cellStyle name="Comma 104 3 2 5 3 2" xfId="46767" xr:uid="{36840E97-1558-45AC-A6B6-C61DD7354EFB}"/>
    <cellStyle name="Comma 104 3 2 5 4" xfId="36301" xr:uid="{58D60826-F0BF-4F39-B939-3712507497BF}"/>
    <cellStyle name="Comma 104 3 2 6" xfId="15385" xr:uid="{21A2CB8F-353A-4613-9F8D-E96735BEAF79}"/>
    <cellStyle name="Comma 104 3 2 6 2" xfId="25851" xr:uid="{404CE9BE-E90D-4F74-AB93-D7FEA80403F0}"/>
    <cellStyle name="Comma 104 3 2 6 2 2" xfId="47520" xr:uid="{B69CD00A-C11D-4C87-B6F1-92BE38B10AF5}"/>
    <cellStyle name="Comma 104 3 2 6 3" xfId="37054" xr:uid="{81FB3A00-60C9-4FC1-8F87-4D1ABA1BF4DD}"/>
    <cellStyle name="Comma 104 3 2 7" xfId="20619" xr:uid="{8A2F9E74-4FB6-4D6B-8C81-6BC96F978E5A}"/>
    <cellStyle name="Comma 104 3 2 7 2" xfId="42288" xr:uid="{C72DE15B-3BEF-4CAD-8FFE-9F08A9B839CC}"/>
    <cellStyle name="Comma 104 3 2 8" xfId="31822" xr:uid="{43049D07-3FDC-48F6-A5AE-3EB2BA28E1EA}"/>
    <cellStyle name="Comma 104 3 3" xfId="13887" xr:uid="{F208F468-C893-4D97-8E44-39370A8357D8}"/>
    <cellStyle name="Comma 104 3 3 2" xfId="19119" xr:uid="{8A28B879-6BB9-424B-A32A-D302BBE0B876}"/>
    <cellStyle name="Comma 104 3 3 2 2" xfId="29585" xr:uid="{97981354-D0BC-4A4B-A45C-A1A483D0D267}"/>
    <cellStyle name="Comma 104 3 3 2 2 2" xfId="51254" xr:uid="{0858C70E-DA5F-4ECA-9FC2-340C0EF5F99A}"/>
    <cellStyle name="Comma 104 3 3 2 3" xfId="40788" xr:uid="{0DE71BBE-0C5F-4212-A842-D1FA5182B928}"/>
    <cellStyle name="Comma 104 3 3 3" xfId="24353" xr:uid="{0A62D7A3-6F41-42F0-9782-160DE5AAE34E}"/>
    <cellStyle name="Comma 104 3 3 3 2" xfId="46022" xr:uid="{AD8AB533-4CAA-407C-A9F0-66D0531B09F8}"/>
    <cellStyle name="Comma 104 3 3 4" xfId="35556" xr:uid="{8653F26D-450D-4161-B431-A31B082702E8}"/>
    <cellStyle name="Comma 104 3 4" xfId="31077" xr:uid="{50B1E424-695E-4440-99AF-0D33A61DA210}"/>
    <cellStyle name="Comma 104 4" xfId="9760" xr:uid="{BDD775DB-4A48-4A6E-BD8A-DC0A9E200E9C}"/>
    <cellStyle name="Comma 104 4 2" xfId="11269" xr:uid="{9AAEBFCB-52E0-46E1-908A-8A8CD653F4A3}"/>
    <cellStyle name="Comma 104 4 2 2" xfId="12763" xr:uid="{CA442461-3E69-46AE-BFAD-C94754F66137}"/>
    <cellStyle name="Comma 104 4 2 2 2" xfId="17999" xr:uid="{70123BE6-B743-45FD-9B64-B368EA2D3FE9}"/>
    <cellStyle name="Comma 104 4 2 2 2 2" xfId="28465" xr:uid="{F13F1CE9-AFF5-4374-83F6-1DD829B5381D}"/>
    <cellStyle name="Comma 104 4 2 2 2 2 2" xfId="50134" xr:uid="{46887226-241D-4DD6-863D-398D2F9DAC16}"/>
    <cellStyle name="Comma 104 4 2 2 2 3" xfId="39668" xr:uid="{3A19D0DE-34C2-4132-A4CA-D57495C2641C}"/>
    <cellStyle name="Comma 104 4 2 2 3" xfId="23233" xr:uid="{472A36BA-2433-4B18-9366-515F5CAC1117}"/>
    <cellStyle name="Comma 104 4 2 2 3 2" xfId="44902" xr:uid="{891D96FA-ED98-422D-9D6B-29DACB067B03}"/>
    <cellStyle name="Comma 104 4 2 2 4" xfId="34436" xr:uid="{92C5446C-CC30-4846-9F13-F92178068D33}"/>
    <cellStyle name="Comma 104 4 2 3" xfId="16505" xr:uid="{A588373D-6DC1-42C7-ADF4-47060CA8B104}"/>
    <cellStyle name="Comma 104 4 2 3 2" xfId="26971" xr:uid="{E42C0B50-E000-4FE7-9CC2-9D4D92C26DE6}"/>
    <cellStyle name="Comma 104 4 2 3 2 2" xfId="48640" xr:uid="{AD57C055-482F-4D18-91CE-80526C940DBD}"/>
    <cellStyle name="Comma 104 4 2 3 3" xfId="38174" xr:uid="{509D86EE-5710-4AC6-8A0B-299CA85F2409}"/>
    <cellStyle name="Comma 104 4 2 4" xfId="21739" xr:uid="{B206CBF7-BBA6-4FBC-B051-CFEAE53E2BEF}"/>
    <cellStyle name="Comma 104 4 2 4 2" xfId="43408" xr:uid="{F89E43B8-8BDC-4C59-B93E-BC2B9BA47854}"/>
    <cellStyle name="Comma 104 4 2 5" xfId="32942" xr:uid="{280E10FA-3E1E-468D-BD08-D445B0DD6770}"/>
    <cellStyle name="Comma 104 4 3" xfId="10522" xr:uid="{43372754-FF40-405E-8A67-4A0C99C3C5D5}"/>
    <cellStyle name="Comma 104 4 3 2" xfId="15758" xr:uid="{7DE60A55-149A-4EFB-9B46-CB9CDA10C371}"/>
    <cellStyle name="Comma 104 4 3 2 2" xfId="26224" xr:uid="{1C3B5D4F-2B08-444D-83C1-05A8B710E6B3}"/>
    <cellStyle name="Comma 104 4 3 2 2 2" xfId="47893" xr:uid="{4AD71D1E-61FE-4D62-86CF-801A2D096FAD}"/>
    <cellStyle name="Comma 104 4 3 2 3" xfId="37427" xr:uid="{A83D74BE-CA8E-4711-805D-62366543F53E}"/>
    <cellStyle name="Comma 104 4 3 3" xfId="20992" xr:uid="{5FAAA8CB-233D-46F2-B6ED-AB0924E562F7}"/>
    <cellStyle name="Comma 104 4 3 3 2" xfId="42661" xr:uid="{9BE04774-4E75-4268-8964-A3ABD97AFB6A}"/>
    <cellStyle name="Comma 104 4 3 4" xfId="32195" xr:uid="{98018A4C-6AFA-4038-A3CB-A4F78B9F7063}"/>
    <cellStyle name="Comma 104 4 4" xfId="12016" xr:uid="{422BD3F3-4E51-4852-8381-1EA89132869F}"/>
    <cellStyle name="Comma 104 4 4 2" xfId="17252" xr:uid="{FCEF367D-48A1-424A-A84F-480D47144227}"/>
    <cellStyle name="Comma 104 4 4 2 2" xfId="27718" xr:uid="{2F5DF6B8-5C61-4442-92AD-D166E40F5AF1}"/>
    <cellStyle name="Comma 104 4 4 2 2 2" xfId="49387" xr:uid="{1FA19F2E-8B97-4C68-9C9B-65DBF62B8252}"/>
    <cellStyle name="Comma 104 4 4 2 3" xfId="38921" xr:uid="{D4F6CDB6-0D94-4D59-9109-C74CB8DE13D9}"/>
    <cellStyle name="Comma 104 4 4 3" xfId="22486" xr:uid="{2A86049F-E9C7-44C7-A32E-BB99F94EF653}"/>
    <cellStyle name="Comma 104 4 4 3 2" xfId="44155" xr:uid="{1ADC1D51-68D6-491F-88F7-EF4153A2BE74}"/>
    <cellStyle name="Comma 104 4 4 4" xfId="33689" xr:uid="{4BE36ADC-809D-4762-87FA-BC64F6E5B0E2}"/>
    <cellStyle name="Comma 104 4 5" xfId="14259" xr:uid="{D4D5C179-9D5F-4476-A74A-C7B24669F917}"/>
    <cellStyle name="Comma 104 4 5 2" xfId="19491" xr:uid="{AB491619-9D76-47A2-ADC3-2D20BAE31EAB}"/>
    <cellStyle name="Comma 104 4 5 2 2" xfId="29957" xr:uid="{BB96620E-B030-40DE-8B79-A6AF96E14640}"/>
    <cellStyle name="Comma 104 4 5 2 2 2" xfId="51626" xr:uid="{5EAB2104-24F8-499B-B8EC-06FE62BA658C}"/>
    <cellStyle name="Comma 104 4 5 2 3" xfId="41160" xr:uid="{9760A982-6308-4973-B634-0BC9CC7C3946}"/>
    <cellStyle name="Comma 104 4 5 3" xfId="24725" xr:uid="{D52F2AB4-A88A-465D-855C-A9A7EA035F7E}"/>
    <cellStyle name="Comma 104 4 5 3 2" xfId="46394" xr:uid="{98751231-14EC-499B-BB4F-008C1833AC65}"/>
    <cellStyle name="Comma 104 4 5 4" xfId="35928" xr:uid="{CF0D9735-744E-411D-9C81-95ADA79FD7FB}"/>
    <cellStyle name="Comma 104 4 6" xfId="15012" xr:uid="{CA963594-EF33-4097-BC76-505143222BB2}"/>
    <cellStyle name="Comma 104 4 6 2" xfId="25478" xr:uid="{97FD2020-19EC-4594-AE89-AE850438CFA5}"/>
    <cellStyle name="Comma 104 4 6 2 2" xfId="47147" xr:uid="{9F9D165F-3AC2-431C-AE7D-B8F48379F036}"/>
    <cellStyle name="Comma 104 4 6 3" xfId="36681" xr:uid="{54DDADFF-FBF4-4198-B3E1-C561E8D59692}"/>
    <cellStyle name="Comma 104 4 7" xfId="20246" xr:uid="{21579683-CAB0-4EF9-B084-14402AA5AC87}"/>
    <cellStyle name="Comma 104 4 7 2" xfId="41915" xr:uid="{D7616045-D7CF-44EA-AB43-FF9BC5E0CF1B}"/>
    <cellStyle name="Comma 104 4 8" xfId="31449" xr:uid="{23F3E348-3655-40F5-8993-72B506EE3556}"/>
    <cellStyle name="Comma 104 5" xfId="13516" xr:uid="{5EC19922-F983-4C09-8920-0902FEF6B53F}"/>
    <cellStyle name="Comma 104 5 2" xfId="18748" xr:uid="{8D878165-DEF8-4E13-A6FA-FAD7D65F6EBE}"/>
    <cellStyle name="Comma 104 5 2 2" xfId="29214" xr:uid="{6081F046-B1E2-4285-8399-EFF005B07ADD}"/>
    <cellStyle name="Comma 104 5 2 2 2" xfId="50883" xr:uid="{8F784EAF-6063-441E-ADEC-888015B779FB}"/>
    <cellStyle name="Comma 104 5 2 3" xfId="40417" xr:uid="{EBCC7AED-5711-46CE-8CF0-EBE60D0D4F21}"/>
    <cellStyle name="Comma 104 5 3" xfId="23982" xr:uid="{7D3CB882-C4CC-48A0-B10A-E0AF8EE3ED39}"/>
    <cellStyle name="Comma 104 5 3 2" xfId="45651" xr:uid="{6B9467B5-28C6-4703-9D7D-45AD48C6CB8D}"/>
    <cellStyle name="Comma 104 5 4" xfId="35185" xr:uid="{741113B0-7343-4051-8F02-7D46868C98D6}"/>
    <cellStyle name="Comma 104 6" xfId="30706" xr:uid="{7D4ADBA7-265A-44A3-BA34-C742966CB631}"/>
    <cellStyle name="Comma 105" xfId="1205" xr:uid="{00000000-0005-0000-0000-000009010000}"/>
    <cellStyle name="Comma 105 2" xfId="1900" xr:uid="{00000000-0005-0000-0000-00000A010000}"/>
    <cellStyle name="Comma 105 2 2" xfId="9442" xr:uid="{00000000-0005-0000-0000-00000B010000}"/>
    <cellStyle name="Comma 105 2 2 2" xfId="10191" xr:uid="{06097B75-5B89-4FD9-8D9B-6E076F6E4EE7}"/>
    <cellStyle name="Comma 105 2 2 2 2" xfId="11700" xr:uid="{8089775F-0233-40A4-8DD8-A72B273F40F3}"/>
    <cellStyle name="Comma 105 2 2 2 2 2" xfId="13194" xr:uid="{7516E66F-D4DD-4B67-B60C-8FC8EFCB5805}"/>
    <cellStyle name="Comma 105 2 2 2 2 2 2" xfId="18430" xr:uid="{74844FE1-14BC-4E60-A983-710B5214A0B6}"/>
    <cellStyle name="Comma 105 2 2 2 2 2 2 2" xfId="28896" xr:uid="{32978401-B114-4319-9346-F4F271D7DFD3}"/>
    <cellStyle name="Comma 105 2 2 2 2 2 2 2 2" xfId="50565" xr:uid="{959C74A7-BFCB-46CC-8078-650DE357423B}"/>
    <cellStyle name="Comma 105 2 2 2 2 2 2 3" xfId="40099" xr:uid="{9BA04012-55FD-4392-B9B7-39FF7EFBDCE1}"/>
    <cellStyle name="Comma 105 2 2 2 2 2 3" xfId="23664" xr:uid="{D3C23154-68E2-448A-B6A2-8B83CE8ED59F}"/>
    <cellStyle name="Comma 105 2 2 2 2 2 3 2" xfId="45333" xr:uid="{63B73B05-1DEE-4334-99D5-51DB89A5195E}"/>
    <cellStyle name="Comma 105 2 2 2 2 2 4" xfId="34867" xr:uid="{42B55913-797C-48A5-AF70-07D00D8FF3BB}"/>
    <cellStyle name="Comma 105 2 2 2 2 3" xfId="16936" xr:uid="{101762FD-4089-4E9A-A8A5-964A7AAE098E}"/>
    <cellStyle name="Comma 105 2 2 2 2 3 2" xfId="27402" xr:uid="{A7B4F301-A1DA-4860-B900-4C4AB978D0EE}"/>
    <cellStyle name="Comma 105 2 2 2 2 3 2 2" xfId="49071" xr:uid="{A3E68B8F-DCE1-4EEF-A221-D18471C0E7D1}"/>
    <cellStyle name="Comma 105 2 2 2 2 3 3" xfId="38605" xr:uid="{695C938A-7550-4BCB-AB6A-F161C9030CEF}"/>
    <cellStyle name="Comma 105 2 2 2 2 4" xfId="22170" xr:uid="{3BE4C9A4-AE4A-4E3F-B502-412C5A345D80}"/>
    <cellStyle name="Comma 105 2 2 2 2 4 2" xfId="43839" xr:uid="{183AD105-5B1F-4A3F-9DD0-7904DD10C153}"/>
    <cellStyle name="Comma 105 2 2 2 2 5" xfId="33373" xr:uid="{F9201C39-CF25-4B3F-A48C-CBC8F59FBEE8}"/>
    <cellStyle name="Comma 105 2 2 2 3" xfId="10953" xr:uid="{4854280C-0ED4-4276-8CDC-D8EDED0C2AB5}"/>
    <cellStyle name="Comma 105 2 2 2 3 2" xfId="16189" xr:uid="{08D6BFCD-AA1A-4270-A517-8F4C736670E3}"/>
    <cellStyle name="Comma 105 2 2 2 3 2 2" xfId="26655" xr:uid="{E95EEE8D-E092-48E8-955B-34EE6D109F06}"/>
    <cellStyle name="Comma 105 2 2 2 3 2 2 2" xfId="48324" xr:uid="{D2896F46-89D4-4A90-A49E-3909951AAE13}"/>
    <cellStyle name="Comma 105 2 2 2 3 2 3" xfId="37858" xr:uid="{B4042DBE-DEB0-4BBF-BD71-02E99333EA62}"/>
    <cellStyle name="Comma 105 2 2 2 3 3" xfId="21423" xr:uid="{E506ECB1-C26B-4FDE-A123-44F7BB66CFC4}"/>
    <cellStyle name="Comma 105 2 2 2 3 3 2" xfId="43092" xr:uid="{251EE29A-4A7C-405D-BFC9-DC9675C411F2}"/>
    <cellStyle name="Comma 105 2 2 2 3 4" xfId="32626" xr:uid="{21EE15E3-DB3D-48F2-9801-F7E064CFEE17}"/>
    <cellStyle name="Comma 105 2 2 2 4" xfId="12447" xr:uid="{5063359B-B051-472F-B5B1-C9415926C5CF}"/>
    <cellStyle name="Comma 105 2 2 2 4 2" xfId="17683" xr:uid="{70F4044D-D161-468A-BD2B-D24EBF3A38ED}"/>
    <cellStyle name="Comma 105 2 2 2 4 2 2" xfId="28149" xr:uid="{01B6C73B-C9BE-4448-B42B-1441951D4DDE}"/>
    <cellStyle name="Comma 105 2 2 2 4 2 2 2" xfId="49818" xr:uid="{BA7998BA-9DDA-4F47-9305-976230163D49}"/>
    <cellStyle name="Comma 105 2 2 2 4 2 3" xfId="39352" xr:uid="{A9B5CA07-6491-4F9C-8B97-5A6E4F8A8374}"/>
    <cellStyle name="Comma 105 2 2 2 4 3" xfId="22917" xr:uid="{B2E86EB1-888B-45E5-8414-FD736CDE5C07}"/>
    <cellStyle name="Comma 105 2 2 2 4 3 2" xfId="44586" xr:uid="{7B9E47E6-9872-4D1D-8E27-CE725A0E4445}"/>
    <cellStyle name="Comma 105 2 2 2 4 4" xfId="34120" xr:uid="{22C4F310-E29B-49C0-84D0-78F0D0E73148}"/>
    <cellStyle name="Comma 105 2 2 2 5" xfId="14690" xr:uid="{5B72DB4E-14B2-4C57-B980-03A742D0CC12}"/>
    <cellStyle name="Comma 105 2 2 2 5 2" xfId="19922" xr:uid="{3F19CA11-1442-4FF3-9C96-7745DB087FFB}"/>
    <cellStyle name="Comma 105 2 2 2 5 2 2" xfId="30388" xr:uid="{039305E7-C229-416F-A3BC-C5F9DF9243C8}"/>
    <cellStyle name="Comma 105 2 2 2 5 2 2 2" xfId="52057" xr:uid="{5F23D2D1-A57C-409F-B7AC-4FD9999CF883}"/>
    <cellStyle name="Comma 105 2 2 2 5 2 3" xfId="41591" xr:uid="{777EA4C0-19C4-481B-B4E3-C942EAF9B5F8}"/>
    <cellStyle name="Comma 105 2 2 2 5 3" xfId="25156" xr:uid="{DA517A7F-9A60-4C37-8200-8DC6D5DB438C}"/>
    <cellStyle name="Comma 105 2 2 2 5 3 2" xfId="46825" xr:uid="{CDFD8F88-6320-451A-A224-025964349A92}"/>
    <cellStyle name="Comma 105 2 2 2 5 4" xfId="36359" xr:uid="{2EE1FC87-47DE-44FA-9941-D2D8851AD0B3}"/>
    <cellStyle name="Comma 105 2 2 2 6" xfId="15443" xr:uid="{B65A73B9-0DAB-481B-9312-87DA5CDF5B2A}"/>
    <cellStyle name="Comma 105 2 2 2 6 2" xfId="25909" xr:uid="{B80ADC03-346E-4983-AA3D-82BD34EC3BCD}"/>
    <cellStyle name="Comma 105 2 2 2 6 2 2" xfId="47578" xr:uid="{DE8EFBC0-4131-47DC-A7F5-17AEE36EC90F}"/>
    <cellStyle name="Comma 105 2 2 2 6 3" xfId="37112" xr:uid="{50DFF6B3-3334-4EDB-A2C1-E4712F297BE5}"/>
    <cellStyle name="Comma 105 2 2 2 7" xfId="20677" xr:uid="{AE72F2E7-7EC2-4409-A81D-4D30E84CC10B}"/>
    <cellStyle name="Comma 105 2 2 2 7 2" xfId="42346" xr:uid="{B7732522-B7FF-43F5-8C0A-8F5F6B63E678}"/>
    <cellStyle name="Comma 105 2 2 2 8" xfId="31880" xr:uid="{B397ADE9-4DE7-4947-8C25-C4D82321D2FF}"/>
    <cellStyle name="Comma 105 2 2 3" xfId="13945" xr:uid="{EF82E147-9711-46D0-9B3D-69622CA82175}"/>
    <cellStyle name="Comma 105 2 2 3 2" xfId="19177" xr:uid="{EAA7CB21-A476-4CC9-9A90-4B36DC541FC2}"/>
    <cellStyle name="Comma 105 2 2 3 2 2" xfId="29643" xr:uid="{191E2489-E9F5-42D3-9413-90FC9805F40E}"/>
    <cellStyle name="Comma 105 2 2 3 2 2 2" xfId="51312" xr:uid="{32485271-2F5B-4272-A6C4-5D29816C83E7}"/>
    <cellStyle name="Comma 105 2 2 3 2 3" xfId="40846" xr:uid="{D1AEAFD1-7F8D-4941-A8BC-8BB92D2CE393}"/>
    <cellStyle name="Comma 105 2 2 3 3" xfId="24411" xr:uid="{51C2BDD4-8116-46E9-AD3C-24171292F84B}"/>
    <cellStyle name="Comma 105 2 2 3 3 2" xfId="46080" xr:uid="{D98F1A6C-7E4C-4CF2-BECB-D5458042A2DC}"/>
    <cellStyle name="Comma 105 2 2 3 4" xfId="35614" xr:uid="{6C5DFE27-8A3B-463C-A156-AD0B2F8F1DB1}"/>
    <cellStyle name="Comma 105 2 2 4" xfId="31135" xr:uid="{47690C58-545E-46E9-8716-7254DF465858}"/>
    <cellStyle name="Comma 105 2 3" xfId="9818" xr:uid="{FC758986-24E0-4EE6-A2A1-D848D8A75159}"/>
    <cellStyle name="Comma 105 2 3 2" xfId="11327" xr:uid="{DB82E70B-478F-4E0D-BBB5-603C630C10FA}"/>
    <cellStyle name="Comma 105 2 3 2 2" xfId="12821" xr:uid="{C2B15ED4-2C45-4B09-B6E3-2F3EECF76330}"/>
    <cellStyle name="Comma 105 2 3 2 2 2" xfId="18057" xr:uid="{B282C0D1-6CF2-464B-AC34-099251942815}"/>
    <cellStyle name="Comma 105 2 3 2 2 2 2" xfId="28523" xr:uid="{BE712837-13C1-4F08-AA84-E48D4DE57958}"/>
    <cellStyle name="Comma 105 2 3 2 2 2 2 2" xfId="50192" xr:uid="{DF70ECCF-FDA9-4392-8A97-779B84497403}"/>
    <cellStyle name="Comma 105 2 3 2 2 2 3" xfId="39726" xr:uid="{B8DF1F3D-B825-4F20-A7C2-065A1217A1D9}"/>
    <cellStyle name="Comma 105 2 3 2 2 3" xfId="23291" xr:uid="{274897C5-73E4-4135-8603-9A2F500CE3DA}"/>
    <cellStyle name="Comma 105 2 3 2 2 3 2" xfId="44960" xr:uid="{0CD754F8-C779-4083-B513-456CEF063C4F}"/>
    <cellStyle name="Comma 105 2 3 2 2 4" xfId="34494" xr:uid="{414E4D04-AD5D-4AE6-96F1-736FA7CF7066}"/>
    <cellStyle name="Comma 105 2 3 2 3" xfId="16563" xr:uid="{95E69BCC-A6B5-42A4-B3EC-C2A6BBB36650}"/>
    <cellStyle name="Comma 105 2 3 2 3 2" xfId="27029" xr:uid="{00925105-7641-4D86-98B4-B142D5F05E17}"/>
    <cellStyle name="Comma 105 2 3 2 3 2 2" xfId="48698" xr:uid="{D48F9F24-0B91-4215-A6B6-329BB857A3ED}"/>
    <cellStyle name="Comma 105 2 3 2 3 3" xfId="38232" xr:uid="{8909CE42-DA99-4A07-BFBE-01AC510D0A92}"/>
    <cellStyle name="Comma 105 2 3 2 4" xfId="21797" xr:uid="{2A5ADEED-2D29-43BA-8978-9E8D02F5FB4C}"/>
    <cellStyle name="Comma 105 2 3 2 4 2" xfId="43466" xr:uid="{0462A823-A34C-4C0C-AEEC-68405768B479}"/>
    <cellStyle name="Comma 105 2 3 2 5" xfId="33000" xr:uid="{6B0880FE-609D-4C87-BD86-26173F015CF3}"/>
    <cellStyle name="Comma 105 2 3 3" xfId="10580" xr:uid="{981F45EC-64C1-4882-ADC8-587E05B127C3}"/>
    <cellStyle name="Comma 105 2 3 3 2" xfId="15816" xr:uid="{A07FAC88-805B-4E13-B017-390D4C45E820}"/>
    <cellStyle name="Comma 105 2 3 3 2 2" xfId="26282" xr:uid="{6F81B0F2-7B40-4DD9-97F9-2B78C85F225C}"/>
    <cellStyle name="Comma 105 2 3 3 2 2 2" xfId="47951" xr:uid="{4A1B7394-14EF-455E-A006-F6B3AECB97CC}"/>
    <cellStyle name="Comma 105 2 3 3 2 3" xfId="37485" xr:uid="{616DC5C7-AB38-4241-997B-FBC543204092}"/>
    <cellStyle name="Comma 105 2 3 3 3" xfId="21050" xr:uid="{5563DA7C-0DB2-40B0-BFDE-6D66789E2BF2}"/>
    <cellStyle name="Comma 105 2 3 3 3 2" xfId="42719" xr:uid="{F5885A47-6C00-45E6-A6A9-A80CB50A2E86}"/>
    <cellStyle name="Comma 105 2 3 3 4" xfId="32253" xr:uid="{1BD4D7E0-90FD-4846-877C-E3D6B35C8D55}"/>
    <cellStyle name="Comma 105 2 3 4" xfId="12074" xr:uid="{CF0D69C0-59EA-4A61-A508-EC6A3DD40897}"/>
    <cellStyle name="Comma 105 2 3 4 2" xfId="17310" xr:uid="{4AB8F016-27B6-431C-BEC0-21257511859E}"/>
    <cellStyle name="Comma 105 2 3 4 2 2" xfId="27776" xr:uid="{189F6C43-5F05-4FF2-BA2B-1C30EA95C252}"/>
    <cellStyle name="Comma 105 2 3 4 2 2 2" xfId="49445" xr:uid="{E8276EEB-6FB0-4130-B974-27F7266BF3C6}"/>
    <cellStyle name="Comma 105 2 3 4 2 3" xfId="38979" xr:uid="{C39B73C4-7452-4F19-A1D2-18DC9751A379}"/>
    <cellStyle name="Comma 105 2 3 4 3" xfId="22544" xr:uid="{379F96FD-FB8C-4AAC-8D14-1BB8A01A3812}"/>
    <cellStyle name="Comma 105 2 3 4 3 2" xfId="44213" xr:uid="{3B95729E-EFC6-4C3C-BC85-725A8F0DC0FF}"/>
    <cellStyle name="Comma 105 2 3 4 4" xfId="33747" xr:uid="{7DF1D1A5-9110-4CEF-8516-AF1C22A1102C}"/>
    <cellStyle name="Comma 105 2 3 5" xfId="14317" xr:uid="{A64D023C-8D42-4C71-858E-4D2246F4A4D5}"/>
    <cellStyle name="Comma 105 2 3 5 2" xfId="19549" xr:uid="{2136840D-4D78-4A88-8A6B-851569392E00}"/>
    <cellStyle name="Comma 105 2 3 5 2 2" xfId="30015" xr:uid="{2E4BD337-5D96-4890-A852-8941C73B4891}"/>
    <cellStyle name="Comma 105 2 3 5 2 2 2" xfId="51684" xr:uid="{64C4B486-7EEB-40C3-A2C8-7A56D6F5C8C5}"/>
    <cellStyle name="Comma 105 2 3 5 2 3" xfId="41218" xr:uid="{A51E2191-3783-4467-8CEC-511F5B373916}"/>
    <cellStyle name="Comma 105 2 3 5 3" xfId="24783" xr:uid="{DC00A143-8C14-482D-B47B-16C2CC960AC8}"/>
    <cellStyle name="Comma 105 2 3 5 3 2" xfId="46452" xr:uid="{1E2E5B77-1239-4B6B-9125-36927645A2AC}"/>
    <cellStyle name="Comma 105 2 3 5 4" xfId="35986" xr:uid="{FB422E90-8E81-4AB5-A0CA-E17CBEAFC1B7}"/>
    <cellStyle name="Comma 105 2 3 6" xfId="15070" xr:uid="{3F6BC129-73FC-4E8B-9762-15E9A54923A0}"/>
    <cellStyle name="Comma 105 2 3 6 2" xfId="25536" xr:uid="{65C8F5BA-B645-4A22-8041-990B8F5A91C0}"/>
    <cellStyle name="Comma 105 2 3 6 2 2" xfId="47205" xr:uid="{5EAF8BC2-49C7-46CF-AECB-858942473A20}"/>
    <cellStyle name="Comma 105 2 3 6 3" xfId="36739" xr:uid="{8CE0C06A-6D8E-41AA-BC91-2024E89655EA}"/>
    <cellStyle name="Comma 105 2 3 7" xfId="20304" xr:uid="{5A924A0A-1DAC-4DD4-B224-D06D9EE934F0}"/>
    <cellStyle name="Comma 105 2 3 7 2" xfId="41973" xr:uid="{6148AAC4-158A-4EAC-AE82-2B5F174E44F6}"/>
    <cellStyle name="Comma 105 2 3 8" xfId="31507" xr:uid="{26FF0216-A087-4FA1-9E5D-969841D899B7}"/>
    <cellStyle name="Comma 105 2 4" xfId="13574" xr:uid="{F1339B8C-E3F4-407F-AD34-45D00603841A}"/>
    <cellStyle name="Comma 105 2 4 2" xfId="18806" xr:uid="{F7BFF7A0-BE10-418F-A41E-C565C69BC8AF}"/>
    <cellStyle name="Comma 105 2 4 2 2" xfId="29272" xr:uid="{CC209ADD-BE12-4EFE-BE93-CCAAE4C29A19}"/>
    <cellStyle name="Comma 105 2 4 2 2 2" xfId="50941" xr:uid="{C2BBF8B0-E948-44C7-98DF-BF29D3C114BD}"/>
    <cellStyle name="Comma 105 2 4 2 3" xfId="40475" xr:uid="{D5BC8D69-9EA1-4CCC-93D1-A783EDC50CF6}"/>
    <cellStyle name="Comma 105 2 4 3" xfId="24040" xr:uid="{94A8A896-6A8F-4D5D-A4BC-E5F566182E84}"/>
    <cellStyle name="Comma 105 2 4 3 2" xfId="45709" xr:uid="{CD349D61-F7C4-4579-ABF2-D439FBA38B02}"/>
    <cellStyle name="Comma 105 2 4 4" xfId="35243" xr:uid="{DFC79AA3-7E3F-4070-9ABF-0129600EAEC9}"/>
    <cellStyle name="Comma 105 2 5" xfId="30764" xr:uid="{5742744A-CAF6-4800-9DB5-D16F8DB757BA}"/>
    <cellStyle name="Comma 105 3" xfId="9392" xr:uid="{00000000-0005-0000-0000-00000C010000}"/>
    <cellStyle name="Comma 105 3 2" xfId="10141" xr:uid="{193340A1-E57C-4F21-8886-95C95F5D37D7}"/>
    <cellStyle name="Comma 105 3 2 2" xfId="11650" xr:uid="{72FC82EB-4EC2-401F-A911-37C4393784AE}"/>
    <cellStyle name="Comma 105 3 2 2 2" xfId="13144" xr:uid="{86F018C0-6F2B-407A-B87C-681C588BB660}"/>
    <cellStyle name="Comma 105 3 2 2 2 2" xfId="18380" xr:uid="{2904809D-12F3-4CF2-B93D-398C70762807}"/>
    <cellStyle name="Comma 105 3 2 2 2 2 2" xfId="28846" xr:uid="{52C89FB8-3294-4E7D-A330-171BE5BA207E}"/>
    <cellStyle name="Comma 105 3 2 2 2 2 2 2" xfId="50515" xr:uid="{18CFA508-D825-4137-B75E-87CF52D937E9}"/>
    <cellStyle name="Comma 105 3 2 2 2 2 3" xfId="40049" xr:uid="{88605788-25C3-4F8E-AA04-663AD895E5C4}"/>
    <cellStyle name="Comma 105 3 2 2 2 3" xfId="23614" xr:uid="{761FD3E1-43A5-49AC-B6D8-D4400237F197}"/>
    <cellStyle name="Comma 105 3 2 2 2 3 2" xfId="45283" xr:uid="{728FDBEF-A3CF-4910-A6E4-084EC5D43A45}"/>
    <cellStyle name="Comma 105 3 2 2 2 4" xfId="34817" xr:uid="{9248FEAF-3513-48BD-8B49-860EB1308DB8}"/>
    <cellStyle name="Comma 105 3 2 2 3" xfId="16886" xr:uid="{5560F01E-5F0E-49D5-84B2-F90D002EC93C}"/>
    <cellStyle name="Comma 105 3 2 2 3 2" xfId="27352" xr:uid="{1B5E0B9A-F6B9-4F4F-97E7-ED5BA9BBECF2}"/>
    <cellStyle name="Comma 105 3 2 2 3 2 2" xfId="49021" xr:uid="{65EB6818-3AEE-4718-ACB5-93F06C7107F2}"/>
    <cellStyle name="Comma 105 3 2 2 3 3" xfId="38555" xr:uid="{7A0362CB-73AE-4C3E-886E-49ED08A1B583}"/>
    <cellStyle name="Comma 105 3 2 2 4" xfId="22120" xr:uid="{DE76A42C-71F9-4887-888E-DFE4943DB00C}"/>
    <cellStyle name="Comma 105 3 2 2 4 2" xfId="43789" xr:uid="{036360E0-8B66-44EF-8338-246E13F28D2F}"/>
    <cellStyle name="Comma 105 3 2 2 5" xfId="33323" xr:uid="{2984DA65-5C86-417A-8B91-FA373E99C69B}"/>
    <cellStyle name="Comma 105 3 2 3" xfId="10903" xr:uid="{251EB445-D205-4043-8F15-EB2FD7E19169}"/>
    <cellStyle name="Comma 105 3 2 3 2" xfId="16139" xr:uid="{BDEDF412-79F9-444B-91E7-D91FDD1F0020}"/>
    <cellStyle name="Comma 105 3 2 3 2 2" xfId="26605" xr:uid="{9942B395-6441-40C8-BE44-E704385DF4CA}"/>
    <cellStyle name="Comma 105 3 2 3 2 2 2" xfId="48274" xr:uid="{AD78D14B-97FA-4257-90C3-364DB00916FB}"/>
    <cellStyle name="Comma 105 3 2 3 2 3" xfId="37808" xr:uid="{0B88C216-D541-4C30-8A1E-7911FBEA2A2A}"/>
    <cellStyle name="Comma 105 3 2 3 3" xfId="21373" xr:uid="{93D874AD-F41E-4AD1-902A-3E0C65A5B01E}"/>
    <cellStyle name="Comma 105 3 2 3 3 2" xfId="43042" xr:uid="{50098C51-2C95-4BAA-BEFB-4CB0827FD8BB}"/>
    <cellStyle name="Comma 105 3 2 3 4" xfId="32576" xr:uid="{32897956-3C2D-41AD-8102-AB1F63C6E284}"/>
    <cellStyle name="Comma 105 3 2 4" xfId="12397" xr:uid="{808D8FFD-5FE4-4407-8B78-4356E7303F80}"/>
    <cellStyle name="Comma 105 3 2 4 2" xfId="17633" xr:uid="{1EA185AD-5A5F-475F-8849-13FDB580E9BF}"/>
    <cellStyle name="Comma 105 3 2 4 2 2" xfId="28099" xr:uid="{37BC8A25-162F-446F-9B82-435D67D75AA2}"/>
    <cellStyle name="Comma 105 3 2 4 2 2 2" xfId="49768" xr:uid="{62000A09-7E87-45FD-8379-E20DCCFF4AB4}"/>
    <cellStyle name="Comma 105 3 2 4 2 3" xfId="39302" xr:uid="{FCD88EB2-0247-4E7A-BCC8-5C84D61CEB69}"/>
    <cellStyle name="Comma 105 3 2 4 3" xfId="22867" xr:uid="{965CD65C-D733-468F-A8BF-22BBB7A97112}"/>
    <cellStyle name="Comma 105 3 2 4 3 2" xfId="44536" xr:uid="{417C8FD8-3B82-441C-963D-5DB3406AEB54}"/>
    <cellStyle name="Comma 105 3 2 4 4" xfId="34070" xr:uid="{BEC648EC-F438-475B-B1F7-2711640FFC14}"/>
    <cellStyle name="Comma 105 3 2 5" xfId="14640" xr:uid="{8DEFF83D-00F3-4FF6-8A7A-5BA3EFA98B27}"/>
    <cellStyle name="Comma 105 3 2 5 2" xfId="19872" xr:uid="{66BB4F08-BE45-45FB-BA85-1AAC8D53A685}"/>
    <cellStyle name="Comma 105 3 2 5 2 2" xfId="30338" xr:uid="{F07F658D-92FE-4333-BC00-D7FA2BE72E61}"/>
    <cellStyle name="Comma 105 3 2 5 2 2 2" xfId="52007" xr:uid="{90BF44A1-2124-4A8C-A5F0-61397EE20500}"/>
    <cellStyle name="Comma 105 3 2 5 2 3" xfId="41541" xr:uid="{90E88D90-B47C-4A0D-BF5B-CE60760D7443}"/>
    <cellStyle name="Comma 105 3 2 5 3" xfId="25106" xr:uid="{4A6A6C4E-1228-496D-9260-C51A58881896}"/>
    <cellStyle name="Comma 105 3 2 5 3 2" xfId="46775" xr:uid="{D9BAF128-68FC-4188-9111-7A16104DE8BC}"/>
    <cellStyle name="Comma 105 3 2 5 4" xfId="36309" xr:uid="{8B4BEB2C-BD5B-4095-BA58-5308A1495CD7}"/>
    <cellStyle name="Comma 105 3 2 6" xfId="15393" xr:uid="{FEA61B86-4CC2-4DDF-8B87-F295BDD90487}"/>
    <cellStyle name="Comma 105 3 2 6 2" xfId="25859" xr:uid="{67356281-C133-4A62-93DB-4FAD0ED203CC}"/>
    <cellStyle name="Comma 105 3 2 6 2 2" xfId="47528" xr:uid="{42CC5367-C85A-4B6E-878F-557085F42A8B}"/>
    <cellStyle name="Comma 105 3 2 6 3" xfId="37062" xr:uid="{F117F332-10DD-41E6-9D24-1210261DCA5B}"/>
    <cellStyle name="Comma 105 3 2 7" xfId="20627" xr:uid="{BA75D0FA-F874-426C-ACBC-08A197BF4F5B}"/>
    <cellStyle name="Comma 105 3 2 7 2" xfId="42296" xr:uid="{87F394F8-753F-456A-A177-77F1C6F5508A}"/>
    <cellStyle name="Comma 105 3 2 8" xfId="31830" xr:uid="{761B4180-CF7A-44D1-8AC7-7381035E5920}"/>
    <cellStyle name="Comma 105 3 3" xfId="13895" xr:uid="{3EA4BB59-025E-435E-93C7-986D129E3B6E}"/>
    <cellStyle name="Comma 105 3 3 2" xfId="19127" xr:uid="{147D89EB-3F3D-4EEB-AED6-3FDDF3073441}"/>
    <cellStyle name="Comma 105 3 3 2 2" xfId="29593" xr:uid="{4BFA743D-11AB-4B12-B928-160F4691CF5C}"/>
    <cellStyle name="Comma 105 3 3 2 2 2" xfId="51262" xr:uid="{0EB0B517-C823-42A4-B268-1E3E89529365}"/>
    <cellStyle name="Comma 105 3 3 2 3" xfId="40796" xr:uid="{AEB6D7A4-3B77-4597-9B86-DC178CF6A20E}"/>
    <cellStyle name="Comma 105 3 3 3" xfId="24361" xr:uid="{6EE261EA-C1B3-4C71-A10D-81E6C9FA14EE}"/>
    <cellStyle name="Comma 105 3 3 3 2" xfId="46030" xr:uid="{AC5C7192-3DB9-46A2-9C99-C28DE983EF60}"/>
    <cellStyle name="Comma 105 3 3 4" xfId="35564" xr:uid="{CC37D1E0-8E3B-45C8-A861-ABA11EE639C4}"/>
    <cellStyle name="Comma 105 3 4" xfId="31085" xr:uid="{2A603590-4988-4183-A44C-579887DBDD65}"/>
    <cellStyle name="Comma 105 4" xfId="9768" xr:uid="{B5A03C80-8915-47A9-A4ED-B37137A00215}"/>
    <cellStyle name="Comma 105 4 2" xfId="11277" xr:uid="{0974AFC2-9B6F-4865-8422-8FC20A02538B}"/>
    <cellStyle name="Comma 105 4 2 2" xfId="12771" xr:uid="{F0EA6B19-0DA6-4E45-BEAD-402455073C1B}"/>
    <cellStyle name="Comma 105 4 2 2 2" xfId="18007" xr:uid="{3D3F1EDA-8947-4A30-A42A-901CA82EB20C}"/>
    <cellStyle name="Comma 105 4 2 2 2 2" xfId="28473" xr:uid="{F79172FD-6D46-4146-840E-46C6FC9550EB}"/>
    <cellStyle name="Comma 105 4 2 2 2 2 2" xfId="50142" xr:uid="{4E25146A-7D41-42F8-A683-9B2DE4A05369}"/>
    <cellStyle name="Comma 105 4 2 2 2 3" xfId="39676" xr:uid="{C959676C-ED98-4CDC-8F24-0F3CFE86FE43}"/>
    <cellStyle name="Comma 105 4 2 2 3" xfId="23241" xr:uid="{8BF75C64-6D2E-4FCE-89D0-C78AEC298CF9}"/>
    <cellStyle name="Comma 105 4 2 2 3 2" xfId="44910" xr:uid="{61B15A79-7B04-4EC1-9D18-2AC760700FBE}"/>
    <cellStyle name="Comma 105 4 2 2 4" xfId="34444" xr:uid="{EC9393D0-4D6D-4477-A9C3-1F3D76A091C3}"/>
    <cellStyle name="Comma 105 4 2 3" xfId="16513" xr:uid="{7E6D1580-F471-4665-8AD4-537FEC17B5B6}"/>
    <cellStyle name="Comma 105 4 2 3 2" xfId="26979" xr:uid="{9EDC0553-5F04-44C4-8D21-1AB0656C6D07}"/>
    <cellStyle name="Comma 105 4 2 3 2 2" xfId="48648" xr:uid="{749953AB-64AE-4FC7-AC52-D51BD3D720AE}"/>
    <cellStyle name="Comma 105 4 2 3 3" xfId="38182" xr:uid="{025D32F2-54A6-41E6-88E2-143B28BC97BF}"/>
    <cellStyle name="Comma 105 4 2 4" xfId="21747" xr:uid="{D97D64C2-B4B1-48E5-8DEA-9802AC888E6F}"/>
    <cellStyle name="Comma 105 4 2 4 2" xfId="43416" xr:uid="{0A1DE421-2FAD-4D2B-94F7-7698F643E2D0}"/>
    <cellStyle name="Comma 105 4 2 5" xfId="32950" xr:uid="{6891C3C1-155A-4E58-B3FC-7481BE79B6F3}"/>
    <cellStyle name="Comma 105 4 3" xfId="10530" xr:uid="{075779AA-DE2F-4ABB-BED0-45897592665C}"/>
    <cellStyle name="Comma 105 4 3 2" xfId="15766" xr:uid="{FECA065F-6C44-4D88-A729-E66CCF68FABE}"/>
    <cellStyle name="Comma 105 4 3 2 2" xfId="26232" xr:uid="{45F6FFFC-A805-4970-9B2C-7AF99AD34CB1}"/>
    <cellStyle name="Comma 105 4 3 2 2 2" xfId="47901" xr:uid="{241446C6-05D5-4831-90ED-ABF2B03E09C0}"/>
    <cellStyle name="Comma 105 4 3 2 3" xfId="37435" xr:uid="{7C597DC9-36F1-4FEF-A742-242157D5B193}"/>
    <cellStyle name="Comma 105 4 3 3" xfId="21000" xr:uid="{B516582E-3066-425E-9B5F-95F710DEEE57}"/>
    <cellStyle name="Comma 105 4 3 3 2" xfId="42669" xr:uid="{D2E40D2F-375E-4E15-9D21-D9FDE17DFEA5}"/>
    <cellStyle name="Comma 105 4 3 4" xfId="32203" xr:uid="{36E549DA-90B9-4F8A-AFE6-CE7D05724FBB}"/>
    <cellStyle name="Comma 105 4 4" xfId="12024" xr:uid="{07DAACB0-B1BA-4C01-9514-6E51361071DF}"/>
    <cellStyle name="Comma 105 4 4 2" xfId="17260" xr:uid="{68A3A8A7-F979-42FB-8D5F-F79E9E3DCBB3}"/>
    <cellStyle name="Comma 105 4 4 2 2" xfId="27726" xr:uid="{3F4963A7-4E3A-44FA-8DCF-639F6612A0CE}"/>
    <cellStyle name="Comma 105 4 4 2 2 2" xfId="49395" xr:uid="{CA90CFA9-2F3F-4F79-97B0-A584BCE4BB4D}"/>
    <cellStyle name="Comma 105 4 4 2 3" xfId="38929" xr:uid="{3F66B5C5-51D0-4231-8953-01743ACA25F8}"/>
    <cellStyle name="Comma 105 4 4 3" xfId="22494" xr:uid="{C5C58EEE-02FF-4363-8275-632D075FF513}"/>
    <cellStyle name="Comma 105 4 4 3 2" xfId="44163" xr:uid="{D2759854-8449-4B5E-A262-EA806B528698}"/>
    <cellStyle name="Comma 105 4 4 4" xfId="33697" xr:uid="{9264EFE5-AC19-4188-8974-F06FEC6602AF}"/>
    <cellStyle name="Comma 105 4 5" xfId="14267" xr:uid="{50F651F7-7490-4540-91DD-3B631C97A9B6}"/>
    <cellStyle name="Comma 105 4 5 2" xfId="19499" xr:uid="{B19AFDF4-2EA9-455B-AE8F-5DDB4303B083}"/>
    <cellStyle name="Comma 105 4 5 2 2" xfId="29965" xr:uid="{C9ABC123-1242-43E2-9243-88D55329968B}"/>
    <cellStyle name="Comma 105 4 5 2 2 2" xfId="51634" xr:uid="{89A1149E-2086-4C14-AB3A-365518F0266E}"/>
    <cellStyle name="Comma 105 4 5 2 3" xfId="41168" xr:uid="{79D0559A-A291-4439-9575-7055DDA4F2A3}"/>
    <cellStyle name="Comma 105 4 5 3" xfId="24733" xr:uid="{1AEC9F9F-7623-4E56-898F-776359458CE9}"/>
    <cellStyle name="Comma 105 4 5 3 2" xfId="46402" xr:uid="{094FE16F-E6A4-48B5-91A0-45A8C36C4862}"/>
    <cellStyle name="Comma 105 4 5 4" xfId="35936" xr:uid="{0E096F74-0EB9-47F9-AEE9-9325B9A82D46}"/>
    <cellStyle name="Comma 105 4 6" xfId="15020" xr:uid="{2F775E27-12D5-47EC-A8DB-6ABA6EEE9D32}"/>
    <cellStyle name="Comma 105 4 6 2" xfId="25486" xr:uid="{6CEFCBF4-C2A5-4AF3-B0A0-C78626E91AC6}"/>
    <cellStyle name="Comma 105 4 6 2 2" xfId="47155" xr:uid="{EA7B84AA-6544-4FAB-B5ED-218488BA4C8F}"/>
    <cellStyle name="Comma 105 4 6 3" xfId="36689" xr:uid="{86701E20-89C0-4A58-B6DC-54BD57360800}"/>
    <cellStyle name="Comma 105 4 7" xfId="20254" xr:uid="{F4B84EB1-B7D1-4E80-810B-5C653AE67B4C}"/>
    <cellStyle name="Comma 105 4 7 2" xfId="41923" xr:uid="{F33E1439-150D-407C-825D-6BE84CAB95CB}"/>
    <cellStyle name="Comma 105 4 8" xfId="31457" xr:uid="{4AC0D411-73AB-4FBD-97D7-EF2D14156694}"/>
    <cellStyle name="Comma 105 5" xfId="13524" xr:uid="{DC31CB4A-385C-4726-AA1B-159318457434}"/>
    <cellStyle name="Comma 105 5 2" xfId="18756" xr:uid="{F1CFBBCE-4A20-4622-9A6B-9FFBAD432074}"/>
    <cellStyle name="Comma 105 5 2 2" xfId="29222" xr:uid="{F05077F1-737B-4696-895A-890A512FD95C}"/>
    <cellStyle name="Comma 105 5 2 2 2" xfId="50891" xr:uid="{F82D7CE8-F48A-4A4F-ADEF-848C45969E20}"/>
    <cellStyle name="Comma 105 5 2 3" xfId="40425" xr:uid="{666895C2-0ADD-4577-A86E-D4C7068EF464}"/>
    <cellStyle name="Comma 105 5 3" xfId="23990" xr:uid="{D2141038-CC78-4BAC-85DE-BC3DD7E2769A}"/>
    <cellStyle name="Comma 105 5 3 2" xfId="45659" xr:uid="{755E8F7E-D5DE-4F60-942F-A1CF09A447EB}"/>
    <cellStyle name="Comma 105 5 4" xfId="35193" xr:uid="{FA52251F-94CE-4B71-A35C-D5BCF85B2211}"/>
    <cellStyle name="Comma 105 6" xfId="30714" xr:uid="{C6D0ACA8-1700-49EB-A998-6F95FC9DB83A}"/>
    <cellStyle name="Comma 106" xfId="1204" xr:uid="{00000000-0005-0000-0000-00000D010000}"/>
    <cellStyle name="Comma 106 2" xfId="1890" xr:uid="{00000000-0005-0000-0000-00000E010000}"/>
    <cellStyle name="Comma 106 2 2" xfId="9438" xr:uid="{00000000-0005-0000-0000-00000F010000}"/>
    <cellStyle name="Comma 106 2 2 2" xfId="10187" xr:uid="{70105E17-C7C5-4B13-AC06-9696B0B2DAC2}"/>
    <cellStyle name="Comma 106 2 2 2 2" xfId="11696" xr:uid="{B4A5C580-0A51-4108-8268-838AD33AD328}"/>
    <cellStyle name="Comma 106 2 2 2 2 2" xfId="13190" xr:uid="{69744DB2-E5D9-498C-906C-9AEEA2038B6F}"/>
    <cellStyle name="Comma 106 2 2 2 2 2 2" xfId="18426" xr:uid="{916A98E2-A9AF-4196-ACEF-47ABC3878388}"/>
    <cellStyle name="Comma 106 2 2 2 2 2 2 2" xfId="28892" xr:uid="{0C58E419-F767-47B1-83CE-D6211C7CEEC8}"/>
    <cellStyle name="Comma 106 2 2 2 2 2 2 2 2" xfId="50561" xr:uid="{0F95D169-F00C-4415-8FDB-6560CD2C202F}"/>
    <cellStyle name="Comma 106 2 2 2 2 2 2 3" xfId="40095" xr:uid="{B41CA0E3-2712-4D6D-8B8C-D7313095DC75}"/>
    <cellStyle name="Comma 106 2 2 2 2 2 3" xfId="23660" xr:uid="{4706F137-890D-4474-B1B3-508CC07BA906}"/>
    <cellStyle name="Comma 106 2 2 2 2 2 3 2" xfId="45329" xr:uid="{BDC990DB-E589-48D1-B096-379A86CBFE37}"/>
    <cellStyle name="Comma 106 2 2 2 2 2 4" xfId="34863" xr:uid="{13C8B7A3-FFBF-4D2E-ABFD-6BE76A004C2F}"/>
    <cellStyle name="Comma 106 2 2 2 2 3" xfId="16932" xr:uid="{DFDF469F-0B80-40A8-8D38-51D3C3070EB4}"/>
    <cellStyle name="Comma 106 2 2 2 2 3 2" xfId="27398" xr:uid="{96E2542C-240E-4F04-9E19-DBC754417795}"/>
    <cellStyle name="Comma 106 2 2 2 2 3 2 2" xfId="49067" xr:uid="{1753EE9F-BA19-480D-BA4C-DCF04D694817}"/>
    <cellStyle name="Comma 106 2 2 2 2 3 3" xfId="38601" xr:uid="{AFAC619A-2C20-404B-A091-19648EF38A43}"/>
    <cellStyle name="Comma 106 2 2 2 2 4" xfId="22166" xr:uid="{455BF4D0-137C-40EF-9AFB-5F8E39A7B2D2}"/>
    <cellStyle name="Comma 106 2 2 2 2 4 2" xfId="43835" xr:uid="{03742CEE-9830-4023-A9D8-219EA25162EF}"/>
    <cellStyle name="Comma 106 2 2 2 2 5" xfId="33369" xr:uid="{A512D278-21DE-49BD-AE8D-BB8918DD5C6B}"/>
    <cellStyle name="Comma 106 2 2 2 3" xfId="10949" xr:uid="{87DCAEC0-805D-4CE0-821A-C01DF8E2C2BD}"/>
    <cellStyle name="Comma 106 2 2 2 3 2" xfId="16185" xr:uid="{F9208A8C-B5CB-480C-B976-21D71495CC59}"/>
    <cellStyle name="Comma 106 2 2 2 3 2 2" xfId="26651" xr:uid="{09534EB7-96BF-465C-B179-4FD2BE654A0D}"/>
    <cellStyle name="Comma 106 2 2 2 3 2 2 2" xfId="48320" xr:uid="{242A1B1A-1918-4577-A87B-71F77F9652EC}"/>
    <cellStyle name="Comma 106 2 2 2 3 2 3" xfId="37854" xr:uid="{D06EAFC3-E17D-4051-AE14-2A687C3AEE02}"/>
    <cellStyle name="Comma 106 2 2 2 3 3" xfId="21419" xr:uid="{DAE6C3D9-000E-48D2-92B5-75A121F0F415}"/>
    <cellStyle name="Comma 106 2 2 2 3 3 2" xfId="43088" xr:uid="{3106B00B-37B7-499B-831A-557E35A17B9C}"/>
    <cellStyle name="Comma 106 2 2 2 3 4" xfId="32622" xr:uid="{723BB5B7-56B7-4063-8A53-45483F658C5E}"/>
    <cellStyle name="Comma 106 2 2 2 4" xfId="12443" xr:uid="{EB5A904A-7D3C-404D-BBEA-DCBC2A0AF40A}"/>
    <cellStyle name="Comma 106 2 2 2 4 2" xfId="17679" xr:uid="{B5880F58-4FB0-4259-9353-F27D21DD8691}"/>
    <cellStyle name="Comma 106 2 2 2 4 2 2" xfId="28145" xr:uid="{9BC7723D-B6A9-4EA6-B6E8-4331A92AD6D3}"/>
    <cellStyle name="Comma 106 2 2 2 4 2 2 2" xfId="49814" xr:uid="{66DF170C-80A8-4A15-84E2-493097FFB3E7}"/>
    <cellStyle name="Comma 106 2 2 2 4 2 3" xfId="39348" xr:uid="{47FC5444-240D-4C63-ADCE-62A7E494B390}"/>
    <cellStyle name="Comma 106 2 2 2 4 3" xfId="22913" xr:uid="{777F02A1-E0F6-4BED-8857-8183C0D52600}"/>
    <cellStyle name="Comma 106 2 2 2 4 3 2" xfId="44582" xr:uid="{B2225447-7E8D-4584-A069-89EEE02C9319}"/>
    <cellStyle name="Comma 106 2 2 2 4 4" xfId="34116" xr:uid="{52FBF9A0-4307-4F19-8499-2409EF383DC4}"/>
    <cellStyle name="Comma 106 2 2 2 5" xfId="14686" xr:uid="{CE63F4FF-1A82-4DA2-B1A9-110893C34AD6}"/>
    <cellStyle name="Comma 106 2 2 2 5 2" xfId="19918" xr:uid="{11554C14-FD39-4675-ADA9-5883553DBE9E}"/>
    <cellStyle name="Comma 106 2 2 2 5 2 2" xfId="30384" xr:uid="{4B7B3796-41BD-4D73-8162-35F7A696B0C9}"/>
    <cellStyle name="Comma 106 2 2 2 5 2 2 2" xfId="52053" xr:uid="{6F86D8AC-4D5D-43DA-944B-3DE1684C7542}"/>
    <cellStyle name="Comma 106 2 2 2 5 2 3" xfId="41587" xr:uid="{87AE4104-0B0E-4699-AEE5-EEB03548DEF8}"/>
    <cellStyle name="Comma 106 2 2 2 5 3" xfId="25152" xr:uid="{351B4F05-493C-40FB-8F5A-A051B1069217}"/>
    <cellStyle name="Comma 106 2 2 2 5 3 2" xfId="46821" xr:uid="{9D96919D-2866-4F6D-8D2B-60F9DC70978B}"/>
    <cellStyle name="Comma 106 2 2 2 5 4" xfId="36355" xr:uid="{E0115418-2555-474C-9B3A-523DFA7D1510}"/>
    <cellStyle name="Comma 106 2 2 2 6" xfId="15439" xr:uid="{618E844A-F411-47A9-BB62-D1B65AD8BBEE}"/>
    <cellStyle name="Comma 106 2 2 2 6 2" xfId="25905" xr:uid="{3C1ABF9E-DA6E-4C6E-AC88-00F74C0133B9}"/>
    <cellStyle name="Comma 106 2 2 2 6 2 2" xfId="47574" xr:uid="{5D39D2ED-CFBA-4C57-8765-5199318DC8C5}"/>
    <cellStyle name="Comma 106 2 2 2 6 3" xfId="37108" xr:uid="{9E65AA4E-49FC-4853-B008-D1C33167CC2D}"/>
    <cellStyle name="Comma 106 2 2 2 7" xfId="20673" xr:uid="{1752DD5F-F06E-4843-95A3-B6A66F6A36AC}"/>
    <cellStyle name="Comma 106 2 2 2 7 2" xfId="42342" xr:uid="{48676259-F33E-47A3-AAC1-97CBC860E690}"/>
    <cellStyle name="Comma 106 2 2 2 8" xfId="31876" xr:uid="{715AF402-B63D-4DF0-BDD7-C9CB7AC31A37}"/>
    <cellStyle name="Comma 106 2 2 3" xfId="13941" xr:uid="{7D6DD3D2-E6EB-4A3C-A488-CB73D0CADCB6}"/>
    <cellStyle name="Comma 106 2 2 3 2" xfId="19173" xr:uid="{A31795AB-86DA-4E07-8678-E9E7B5543BD7}"/>
    <cellStyle name="Comma 106 2 2 3 2 2" xfId="29639" xr:uid="{459CC3B6-B7E0-48D9-B921-A8C46F9FD3B3}"/>
    <cellStyle name="Comma 106 2 2 3 2 2 2" xfId="51308" xr:uid="{C5E6E496-AE48-48B9-B39A-8851599ECEB6}"/>
    <cellStyle name="Comma 106 2 2 3 2 3" xfId="40842" xr:uid="{4C6880D7-D909-455B-9DF2-AE511C8451A4}"/>
    <cellStyle name="Comma 106 2 2 3 3" xfId="24407" xr:uid="{FE2413E4-4314-4A3E-85A3-BAE91862E1C9}"/>
    <cellStyle name="Comma 106 2 2 3 3 2" xfId="46076" xr:uid="{9614C6B4-6DE7-42F2-BA63-C4859C9137ED}"/>
    <cellStyle name="Comma 106 2 2 3 4" xfId="35610" xr:uid="{1C5A33FC-4DD1-4C59-81CE-28CB2CF9AAA6}"/>
    <cellStyle name="Comma 106 2 2 4" xfId="31131" xr:uid="{37BEE7AB-4E2A-4E90-921C-BB497F7135F4}"/>
    <cellStyle name="Comma 106 2 3" xfId="9814" xr:uid="{68FDB91D-A9D2-4894-B92E-1BE628FDAC47}"/>
    <cellStyle name="Comma 106 2 3 2" xfId="11323" xr:uid="{4A442539-6478-4CED-99E7-E2188BAD6461}"/>
    <cellStyle name="Comma 106 2 3 2 2" xfId="12817" xr:uid="{5CB85B37-93ED-434C-8A83-6917048CD586}"/>
    <cellStyle name="Comma 106 2 3 2 2 2" xfId="18053" xr:uid="{BC18D339-1DC0-43E6-AD8A-AE59CEC17D45}"/>
    <cellStyle name="Comma 106 2 3 2 2 2 2" xfId="28519" xr:uid="{5F2A0694-6150-4050-8344-D66C8ECE638D}"/>
    <cellStyle name="Comma 106 2 3 2 2 2 2 2" xfId="50188" xr:uid="{1A038953-9D0C-4883-A437-D9ABB22DE1F2}"/>
    <cellStyle name="Comma 106 2 3 2 2 2 3" xfId="39722" xr:uid="{C422AEEF-F6AB-4284-9CA4-063DA1AC93A9}"/>
    <cellStyle name="Comma 106 2 3 2 2 3" xfId="23287" xr:uid="{28CA7799-4700-4968-A4DF-9AD2BC2E6FD8}"/>
    <cellStyle name="Comma 106 2 3 2 2 3 2" xfId="44956" xr:uid="{0E885C5A-415F-42B9-89A8-A1E76D20DECC}"/>
    <cellStyle name="Comma 106 2 3 2 2 4" xfId="34490" xr:uid="{DAEE658B-9496-4DA1-8D5E-D35CC9277CC1}"/>
    <cellStyle name="Comma 106 2 3 2 3" xfId="16559" xr:uid="{A4FD0981-A746-4C44-B704-AB7718C16BD2}"/>
    <cellStyle name="Comma 106 2 3 2 3 2" xfId="27025" xr:uid="{05BAFB2F-C873-4E12-9273-7C5C09D3FC0A}"/>
    <cellStyle name="Comma 106 2 3 2 3 2 2" xfId="48694" xr:uid="{B4D00378-ABDF-43FA-9A5C-F73E4DCB4414}"/>
    <cellStyle name="Comma 106 2 3 2 3 3" xfId="38228" xr:uid="{B7C741D4-F85C-4FA3-9A9A-2B6AC8A1EFFA}"/>
    <cellStyle name="Comma 106 2 3 2 4" xfId="21793" xr:uid="{28BDC2FB-5E34-4C0D-ADAC-1AC9EEFB4840}"/>
    <cellStyle name="Comma 106 2 3 2 4 2" xfId="43462" xr:uid="{CC0057A4-F45E-4A1F-A08A-1CA27707F2D8}"/>
    <cellStyle name="Comma 106 2 3 2 5" xfId="32996" xr:uid="{AC7F805D-0180-420B-8582-57FAF39747FD}"/>
    <cellStyle name="Comma 106 2 3 3" xfId="10576" xr:uid="{504B882E-E835-4344-866D-D56DD40E0DAE}"/>
    <cellStyle name="Comma 106 2 3 3 2" xfId="15812" xr:uid="{826B9908-8630-4545-A982-8852E66D50FD}"/>
    <cellStyle name="Comma 106 2 3 3 2 2" xfId="26278" xr:uid="{75220E67-4A6D-49C7-8ED3-5BB88DF5CB39}"/>
    <cellStyle name="Comma 106 2 3 3 2 2 2" xfId="47947" xr:uid="{B50833A2-541F-45D8-B518-058964F742C5}"/>
    <cellStyle name="Comma 106 2 3 3 2 3" xfId="37481" xr:uid="{10EE9F8E-FE9D-4CA1-9C06-4B9A2D5179D7}"/>
    <cellStyle name="Comma 106 2 3 3 3" xfId="21046" xr:uid="{86F9DAB1-DABB-40EF-9A94-ECF9A5E0D774}"/>
    <cellStyle name="Comma 106 2 3 3 3 2" xfId="42715" xr:uid="{C8DD7840-C730-4D0B-B78C-BE54B43945A1}"/>
    <cellStyle name="Comma 106 2 3 3 4" xfId="32249" xr:uid="{E8FE1C92-D84E-4463-99C5-B567C62C8461}"/>
    <cellStyle name="Comma 106 2 3 4" xfId="12070" xr:uid="{2EE0CBC7-3B25-4ACA-AE52-F2AF9AC23913}"/>
    <cellStyle name="Comma 106 2 3 4 2" xfId="17306" xr:uid="{A3EA6A13-564B-48EC-9E27-0D7175B8609C}"/>
    <cellStyle name="Comma 106 2 3 4 2 2" xfId="27772" xr:uid="{AB8597AA-CBA7-4349-9169-B9FF3C80817A}"/>
    <cellStyle name="Comma 106 2 3 4 2 2 2" xfId="49441" xr:uid="{16BE2E15-CF69-46A2-9E35-32D91024D71C}"/>
    <cellStyle name="Comma 106 2 3 4 2 3" xfId="38975" xr:uid="{38859D72-EEB3-4DB4-8D09-A18945A21C82}"/>
    <cellStyle name="Comma 106 2 3 4 3" xfId="22540" xr:uid="{7853E317-93E0-422D-85C9-C3E8F746D810}"/>
    <cellStyle name="Comma 106 2 3 4 3 2" xfId="44209" xr:uid="{CD12DE51-C437-4902-9435-64ACFD027599}"/>
    <cellStyle name="Comma 106 2 3 4 4" xfId="33743" xr:uid="{B78FC034-D590-4494-9440-B97C56E1BA4F}"/>
    <cellStyle name="Comma 106 2 3 5" xfId="14313" xr:uid="{E1CA763D-4B7F-4A90-8D91-EF79C75CCB52}"/>
    <cellStyle name="Comma 106 2 3 5 2" xfId="19545" xr:uid="{0ECF06F6-2AEB-4BF6-81CE-C0C9995BF6EE}"/>
    <cellStyle name="Comma 106 2 3 5 2 2" xfId="30011" xr:uid="{001A0477-4B51-4F64-B7A7-C993FB6A17E9}"/>
    <cellStyle name="Comma 106 2 3 5 2 2 2" xfId="51680" xr:uid="{659A7468-66D8-44D9-B2F0-BA15A1461609}"/>
    <cellStyle name="Comma 106 2 3 5 2 3" xfId="41214" xr:uid="{34D785ED-677E-46E4-AF08-A4114C53ED14}"/>
    <cellStyle name="Comma 106 2 3 5 3" xfId="24779" xr:uid="{DA90604C-BDF9-49D0-82A1-CDEABEA988C7}"/>
    <cellStyle name="Comma 106 2 3 5 3 2" xfId="46448" xr:uid="{F8ABDCE2-D77D-405B-A456-566B6EF2B4E4}"/>
    <cellStyle name="Comma 106 2 3 5 4" xfId="35982" xr:uid="{356C57BB-17BD-4460-ACB5-CCBE52CBB14A}"/>
    <cellStyle name="Comma 106 2 3 6" xfId="15066" xr:uid="{0F0B4099-9251-4C63-8784-5802D64EF4A3}"/>
    <cellStyle name="Comma 106 2 3 6 2" xfId="25532" xr:uid="{C993604B-EF90-4F4C-A441-879817084F64}"/>
    <cellStyle name="Comma 106 2 3 6 2 2" xfId="47201" xr:uid="{22335008-9468-4E03-AD4C-807269B66B53}"/>
    <cellStyle name="Comma 106 2 3 6 3" xfId="36735" xr:uid="{D4571D0B-591D-43E0-B208-AB94786C4F5C}"/>
    <cellStyle name="Comma 106 2 3 7" xfId="20300" xr:uid="{280CBEED-D93D-43C8-AB18-A75B6B6DF7A4}"/>
    <cellStyle name="Comma 106 2 3 7 2" xfId="41969" xr:uid="{7F5C80C6-31C2-438A-9A6B-9007912F8B38}"/>
    <cellStyle name="Comma 106 2 3 8" xfId="31503" xr:uid="{9C7B4C11-1100-49AE-8FCF-2B7DAE527F37}"/>
    <cellStyle name="Comma 106 2 4" xfId="13570" xr:uid="{B854649B-E979-453D-B1E1-221663FD2613}"/>
    <cellStyle name="Comma 106 2 4 2" xfId="18802" xr:uid="{42301984-273A-428F-87B2-5EAA6138D0DD}"/>
    <cellStyle name="Comma 106 2 4 2 2" xfId="29268" xr:uid="{6D5A835D-73DB-4F53-8FA9-956675E24606}"/>
    <cellStyle name="Comma 106 2 4 2 2 2" xfId="50937" xr:uid="{A81D5385-173E-48E2-839B-4D980DFF5BBE}"/>
    <cellStyle name="Comma 106 2 4 2 3" xfId="40471" xr:uid="{92975B4F-735F-4039-BC5F-A500C05D3400}"/>
    <cellStyle name="Comma 106 2 4 3" xfId="24036" xr:uid="{B5D0BB6C-4539-4A26-8B95-7D5A50C38BF0}"/>
    <cellStyle name="Comma 106 2 4 3 2" xfId="45705" xr:uid="{FC6EA286-38F8-4FA9-BAFE-A3F315A50730}"/>
    <cellStyle name="Comma 106 2 4 4" xfId="35239" xr:uid="{AD739DBA-3EA9-4878-8F15-03F91940D75E}"/>
    <cellStyle name="Comma 106 2 5" xfId="30760" xr:uid="{68431D49-1B4C-47B8-81D9-9CC074C098F1}"/>
    <cellStyle name="Comma 106 3" xfId="9391" xr:uid="{00000000-0005-0000-0000-000010010000}"/>
    <cellStyle name="Comma 106 3 2" xfId="10140" xr:uid="{BBE13208-DEFA-44DE-A7EC-4062E73647D2}"/>
    <cellStyle name="Comma 106 3 2 2" xfId="11649" xr:uid="{6117213D-1B5D-4F66-9F4D-A93F72C8355F}"/>
    <cellStyle name="Comma 106 3 2 2 2" xfId="13143" xr:uid="{1E5C221F-CAC4-47EF-AEC1-2B0ED5E24B2E}"/>
    <cellStyle name="Comma 106 3 2 2 2 2" xfId="18379" xr:uid="{DD29D8DC-6991-48F6-BBC4-255D06B4430B}"/>
    <cellStyle name="Comma 106 3 2 2 2 2 2" xfId="28845" xr:uid="{1C0D6C96-0AF1-4996-87B8-32B70FBA2898}"/>
    <cellStyle name="Comma 106 3 2 2 2 2 2 2" xfId="50514" xr:uid="{F2A6DF4C-C10C-41FE-AED3-D4E703681734}"/>
    <cellStyle name="Comma 106 3 2 2 2 2 3" xfId="40048" xr:uid="{8F696556-8976-45C4-A313-D27DDC26EB5A}"/>
    <cellStyle name="Comma 106 3 2 2 2 3" xfId="23613" xr:uid="{799C73A3-4148-4F13-AFE5-B5DFCFC2197D}"/>
    <cellStyle name="Comma 106 3 2 2 2 3 2" xfId="45282" xr:uid="{EA30981A-C05A-496B-A7A3-382E25250C08}"/>
    <cellStyle name="Comma 106 3 2 2 2 4" xfId="34816" xr:uid="{627F503B-AFF4-4F4E-AF42-BBEC412F0D98}"/>
    <cellStyle name="Comma 106 3 2 2 3" xfId="16885" xr:uid="{49752121-AA2C-4F17-930B-68AC52BBF809}"/>
    <cellStyle name="Comma 106 3 2 2 3 2" xfId="27351" xr:uid="{CDA4A89D-ED8E-40C9-96A7-C6D4CE660EC2}"/>
    <cellStyle name="Comma 106 3 2 2 3 2 2" xfId="49020" xr:uid="{627DD959-1CDF-4815-B215-EE924F811968}"/>
    <cellStyle name="Comma 106 3 2 2 3 3" xfId="38554" xr:uid="{56F0A901-3477-4DD8-B858-C608444744FF}"/>
    <cellStyle name="Comma 106 3 2 2 4" xfId="22119" xr:uid="{97042F19-4F48-455F-8A3A-73488067917E}"/>
    <cellStyle name="Comma 106 3 2 2 4 2" xfId="43788" xr:uid="{FECFEAEC-8837-4E68-B53E-AD3014F51E1A}"/>
    <cellStyle name="Comma 106 3 2 2 5" xfId="33322" xr:uid="{1624B729-9512-47AF-97A7-3CB97C47F551}"/>
    <cellStyle name="Comma 106 3 2 3" xfId="10902" xr:uid="{A7D9D09C-2DCC-409C-8E8D-59A68AE23858}"/>
    <cellStyle name="Comma 106 3 2 3 2" xfId="16138" xr:uid="{123E45C7-DCA2-4FED-9DAD-2294757C0AB4}"/>
    <cellStyle name="Comma 106 3 2 3 2 2" xfId="26604" xr:uid="{54F30B7E-361B-4F62-916D-9519D1118C74}"/>
    <cellStyle name="Comma 106 3 2 3 2 2 2" xfId="48273" xr:uid="{79A00B6F-39F9-42F3-BCA8-4C1318981CC2}"/>
    <cellStyle name="Comma 106 3 2 3 2 3" xfId="37807" xr:uid="{684A7C75-9643-4E26-A808-F49E8BAAB575}"/>
    <cellStyle name="Comma 106 3 2 3 3" xfId="21372" xr:uid="{AADF62AC-5468-4D31-A257-E34432E8CBB9}"/>
    <cellStyle name="Comma 106 3 2 3 3 2" xfId="43041" xr:uid="{FF925F2E-4A8C-41B4-B16E-BBC49AF89105}"/>
    <cellStyle name="Comma 106 3 2 3 4" xfId="32575" xr:uid="{B6729CC4-B9FA-4752-B3AA-9FA802886FC7}"/>
    <cellStyle name="Comma 106 3 2 4" xfId="12396" xr:uid="{1230A196-A624-48E9-B8E7-4FAF82561CA7}"/>
    <cellStyle name="Comma 106 3 2 4 2" xfId="17632" xr:uid="{BD796349-4EB7-49C7-8512-869629E188C0}"/>
    <cellStyle name="Comma 106 3 2 4 2 2" xfId="28098" xr:uid="{E4FC2CBC-5390-4D60-AF9E-CDEFA0B0C195}"/>
    <cellStyle name="Comma 106 3 2 4 2 2 2" xfId="49767" xr:uid="{9DC8D200-47C4-4620-A276-4952B460B4C7}"/>
    <cellStyle name="Comma 106 3 2 4 2 3" xfId="39301" xr:uid="{946F0C4D-D809-4073-8636-CE3D20488C8E}"/>
    <cellStyle name="Comma 106 3 2 4 3" xfId="22866" xr:uid="{2F361912-4500-4EA2-BE3B-F19B440FA646}"/>
    <cellStyle name="Comma 106 3 2 4 3 2" xfId="44535" xr:uid="{BFE8372C-0102-4C11-BEAE-75BB9765C750}"/>
    <cellStyle name="Comma 106 3 2 4 4" xfId="34069" xr:uid="{406054CB-6EC4-431B-B0A0-153846B0060A}"/>
    <cellStyle name="Comma 106 3 2 5" xfId="14639" xr:uid="{282D3463-2635-4C21-A6D7-012CC31A17BE}"/>
    <cellStyle name="Comma 106 3 2 5 2" xfId="19871" xr:uid="{EA9E1A3A-0D22-4228-B556-4AF7F5941333}"/>
    <cellStyle name="Comma 106 3 2 5 2 2" xfId="30337" xr:uid="{A90926DA-225E-451D-A2E0-2597D77C6012}"/>
    <cellStyle name="Comma 106 3 2 5 2 2 2" xfId="52006" xr:uid="{8DC1DC2F-070F-46ED-9F08-C2849EFCCA26}"/>
    <cellStyle name="Comma 106 3 2 5 2 3" xfId="41540" xr:uid="{F75030AB-424A-4E39-A8DD-D38B0AA59115}"/>
    <cellStyle name="Comma 106 3 2 5 3" xfId="25105" xr:uid="{5F64325F-C1E9-4A84-AB2F-22D2689DC6C3}"/>
    <cellStyle name="Comma 106 3 2 5 3 2" xfId="46774" xr:uid="{F56ED2D0-5AD9-4769-99E0-2299F6E2181B}"/>
    <cellStyle name="Comma 106 3 2 5 4" xfId="36308" xr:uid="{3136C9D4-F3D5-41C5-BC68-1A27D223A5DA}"/>
    <cellStyle name="Comma 106 3 2 6" xfId="15392" xr:uid="{4F725C5F-439C-4843-B19D-9F8674AC60A2}"/>
    <cellStyle name="Comma 106 3 2 6 2" xfId="25858" xr:uid="{5F0B098D-E251-4DC9-A1B3-B94329572EDC}"/>
    <cellStyle name="Comma 106 3 2 6 2 2" xfId="47527" xr:uid="{4211C1E5-D453-46B3-82A0-75DA76A8CE08}"/>
    <cellStyle name="Comma 106 3 2 6 3" xfId="37061" xr:uid="{C2D55EA8-31D3-4AFE-A3E6-A11B2CE97A1A}"/>
    <cellStyle name="Comma 106 3 2 7" xfId="20626" xr:uid="{DF4A3EB6-131F-4D54-9ACB-A1AA81AF7415}"/>
    <cellStyle name="Comma 106 3 2 7 2" xfId="42295" xr:uid="{AA7B1813-FEFE-430A-8078-726717B4006F}"/>
    <cellStyle name="Comma 106 3 2 8" xfId="31829" xr:uid="{FF431E97-A6E0-41C1-9F3B-A0F6C042E17A}"/>
    <cellStyle name="Comma 106 3 3" xfId="13894" xr:uid="{0CD4D1A2-F387-4356-92DC-8A12D434AC47}"/>
    <cellStyle name="Comma 106 3 3 2" xfId="19126" xr:uid="{69AB9982-0C3B-4EEC-8909-3EC59568C7AC}"/>
    <cellStyle name="Comma 106 3 3 2 2" xfId="29592" xr:uid="{687A8249-444A-49FB-BFE0-8183743FC546}"/>
    <cellStyle name="Comma 106 3 3 2 2 2" xfId="51261" xr:uid="{57C10187-88AB-443A-A5FE-8F97EC50A157}"/>
    <cellStyle name="Comma 106 3 3 2 3" xfId="40795" xr:uid="{CBC6B3C2-06AD-472E-9555-2204345B7C9A}"/>
    <cellStyle name="Comma 106 3 3 3" xfId="24360" xr:uid="{CF384262-8D98-499E-9267-CFB4E1EACFAA}"/>
    <cellStyle name="Comma 106 3 3 3 2" xfId="46029" xr:uid="{12E9AF72-353B-4F7A-A0A6-9207F37A1C6E}"/>
    <cellStyle name="Comma 106 3 3 4" xfId="35563" xr:uid="{85CCC90E-1116-4BB1-83F7-ABACCAE7CF66}"/>
    <cellStyle name="Comma 106 3 4" xfId="31084" xr:uid="{A99E3064-B3BB-42D0-83AC-0B682D2D7446}"/>
    <cellStyle name="Comma 106 4" xfId="9767" xr:uid="{0D46DB54-3240-469B-BD0F-66D7E289A516}"/>
    <cellStyle name="Comma 106 4 2" xfId="11276" xr:uid="{2690E543-B2CD-461D-A778-2801979E0F6E}"/>
    <cellStyle name="Comma 106 4 2 2" xfId="12770" xr:uid="{7066CF89-94DE-4CAD-8EAC-E7B84A3130B8}"/>
    <cellStyle name="Comma 106 4 2 2 2" xfId="18006" xr:uid="{FCE41973-0A9D-4A89-A063-95B7D52B2674}"/>
    <cellStyle name="Comma 106 4 2 2 2 2" xfId="28472" xr:uid="{AB702E23-F864-49F2-9BFF-C883BF37751C}"/>
    <cellStyle name="Comma 106 4 2 2 2 2 2" xfId="50141" xr:uid="{B35E1F35-223C-46B9-BFFE-09FAC71EBA61}"/>
    <cellStyle name="Comma 106 4 2 2 2 3" xfId="39675" xr:uid="{4AF26706-384D-4E0D-9819-41ADD905654B}"/>
    <cellStyle name="Comma 106 4 2 2 3" xfId="23240" xr:uid="{8DDB1CB9-5ADA-4B39-91CC-E34C02C1F8E2}"/>
    <cellStyle name="Comma 106 4 2 2 3 2" xfId="44909" xr:uid="{6A2AD718-66A5-44A7-BF8B-FCE1FDA835E9}"/>
    <cellStyle name="Comma 106 4 2 2 4" xfId="34443" xr:uid="{F91F6D68-DDC1-4C4C-B42C-FD7A977C2937}"/>
    <cellStyle name="Comma 106 4 2 3" xfId="16512" xr:uid="{F9C9974C-9692-43FE-9443-693B1C83E060}"/>
    <cellStyle name="Comma 106 4 2 3 2" xfId="26978" xr:uid="{61998F67-A8AD-4EED-9602-4FF6532068AE}"/>
    <cellStyle name="Comma 106 4 2 3 2 2" xfId="48647" xr:uid="{33926CFA-D709-4A08-BDF7-55AEA38B459B}"/>
    <cellStyle name="Comma 106 4 2 3 3" xfId="38181" xr:uid="{B9D75710-11F6-4E8B-9BA1-F860B0E05EDE}"/>
    <cellStyle name="Comma 106 4 2 4" xfId="21746" xr:uid="{5976795E-1135-4673-9118-1116F72C166C}"/>
    <cellStyle name="Comma 106 4 2 4 2" xfId="43415" xr:uid="{ACF45378-0477-4884-8C07-98C0BC3815E5}"/>
    <cellStyle name="Comma 106 4 2 5" xfId="32949" xr:uid="{8AF54E13-7949-4B49-A339-50DB4E97E549}"/>
    <cellStyle name="Comma 106 4 3" xfId="10529" xr:uid="{273519FE-2086-47DC-AA65-90C21C56FB94}"/>
    <cellStyle name="Comma 106 4 3 2" xfId="15765" xr:uid="{F590147E-FE98-499D-9FE9-100C0CBCDF7C}"/>
    <cellStyle name="Comma 106 4 3 2 2" xfId="26231" xr:uid="{69EEE6EB-5430-4F6F-9B74-BB373DA6FCA4}"/>
    <cellStyle name="Comma 106 4 3 2 2 2" xfId="47900" xr:uid="{42019F67-0CAE-46FB-A7F6-7324670E001D}"/>
    <cellStyle name="Comma 106 4 3 2 3" xfId="37434" xr:uid="{B8DD1F95-C835-457F-8CFF-1762DB2CD579}"/>
    <cellStyle name="Comma 106 4 3 3" xfId="20999" xr:uid="{4B3978B6-1B58-4985-94E0-61B75D14702A}"/>
    <cellStyle name="Comma 106 4 3 3 2" xfId="42668" xr:uid="{DAD7AC13-FD40-4C68-8385-B8A9D6058B9D}"/>
    <cellStyle name="Comma 106 4 3 4" xfId="32202" xr:uid="{C91992A8-DFDD-44AF-8AED-FB5317A42236}"/>
    <cellStyle name="Comma 106 4 4" xfId="12023" xr:uid="{5076360A-F7CF-4B3D-AE9B-CC070E36B427}"/>
    <cellStyle name="Comma 106 4 4 2" xfId="17259" xr:uid="{2AEBCDE7-81E9-4B56-8044-A87A29DB5D25}"/>
    <cellStyle name="Comma 106 4 4 2 2" xfId="27725" xr:uid="{D16CA4B0-3D3B-4555-8D0A-9364AF36FF08}"/>
    <cellStyle name="Comma 106 4 4 2 2 2" xfId="49394" xr:uid="{4C4DBA61-D49F-4C01-8251-159E1168101E}"/>
    <cellStyle name="Comma 106 4 4 2 3" xfId="38928" xr:uid="{91265D20-AACA-4D04-8DFB-E093A1AB7AEE}"/>
    <cellStyle name="Comma 106 4 4 3" xfId="22493" xr:uid="{E3E0DD5D-0CA9-4A59-9AFE-85DD007B7BB5}"/>
    <cellStyle name="Comma 106 4 4 3 2" xfId="44162" xr:uid="{A23140BB-C454-42CD-ADD0-941589076F8F}"/>
    <cellStyle name="Comma 106 4 4 4" xfId="33696" xr:uid="{BF0D14C6-59FD-448E-86D4-D4623AE6E2BD}"/>
    <cellStyle name="Comma 106 4 5" xfId="14266" xr:uid="{B334ADFC-B5D0-4E9E-93F4-7452E89EE92C}"/>
    <cellStyle name="Comma 106 4 5 2" xfId="19498" xr:uid="{518A6875-D0FE-4678-BFB8-408E5821E8B5}"/>
    <cellStyle name="Comma 106 4 5 2 2" xfId="29964" xr:uid="{76B19FBE-9CDD-4865-BBC2-7C86018E2F1B}"/>
    <cellStyle name="Comma 106 4 5 2 2 2" xfId="51633" xr:uid="{84CEA52F-4601-4495-8EAD-9D5F2ABDF80B}"/>
    <cellStyle name="Comma 106 4 5 2 3" xfId="41167" xr:uid="{07E3EE15-9604-40B6-A141-B7566C10AAB2}"/>
    <cellStyle name="Comma 106 4 5 3" xfId="24732" xr:uid="{8ED83131-E536-41DE-8D49-703CACB50E6B}"/>
    <cellStyle name="Comma 106 4 5 3 2" xfId="46401" xr:uid="{EDAB9943-61E3-42C3-88B2-0969CAA0E786}"/>
    <cellStyle name="Comma 106 4 5 4" xfId="35935" xr:uid="{02BC5DD2-FBB9-453C-84E4-ECEB957CCB4A}"/>
    <cellStyle name="Comma 106 4 6" xfId="15019" xr:uid="{F579D338-3B78-4B77-A1C0-1AC101083EAC}"/>
    <cellStyle name="Comma 106 4 6 2" xfId="25485" xr:uid="{23E07FB9-65E7-4800-BEC0-384F8BE2107A}"/>
    <cellStyle name="Comma 106 4 6 2 2" xfId="47154" xr:uid="{BC6CD019-17ED-4466-AF80-159DEB0C37FB}"/>
    <cellStyle name="Comma 106 4 6 3" xfId="36688" xr:uid="{F50AF7E7-9A54-48F5-9B40-162F5795B51C}"/>
    <cellStyle name="Comma 106 4 7" xfId="20253" xr:uid="{F7FA2EBE-3429-4709-B988-1E86DD8433C0}"/>
    <cellStyle name="Comma 106 4 7 2" xfId="41922" xr:uid="{8429B75F-A42C-4B45-B10A-ED9FED9554D6}"/>
    <cellStyle name="Comma 106 4 8" xfId="31456" xr:uid="{36DFE1DF-7974-4989-9634-40C688B8118E}"/>
    <cellStyle name="Comma 106 5" xfId="13523" xr:uid="{94C54158-65B0-40D5-B0E4-C55757DD8C57}"/>
    <cellStyle name="Comma 106 5 2" xfId="18755" xr:uid="{E4A5391A-3C8A-41E7-B936-058BC3A48E60}"/>
    <cellStyle name="Comma 106 5 2 2" xfId="29221" xr:uid="{D485BF40-E706-49B0-8A80-E03614D2BC64}"/>
    <cellStyle name="Comma 106 5 2 2 2" xfId="50890" xr:uid="{7556652D-3EFE-434C-809E-6DA4E04D70E1}"/>
    <cellStyle name="Comma 106 5 2 3" xfId="40424" xr:uid="{7DD602B0-8A61-4A31-ABA3-0AB17E5F6409}"/>
    <cellStyle name="Comma 106 5 3" xfId="23989" xr:uid="{F9A0467A-95A9-4134-BB49-D8EB43E5BAC5}"/>
    <cellStyle name="Comma 106 5 3 2" xfId="45658" xr:uid="{22102A02-85C7-4374-9798-68388D41A169}"/>
    <cellStyle name="Comma 106 5 4" xfId="35192" xr:uid="{C307190F-F9FB-41E4-80F6-B0605562F022}"/>
    <cellStyle name="Comma 106 6" xfId="30713" xr:uid="{18DA5A3E-A632-435F-8BD0-FC2B2379D221}"/>
    <cellStyle name="Comma 107" xfId="1206" xr:uid="{00000000-0005-0000-0000-000011010000}"/>
    <cellStyle name="Comma 107 2" xfId="1889" xr:uid="{00000000-0005-0000-0000-000012010000}"/>
    <cellStyle name="Comma 107 2 2" xfId="9437" xr:uid="{00000000-0005-0000-0000-000013010000}"/>
    <cellStyle name="Comma 107 2 2 2" xfId="10186" xr:uid="{58C1F839-5ECF-48D3-8BBD-5D73999DC48E}"/>
    <cellStyle name="Comma 107 2 2 2 2" xfId="11695" xr:uid="{D60BD42A-F2B1-40BA-A024-0DBAF473A431}"/>
    <cellStyle name="Comma 107 2 2 2 2 2" xfId="13189" xr:uid="{2C1ADEC6-E855-4EA3-9231-48F2C80E7578}"/>
    <cellStyle name="Comma 107 2 2 2 2 2 2" xfId="18425" xr:uid="{DFABE72F-FC44-4EA7-B81F-F8F0B0ED8FEE}"/>
    <cellStyle name="Comma 107 2 2 2 2 2 2 2" xfId="28891" xr:uid="{7A5D48D4-27A8-4845-AAEB-446C1549A344}"/>
    <cellStyle name="Comma 107 2 2 2 2 2 2 2 2" xfId="50560" xr:uid="{070AFB52-34A4-4B80-BA96-A20E6CA16C98}"/>
    <cellStyle name="Comma 107 2 2 2 2 2 2 3" xfId="40094" xr:uid="{95D6F0FC-A621-452C-AC91-FFC4BF92B271}"/>
    <cellStyle name="Comma 107 2 2 2 2 2 3" xfId="23659" xr:uid="{863677CC-1901-43CB-AAEF-E1119E094DAF}"/>
    <cellStyle name="Comma 107 2 2 2 2 2 3 2" xfId="45328" xr:uid="{5052D5FE-8AFA-4F45-ADC1-648597160B9C}"/>
    <cellStyle name="Comma 107 2 2 2 2 2 4" xfId="34862" xr:uid="{4ECC9BC1-01D9-4818-A83B-39678CC55BB8}"/>
    <cellStyle name="Comma 107 2 2 2 2 3" xfId="16931" xr:uid="{28B3A08E-5E1E-4517-842B-C203C8053A26}"/>
    <cellStyle name="Comma 107 2 2 2 2 3 2" xfId="27397" xr:uid="{AF48D0D4-84F3-43A4-83B0-08AA27F34DF0}"/>
    <cellStyle name="Comma 107 2 2 2 2 3 2 2" xfId="49066" xr:uid="{C6420C9F-642B-4517-9C7E-6F208AF062A7}"/>
    <cellStyle name="Comma 107 2 2 2 2 3 3" xfId="38600" xr:uid="{C223194F-8182-4877-9E38-CC580E0F0C2A}"/>
    <cellStyle name="Comma 107 2 2 2 2 4" xfId="22165" xr:uid="{575A0838-3EB9-489D-A223-C582C2846A4F}"/>
    <cellStyle name="Comma 107 2 2 2 2 4 2" xfId="43834" xr:uid="{2A27AF65-EF62-412A-BB80-D8FB5DC2A7AE}"/>
    <cellStyle name="Comma 107 2 2 2 2 5" xfId="33368" xr:uid="{212838C4-F972-46EF-A975-255B4BD059C9}"/>
    <cellStyle name="Comma 107 2 2 2 3" xfId="10948" xr:uid="{778A75A9-F1F2-4B37-8D16-35A97EDC2C67}"/>
    <cellStyle name="Comma 107 2 2 2 3 2" xfId="16184" xr:uid="{5C41B55E-E69B-410B-8BA6-BBBF95B5FE64}"/>
    <cellStyle name="Comma 107 2 2 2 3 2 2" xfId="26650" xr:uid="{AAA37B90-BA07-4E42-9F9E-F691AB3BA4B9}"/>
    <cellStyle name="Comma 107 2 2 2 3 2 2 2" xfId="48319" xr:uid="{C4540593-35A0-4E04-8C59-22816D312628}"/>
    <cellStyle name="Comma 107 2 2 2 3 2 3" xfId="37853" xr:uid="{7A98FBE3-4CA5-40FB-ACED-BD6506D85B44}"/>
    <cellStyle name="Comma 107 2 2 2 3 3" xfId="21418" xr:uid="{61C013B0-8958-47E2-81A0-63CFF853FBDC}"/>
    <cellStyle name="Comma 107 2 2 2 3 3 2" xfId="43087" xr:uid="{829E9981-C4B6-4B59-BED8-68C85D5284B5}"/>
    <cellStyle name="Comma 107 2 2 2 3 4" xfId="32621" xr:uid="{580FB4B7-5A22-41DC-A8C4-B5B8D278BDD0}"/>
    <cellStyle name="Comma 107 2 2 2 4" xfId="12442" xr:uid="{5BAB173A-97FE-4CDB-9433-97FA7D5AD550}"/>
    <cellStyle name="Comma 107 2 2 2 4 2" xfId="17678" xr:uid="{A01BCB12-B127-4F23-BA66-7A50724F2663}"/>
    <cellStyle name="Comma 107 2 2 2 4 2 2" xfId="28144" xr:uid="{DCF5E211-FF26-4C4D-91CE-C520AFA213BF}"/>
    <cellStyle name="Comma 107 2 2 2 4 2 2 2" xfId="49813" xr:uid="{8D9ECAA9-6FB4-4B16-843F-ACEDD3832714}"/>
    <cellStyle name="Comma 107 2 2 2 4 2 3" xfId="39347" xr:uid="{BE3AF83B-8461-49BA-ACF8-C7BDFEFCCF79}"/>
    <cellStyle name="Comma 107 2 2 2 4 3" xfId="22912" xr:uid="{BF54DE71-674E-437D-9B10-9B8D62B2920E}"/>
    <cellStyle name="Comma 107 2 2 2 4 3 2" xfId="44581" xr:uid="{D73D655E-CBE2-4984-BBDD-AF64DA49E46A}"/>
    <cellStyle name="Comma 107 2 2 2 4 4" xfId="34115" xr:uid="{0973A34B-7616-4153-A8B3-3D9FB7DF73A6}"/>
    <cellStyle name="Comma 107 2 2 2 5" xfId="14685" xr:uid="{2DD702C9-BB6B-4415-96E7-3577C8ADDD75}"/>
    <cellStyle name="Comma 107 2 2 2 5 2" xfId="19917" xr:uid="{1E93DF85-644A-4D71-9587-F1056EE1B1C7}"/>
    <cellStyle name="Comma 107 2 2 2 5 2 2" xfId="30383" xr:uid="{2705224A-EF37-4BC4-8FB1-0DBA115583D3}"/>
    <cellStyle name="Comma 107 2 2 2 5 2 2 2" xfId="52052" xr:uid="{27706B80-AFFF-40BD-B5E8-C301CB99FF46}"/>
    <cellStyle name="Comma 107 2 2 2 5 2 3" xfId="41586" xr:uid="{8A13530D-C440-4D50-B5BF-956A2C9856A6}"/>
    <cellStyle name="Comma 107 2 2 2 5 3" xfId="25151" xr:uid="{8F8CF157-48FE-4395-98A1-27ABD868E5E1}"/>
    <cellStyle name="Comma 107 2 2 2 5 3 2" xfId="46820" xr:uid="{AFAE4474-AC14-4AC7-9D71-CE82EAF1A400}"/>
    <cellStyle name="Comma 107 2 2 2 5 4" xfId="36354" xr:uid="{518E7A3A-A71B-43FC-A32D-67D1A58CF0F7}"/>
    <cellStyle name="Comma 107 2 2 2 6" xfId="15438" xr:uid="{C7FABCDF-3ED4-4329-A59F-618EE6461398}"/>
    <cellStyle name="Comma 107 2 2 2 6 2" xfId="25904" xr:uid="{CE1E882A-9B5E-4E14-9EE2-44D47E599734}"/>
    <cellStyle name="Comma 107 2 2 2 6 2 2" xfId="47573" xr:uid="{D51D52C2-6127-4FE6-A075-D4A94F9D3623}"/>
    <cellStyle name="Comma 107 2 2 2 6 3" xfId="37107" xr:uid="{C073D7D5-8764-466A-B286-7B6771FC59D0}"/>
    <cellStyle name="Comma 107 2 2 2 7" xfId="20672" xr:uid="{7ACE24F7-332B-4476-A6A3-55E2A752BE1E}"/>
    <cellStyle name="Comma 107 2 2 2 7 2" xfId="42341" xr:uid="{9170F935-E500-4F61-9D03-96EC40CCD435}"/>
    <cellStyle name="Comma 107 2 2 2 8" xfId="31875" xr:uid="{4E809513-AD21-4AB4-8141-92540E562825}"/>
    <cellStyle name="Comma 107 2 2 3" xfId="13940" xr:uid="{C9C4D412-66EF-43A4-8987-7CA80C1F154A}"/>
    <cellStyle name="Comma 107 2 2 3 2" xfId="19172" xr:uid="{853DA1F6-067A-49A0-9183-30B93494DEEF}"/>
    <cellStyle name="Comma 107 2 2 3 2 2" xfId="29638" xr:uid="{54E3A178-6C98-44F2-B5D2-2402C2744D6C}"/>
    <cellStyle name="Comma 107 2 2 3 2 2 2" xfId="51307" xr:uid="{2EA1342A-AF3E-4174-A8A5-612649C39234}"/>
    <cellStyle name="Comma 107 2 2 3 2 3" xfId="40841" xr:uid="{FAC7B33D-B4D6-4CB5-B34D-B01EE8F0A339}"/>
    <cellStyle name="Comma 107 2 2 3 3" xfId="24406" xr:uid="{E08BC134-058B-48C4-8A87-AC64A6845E51}"/>
    <cellStyle name="Comma 107 2 2 3 3 2" xfId="46075" xr:uid="{DF10F03D-DAFA-4667-A529-13F3790264EC}"/>
    <cellStyle name="Comma 107 2 2 3 4" xfId="35609" xr:uid="{070FB273-1735-4428-9200-0155E1D483F2}"/>
    <cellStyle name="Comma 107 2 2 4" xfId="31130" xr:uid="{9CF67DB8-31CE-4458-82AE-B789F36ACC84}"/>
    <cellStyle name="Comma 107 2 3" xfId="9813" xr:uid="{F0329E1C-F3FF-408E-B825-5F263BCBB6BE}"/>
    <cellStyle name="Comma 107 2 3 2" xfId="11322" xr:uid="{CFDFEEB1-68B1-4A48-B0C2-5704BE3EF0F0}"/>
    <cellStyle name="Comma 107 2 3 2 2" xfId="12816" xr:uid="{D378992A-D5A9-4224-B86F-F3C602656713}"/>
    <cellStyle name="Comma 107 2 3 2 2 2" xfId="18052" xr:uid="{8E4F9E41-E536-47C7-B8DA-BCCF40CEFC02}"/>
    <cellStyle name="Comma 107 2 3 2 2 2 2" xfId="28518" xr:uid="{D861E5D5-B993-4DC0-98B5-FB37727AA21B}"/>
    <cellStyle name="Comma 107 2 3 2 2 2 2 2" xfId="50187" xr:uid="{4BEB6977-5847-4B14-BE2C-649A041ACA90}"/>
    <cellStyle name="Comma 107 2 3 2 2 2 3" xfId="39721" xr:uid="{249BF05E-479F-4BF6-BE85-0AF0290977BD}"/>
    <cellStyle name="Comma 107 2 3 2 2 3" xfId="23286" xr:uid="{3F545C31-3408-4B5B-AC5F-6BCA6310CB0E}"/>
    <cellStyle name="Comma 107 2 3 2 2 3 2" xfId="44955" xr:uid="{3992A572-A008-4BB5-89F9-0C9E8D08E06F}"/>
    <cellStyle name="Comma 107 2 3 2 2 4" xfId="34489" xr:uid="{C5B87A4B-A167-4E43-B68E-55BB654864C6}"/>
    <cellStyle name="Comma 107 2 3 2 3" xfId="16558" xr:uid="{7D7CDE92-C0A6-4156-84EF-CD305FC81CBB}"/>
    <cellStyle name="Comma 107 2 3 2 3 2" xfId="27024" xr:uid="{B2195E02-80FE-4C65-97C8-BBEF9F0E0889}"/>
    <cellStyle name="Comma 107 2 3 2 3 2 2" xfId="48693" xr:uid="{9D112DC9-D986-4D7E-96EE-EF7F4485DD04}"/>
    <cellStyle name="Comma 107 2 3 2 3 3" xfId="38227" xr:uid="{379CDBCE-51C0-48B0-9964-C70318911E16}"/>
    <cellStyle name="Comma 107 2 3 2 4" xfId="21792" xr:uid="{2954F642-AB93-481C-9485-BED213FF6CE4}"/>
    <cellStyle name="Comma 107 2 3 2 4 2" xfId="43461" xr:uid="{439D7637-8119-4580-9CEB-9359EE696CA2}"/>
    <cellStyle name="Comma 107 2 3 2 5" xfId="32995" xr:uid="{6F0C2F76-3A44-4C12-B4C9-1BEE2C315700}"/>
    <cellStyle name="Comma 107 2 3 3" xfId="10575" xr:uid="{CC2E481A-235D-48B2-9BAC-A0A527B90B1A}"/>
    <cellStyle name="Comma 107 2 3 3 2" xfId="15811" xr:uid="{53634AC0-CD2E-4B1A-9848-1A874DBDD1A7}"/>
    <cellStyle name="Comma 107 2 3 3 2 2" xfId="26277" xr:uid="{8355FBCF-709D-4EB1-9155-A9C374A28526}"/>
    <cellStyle name="Comma 107 2 3 3 2 2 2" xfId="47946" xr:uid="{DB4F3897-C8D9-40EE-B5D1-554C93A2C52D}"/>
    <cellStyle name="Comma 107 2 3 3 2 3" xfId="37480" xr:uid="{4451EF5B-CC23-4E6B-9905-945EF08A8891}"/>
    <cellStyle name="Comma 107 2 3 3 3" xfId="21045" xr:uid="{DCF5FDB2-2549-4E3C-81A6-A6832E729FFF}"/>
    <cellStyle name="Comma 107 2 3 3 3 2" xfId="42714" xr:uid="{ABA9D9BB-481C-4F5E-8148-FD10061822D8}"/>
    <cellStyle name="Comma 107 2 3 3 4" xfId="32248" xr:uid="{46A03C91-2F32-4192-8E74-C8AAC99271CD}"/>
    <cellStyle name="Comma 107 2 3 4" xfId="12069" xr:uid="{E7316DAC-9677-40F3-96D5-2A1188BF10D1}"/>
    <cellStyle name="Comma 107 2 3 4 2" xfId="17305" xr:uid="{604B40A5-DE1A-4B05-8880-8163D6642BEF}"/>
    <cellStyle name="Comma 107 2 3 4 2 2" xfId="27771" xr:uid="{F97CF85A-020E-438A-A9D8-3842C19D52D2}"/>
    <cellStyle name="Comma 107 2 3 4 2 2 2" xfId="49440" xr:uid="{3F02BF7F-6A6C-4B7C-B6D5-9AF41A00A8AE}"/>
    <cellStyle name="Comma 107 2 3 4 2 3" xfId="38974" xr:uid="{3DB790A2-565B-413A-B831-6C25DCB56AA7}"/>
    <cellStyle name="Comma 107 2 3 4 3" xfId="22539" xr:uid="{77E8D08E-61C5-4BE2-BCE6-0763A3A31029}"/>
    <cellStyle name="Comma 107 2 3 4 3 2" xfId="44208" xr:uid="{5B84D5B6-516A-4791-9ECE-481AB68D05C0}"/>
    <cellStyle name="Comma 107 2 3 4 4" xfId="33742" xr:uid="{ED664933-4116-4DB7-80FE-821539293FA6}"/>
    <cellStyle name="Comma 107 2 3 5" xfId="14312" xr:uid="{53F1775F-F1B6-46B9-9707-954CE9A4CFB4}"/>
    <cellStyle name="Comma 107 2 3 5 2" xfId="19544" xr:uid="{D9A1D066-A822-4AC6-B57B-D56317CE9576}"/>
    <cellStyle name="Comma 107 2 3 5 2 2" xfId="30010" xr:uid="{5F88F0D8-77FB-42BC-8755-99AEE414F4E5}"/>
    <cellStyle name="Comma 107 2 3 5 2 2 2" xfId="51679" xr:uid="{31B6BD42-2099-4203-B70B-45AB7BEFE302}"/>
    <cellStyle name="Comma 107 2 3 5 2 3" xfId="41213" xr:uid="{AC8EEA09-28A7-4547-AE9A-690501F2D86C}"/>
    <cellStyle name="Comma 107 2 3 5 3" xfId="24778" xr:uid="{876610AF-1BD3-42EB-9380-A074AC11AC57}"/>
    <cellStyle name="Comma 107 2 3 5 3 2" xfId="46447" xr:uid="{3722A7EA-2A5D-443F-92F5-ED783673205F}"/>
    <cellStyle name="Comma 107 2 3 5 4" xfId="35981" xr:uid="{17159DF1-6097-4E69-A365-3CB2D0AEBC09}"/>
    <cellStyle name="Comma 107 2 3 6" xfId="15065" xr:uid="{511734E9-A6F7-4036-B3D8-B882922A5B0D}"/>
    <cellStyle name="Comma 107 2 3 6 2" xfId="25531" xr:uid="{7EA11099-5B75-4D88-B65D-A7807C9951B3}"/>
    <cellStyle name="Comma 107 2 3 6 2 2" xfId="47200" xr:uid="{CD75FBF7-A597-4778-98D1-623789C1ACF3}"/>
    <cellStyle name="Comma 107 2 3 6 3" xfId="36734" xr:uid="{11D0D999-B2F9-4348-8AF6-DE3471D1FCED}"/>
    <cellStyle name="Comma 107 2 3 7" xfId="20299" xr:uid="{01D687EF-6EB6-40C1-97AD-0B50E5A77A61}"/>
    <cellStyle name="Comma 107 2 3 7 2" xfId="41968" xr:uid="{4281A691-93F1-4CFA-B45F-97B9E5FBF551}"/>
    <cellStyle name="Comma 107 2 3 8" xfId="31502" xr:uid="{E05D3199-AD4A-46BF-A078-7E3699E9F62F}"/>
    <cellStyle name="Comma 107 2 4" xfId="13569" xr:uid="{B32E7D50-1E10-4E8C-BCCB-8E8C6A118B76}"/>
    <cellStyle name="Comma 107 2 4 2" xfId="18801" xr:uid="{32B28FF8-8E59-4ED2-AD97-CDF847AD7291}"/>
    <cellStyle name="Comma 107 2 4 2 2" xfId="29267" xr:uid="{21251E8A-6F7D-4772-91D3-46C738214735}"/>
    <cellStyle name="Comma 107 2 4 2 2 2" xfId="50936" xr:uid="{4E8B7D01-DBB1-45E0-BFC3-D5F58EB21230}"/>
    <cellStyle name="Comma 107 2 4 2 3" xfId="40470" xr:uid="{4DAF95EB-C8EB-4A09-9D07-4600431ADB6E}"/>
    <cellStyle name="Comma 107 2 4 3" xfId="24035" xr:uid="{D07C37FF-7205-49C9-A964-BBA6C7C3B6CE}"/>
    <cellStyle name="Comma 107 2 4 3 2" xfId="45704" xr:uid="{B9AF86D6-FD3F-45B0-A94A-B1E84AB5CCB7}"/>
    <cellStyle name="Comma 107 2 4 4" xfId="35238" xr:uid="{3A8B1394-CE3E-4032-B6D0-E1744B8FDA33}"/>
    <cellStyle name="Comma 107 2 5" xfId="30759" xr:uid="{45C9B5BB-FDA8-4890-BB12-806625388174}"/>
    <cellStyle name="Comma 107 3" xfId="9393" xr:uid="{00000000-0005-0000-0000-000014010000}"/>
    <cellStyle name="Comma 107 3 2" xfId="10142" xr:uid="{7BA26056-5011-425E-8C9D-0A5BDA25B8B2}"/>
    <cellStyle name="Comma 107 3 2 2" xfId="11651" xr:uid="{EF2A23E0-AF0C-4A8F-9C56-677319081CC2}"/>
    <cellStyle name="Comma 107 3 2 2 2" xfId="13145" xr:uid="{1BED1AE0-D315-45B3-A3D4-15860CC48FFE}"/>
    <cellStyle name="Comma 107 3 2 2 2 2" xfId="18381" xr:uid="{3241B564-CDFF-482D-8D37-A5FDE259B4A3}"/>
    <cellStyle name="Comma 107 3 2 2 2 2 2" xfId="28847" xr:uid="{991D6AA7-5098-4F04-87BE-D5663C5B05F1}"/>
    <cellStyle name="Comma 107 3 2 2 2 2 2 2" xfId="50516" xr:uid="{D806EB39-C09E-4CA1-A207-B6CD566D344B}"/>
    <cellStyle name="Comma 107 3 2 2 2 2 3" xfId="40050" xr:uid="{E68E4514-7A96-4098-82D0-044DCC78BB51}"/>
    <cellStyle name="Comma 107 3 2 2 2 3" xfId="23615" xr:uid="{37DCEDF3-1AC4-4A6E-8301-E7A22F9670BA}"/>
    <cellStyle name="Comma 107 3 2 2 2 3 2" xfId="45284" xr:uid="{5CAC1F29-690B-483B-9D07-E2D013C9F95A}"/>
    <cellStyle name="Comma 107 3 2 2 2 4" xfId="34818" xr:uid="{42824894-C93C-4BE3-9EF1-3ACE74B3DAD4}"/>
    <cellStyle name="Comma 107 3 2 2 3" xfId="16887" xr:uid="{4418E668-27CF-425F-B02E-A94B8C548013}"/>
    <cellStyle name="Comma 107 3 2 2 3 2" xfId="27353" xr:uid="{C5BF95E5-D8CB-4E05-A636-B2E2B8F63092}"/>
    <cellStyle name="Comma 107 3 2 2 3 2 2" xfId="49022" xr:uid="{E6D4A712-94F0-4257-890D-8A8DB4577282}"/>
    <cellStyle name="Comma 107 3 2 2 3 3" xfId="38556" xr:uid="{887A8ADF-D277-48D2-82CA-FE806ECDD2D1}"/>
    <cellStyle name="Comma 107 3 2 2 4" xfId="22121" xr:uid="{DC87E779-1325-43AD-B4AC-316DC2D79295}"/>
    <cellStyle name="Comma 107 3 2 2 4 2" xfId="43790" xr:uid="{0DCF0002-D35A-4171-B84E-661227CAF323}"/>
    <cellStyle name="Comma 107 3 2 2 5" xfId="33324" xr:uid="{14E3DD18-3B20-4805-B84F-0E702C40F4C5}"/>
    <cellStyle name="Comma 107 3 2 3" xfId="10904" xr:uid="{97963843-C8B7-4277-9A0A-50D5AE82441C}"/>
    <cellStyle name="Comma 107 3 2 3 2" xfId="16140" xr:uid="{67B952CD-AD2D-4BE5-A42F-FFC7B1A70EA1}"/>
    <cellStyle name="Comma 107 3 2 3 2 2" xfId="26606" xr:uid="{56491F18-D7A7-42DD-8A9D-A976355459D3}"/>
    <cellStyle name="Comma 107 3 2 3 2 2 2" xfId="48275" xr:uid="{62D79893-1041-4799-9A29-9D2BC1EADC35}"/>
    <cellStyle name="Comma 107 3 2 3 2 3" xfId="37809" xr:uid="{0BFA44B6-96C7-4F5E-BB6B-947635848E56}"/>
    <cellStyle name="Comma 107 3 2 3 3" xfId="21374" xr:uid="{C6F1C0AE-1FA9-4AF7-8B0E-682D6BF42B05}"/>
    <cellStyle name="Comma 107 3 2 3 3 2" xfId="43043" xr:uid="{FB531729-8FE7-41F5-BC54-E41A9295937E}"/>
    <cellStyle name="Comma 107 3 2 3 4" xfId="32577" xr:uid="{789CD160-12C3-4429-9D48-7D25B32B9D29}"/>
    <cellStyle name="Comma 107 3 2 4" xfId="12398" xr:uid="{F3130838-6878-404B-924C-6E5DD8FB1F1E}"/>
    <cellStyle name="Comma 107 3 2 4 2" xfId="17634" xr:uid="{E6D95634-3D5E-493F-8892-12B819BD75A4}"/>
    <cellStyle name="Comma 107 3 2 4 2 2" xfId="28100" xr:uid="{9DD9E0AC-55E3-4504-9B56-750B66008F2E}"/>
    <cellStyle name="Comma 107 3 2 4 2 2 2" xfId="49769" xr:uid="{CBE238F8-D5A9-416A-8EE9-E6C9BCB3A9F6}"/>
    <cellStyle name="Comma 107 3 2 4 2 3" xfId="39303" xr:uid="{BE6BF885-5E57-45E5-8C06-2E4FDC11BD0B}"/>
    <cellStyle name="Comma 107 3 2 4 3" xfId="22868" xr:uid="{540DF7C3-23A7-4508-A530-920C07B0E58A}"/>
    <cellStyle name="Comma 107 3 2 4 3 2" xfId="44537" xr:uid="{B1548CB3-380B-45D3-9463-4DA1569B965F}"/>
    <cellStyle name="Comma 107 3 2 4 4" xfId="34071" xr:uid="{537A8C98-527E-4D39-B2FD-EA98527ABE80}"/>
    <cellStyle name="Comma 107 3 2 5" xfId="14641" xr:uid="{6BAA2A35-EB9F-4595-98A1-DB16356B2EA3}"/>
    <cellStyle name="Comma 107 3 2 5 2" xfId="19873" xr:uid="{AFAD9684-13DA-425C-975B-20861B5CE6D5}"/>
    <cellStyle name="Comma 107 3 2 5 2 2" xfId="30339" xr:uid="{146B7701-2247-404C-9B14-1E55263336A4}"/>
    <cellStyle name="Comma 107 3 2 5 2 2 2" xfId="52008" xr:uid="{FB682B75-F7D9-4F81-A2AC-3873E55C7C4A}"/>
    <cellStyle name="Comma 107 3 2 5 2 3" xfId="41542" xr:uid="{36DB5298-845A-4129-B8DE-156DCF63B8CF}"/>
    <cellStyle name="Comma 107 3 2 5 3" xfId="25107" xr:uid="{7FF94F44-7858-4088-858A-C14C68C53116}"/>
    <cellStyle name="Comma 107 3 2 5 3 2" xfId="46776" xr:uid="{CC7A63AE-9538-4803-B1F5-144B61A246B3}"/>
    <cellStyle name="Comma 107 3 2 5 4" xfId="36310" xr:uid="{66B869FD-5FE1-4B63-A002-EFB8E52A4010}"/>
    <cellStyle name="Comma 107 3 2 6" xfId="15394" xr:uid="{19B8DA40-AF29-489A-AD15-4436DBACA40F}"/>
    <cellStyle name="Comma 107 3 2 6 2" xfId="25860" xr:uid="{5B369F8F-848F-4200-981E-152D771B0AF7}"/>
    <cellStyle name="Comma 107 3 2 6 2 2" xfId="47529" xr:uid="{F6C49236-DE48-4AE7-B704-AB310946CD45}"/>
    <cellStyle name="Comma 107 3 2 6 3" xfId="37063" xr:uid="{AC8633D3-E1FD-4434-8A4A-F11E057EABAC}"/>
    <cellStyle name="Comma 107 3 2 7" xfId="20628" xr:uid="{1FB23F46-8CD9-487C-BCCE-24B3ACCE6F87}"/>
    <cellStyle name="Comma 107 3 2 7 2" xfId="42297" xr:uid="{91378518-B2B7-4967-8C27-A4AC3C522877}"/>
    <cellStyle name="Comma 107 3 2 8" xfId="31831" xr:uid="{60F5064D-E271-4DF1-B4AE-87844E2E970B}"/>
    <cellStyle name="Comma 107 3 3" xfId="13896" xr:uid="{C908132B-DAAC-4585-B643-3C449926BEFD}"/>
    <cellStyle name="Comma 107 3 3 2" xfId="19128" xr:uid="{55F03A7F-7170-4752-9E0B-A4A03CF322AB}"/>
    <cellStyle name="Comma 107 3 3 2 2" xfId="29594" xr:uid="{6A7350E5-7A97-42F6-B095-A3FBE243B280}"/>
    <cellStyle name="Comma 107 3 3 2 2 2" xfId="51263" xr:uid="{0FC49C48-198C-433A-A027-24C06C66F3F6}"/>
    <cellStyle name="Comma 107 3 3 2 3" xfId="40797" xr:uid="{838C6BB7-1966-47E8-8AE2-949FCD299E34}"/>
    <cellStyle name="Comma 107 3 3 3" xfId="24362" xr:uid="{898ED8F0-8165-4E9C-BC91-7B9C3A128193}"/>
    <cellStyle name="Comma 107 3 3 3 2" xfId="46031" xr:uid="{E2868629-1D8D-4D4D-9F5B-591A59921327}"/>
    <cellStyle name="Comma 107 3 3 4" xfId="35565" xr:uid="{A4FC8C18-1A71-469C-AD2D-F7CE655BDEFF}"/>
    <cellStyle name="Comma 107 3 4" xfId="31086" xr:uid="{B6ADB5CA-334B-4412-9812-8F5667C16BE2}"/>
    <cellStyle name="Comma 107 4" xfId="9769" xr:uid="{410970BD-F901-406A-BD38-03F054ED7EFB}"/>
    <cellStyle name="Comma 107 4 2" xfId="11278" xr:uid="{361FDD08-ABA8-4C6D-A1BC-ED95DE0F1401}"/>
    <cellStyle name="Comma 107 4 2 2" xfId="12772" xr:uid="{EB2682F6-6895-4753-95A3-0A9D2D8FE997}"/>
    <cellStyle name="Comma 107 4 2 2 2" xfId="18008" xr:uid="{18B1595E-4832-4134-A69A-C373CF15EB75}"/>
    <cellStyle name="Comma 107 4 2 2 2 2" xfId="28474" xr:uid="{C522FBF9-6615-4287-B1DD-45FCEBF53113}"/>
    <cellStyle name="Comma 107 4 2 2 2 2 2" xfId="50143" xr:uid="{D7F221CA-5AB3-4179-84CB-0E09545A66C6}"/>
    <cellStyle name="Comma 107 4 2 2 2 3" xfId="39677" xr:uid="{5C7F96F4-5492-4D03-AC28-404FD36EF2EE}"/>
    <cellStyle name="Comma 107 4 2 2 3" xfId="23242" xr:uid="{3B6C1C65-5C42-4ED9-AF2B-1D9E4EA07D84}"/>
    <cellStyle name="Comma 107 4 2 2 3 2" xfId="44911" xr:uid="{2B1084F9-A480-441C-A797-C4505D3EF281}"/>
    <cellStyle name="Comma 107 4 2 2 4" xfId="34445" xr:uid="{19764E9E-5A46-43C3-BDEC-065D3F348148}"/>
    <cellStyle name="Comma 107 4 2 3" xfId="16514" xr:uid="{45FA6E85-B493-4297-BA57-58E280066BC5}"/>
    <cellStyle name="Comma 107 4 2 3 2" xfId="26980" xr:uid="{345E01E3-9C13-4C4D-8398-2788AF96209E}"/>
    <cellStyle name="Comma 107 4 2 3 2 2" xfId="48649" xr:uid="{37EE627D-1177-4DFA-ACF9-0D842AAFEB0D}"/>
    <cellStyle name="Comma 107 4 2 3 3" xfId="38183" xr:uid="{60CE6F8B-0564-488E-91D6-5F0C98FD64E0}"/>
    <cellStyle name="Comma 107 4 2 4" xfId="21748" xr:uid="{2E124CC5-1BE6-4B07-912A-C6AEE745797F}"/>
    <cellStyle name="Comma 107 4 2 4 2" xfId="43417" xr:uid="{3FD62DC7-ED36-4FBE-BF35-59426716D217}"/>
    <cellStyle name="Comma 107 4 2 5" xfId="32951" xr:uid="{0A512EBB-46C2-4B90-9205-693B1BC172C2}"/>
    <cellStyle name="Comma 107 4 3" xfId="10531" xr:uid="{E6451EF7-3A9D-4728-A164-F8A7153E8E3D}"/>
    <cellStyle name="Comma 107 4 3 2" xfId="15767" xr:uid="{0AF6C132-1C67-4C32-83A4-4D3530D58DB7}"/>
    <cellStyle name="Comma 107 4 3 2 2" xfId="26233" xr:uid="{C470CE41-5CC4-4D55-8808-FD42543D9F17}"/>
    <cellStyle name="Comma 107 4 3 2 2 2" xfId="47902" xr:uid="{D4C9ED76-01A0-4AE0-B808-103F82DE1905}"/>
    <cellStyle name="Comma 107 4 3 2 3" xfId="37436" xr:uid="{9FB8DBAE-D799-4A44-9B73-DC021CE93F2B}"/>
    <cellStyle name="Comma 107 4 3 3" xfId="21001" xr:uid="{574BF976-9FED-46AF-B789-589615FCF92C}"/>
    <cellStyle name="Comma 107 4 3 3 2" xfId="42670" xr:uid="{D85BA807-6DCD-43B0-89CA-CE55CA93E52F}"/>
    <cellStyle name="Comma 107 4 3 4" xfId="32204" xr:uid="{B9B0AD5E-0680-446C-8C38-4EFD75F997A7}"/>
    <cellStyle name="Comma 107 4 4" xfId="12025" xr:uid="{3F469732-7C43-4C3D-A176-C82035B62A23}"/>
    <cellStyle name="Comma 107 4 4 2" xfId="17261" xr:uid="{CCA8750C-D345-4264-88CE-6AF14681C35C}"/>
    <cellStyle name="Comma 107 4 4 2 2" xfId="27727" xr:uid="{35BE6449-0C30-4055-B829-86107C595D63}"/>
    <cellStyle name="Comma 107 4 4 2 2 2" xfId="49396" xr:uid="{5690794B-05E9-41F3-A8A0-04862C5BBC7C}"/>
    <cellStyle name="Comma 107 4 4 2 3" xfId="38930" xr:uid="{4A2406CC-99DE-49A7-9AA8-DC7592DA347D}"/>
    <cellStyle name="Comma 107 4 4 3" xfId="22495" xr:uid="{2291E4F9-C21C-4BBC-9B8E-FD90C63D3B33}"/>
    <cellStyle name="Comma 107 4 4 3 2" xfId="44164" xr:uid="{9991F42F-C326-454F-A732-462C79331877}"/>
    <cellStyle name="Comma 107 4 4 4" xfId="33698" xr:uid="{BED8C3DF-7A05-489C-9C87-36577B61B9F0}"/>
    <cellStyle name="Comma 107 4 5" xfId="14268" xr:uid="{136535EE-A334-457B-82C5-6B6C531B9A42}"/>
    <cellStyle name="Comma 107 4 5 2" xfId="19500" xr:uid="{FCFC0D5B-9B22-4085-80EA-5A803402E6E9}"/>
    <cellStyle name="Comma 107 4 5 2 2" xfId="29966" xr:uid="{497614A6-A359-4F14-9907-411AD3D4FBE2}"/>
    <cellStyle name="Comma 107 4 5 2 2 2" xfId="51635" xr:uid="{39F07191-89F3-4630-AC0F-39F48AAC8F39}"/>
    <cellStyle name="Comma 107 4 5 2 3" xfId="41169" xr:uid="{7CA6DDA4-2770-4F6C-A098-B7D7C71B022A}"/>
    <cellStyle name="Comma 107 4 5 3" xfId="24734" xr:uid="{30870E67-C89A-464C-948B-D46CF55900C8}"/>
    <cellStyle name="Comma 107 4 5 3 2" xfId="46403" xr:uid="{4A4E767E-52E1-401C-98DA-9396B2B37A46}"/>
    <cellStyle name="Comma 107 4 5 4" xfId="35937" xr:uid="{469A8C9B-04BC-4850-97B6-13A3E0FC2F77}"/>
    <cellStyle name="Comma 107 4 6" xfId="15021" xr:uid="{4CE6C19F-2211-4E9A-A018-0DF66799DE7F}"/>
    <cellStyle name="Comma 107 4 6 2" xfId="25487" xr:uid="{C0785954-E9B3-40AE-82E2-A726729BF7AA}"/>
    <cellStyle name="Comma 107 4 6 2 2" xfId="47156" xr:uid="{BA54C55B-8B22-437C-948B-089E51C740D7}"/>
    <cellStyle name="Comma 107 4 6 3" xfId="36690" xr:uid="{FB5D5EA0-C32B-46E0-8C97-B8BC97238251}"/>
    <cellStyle name="Comma 107 4 7" xfId="20255" xr:uid="{8B37E3DA-4E8E-476E-B4D2-EE25492383C9}"/>
    <cellStyle name="Comma 107 4 7 2" xfId="41924" xr:uid="{14CD1E29-56F0-42A7-AA5C-561C775A8341}"/>
    <cellStyle name="Comma 107 4 8" xfId="31458" xr:uid="{57E55EE4-7594-4839-8AF4-D0E5582C87AF}"/>
    <cellStyle name="Comma 107 5" xfId="13525" xr:uid="{AA816153-200D-4DEE-B33D-D37F7FA9DD59}"/>
    <cellStyle name="Comma 107 5 2" xfId="18757" xr:uid="{550F4646-CD2D-4F24-B5A5-484839D2A0E2}"/>
    <cellStyle name="Comma 107 5 2 2" xfId="29223" xr:uid="{0962D546-195D-4947-AD4A-5A6BAB0051C9}"/>
    <cellStyle name="Comma 107 5 2 2 2" xfId="50892" xr:uid="{DC007D6A-21DA-4BA1-9745-52E298EB4CEF}"/>
    <cellStyle name="Comma 107 5 2 3" xfId="40426" xr:uid="{EB118B31-D771-4B2E-A996-1E665C31DD96}"/>
    <cellStyle name="Comma 107 5 3" xfId="23991" xr:uid="{10ECB92F-3F80-4AB3-B04D-9CC7337E2587}"/>
    <cellStyle name="Comma 107 5 3 2" xfId="45660" xr:uid="{1D7BDAA0-31DE-4D1F-8259-23FF117EE62A}"/>
    <cellStyle name="Comma 107 5 4" xfId="35194" xr:uid="{1507D243-0566-4470-ADD7-167975006182}"/>
    <cellStyle name="Comma 107 6" xfId="30715" xr:uid="{C1388C73-068F-4D15-99A9-73E641253222}"/>
    <cellStyle name="Comma 108" xfId="1207" xr:uid="{00000000-0005-0000-0000-000015010000}"/>
    <cellStyle name="Comma 108 2" xfId="9394" xr:uid="{00000000-0005-0000-0000-000016010000}"/>
    <cellStyle name="Comma 108 2 2" xfId="10143" xr:uid="{3FA50437-6AA6-4F68-B5E5-B18CFFECF1BA}"/>
    <cellStyle name="Comma 108 2 2 2" xfId="11652" xr:uid="{96585564-B2D5-4D86-B96E-7EC1FEE0AF5E}"/>
    <cellStyle name="Comma 108 2 2 2 2" xfId="13146" xr:uid="{EFAAE1F0-D46A-40F0-AA66-1AAE97416125}"/>
    <cellStyle name="Comma 108 2 2 2 2 2" xfId="18382" xr:uid="{8880FB81-0FCF-400B-BE68-E33730C264CF}"/>
    <cellStyle name="Comma 108 2 2 2 2 2 2" xfId="28848" xr:uid="{D409C8B2-8D14-4D80-920C-6B1E52DC9DF6}"/>
    <cellStyle name="Comma 108 2 2 2 2 2 2 2" xfId="50517" xr:uid="{B48A3373-2813-4394-93F9-26CE444F4A01}"/>
    <cellStyle name="Comma 108 2 2 2 2 2 3" xfId="40051" xr:uid="{DEE8856B-5C44-4B7C-A710-0B55999D78B8}"/>
    <cellStyle name="Comma 108 2 2 2 2 3" xfId="23616" xr:uid="{05EA29E1-652B-427F-B4D2-263F02C43BDA}"/>
    <cellStyle name="Comma 108 2 2 2 2 3 2" xfId="45285" xr:uid="{63FD99DA-370A-4D16-A6ED-C1ED5F5BF99D}"/>
    <cellStyle name="Comma 108 2 2 2 2 4" xfId="34819" xr:uid="{8A2B3EED-6AE4-4F82-B348-C31EBF50B033}"/>
    <cellStyle name="Comma 108 2 2 2 3" xfId="16888" xr:uid="{4890482E-F77C-484E-B51D-E5F168CB09B6}"/>
    <cellStyle name="Comma 108 2 2 2 3 2" xfId="27354" xr:uid="{ACDE45D6-614E-42B5-A713-1A8CE2B8E78D}"/>
    <cellStyle name="Comma 108 2 2 2 3 2 2" xfId="49023" xr:uid="{478CFE2E-D3C4-4D8A-BD2F-EAE3B0BF7982}"/>
    <cellStyle name="Comma 108 2 2 2 3 3" xfId="38557" xr:uid="{57EBA928-C454-4927-9C93-0B34A8E15E0E}"/>
    <cellStyle name="Comma 108 2 2 2 4" xfId="22122" xr:uid="{5425CC90-1D3C-4773-B089-4AD4EADE38BD}"/>
    <cellStyle name="Comma 108 2 2 2 4 2" xfId="43791" xr:uid="{15CACF4D-6ABC-4C81-BD79-5D96E1718311}"/>
    <cellStyle name="Comma 108 2 2 2 5" xfId="33325" xr:uid="{2191FA7D-4D2D-4ECD-9F10-2949592C9310}"/>
    <cellStyle name="Comma 108 2 2 3" xfId="10905" xr:uid="{E3F886EA-AC84-4FB7-B27E-940D2922E56A}"/>
    <cellStyle name="Comma 108 2 2 3 2" xfId="16141" xr:uid="{1DD5FE5A-6436-4B07-9169-FFECAF9328ED}"/>
    <cellStyle name="Comma 108 2 2 3 2 2" xfId="26607" xr:uid="{6915FB5E-6AD9-499C-91FC-CD9FA44D2707}"/>
    <cellStyle name="Comma 108 2 2 3 2 2 2" xfId="48276" xr:uid="{2B80C618-2B6C-4A36-A35B-EB55A9B59DBE}"/>
    <cellStyle name="Comma 108 2 2 3 2 3" xfId="37810" xr:uid="{C8E5D9C5-22FA-4202-A9D4-9CB4E93EA07A}"/>
    <cellStyle name="Comma 108 2 2 3 3" xfId="21375" xr:uid="{CB086CD2-F3E8-4B4E-9920-E9A3487D2478}"/>
    <cellStyle name="Comma 108 2 2 3 3 2" xfId="43044" xr:uid="{CC66BD89-97BD-4653-843B-E6D6F527FA91}"/>
    <cellStyle name="Comma 108 2 2 3 4" xfId="32578" xr:uid="{F8DF0AE8-14F1-4D4A-ACF9-BCFEBB2E59B0}"/>
    <cellStyle name="Comma 108 2 2 4" xfId="12399" xr:uid="{903D00B4-19E9-44AB-963A-107438D4602E}"/>
    <cellStyle name="Comma 108 2 2 4 2" xfId="17635" xr:uid="{C8422246-EADF-4388-A011-26D4EC15E581}"/>
    <cellStyle name="Comma 108 2 2 4 2 2" xfId="28101" xr:uid="{E965F379-814E-4714-B21B-B524ADC3515E}"/>
    <cellStyle name="Comma 108 2 2 4 2 2 2" xfId="49770" xr:uid="{1F84B856-059F-465B-9533-AE03F11FC062}"/>
    <cellStyle name="Comma 108 2 2 4 2 3" xfId="39304" xr:uid="{C6F17EDE-FFBD-450C-8576-C84976678B7F}"/>
    <cellStyle name="Comma 108 2 2 4 3" xfId="22869" xr:uid="{E4EBC410-FC57-4B75-8A7A-F622F75EFBC7}"/>
    <cellStyle name="Comma 108 2 2 4 3 2" xfId="44538" xr:uid="{A78BE5F5-1722-4B36-9879-9CAA07B50A46}"/>
    <cellStyle name="Comma 108 2 2 4 4" xfId="34072" xr:uid="{A010499A-701A-4C23-A244-4DD674810C4F}"/>
    <cellStyle name="Comma 108 2 2 5" xfId="14642" xr:uid="{9EBC0D85-43EA-41B6-8E73-58CDBE019CA3}"/>
    <cellStyle name="Comma 108 2 2 5 2" xfId="19874" xr:uid="{C224ED0D-3CA4-484C-A6F9-161E277604C6}"/>
    <cellStyle name="Comma 108 2 2 5 2 2" xfId="30340" xr:uid="{35EAA57D-5659-4434-B075-1D46E6666147}"/>
    <cellStyle name="Comma 108 2 2 5 2 2 2" xfId="52009" xr:uid="{1FB921EC-23D0-4D12-8839-91917B904A6D}"/>
    <cellStyle name="Comma 108 2 2 5 2 3" xfId="41543" xr:uid="{67A402AB-5A80-4F7E-99F2-5FF5773142CD}"/>
    <cellStyle name="Comma 108 2 2 5 3" xfId="25108" xr:uid="{2548997B-869D-4D41-8F14-37B69E4D01A2}"/>
    <cellStyle name="Comma 108 2 2 5 3 2" xfId="46777" xr:uid="{3BC6EAA6-59F0-4829-A7A4-28C76E637029}"/>
    <cellStyle name="Comma 108 2 2 5 4" xfId="36311" xr:uid="{EC4EC3E2-9118-4552-8321-3203A8BCA817}"/>
    <cellStyle name="Comma 108 2 2 6" xfId="15395" xr:uid="{BC360CBE-4577-4D64-8671-AA80AAFEECE9}"/>
    <cellStyle name="Comma 108 2 2 6 2" xfId="25861" xr:uid="{8E6029A5-1CC1-451F-841C-93A1E91E0908}"/>
    <cellStyle name="Comma 108 2 2 6 2 2" xfId="47530" xr:uid="{42DE3928-7B58-46C4-9CCA-BF7160E4C302}"/>
    <cellStyle name="Comma 108 2 2 6 3" xfId="37064" xr:uid="{06A0CFC6-031F-4FC8-B039-EA33A01DF6EF}"/>
    <cellStyle name="Comma 108 2 2 7" xfId="20629" xr:uid="{2EC92F04-F1B3-46DF-9839-610CD9BDA685}"/>
    <cellStyle name="Comma 108 2 2 7 2" xfId="42298" xr:uid="{B1C94B9E-FC4A-45C5-8EB6-7C440BC0B1C6}"/>
    <cellStyle name="Comma 108 2 2 8" xfId="31832" xr:uid="{7E5827E1-F948-410E-9B8D-5795A41C6C00}"/>
    <cellStyle name="Comma 108 2 3" xfId="13897" xr:uid="{4EB26625-B8A1-4694-B735-967EE2540257}"/>
    <cellStyle name="Comma 108 2 3 2" xfId="19129" xr:uid="{4246E0E4-002E-4549-9C0D-791A1FC77B1B}"/>
    <cellStyle name="Comma 108 2 3 2 2" xfId="29595" xr:uid="{03AB466C-8066-472F-915E-F134A201BAE6}"/>
    <cellStyle name="Comma 108 2 3 2 2 2" xfId="51264" xr:uid="{9E5C0BAD-C48F-4B48-9972-28D48F0A1B1E}"/>
    <cellStyle name="Comma 108 2 3 2 3" xfId="40798" xr:uid="{0FC15433-F4D0-4555-89BB-5CA5A7B822F0}"/>
    <cellStyle name="Comma 108 2 3 3" xfId="24363" xr:uid="{E7A3E37C-9AE6-48ED-B95B-FB9892FB651A}"/>
    <cellStyle name="Comma 108 2 3 3 2" xfId="46032" xr:uid="{186A88B7-5C8E-41F1-B1FB-EE46EEFF2CF7}"/>
    <cellStyle name="Comma 108 2 3 4" xfId="35566" xr:uid="{76325D23-7625-4D99-99A3-141BA1BE1F3B}"/>
    <cellStyle name="Comma 108 2 4" xfId="31087" xr:uid="{39CCDADE-526A-4087-8808-B296BAAB1D22}"/>
    <cellStyle name="Comma 108 3" xfId="9770" xr:uid="{713A9B97-EEA7-4CD0-A64D-F7A569AED2DC}"/>
    <cellStyle name="Comma 108 3 2" xfId="11279" xr:uid="{5E107CC5-83B0-4AA7-B61B-D9B3470452A6}"/>
    <cellStyle name="Comma 108 3 2 2" xfId="12773" xr:uid="{9A36987D-CA12-4E6B-95FB-A32816857BC0}"/>
    <cellStyle name="Comma 108 3 2 2 2" xfId="18009" xr:uid="{69C8F7F2-70C9-4FDE-A226-E9DB18B8ADAB}"/>
    <cellStyle name="Comma 108 3 2 2 2 2" xfId="28475" xr:uid="{8C5FBBDF-51D5-4FE6-9580-41B4FDD0BA10}"/>
    <cellStyle name="Comma 108 3 2 2 2 2 2" xfId="50144" xr:uid="{48AB4CB3-FAD2-48C8-88A6-2215F42AEDC4}"/>
    <cellStyle name="Comma 108 3 2 2 2 3" xfId="39678" xr:uid="{2C608361-4288-4285-BB70-A465EA8A4FBE}"/>
    <cellStyle name="Comma 108 3 2 2 3" xfId="23243" xr:uid="{DE28FFDD-AAA0-4072-9F59-54850814DC6F}"/>
    <cellStyle name="Comma 108 3 2 2 3 2" xfId="44912" xr:uid="{D73FCB6A-B492-4DA6-9F0B-8A751BCFCCEB}"/>
    <cellStyle name="Comma 108 3 2 2 4" xfId="34446" xr:uid="{8BBCA373-4CFD-4F2E-A99A-AEFDA0935662}"/>
    <cellStyle name="Comma 108 3 2 3" xfId="16515" xr:uid="{F15003A8-75B9-4369-A975-B36F30DB1395}"/>
    <cellStyle name="Comma 108 3 2 3 2" xfId="26981" xr:uid="{C30EAE90-D23F-4FC3-8D59-E7AE41C15ADB}"/>
    <cellStyle name="Comma 108 3 2 3 2 2" xfId="48650" xr:uid="{711CDA3D-0529-4EC7-B3EF-1AB60F544960}"/>
    <cellStyle name="Comma 108 3 2 3 3" xfId="38184" xr:uid="{171D8894-569A-45C4-BE58-E3A52FDB4119}"/>
    <cellStyle name="Comma 108 3 2 4" xfId="21749" xr:uid="{6DFCA147-4D51-4A38-9E3B-2F65F4CA3871}"/>
    <cellStyle name="Comma 108 3 2 4 2" xfId="43418" xr:uid="{E2DFDB6A-B8B9-4C3E-BEE7-1DF9F38F04E6}"/>
    <cellStyle name="Comma 108 3 2 5" xfId="32952" xr:uid="{81D64A92-7489-4B78-AB66-B295FD8A726D}"/>
    <cellStyle name="Comma 108 3 3" xfId="10532" xr:uid="{0E941DD4-C7EB-4894-9096-C3CB7CE501CE}"/>
    <cellStyle name="Comma 108 3 3 2" xfId="15768" xr:uid="{078639A5-77CB-45F3-9A05-41D38A6DC432}"/>
    <cellStyle name="Comma 108 3 3 2 2" xfId="26234" xr:uid="{9F69077E-AAC4-4F8A-817B-C918694E0318}"/>
    <cellStyle name="Comma 108 3 3 2 2 2" xfId="47903" xr:uid="{3F9CC80B-8D0E-4703-AA00-A0FBB67AB5F3}"/>
    <cellStyle name="Comma 108 3 3 2 3" xfId="37437" xr:uid="{D3E41722-05F7-45BA-A0F6-4E074458659A}"/>
    <cellStyle name="Comma 108 3 3 3" xfId="21002" xr:uid="{EDB550D5-4ECC-40D8-AC11-F2B425CFD8E5}"/>
    <cellStyle name="Comma 108 3 3 3 2" xfId="42671" xr:uid="{BF3E52BA-9CF6-4811-9BA1-742AE2AD801F}"/>
    <cellStyle name="Comma 108 3 3 4" xfId="32205" xr:uid="{8F64FA8E-7159-4CDE-BFBB-F26D0F3359A5}"/>
    <cellStyle name="Comma 108 3 4" xfId="12026" xr:uid="{81A80FB2-6303-4769-8158-747767B1B95A}"/>
    <cellStyle name="Comma 108 3 4 2" xfId="17262" xr:uid="{D2E0ABC8-21FF-4946-9645-DDF7E4EDD807}"/>
    <cellStyle name="Comma 108 3 4 2 2" xfId="27728" xr:uid="{2A1276D3-BEF0-4C9F-A68C-DF93B4AE216E}"/>
    <cellStyle name="Comma 108 3 4 2 2 2" xfId="49397" xr:uid="{8078C07C-AB59-4DF6-B77B-50C8CD273700}"/>
    <cellStyle name="Comma 108 3 4 2 3" xfId="38931" xr:uid="{8D8D914E-70D2-44E3-A87E-0068D0399121}"/>
    <cellStyle name="Comma 108 3 4 3" xfId="22496" xr:uid="{150D0731-A517-42AE-AF54-431EB9618C9E}"/>
    <cellStyle name="Comma 108 3 4 3 2" xfId="44165" xr:uid="{F2DE82D0-41C5-48CD-8E8C-D38AABB03D31}"/>
    <cellStyle name="Comma 108 3 4 4" xfId="33699" xr:uid="{EC72F930-EBD4-4361-BBAF-9824EEBCE7D8}"/>
    <cellStyle name="Comma 108 3 5" xfId="14269" xr:uid="{A302BAF3-F2C1-4FFE-9C43-A0B2BAE720C5}"/>
    <cellStyle name="Comma 108 3 5 2" xfId="19501" xr:uid="{3E649260-1587-4372-8EC7-2BD60E909A5F}"/>
    <cellStyle name="Comma 108 3 5 2 2" xfId="29967" xr:uid="{EAC27D21-7159-4768-A40F-17FA1734F027}"/>
    <cellStyle name="Comma 108 3 5 2 2 2" xfId="51636" xr:uid="{29711871-964F-4CCB-A5BF-B01B7195318B}"/>
    <cellStyle name="Comma 108 3 5 2 3" xfId="41170" xr:uid="{94C94EDD-4EE6-44E3-A3CE-1EE5FD87EF01}"/>
    <cellStyle name="Comma 108 3 5 3" xfId="24735" xr:uid="{A0DFF6F2-3CAF-4728-96BA-EC3A91452344}"/>
    <cellStyle name="Comma 108 3 5 3 2" xfId="46404" xr:uid="{43138569-841C-49E4-89C2-23F69F5144F5}"/>
    <cellStyle name="Comma 108 3 5 4" xfId="35938" xr:uid="{552542EC-69F9-4A8C-8E23-6E949FAFBA24}"/>
    <cellStyle name="Comma 108 3 6" xfId="15022" xr:uid="{01F6EC84-6E81-4FF2-980E-797BB7217EFF}"/>
    <cellStyle name="Comma 108 3 6 2" xfId="25488" xr:uid="{F240569B-DBAA-492E-AF99-8FCDC10EBD44}"/>
    <cellStyle name="Comma 108 3 6 2 2" xfId="47157" xr:uid="{8417AD29-158F-4E59-BDC6-FA76FFD2BEC4}"/>
    <cellStyle name="Comma 108 3 6 3" xfId="36691" xr:uid="{24408EBD-C6CA-4B99-BEAC-553113119379}"/>
    <cellStyle name="Comma 108 3 7" xfId="20256" xr:uid="{F83CB31C-E22B-410F-A60A-47CEF5669BBA}"/>
    <cellStyle name="Comma 108 3 7 2" xfId="41925" xr:uid="{5630B9A8-4288-4E1E-A1F0-FB98F15F0FC9}"/>
    <cellStyle name="Comma 108 3 8" xfId="31459" xr:uid="{BD972037-4831-4E5F-A87F-9635F94EE48E}"/>
    <cellStyle name="Comma 108 4" xfId="13526" xr:uid="{5A03CCC9-4027-4B45-B966-89CA0C62883B}"/>
    <cellStyle name="Comma 108 4 2" xfId="18758" xr:uid="{29A89329-D993-45ED-960F-0C3120FAB28E}"/>
    <cellStyle name="Comma 108 4 2 2" xfId="29224" xr:uid="{84292097-D72C-4858-9ECC-0BA2A9B221DD}"/>
    <cellStyle name="Comma 108 4 2 2 2" xfId="50893" xr:uid="{C035240B-E835-47BD-B423-D3185B0B6EA2}"/>
    <cellStyle name="Comma 108 4 2 3" xfId="40427" xr:uid="{28152E12-9F28-49F9-A2DA-A3B07B7920FE}"/>
    <cellStyle name="Comma 108 4 3" xfId="23992" xr:uid="{31E735E5-A022-443F-A6CA-C2F00DB62AA1}"/>
    <cellStyle name="Comma 108 4 3 2" xfId="45661" xr:uid="{E27953AA-966B-4D04-BB73-600CC3615CA7}"/>
    <cellStyle name="Comma 108 4 4" xfId="35195" xr:uid="{13171917-3479-49B8-894D-D3FD9FBC9597}"/>
    <cellStyle name="Comma 108 5" xfId="30716" xr:uid="{1D79FBB5-BE6F-4907-A3C8-C2319D6C24EF}"/>
    <cellStyle name="Comma 109" xfId="1208" xr:uid="{00000000-0005-0000-0000-000017010000}"/>
    <cellStyle name="Comma 109 2" xfId="9395" xr:uid="{00000000-0005-0000-0000-000018010000}"/>
    <cellStyle name="Comma 109 2 2" xfId="10144" xr:uid="{8130A694-0DFC-4B17-BD06-35C59731F1CF}"/>
    <cellStyle name="Comma 109 2 2 2" xfId="11653" xr:uid="{837AC709-75BE-4FD2-BEB4-84C68C36060C}"/>
    <cellStyle name="Comma 109 2 2 2 2" xfId="13147" xr:uid="{35D7828B-A3D1-42AD-9B74-C4ACBC9925AA}"/>
    <cellStyle name="Comma 109 2 2 2 2 2" xfId="18383" xr:uid="{D4F1C106-EF0B-46F8-AF91-36FA72B64364}"/>
    <cellStyle name="Comma 109 2 2 2 2 2 2" xfId="28849" xr:uid="{2A0E7527-54A8-49C0-A732-9D1820F9A502}"/>
    <cellStyle name="Comma 109 2 2 2 2 2 2 2" xfId="50518" xr:uid="{C8A769DF-AA29-49C9-92ED-872D6FC76237}"/>
    <cellStyle name="Comma 109 2 2 2 2 2 3" xfId="40052" xr:uid="{6DC1DAB1-5BA7-4345-A8B8-91D8BF299A74}"/>
    <cellStyle name="Comma 109 2 2 2 2 3" xfId="23617" xr:uid="{3ECA41F8-DFEC-4F61-B827-7D0F979F0066}"/>
    <cellStyle name="Comma 109 2 2 2 2 3 2" xfId="45286" xr:uid="{FA324D92-6E34-42F1-8EEB-0FE585A6C12E}"/>
    <cellStyle name="Comma 109 2 2 2 2 4" xfId="34820" xr:uid="{8B96175E-8C6B-494B-AA42-6CD542AA3470}"/>
    <cellStyle name="Comma 109 2 2 2 3" xfId="16889" xr:uid="{FF065566-3C92-4E83-AA75-CE09A3BD2C35}"/>
    <cellStyle name="Comma 109 2 2 2 3 2" xfId="27355" xr:uid="{265F74D7-79B0-4EC8-8C23-4318C9F552F7}"/>
    <cellStyle name="Comma 109 2 2 2 3 2 2" xfId="49024" xr:uid="{99BD477B-22F1-4E81-8528-AA7DC02AFB1B}"/>
    <cellStyle name="Comma 109 2 2 2 3 3" xfId="38558" xr:uid="{053B6781-9F6A-4DDE-900A-E1D0BFEAA327}"/>
    <cellStyle name="Comma 109 2 2 2 4" xfId="22123" xr:uid="{0FFA8ED3-A39B-42A3-9397-907CAE83B021}"/>
    <cellStyle name="Comma 109 2 2 2 4 2" xfId="43792" xr:uid="{A8966EF5-5CDE-402F-80EE-8B3152C7FA42}"/>
    <cellStyle name="Comma 109 2 2 2 5" xfId="33326" xr:uid="{58D6C956-18B1-45D6-AF7D-FEA4AC8C627E}"/>
    <cellStyle name="Comma 109 2 2 3" xfId="10906" xr:uid="{70FDE2C0-F307-4E69-9D2B-C50141F5FAFE}"/>
    <cellStyle name="Comma 109 2 2 3 2" xfId="16142" xr:uid="{89D1A886-06CE-4DCC-BD77-F683B52195AC}"/>
    <cellStyle name="Comma 109 2 2 3 2 2" xfId="26608" xr:uid="{1914056B-EC66-4A6F-B8B7-954731A50726}"/>
    <cellStyle name="Comma 109 2 2 3 2 2 2" xfId="48277" xr:uid="{5BF79F2D-A72A-4C91-8725-EBBE9981FA75}"/>
    <cellStyle name="Comma 109 2 2 3 2 3" xfId="37811" xr:uid="{7AC80FD3-C797-419B-9FCA-A119471B394B}"/>
    <cellStyle name="Comma 109 2 2 3 3" xfId="21376" xr:uid="{A30E7D4D-D81D-4752-9248-63DD1B7035FC}"/>
    <cellStyle name="Comma 109 2 2 3 3 2" xfId="43045" xr:uid="{DD081949-3650-465D-BDFC-65686F0FED13}"/>
    <cellStyle name="Comma 109 2 2 3 4" xfId="32579" xr:uid="{373B8B29-A679-4585-A426-52D34347EF90}"/>
    <cellStyle name="Comma 109 2 2 4" xfId="12400" xr:uid="{2754A00D-FA06-4FF4-AF68-779438C7F052}"/>
    <cellStyle name="Comma 109 2 2 4 2" xfId="17636" xr:uid="{EDCAC8B2-F46B-41A5-BC58-41479903361D}"/>
    <cellStyle name="Comma 109 2 2 4 2 2" xfId="28102" xr:uid="{32D77AF1-A50C-4976-BF9F-B64AEB36D907}"/>
    <cellStyle name="Comma 109 2 2 4 2 2 2" xfId="49771" xr:uid="{A4363D73-5807-4FFA-8CBD-1629C78FE4E4}"/>
    <cellStyle name="Comma 109 2 2 4 2 3" xfId="39305" xr:uid="{5A4A2BDC-EF3E-40BA-A810-B1D21AFB692A}"/>
    <cellStyle name="Comma 109 2 2 4 3" xfId="22870" xr:uid="{95B8E11B-38A4-44B0-A863-12EFED5B51E9}"/>
    <cellStyle name="Comma 109 2 2 4 3 2" xfId="44539" xr:uid="{E4AFF5E6-9832-4737-BB7E-BECA58ABB00D}"/>
    <cellStyle name="Comma 109 2 2 4 4" xfId="34073" xr:uid="{6922B231-E6B6-4D0A-A9AC-2C91EFABFCE8}"/>
    <cellStyle name="Comma 109 2 2 5" xfId="14643" xr:uid="{567480E7-8B43-43EF-BF12-90EAF1055131}"/>
    <cellStyle name="Comma 109 2 2 5 2" xfId="19875" xr:uid="{86568DDE-D7B6-4CB0-8C46-36A83EC13602}"/>
    <cellStyle name="Comma 109 2 2 5 2 2" xfId="30341" xr:uid="{7AC22EB2-6E7B-44A0-84A2-0E5A1D9ACDA7}"/>
    <cellStyle name="Comma 109 2 2 5 2 2 2" xfId="52010" xr:uid="{E35E1E7B-F0AF-4BFD-8430-3327610D39F3}"/>
    <cellStyle name="Comma 109 2 2 5 2 3" xfId="41544" xr:uid="{B3AB1C7B-A540-4A3D-99B7-D50845D41D16}"/>
    <cellStyle name="Comma 109 2 2 5 3" xfId="25109" xr:uid="{98EC23EA-310A-4D76-8784-A06D12BB6542}"/>
    <cellStyle name="Comma 109 2 2 5 3 2" xfId="46778" xr:uid="{362CBBC2-5CAA-423A-A106-BB4C320C8608}"/>
    <cellStyle name="Comma 109 2 2 5 4" xfId="36312" xr:uid="{39F2D772-2EF4-40B4-AEB8-A650F334E105}"/>
    <cellStyle name="Comma 109 2 2 6" xfId="15396" xr:uid="{28EAE329-1599-4D70-9530-16B18024AAF5}"/>
    <cellStyle name="Comma 109 2 2 6 2" xfId="25862" xr:uid="{949507B4-4451-4FEC-813C-82FC806D26EE}"/>
    <cellStyle name="Comma 109 2 2 6 2 2" xfId="47531" xr:uid="{68C9B7A0-E3A5-4384-81D7-2DFD0A0DC739}"/>
    <cellStyle name="Comma 109 2 2 6 3" xfId="37065" xr:uid="{7B7141C3-698B-43AF-A88E-ED32A9AF41C6}"/>
    <cellStyle name="Comma 109 2 2 7" xfId="20630" xr:uid="{2B6F71F8-42F4-4402-B2CC-B99492D1103C}"/>
    <cellStyle name="Comma 109 2 2 7 2" xfId="42299" xr:uid="{7130F490-ECCA-4A41-819E-56BCCC896894}"/>
    <cellStyle name="Comma 109 2 2 8" xfId="31833" xr:uid="{245962D1-D5F8-41EE-BF37-0B5DA32786B2}"/>
    <cellStyle name="Comma 109 2 3" xfId="13898" xr:uid="{F1A00E45-AE7A-4849-B6E5-D2D5B5D1E739}"/>
    <cellStyle name="Comma 109 2 3 2" xfId="19130" xr:uid="{D3117DDA-E286-4E8A-B159-137393B9A966}"/>
    <cellStyle name="Comma 109 2 3 2 2" xfId="29596" xr:uid="{49DE70CC-C608-452B-9DB6-924C48E0B9BB}"/>
    <cellStyle name="Comma 109 2 3 2 2 2" xfId="51265" xr:uid="{1FDBE215-B991-4AD6-B177-ADF4E30D0587}"/>
    <cellStyle name="Comma 109 2 3 2 3" xfId="40799" xr:uid="{4847A9EB-0638-40F2-85CA-3B3DB07F537D}"/>
    <cellStyle name="Comma 109 2 3 3" xfId="24364" xr:uid="{1D92E5E0-5B5C-410A-BE82-5C3C388009C7}"/>
    <cellStyle name="Comma 109 2 3 3 2" xfId="46033" xr:uid="{931B4E8B-6F5F-4184-BE33-3B84036698B8}"/>
    <cellStyle name="Comma 109 2 3 4" xfId="35567" xr:uid="{153707F1-462B-4669-95B9-A3742C792E50}"/>
    <cellStyle name="Comma 109 2 4" xfId="31088" xr:uid="{E3DDAD70-19E1-4D6B-A78C-198DA0D82ACE}"/>
    <cellStyle name="Comma 109 3" xfId="9771" xr:uid="{17918EA9-D677-425E-8671-4B0541DA7F00}"/>
    <cellStyle name="Comma 109 3 2" xfId="11280" xr:uid="{21593DC1-99A5-4DB4-BFC8-D3B0E7698DE9}"/>
    <cellStyle name="Comma 109 3 2 2" xfId="12774" xr:uid="{C231531A-1670-479C-9495-42D4A4FDC4AC}"/>
    <cellStyle name="Comma 109 3 2 2 2" xfId="18010" xr:uid="{0D3FD5E8-2442-4C07-82FE-A8EED1D58360}"/>
    <cellStyle name="Comma 109 3 2 2 2 2" xfId="28476" xr:uid="{8EAE08E2-4142-4D96-AFED-643F7E7787D4}"/>
    <cellStyle name="Comma 109 3 2 2 2 2 2" xfId="50145" xr:uid="{C0E65647-B27E-48D3-8F84-796567EA9CC3}"/>
    <cellStyle name="Comma 109 3 2 2 2 3" xfId="39679" xr:uid="{F33B5F35-4B6D-4AAC-8DB2-7DB5466D5FA7}"/>
    <cellStyle name="Comma 109 3 2 2 3" xfId="23244" xr:uid="{4A5B8E07-B4BA-4BA2-ADFC-90992FB72D20}"/>
    <cellStyle name="Comma 109 3 2 2 3 2" xfId="44913" xr:uid="{8E7E0DF1-5211-4674-A5F8-4344F44F8F7E}"/>
    <cellStyle name="Comma 109 3 2 2 4" xfId="34447" xr:uid="{92481642-14E8-4B17-8C32-AADBDE5AFAB4}"/>
    <cellStyle name="Comma 109 3 2 3" xfId="16516" xr:uid="{C873F8F6-2502-4BBD-A679-B37DC0055DD8}"/>
    <cellStyle name="Comma 109 3 2 3 2" xfId="26982" xr:uid="{026C85D5-BD64-4158-B677-0A4BA1FB1CB8}"/>
    <cellStyle name="Comma 109 3 2 3 2 2" xfId="48651" xr:uid="{E3765192-40EE-4FE0-BD67-9EAB75959DBA}"/>
    <cellStyle name="Comma 109 3 2 3 3" xfId="38185" xr:uid="{63D7E26F-59B7-4F65-ACEB-FA647C7EF38B}"/>
    <cellStyle name="Comma 109 3 2 4" xfId="21750" xr:uid="{180EEB8F-A8D0-4DBC-9F9E-E89D8478BAA7}"/>
    <cellStyle name="Comma 109 3 2 4 2" xfId="43419" xr:uid="{70CF78FD-57CE-48EE-A73E-3D51DE386394}"/>
    <cellStyle name="Comma 109 3 2 5" xfId="32953" xr:uid="{F62EC80E-1671-4A27-987F-40DA291102FA}"/>
    <cellStyle name="Comma 109 3 3" xfId="10533" xr:uid="{D65A9FFA-F49E-49B6-96F4-2C04684BAD93}"/>
    <cellStyle name="Comma 109 3 3 2" xfId="15769" xr:uid="{E6C0F60D-5D68-44ED-8DA8-928E8ADE3A0E}"/>
    <cellStyle name="Comma 109 3 3 2 2" xfId="26235" xr:uid="{8E21F4DB-C21C-417B-830B-6F2377C4D414}"/>
    <cellStyle name="Comma 109 3 3 2 2 2" xfId="47904" xr:uid="{5F73D1B5-0211-485C-95DC-97BACA597EAC}"/>
    <cellStyle name="Comma 109 3 3 2 3" xfId="37438" xr:uid="{0C77A00C-2AF2-4919-AA1F-2F3ED8F50873}"/>
    <cellStyle name="Comma 109 3 3 3" xfId="21003" xr:uid="{DAE3ED5D-06EB-4F16-AB61-EA59D7312C83}"/>
    <cellStyle name="Comma 109 3 3 3 2" xfId="42672" xr:uid="{0750DC64-A25E-4E1E-A64F-7EF4D0961EB3}"/>
    <cellStyle name="Comma 109 3 3 4" xfId="32206" xr:uid="{A8598546-E065-4BD6-90FD-95E8CCAE5951}"/>
    <cellStyle name="Comma 109 3 4" xfId="12027" xr:uid="{53AFCC29-8765-4D07-9B61-BDC18CF8C987}"/>
    <cellStyle name="Comma 109 3 4 2" xfId="17263" xr:uid="{243A503E-23F8-4F31-970D-D5313F72881C}"/>
    <cellStyle name="Comma 109 3 4 2 2" xfId="27729" xr:uid="{169289B0-A90A-4A6D-B317-8C162D2335DD}"/>
    <cellStyle name="Comma 109 3 4 2 2 2" xfId="49398" xr:uid="{80D1AE1B-9899-46B1-B27B-3C0EDE3CCEA1}"/>
    <cellStyle name="Comma 109 3 4 2 3" xfId="38932" xr:uid="{08E7764F-79D0-44D8-B243-527AB93C79A9}"/>
    <cellStyle name="Comma 109 3 4 3" xfId="22497" xr:uid="{D457EA62-DBD3-4309-A537-3CE6D51791C8}"/>
    <cellStyle name="Comma 109 3 4 3 2" xfId="44166" xr:uid="{23507FA2-2161-4503-A4C1-810126D7895A}"/>
    <cellStyle name="Comma 109 3 4 4" xfId="33700" xr:uid="{325FCBC6-6561-47BF-AF60-8BE7AB7A5995}"/>
    <cellStyle name="Comma 109 3 5" xfId="14270" xr:uid="{35DBC6A4-70A7-4109-A25D-1E69B775B390}"/>
    <cellStyle name="Comma 109 3 5 2" xfId="19502" xr:uid="{AA12C7F8-B01C-4B30-A645-44FC177461EE}"/>
    <cellStyle name="Comma 109 3 5 2 2" xfId="29968" xr:uid="{7F47E4E3-0B6C-46E4-9CE5-8438F599EA66}"/>
    <cellStyle name="Comma 109 3 5 2 2 2" xfId="51637" xr:uid="{6FAB7628-350F-45C6-BEFD-77788D7BC16D}"/>
    <cellStyle name="Comma 109 3 5 2 3" xfId="41171" xr:uid="{80BF2DE9-0ADE-4479-8900-D78C07E0AEA8}"/>
    <cellStyle name="Comma 109 3 5 3" xfId="24736" xr:uid="{50645866-9D82-4347-A93E-B567210B6DA4}"/>
    <cellStyle name="Comma 109 3 5 3 2" xfId="46405" xr:uid="{1EF5F66A-412D-4B37-96D1-78E9B0F59B0C}"/>
    <cellStyle name="Comma 109 3 5 4" xfId="35939" xr:uid="{24DE6795-9CB6-4B8B-8156-FB449FBC8341}"/>
    <cellStyle name="Comma 109 3 6" xfId="15023" xr:uid="{5CB23138-42BF-4C24-A714-AB45C6FB98EB}"/>
    <cellStyle name="Comma 109 3 6 2" xfId="25489" xr:uid="{89E5510E-73C6-4CFC-9051-EDEEBB21D31D}"/>
    <cellStyle name="Comma 109 3 6 2 2" xfId="47158" xr:uid="{16B3BA3F-4BFE-417D-974F-20135B786BB0}"/>
    <cellStyle name="Comma 109 3 6 3" xfId="36692" xr:uid="{6DAE07ED-C55B-486C-B247-503ACF389B6D}"/>
    <cellStyle name="Comma 109 3 7" xfId="20257" xr:uid="{C25E9483-4425-4593-A114-E2F165AEC9BC}"/>
    <cellStyle name="Comma 109 3 7 2" xfId="41926" xr:uid="{65A5CA03-271D-4B9F-AFE7-96AD2F4AE44F}"/>
    <cellStyle name="Comma 109 3 8" xfId="31460" xr:uid="{572DBF07-D0AE-4273-889F-EC7D73C954F6}"/>
    <cellStyle name="Comma 109 4" xfId="13527" xr:uid="{2370F1BD-BCD4-457E-8C42-B9F4636665B3}"/>
    <cellStyle name="Comma 109 4 2" xfId="18759" xr:uid="{7F9C9481-7D20-4F58-B806-D4F55434CEAF}"/>
    <cellStyle name="Comma 109 4 2 2" xfId="29225" xr:uid="{FC8EC99E-C669-40D7-9548-7178D4EA1891}"/>
    <cellStyle name="Comma 109 4 2 2 2" xfId="50894" xr:uid="{462CB0C4-7C5E-436E-8B00-F59ECEB7AB8E}"/>
    <cellStyle name="Comma 109 4 2 3" xfId="40428" xr:uid="{87F2FA42-D69B-49AF-9913-0E7AC5D3471F}"/>
    <cellStyle name="Comma 109 4 3" xfId="23993" xr:uid="{11BA7C3A-39B0-4755-B01F-7E9AEBB60499}"/>
    <cellStyle name="Comma 109 4 3 2" xfId="45662" xr:uid="{5AE5BB42-F49E-45D5-BF8B-73B43892BD94}"/>
    <cellStyle name="Comma 109 4 4" xfId="35196" xr:uid="{37DBBAE8-31AA-4D77-A6EE-22FEE14566F0}"/>
    <cellStyle name="Comma 109 5" xfId="30717" xr:uid="{7ACCA1B4-5737-4A41-8DB2-DCB4CCBE3BAD}"/>
    <cellStyle name="Comma 11" xfId="85" xr:uid="{00000000-0005-0000-0000-000019010000}"/>
    <cellStyle name="Comma 11 2" xfId="444" xr:uid="{00000000-0005-0000-0000-00001A010000}"/>
    <cellStyle name="Comma 11 2 2" xfId="9279" xr:uid="{00000000-0005-0000-0000-00001B010000}"/>
    <cellStyle name="Comma 11 2 2 2" xfId="10028" xr:uid="{7D052FB8-7E5D-460F-AE1A-113E9AE8F389}"/>
    <cellStyle name="Comma 11 2 2 2 2" xfId="11537" xr:uid="{C0AE1747-BF2E-424F-B34A-60F50030F79E}"/>
    <cellStyle name="Comma 11 2 2 2 2 2" xfId="13031" xr:uid="{301FFC0D-B25B-4514-AD76-67BC7B375374}"/>
    <cellStyle name="Comma 11 2 2 2 2 2 2" xfId="18267" xr:uid="{0147A692-2A4B-4960-B068-E196DEC2A73C}"/>
    <cellStyle name="Comma 11 2 2 2 2 2 2 2" xfId="28733" xr:uid="{F892C1C0-78A1-422F-95C0-009083A55417}"/>
    <cellStyle name="Comma 11 2 2 2 2 2 2 2 2" xfId="50402" xr:uid="{62CCC2C9-5CD4-4E75-BA18-5048174BF118}"/>
    <cellStyle name="Comma 11 2 2 2 2 2 2 3" xfId="39936" xr:uid="{4DAF9908-2D4F-44AE-B870-96DD86FAE441}"/>
    <cellStyle name="Comma 11 2 2 2 2 2 3" xfId="23501" xr:uid="{4AA24442-3067-4E42-B6A5-682F15C0C83E}"/>
    <cellStyle name="Comma 11 2 2 2 2 2 3 2" xfId="45170" xr:uid="{CCCACF25-BCA6-43F4-8802-E558E7AD205E}"/>
    <cellStyle name="Comma 11 2 2 2 2 2 4" xfId="34704" xr:uid="{50302952-BB26-491C-B499-B8DA616A1BD2}"/>
    <cellStyle name="Comma 11 2 2 2 2 3" xfId="16773" xr:uid="{C7E61569-062C-44B6-B0CB-3F9BCAEB0B08}"/>
    <cellStyle name="Comma 11 2 2 2 2 3 2" xfId="27239" xr:uid="{DDB525E5-F650-4035-AB60-15CFD3ECE78C}"/>
    <cellStyle name="Comma 11 2 2 2 2 3 2 2" xfId="48908" xr:uid="{91B811B4-0ABB-454E-BF0E-960D16491CBF}"/>
    <cellStyle name="Comma 11 2 2 2 2 3 3" xfId="38442" xr:uid="{B9B81C19-071D-4573-BD65-D8B2332AAF8F}"/>
    <cellStyle name="Comma 11 2 2 2 2 4" xfId="22007" xr:uid="{355CEA31-1604-4B5E-BCDB-A51F51D547E9}"/>
    <cellStyle name="Comma 11 2 2 2 2 4 2" xfId="43676" xr:uid="{BAB20E16-588F-4920-B658-110AE7E51AA6}"/>
    <cellStyle name="Comma 11 2 2 2 2 5" xfId="33210" xr:uid="{0E4019FF-7EA0-4B87-8312-75FC64CB8513}"/>
    <cellStyle name="Comma 11 2 2 2 3" xfId="10790" xr:uid="{4FDCE740-C22C-473F-9CE9-381973416E34}"/>
    <cellStyle name="Comma 11 2 2 2 3 2" xfId="16026" xr:uid="{CCCA0964-5542-4026-9022-6EFA5FD666F7}"/>
    <cellStyle name="Comma 11 2 2 2 3 2 2" xfId="26492" xr:uid="{A8728CE3-A0DB-4A78-9DA1-C15444A3D0F1}"/>
    <cellStyle name="Comma 11 2 2 2 3 2 2 2" xfId="48161" xr:uid="{A3AFDDF4-DEEF-4006-AE49-951E33D8B8AC}"/>
    <cellStyle name="Comma 11 2 2 2 3 2 3" xfId="37695" xr:uid="{7330C259-AA05-4D2B-AD21-E9E9D8A7ED95}"/>
    <cellStyle name="Comma 11 2 2 2 3 3" xfId="21260" xr:uid="{57210EC4-31AB-43D5-A239-BDCB9DDCB392}"/>
    <cellStyle name="Comma 11 2 2 2 3 3 2" xfId="42929" xr:uid="{59F2AFDB-8D61-4EFA-9A2D-AC361BA12CAE}"/>
    <cellStyle name="Comma 11 2 2 2 3 4" xfId="32463" xr:uid="{48180790-7677-4180-A4EC-91E3DFAEA5EA}"/>
    <cellStyle name="Comma 11 2 2 2 4" xfId="12284" xr:uid="{2E727F1C-1245-4B78-91B0-74303F129B9E}"/>
    <cellStyle name="Comma 11 2 2 2 4 2" xfId="17520" xr:uid="{CB66BB2D-B83E-4DB2-B04D-502DCE7285C5}"/>
    <cellStyle name="Comma 11 2 2 2 4 2 2" xfId="27986" xr:uid="{3B7976DC-09EA-49C0-BEE8-F52D4A575547}"/>
    <cellStyle name="Comma 11 2 2 2 4 2 2 2" xfId="49655" xr:uid="{81B0C9CE-3D84-4DEC-AD3D-8FC0E0C35FAE}"/>
    <cellStyle name="Comma 11 2 2 2 4 2 3" xfId="39189" xr:uid="{C929FEC7-113E-4998-B2F2-225FACDD685C}"/>
    <cellStyle name="Comma 11 2 2 2 4 3" xfId="22754" xr:uid="{5EC13B7C-5503-496F-BD95-98E15DD51593}"/>
    <cellStyle name="Comma 11 2 2 2 4 3 2" xfId="44423" xr:uid="{245AAA84-7DBE-436C-B95A-EAFD90EB87B2}"/>
    <cellStyle name="Comma 11 2 2 2 4 4" xfId="33957" xr:uid="{256AF2EF-BF6D-4071-B024-BBABEE58AD84}"/>
    <cellStyle name="Comma 11 2 2 2 5" xfId="14527" xr:uid="{7C601ECE-BF9B-4263-8DCA-2170C902D7C2}"/>
    <cellStyle name="Comma 11 2 2 2 5 2" xfId="19759" xr:uid="{70CBC174-6AB6-497B-A5B9-14BB55BC4980}"/>
    <cellStyle name="Comma 11 2 2 2 5 2 2" xfId="30225" xr:uid="{18C9DE13-F4F6-45DA-8259-931F092B994D}"/>
    <cellStyle name="Comma 11 2 2 2 5 2 2 2" xfId="51894" xr:uid="{5BDC962E-3373-428E-A0BF-11BB8D014089}"/>
    <cellStyle name="Comma 11 2 2 2 5 2 3" xfId="41428" xr:uid="{3E5A6404-AC3B-442A-B039-6AB9060165E3}"/>
    <cellStyle name="Comma 11 2 2 2 5 3" xfId="24993" xr:uid="{64620C63-3843-4D1F-90AE-292FED6CBD5D}"/>
    <cellStyle name="Comma 11 2 2 2 5 3 2" xfId="46662" xr:uid="{7D67B7EC-03BD-4606-B276-EC2B306D7D83}"/>
    <cellStyle name="Comma 11 2 2 2 5 4" xfId="36196" xr:uid="{7A296F10-8381-4771-A448-7CD01BE27196}"/>
    <cellStyle name="Comma 11 2 2 2 6" xfId="15280" xr:uid="{736D0125-F816-4BB1-8CB7-0317983BE47D}"/>
    <cellStyle name="Comma 11 2 2 2 6 2" xfId="25746" xr:uid="{6D5FB262-77F6-4DC2-BDC3-3F6A22F277FE}"/>
    <cellStyle name="Comma 11 2 2 2 6 2 2" xfId="47415" xr:uid="{6FAFEC67-FA85-40FB-AF7C-D760AA54FB5B}"/>
    <cellStyle name="Comma 11 2 2 2 6 3" xfId="36949" xr:uid="{BEC3D1CA-7356-4971-85D3-07E6A635F1BE}"/>
    <cellStyle name="Comma 11 2 2 2 7" xfId="20514" xr:uid="{32906457-098F-475A-B6F2-34839EB9E7F5}"/>
    <cellStyle name="Comma 11 2 2 2 7 2" xfId="42183" xr:uid="{E68133F3-51C6-4385-B3EE-190649E73959}"/>
    <cellStyle name="Comma 11 2 2 2 8" xfId="31717" xr:uid="{446CA456-8D2E-45AD-8F9A-4771E865D7D4}"/>
    <cellStyle name="Comma 11 2 2 3" xfId="13782" xr:uid="{148898B5-B0FD-4B16-BE30-6737D3628541}"/>
    <cellStyle name="Comma 11 2 2 3 2" xfId="19014" xr:uid="{CF7C2C46-75CF-45CE-A88D-B9E5568CD818}"/>
    <cellStyle name="Comma 11 2 2 3 2 2" xfId="29480" xr:uid="{9976C927-AF79-4039-A62E-B5D70341B375}"/>
    <cellStyle name="Comma 11 2 2 3 2 2 2" xfId="51149" xr:uid="{322E125C-DD51-47E2-B9FA-9FE2E2A132A5}"/>
    <cellStyle name="Comma 11 2 2 3 2 3" xfId="40683" xr:uid="{A2B56418-E079-42D7-8067-D98B4D3969DD}"/>
    <cellStyle name="Comma 11 2 2 3 3" xfId="24248" xr:uid="{99668E8D-02D3-45A7-8F11-4C6C6B4CC83F}"/>
    <cellStyle name="Comma 11 2 2 3 3 2" xfId="45917" xr:uid="{53B3FF23-67DE-4C61-A46F-0B4DA7988A5C}"/>
    <cellStyle name="Comma 11 2 2 3 4" xfId="35451" xr:uid="{C3426C1F-46E8-4FF3-904B-2EFC26B5BC84}"/>
    <cellStyle name="Comma 11 2 2 4" xfId="30972" xr:uid="{68ADABDB-3449-426D-88CE-432A968EEC6E}"/>
    <cellStyle name="Comma 11 2 3" xfId="9654" xr:uid="{10B7CB40-F282-41CF-AD68-DB4689F5592F}"/>
    <cellStyle name="Comma 11 2 3 2" xfId="11163" xr:uid="{360B647A-A527-446E-A764-3D04A5AF5ADE}"/>
    <cellStyle name="Comma 11 2 3 2 2" xfId="12657" xr:uid="{B2C5DFC2-41FE-4244-AA4A-7B69EB21A334}"/>
    <cellStyle name="Comma 11 2 3 2 2 2" xfId="17893" xr:uid="{1F33526C-A718-436D-8B6C-8F0DEC4C1878}"/>
    <cellStyle name="Comma 11 2 3 2 2 2 2" xfId="28359" xr:uid="{DF30A3D2-3305-497D-ACAB-8298C81937D6}"/>
    <cellStyle name="Comma 11 2 3 2 2 2 2 2" xfId="50028" xr:uid="{0D0AD87B-2073-4E84-8697-107F2CE354D8}"/>
    <cellStyle name="Comma 11 2 3 2 2 2 3" xfId="39562" xr:uid="{1EBDB7AF-5704-419C-BAB3-38F4046C85B3}"/>
    <cellStyle name="Comma 11 2 3 2 2 3" xfId="23127" xr:uid="{E24C6ADB-F9DC-4A5B-ADD9-5434123554A4}"/>
    <cellStyle name="Comma 11 2 3 2 2 3 2" xfId="44796" xr:uid="{A3D70908-CCEC-4FAB-AEDF-73B34CF047B6}"/>
    <cellStyle name="Comma 11 2 3 2 2 4" xfId="34330" xr:uid="{0503587F-B697-4745-8F45-B19A6A946D4B}"/>
    <cellStyle name="Comma 11 2 3 2 3" xfId="16399" xr:uid="{E718935C-7DEF-4D7D-A847-80AD68BE3217}"/>
    <cellStyle name="Comma 11 2 3 2 3 2" xfId="26865" xr:uid="{2548F3F3-6CF3-4382-9C42-FA96E45EBEDC}"/>
    <cellStyle name="Comma 11 2 3 2 3 2 2" xfId="48534" xr:uid="{F455568E-2702-4E5F-A91F-8148BA422269}"/>
    <cellStyle name="Comma 11 2 3 2 3 3" xfId="38068" xr:uid="{3A5699CD-4FBD-4551-B40C-67CADC8038FD}"/>
    <cellStyle name="Comma 11 2 3 2 4" xfId="21633" xr:uid="{ECFCC6B5-0781-43EF-9350-53F273FCCE33}"/>
    <cellStyle name="Comma 11 2 3 2 4 2" xfId="43302" xr:uid="{DE2C9931-3EAE-42B6-AADC-E60E5A31020A}"/>
    <cellStyle name="Comma 11 2 3 2 5" xfId="32836" xr:uid="{E085C0CE-A1B1-4454-8986-5986AD47882E}"/>
    <cellStyle name="Comma 11 2 3 3" xfId="10416" xr:uid="{4E8533DE-E2EB-4B4D-A7DF-023A089FC6E5}"/>
    <cellStyle name="Comma 11 2 3 3 2" xfId="15652" xr:uid="{BA3B5556-274D-4AA6-BE10-F3DD8564CA58}"/>
    <cellStyle name="Comma 11 2 3 3 2 2" xfId="26118" xr:uid="{FFCE655B-C98F-45C9-ACAF-937A35B52408}"/>
    <cellStyle name="Comma 11 2 3 3 2 2 2" xfId="47787" xr:uid="{12DD3DB2-A53F-48BA-A450-DC133D338DA3}"/>
    <cellStyle name="Comma 11 2 3 3 2 3" xfId="37321" xr:uid="{8A96DCA1-3ECA-4AC1-A4A4-17AD4323A265}"/>
    <cellStyle name="Comma 11 2 3 3 3" xfId="20886" xr:uid="{EA3C455F-AB47-4FB5-8510-9504C741B0C5}"/>
    <cellStyle name="Comma 11 2 3 3 3 2" xfId="42555" xr:uid="{98BE8BFD-0DB0-467D-9BFE-3FA42966622E}"/>
    <cellStyle name="Comma 11 2 3 3 4" xfId="32089" xr:uid="{C5829E3D-0000-4C39-830A-D7B86DA91C32}"/>
    <cellStyle name="Comma 11 2 3 4" xfId="11910" xr:uid="{0AFD6FC2-F667-4518-9900-78634E74444F}"/>
    <cellStyle name="Comma 11 2 3 4 2" xfId="17146" xr:uid="{7B43F8A1-97AC-4D27-B1BE-3EC356C94DC6}"/>
    <cellStyle name="Comma 11 2 3 4 2 2" xfId="27612" xr:uid="{C021E19F-AFF5-4CFB-B469-561D52C67ECB}"/>
    <cellStyle name="Comma 11 2 3 4 2 2 2" xfId="49281" xr:uid="{D1970363-3AB4-424A-BEDC-4A45266A50E4}"/>
    <cellStyle name="Comma 11 2 3 4 2 3" xfId="38815" xr:uid="{C664D9A9-1678-4FA3-B6AB-42AF059B1CED}"/>
    <cellStyle name="Comma 11 2 3 4 3" xfId="22380" xr:uid="{FE06A0E0-C733-4FE5-B10A-30E17885FBE5}"/>
    <cellStyle name="Comma 11 2 3 4 3 2" xfId="44049" xr:uid="{D7C42808-10D1-4F81-9437-B09063899265}"/>
    <cellStyle name="Comma 11 2 3 4 4" xfId="33583" xr:uid="{7818D26A-5CE6-4F85-82D8-65A74CC3D866}"/>
    <cellStyle name="Comma 11 2 3 5" xfId="14153" xr:uid="{09E767F9-1F93-46CC-A348-C47F138B2DCB}"/>
    <cellStyle name="Comma 11 2 3 5 2" xfId="19385" xr:uid="{0332FCF7-698D-402D-8563-3CD647C2B531}"/>
    <cellStyle name="Comma 11 2 3 5 2 2" xfId="29851" xr:uid="{D21B7C7C-C6E5-4FDE-86A4-60FBC9703B96}"/>
    <cellStyle name="Comma 11 2 3 5 2 2 2" xfId="51520" xr:uid="{D202C42B-6A40-4D05-96BF-966CC60CE0BC}"/>
    <cellStyle name="Comma 11 2 3 5 2 3" xfId="41054" xr:uid="{5F8CB63B-1994-42E2-B74F-2C94D87F2C32}"/>
    <cellStyle name="Comma 11 2 3 5 3" xfId="24619" xr:uid="{4D086792-757B-4116-A63C-D77A02A87DCF}"/>
    <cellStyle name="Comma 11 2 3 5 3 2" xfId="46288" xr:uid="{9001D38E-18E6-4D84-BEE3-B357DA8C350D}"/>
    <cellStyle name="Comma 11 2 3 5 4" xfId="35822" xr:uid="{FF17D966-5208-454D-B487-30C0B79413C7}"/>
    <cellStyle name="Comma 11 2 3 6" xfId="14906" xr:uid="{25578EC0-D554-4DD5-99DA-77E822998A20}"/>
    <cellStyle name="Comma 11 2 3 6 2" xfId="25372" xr:uid="{4D477C73-54C8-4652-8BB2-47DD2E0C0B04}"/>
    <cellStyle name="Comma 11 2 3 6 2 2" xfId="47041" xr:uid="{E0BA9D89-B567-4B7E-8FF9-2A50765B55ED}"/>
    <cellStyle name="Comma 11 2 3 6 3" xfId="36575" xr:uid="{893440CC-898A-4BBE-A57D-FF136738ADD3}"/>
    <cellStyle name="Comma 11 2 3 7" xfId="20140" xr:uid="{A398EA60-3685-43EF-A5A6-E7B94C2390CC}"/>
    <cellStyle name="Comma 11 2 3 7 2" xfId="41809" xr:uid="{9683F1A5-C753-4DA0-A313-709E576D665A}"/>
    <cellStyle name="Comma 11 2 3 8" xfId="31343" xr:uid="{8D9FD5C5-DF2E-40CA-B727-0836C16F9CA2}"/>
    <cellStyle name="Comma 11 2 4" xfId="13411" xr:uid="{4FED9B6D-2E5B-4A7D-950C-D372E7A37CFC}"/>
    <cellStyle name="Comma 11 2 4 2" xfId="18643" xr:uid="{C89CBE16-437D-47F7-9DC2-F1A1A32E12A7}"/>
    <cellStyle name="Comma 11 2 4 2 2" xfId="29109" xr:uid="{E93F87C6-60B6-4667-9D29-A28109008DEB}"/>
    <cellStyle name="Comma 11 2 4 2 2 2" xfId="50778" xr:uid="{DA9FC00F-4B95-4A5E-A6B5-72256FD292C5}"/>
    <cellStyle name="Comma 11 2 4 2 3" xfId="40312" xr:uid="{D9BFC830-190D-4E80-A9AE-2B0C548C7324}"/>
    <cellStyle name="Comma 11 2 4 3" xfId="23877" xr:uid="{27FF3DCF-B1BA-4BA6-ABE9-ED9D148EF931}"/>
    <cellStyle name="Comma 11 2 4 3 2" xfId="45546" xr:uid="{F4AAF377-014D-4B8F-A5A9-E44BD910BD95}"/>
    <cellStyle name="Comma 11 2 4 4" xfId="35080" xr:uid="{3ED95B31-BE20-4B02-AB09-932027F0580F}"/>
    <cellStyle name="Comma 11 2 5" xfId="30601" xr:uid="{2CED1B2A-1D41-4FAE-8AE4-753932F4B429}"/>
    <cellStyle name="Comma 11 3" xfId="9136" xr:uid="{00000000-0005-0000-0000-00001C010000}"/>
    <cellStyle name="Comma 11 3 2" xfId="9885" xr:uid="{185FA9DC-975E-4A75-A83F-C555F4E2AE25}"/>
    <cellStyle name="Comma 11 3 2 2" xfId="11394" xr:uid="{CCC8745E-626C-4F19-AEBD-8647497C45E9}"/>
    <cellStyle name="Comma 11 3 2 2 2" xfId="12888" xr:uid="{68DEFF95-EA0C-420A-84C3-942EE5D572F9}"/>
    <cellStyle name="Comma 11 3 2 2 2 2" xfId="18124" xr:uid="{100A7D46-FA1C-41CD-84BF-A30209075E72}"/>
    <cellStyle name="Comma 11 3 2 2 2 2 2" xfId="28590" xr:uid="{325A1E7A-3AA5-4FBC-8A81-30230C81071A}"/>
    <cellStyle name="Comma 11 3 2 2 2 2 2 2" xfId="50259" xr:uid="{8B7C169B-AEA0-42D3-BCB7-C0A3757C486A}"/>
    <cellStyle name="Comma 11 3 2 2 2 2 3" xfId="39793" xr:uid="{CF8E94A5-45F7-4927-90C8-8C7D1C6D6EC8}"/>
    <cellStyle name="Comma 11 3 2 2 2 3" xfId="23358" xr:uid="{6664974A-3ED6-48FC-B159-355D0F5CE153}"/>
    <cellStyle name="Comma 11 3 2 2 2 3 2" xfId="45027" xr:uid="{996E5DD3-DB9F-4A04-BB63-13DE7E2358A1}"/>
    <cellStyle name="Comma 11 3 2 2 2 4" xfId="34561" xr:uid="{4D627B67-BB04-469F-B4E7-15DC2A29923C}"/>
    <cellStyle name="Comma 11 3 2 2 3" xfId="16630" xr:uid="{4EB00EB4-6FFA-4587-B480-11997E70AC6C}"/>
    <cellStyle name="Comma 11 3 2 2 3 2" xfId="27096" xr:uid="{9EA6BA1D-33E6-44B2-A61E-A0F49A6A99A3}"/>
    <cellStyle name="Comma 11 3 2 2 3 2 2" xfId="48765" xr:uid="{B4EBDA95-890B-4CC8-AF31-39E54BC6D054}"/>
    <cellStyle name="Comma 11 3 2 2 3 3" xfId="38299" xr:uid="{1893D5C9-0D8C-4BF6-9837-4D2B29764F9C}"/>
    <cellStyle name="Comma 11 3 2 2 4" xfId="21864" xr:uid="{5B1D70D7-2842-4D9C-BBB6-C54E494AE4E5}"/>
    <cellStyle name="Comma 11 3 2 2 4 2" xfId="43533" xr:uid="{6FC3F11A-BFB4-423D-B013-D1B3EBAC7FC3}"/>
    <cellStyle name="Comma 11 3 2 2 5" xfId="33067" xr:uid="{47A7A74A-FEA8-4371-AB6E-96AEDCDDD852}"/>
    <cellStyle name="Comma 11 3 2 3" xfId="10647" xr:uid="{4471927D-0142-4545-AE50-80FEABA0B131}"/>
    <cellStyle name="Comma 11 3 2 3 2" xfId="15883" xr:uid="{5ECD66FE-FD03-4CD1-B36D-6ED746A40550}"/>
    <cellStyle name="Comma 11 3 2 3 2 2" xfId="26349" xr:uid="{E505EFA3-5D3B-4B28-ADF9-D313A68CAA0C}"/>
    <cellStyle name="Comma 11 3 2 3 2 2 2" xfId="48018" xr:uid="{D0030DAB-66F7-4D2C-8685-7B8289F4D743}"/>
    <cellStyle name="Comma 11 3 2 3 2 3" xfId="37552" xr:uid="{E10F7CC0-5619-4979-B771-25292E3E3A8C}"/>
    <cellStyle name="Comma 11 3 2 3 3" xfId="21117" xr:uid="{42769B40-E0E7-4891-B1CD-336B61772F28}"/>
    <cellStyle name="Comma 11 3 2 3 3 2" xfId="42786" xr:uid="{71D98C02-091C-4BB2-B568-365886C4BEB9}"/>
    <cellStyle name="Comma 11 3 2 3 4" xfId="32320" xr:uid="{7128076C-1C1C-4F22-B63E-10DB1C154ED6}"/>
    <cellStyle name="Comma 11 3 2 4" xfId="12141" xr:uid="{40426CC7-E3D7-4DF1-AEE8-B8439BE7D3EA}"/>
    <cellStyle name="Comma 11 3 2 4 2" xfId="17377" xr:uid="{C6217153-85A2-43B6-9801-3CE20B7065D7}"/>
    <cellStyle name="Comma 11 3 2 4 2 2" xfId="27843" xr:uid="{65CB2769-BEE8-446A-AA6B-68A35BAA4CE6}"/>
    <cellStyle name="Comma 11 3 2 4 2 2 2" xfId="49512" xr:uid="{61741C48-6005-4EBF-8D88-F17BF24B4B47}"/>
    <cellStyle name="Comma 11 3 2 4 2 3" xfId="39046" xr:uid="{881C8619-9394-43AE-8D6D-30AB131AF485}"/>
    <cellStyle name="Comma 11 3 2 4 3" xfId="22611" xr:uid="{211C7060-466A-4F63-90C9-03CC4E2742A5}"/>
    <cellStyle name="Comma 11 3 2 4 3 2" xfId="44280" xr:uid="{3750E24E-2BCD-473C-9333-D16C41CDC851}"/>
    <cellStyle name="Comma 11 3 2 4 4" xfId="33814" xr:uid="{DFCC37DE-D2DB-4E18-AF23-0257F625D4A8}"/>
    <cellStyle name="Comma 11 3 2 5" xfId="14384" xr:uid="{D728E7BD-0878-43E9-897D-93EF5977B4B6}"/>
    <cellStyle name="Comma 11 3 2 5 2" xfId="19616" xr:uid="{3AB2B739-9F66-48FC-A4D4-B39E2399A209}"/>
    <cellStyle name="Comma 11 3 2 5 2 2" xfId="30082" xr:uid="{66D1F0C7-3AB5-4F70-A13E-31270CE781A4}"/>
    <cellStyle name="Comma 11 3 2 5 2 2 2" xfId="51751" xr:uid="{101DF756-4C06-4505-A479-BDA5FE9022F6}"/>
    <cellStyle name="Comma 11 3 2 5 2 3" xfId="41285" xr:uid="{BF77A2FC-0ED2-414B-84BD-ECDC5E8AD029}"/>
    <cellStyle name="Comma 11 3 2 5 3" xfId="24850" xr:uid="{5A6EC907-A2CE-4C66-8367-E70B665E8B7A}"/>
    <cellStyle name="Comma 11 3 2 5 3 2" xfId="46519" xr:uid="{4441936A-F720-4ED8-ACD2-F7C6EC946D49}"/>
    <cellStyle name="Comma 11 3 2 5 4" xfId="36053" xr:uid="{D0E75967-AA12-4C22-84CA-53D7423E4C41}"/>
    <cellStyle name="Comma 11 3 2 6" xfId="15137" xr:uid="{C8376D64-496B-4E37-A222-E2FF1F619F1F}"/>
    <cellStyle name="Comma 11 3 2 6 2" xfId="25603" xr:uid="{F9284C37-D6C4-406C-A857-FC10A8F8B0DC}"/>
    <cellStyle name="Comma 11 3 2 6 2 2" xfId="47272" xr:uid="{D71E8D0B-F38E-4CA5-B94B-180AB6F20BCC}"/>
    <cellStyle name="Comma 11 3 2 6 3" xfId="36806" xr:uid="{58908CFD-1947-4E1F-8DAB-F27C6AE5E447}"/>
    <cellStyle name="Comma 11 3 2 7" xfId="20371" xr:uid="{0E572923-C71E-4CFF-B179-688F01C44E71}"/>
    <cellStyle name="Comma 11 3 2 7 2" xfId="42040" xr:uid="{0D4A24C9-251D-4F2B-9DF7-AC2774CBBA28}"/>
    <cellStyle name="Comma 11 3 2 8" xfId="31574" xr:uid="{EB64EC98-A858-4569-97AA-DBA8DE2EEEEE}"/>
    <cellStyle name="Comma 11 3 3" xfId="13639" xr:uid="{5B51BD72-2D24-4C4A-8144-8E4B1A088009}"/>
    <cellStyle name="Comma 11 3 3 2" xfId="18871" xr:uid="{391B16C6-F9B5-4488-9CA2-87F2D20FDB67}"/>
    <cellStyle name="Comma 11 3 3 2 2" xfId="29337" xr:uid="{5D049547-0878-4B26-895A-C356C4CD0FEF}"/>
    <cellStyle name="Comma 11 3 3 2 2 2" xfId="51006" xr:uid="{011E7315-6297-463D-ADE5-81A6FA63AEA0}"/>
    <cellStyle name="Comma 11 3 3 2 3" xfId="40540" xr:uid="{745B2AEA-503E-4EBD-99A3-113D4784D5C0}"/>
    <cellStyle name="Comma 11 3 3 3" xfId="24105" xr:uid="{94156444-BAC6-4B54-A887-6DFBD7E2285E}"/>
    <cellStyle name="Comma 11 3 3 3 2" xfId="45774" xr:uid="{8BF75A20-AE1A-49CE-8B3A-C787A4BA8671}"/>
    <cellStyle name="Comma 11 3 3 4" xfId="35308" xr:uid="{0D98860B-ADA9-4714-A6DB-96ADF13B3C56}"/>
    <cellStyle name="Comma 11 3 4" xfId="30829" xr:uid="{56CA9012-45DA-4996-B606-D5A0AA513ADC}"/>
    <cellStyle name="Comma 11 4" xfId="9511" xr:uid="{AEED413B-5EC8-49F8-8D63-1C4BC7AD5944}"/>
    <cellStyle name="Comma 11 4 2" xfId="11020" xr:uid="{E7CDFCD5-64E4-430C-BEC9-D762E96DD70B}"/>
    <cellStyle name="Comma 11 4 2 2" xfId="12514" xr:uid="{01E4BFA3-8BFD-43CD-8266-764192580829}"/>
    <cellStyle name="Comma 11 4 2 2 2" xfId="17750" xr:uid="{D3C3B503-B00D-494B-AE4E-A026D7A80593}"/>
    <cellStyle name="Comma 11 4 2 2 2 2" xfId="28216" xr:uid="{74582122-56FE-4F76-A9A0-5B5D9256C645}"/>
    <cellStyle name="Comma 11 4 2 2 2 2 2" xfId="49885" xr:uid="{E28B2F87-D22E-41FF-8A23-3C734076F3D6}"/>
    <cellStyle name="Comma 11 4 2 2 2 3" xfId="39419" xr:uid="{8A9DB30F-6106-4175-8045-F99994DBF567}"/>
    <cellStyle name="Comma 11 4 2 2 3" xfId="22984" xr:uid="{9624A2F6-B52B-4F63-9097-53552C979F06}"/>
    <cellStyle name="Comma 11 4 2 2 3 2" xfId="44653" xr:uid="{DED808CD-D217-4504-BE31-240EBA3D1B3C}"/>
    <cellStyle name="Comma 11 4 2 2 4" xfId="34187" xr:uid="{EDA28740-AAF2-42E0-8637-B3449EF3B44E}"/>
    <cellStyle name="Comma 11 4 2 3" xfId="16256" xr:uid="{5A243158-8525-4BE9-96BB-86EA30FF53D4}"/>
    <cellStyle name="Comma 11 4 2 3 2" xfId="26722" xr:uid="{23049823-3D90-49B3-9868-194FFF14FF1D}"/>
    <cellStyle name="Comma 11 4 2 3 2 2" xfId="48391" xr:uid="{A9125746-C9F5-45D8-AB54-93C7C1BA99EB}"/>
    <cellStyle name="Comma 11 4 2 3 3" xfId="37925" xr:uid="{62EB68E4-7E71-4591-8D66-75ED89B649DE}"/>
    <cellStyle name="Comma 11 4 2 4" xfId="21490" xr:uid="{57DAFE4B-98D2-4A97-9F13-E37D0DC00B50}"/>
    <cellStyle name="Comma 11 4 2 4 2" xfId="43159" xr:uid="{E8552009-5B91-4C4B-AF0E-12DBB34A1B66}"/>
    <cellStyle name="Comma 11 4 2 5" xfId="32693" xr:uid="{E1617CD2-25F7-4968-8B3B-DF4424FE71B5}"/>
    <cellStyle name="Comma 11 4 3" xfId="10273" xr:uid="{7464539A-C7D1-483F-9A19-2B326AD63037}"/>
    <cellStyle name="Comma 11 4 3 2" xfId="15509" xr:uid="{7EA31F55-7C77-49A2-8B05-7723E1B0EB85}"/>
    <cellStyle name="Comma 11 4 3 2 2" xfId="25975" xr:uid="{BAA6E5D6-E8A8-4833-9C55-3328E7F9A168}"/>
    <cellStyle name="Comma 11 4 3 2 2 2" xfId="47644" xr:uid="{044C8034-A9B1-4E7B-92C4-3C4242354B3D}"/>
    <cellStyle name="Comma 11 4 3 2 3" xfId="37178" xr:uid="{B6FC0181-176D-45F7-B71E-EAE582474788}"/>
    <cellStyle name="Comma 11 4 3 3" xfId="20743" xr:uid="{BD493254-23D3-4596-B50D-D3142C3F42D9}"/>
    <cellStyle name="Comma 11 4 3 3 2" xfId="42412" xr:uid="{0DE87278-7E65-4457-B92A-0079D8182DC1}"/>
    <cellStyle name="Comma 11 4 3 4" xfId="31946" xr:uid="{61811A29-39A0-41F5-8993-79B93028CCBD}"/>
    <cellStyle name="Comma 11 4 4" xfId="11767" xr:uid="{AF528792-ED39-48DC-B77D-1DC0D208E954}"/>
    <cellStyle name="Comma 11 4 4 2" xfId="17003" xr:uid="{CADDE361-7629-428D-B029-EA144CD5F28F}"/>
    <cellStyle name="Comma 11 4 4 2 2" xfId="27469" xr:uid="{F14DAF63-D970-4A63-A968-BEB88B287F00}"/>
    <cellStyle name="Comma 11 4 4 2 2 2" xfId="49138" xr:uid="{54E3C46D-BCA5-452F-8585-194DD5D07EA9}"/>
    <cellStyle name="Comma 11 4 4 2 3" xfId="38672" xr:uid="{67B0F5AA-295D-4818-B0EF-DAC7FA4F284D}"/>
    <cellStyle name="Comma 11 4 4 3" xfId="22237" xr:uid="{28F120E7-4890-445D-A8FD-09B2416A6C32}"/>
    <cellStyle name="Comma 11 4 4 3 2" xfId="43906" xr:uid="{A16FC131-C7BF-430F-83C2-C596455D169D}"/>
    <cellStyle name="Comma 11 4 4 4" xfId="33440" xr:uid="{F56A0D52-2E57-473A-ABE7-612046D6952E}"/>
    <cellStyle name="Comma 11 4 5" xfId="14010" xr:uid="{B8CDFD1A-B64F-4A24-93EC-5102B2C31084}"/>
    <cellStyle name="Comma 11 4 5 2" xfId="19242" xr:uid="{0B14B062-DEC5-4E08-AE19-CA5753A5FBFF}"/>
    <cellStyle name="Comma 11 4 5 2 2" xfId="29708" xr:uid="{8A511386-BD57-4FDA-A7AA-90692E35C065}"/>
    <cellStyle name="Comma 11 4 5 2 2 2" xfId="51377" xr:uid="{0BB6A3E0-EC04-4F79-A812-EFF1DC9FF3C4}"/>
    <cellStyle name="Comma 11 4 5 2 3" xfId="40911" xr:uid="{D0C691C5-749D-4ECA-B0EB-48E3A6C79590}"/>
    <cellStyle name="Comma 11 4 5 3" xfId="24476" xr:uid="{694346A1-CB40-40E4-9A33-621456F19EF3}"/>
    <cellStyle name="Comma 11 4 5 3 2" xfId="46145" xr:uid="{8D916255-4539-495F-AC06-2E1FA4041E21}"/>
    <cellStyle name="Comma 11 4 5 4" xfId="35679" xr:uid="{BF5557BE-D5B2-46AA-A230-CF22D29F787E}"/>
    <cellStyle name="Comma 11 4 6" xfId="14763" xr:uid="{82FA0549-7B07-497A-BC01-8A1EF43BF9DE}"/>
    <cellStyle name="Comma 11 4 6 2" xfId="25229" xr:uid="{115F4C8C-A69B-4082-BB5B-EC2B0EC60D70}"/>
    <cellStyle name="Comma 11 4 6 2 2" xfId="46898" xr:uid="{1EB67E4F-5BF3-49E0-AD02-1F6FDEB1A508}"/>
    <cellStyle name="Comma 11 4 6 3" xfId="36432" xr:uid="{8D1BEEF8-EE17-42D4-8EC5-2F3B6EFDD908}"/>
    <cellStyle name="Comma 11 4 7" xfId="19997" xr:uid="{CE1BBFD5-C09F-4F29-BD90-3826846136B2}"/>
    <cellStyle name="Comma 11 4 7 2" xfId="41666" xr:uid="{4A0128BE-58F6-45F5-BCB1-5E3C3C151F4C}"/>
    <cellStyle name="Comma 11 4 8" xfId="31200" xr:uid="{1A381C23-1AEC-4450-B9FC-80179B307B00}"/>
    <cellStyle name="Comma 11 5" xfId="13269" xr:uid="{FE81F51E-2076-4638-BBA0-B53C2C79A32F}"/>
    <cellStyle name="Comma 11 5 2" xfId="18501" xr:uid="{D0AE5C97-CACB-4B3D-80A5-79E71215D2C9}"/>
    <cellStyle name="Comma 11 5 2 2" xfId="28967" xr:uid="{B1F40475-3F11-4949-A743-6DEE9B2E18F0}"/>
    <cellStyle name="Comma 11 5 2 2 2" xfId="50636" xr:uid="{47CC5301-B6FC-4DA9-B0BF-1ADA57355470}"/>
    <cellStyle name="Comma 11 5 2 3" xfId="40170" xr:uid="{A48603B7-39F9-4BF9-B7F0-14CC2FB4AF13}"/>
    <cellStyle name="Comma 11 5 3" xfId="23735" xr:uid="{5DCA059E-BD08-43F6-B350-33FDCA8557A3}"/>
    <cellStyle name="Comma 11 5 3 2" xfId="45404" xr:uid="{71D5FE7B-551A-4DBB-9A7F-28014D61D28C}"/>
    <cellStyle name="Comma 11 5 4" xfId="34938" xr:uid="{0D31B5F9-79CE-46A0-B0C7-E4F7B0D6C673}"/>
    <cellStyle name="Comma 11 6" xfId="30458" xr:uid="{C5FD076B-8C35-47D3-ABDD-2DFDEFF15520}"/>
    <cellStyle name="Comma 110" xfId="931" xr:uid="{00000000-0005-0000-0000-00001D010000}"/>
    <cellStyle name="Comma 110 2" xfId="1475" xr:uid="{00000000-0005-0000-0000-00001E010000}"/>
    <cellStyle name="Comma 110 2 2" xfId="2590" xr:uid="{00000000-0005-0000-0000-00001F010000}"/>
    <cellStyle name="Comma 110 2 2 2" xfId="2920" xr:uid="{00000000-0005-0000-0000-000020010000}"/>
    <cellStyle name="Comma 110 2 2 2 2" xfId="5067" xr:uid="{00000000-0005-0000-0000-000021010000}"/>
    <cellStyle name="Comma 110 2 2 2 2 2" xfId="9472" xr:uid="{00000000-0005-0000-0000-000022010000}"/>
    <cellStyle name="Comma 110 2 2 2 2 2 2" xfId="10221" xr:uid="{7211B51C-B11E-4670-BD2D-00C6C3AAFF18}"/>
    <cellStyle name="Comma 110 2 2 2 2 2 2 2" xfId="11730" xr:uid="{E01AE4FA-52A3-4677-8832-86EA9D6A7269}"/>
    <cellStyle name="Comma 110 2 2 2 2 2 2 2 2" xfId="13224" xr:uid="{DFBAF1F9-F03A-493C-A771-3F33800C8485}"/>
    <cellStyle name="Comma 110 2 2 2 2 2 2 2 2 2" xfId="18460" xr:uid="{40AA8243-51B3-4C67-AC4E-90EACA5503E7}"/>
    <cellStyle name="Comma 110 2 2 2 2 2 2 2 2 2 2" xfId="28926" xr:uid="{B64D4A9E-BF2D-4FB7-A215-F7065717CE8D}"/>
    <cellStyle name="Comma 110 2 2 2 2 2 2 2 2 2 2 2" xfId="50595" xr:uid="{B337E817-9B24-4C3F-BF07-C479009BE0F4}"/>
    <cellStyle name="Comma 110 2 2 2 2 2 2 2 2 2 3" xfId="40129" xr:uid="{C84BCAAE-884C-4A81-887D-1DA12C2A40A4}"/>
    <cellStyle name="Comma 110 2 2 2 2 2 2 2 2 3" xfId="23694" xr:uid="{1F9E41FE-904E-40D9-AACA-21017D708A70}"/>
    <cellStyle name="Comma 110 2 2 2 2 2 2 2 2 3 2" xfId="45363" xr:uid="{6ED465D0-262E-41C0-A0F8-E039B2094397}"/>
    <cellStyle name="Comma 110 2 2 2 2 2 2 2 2 4" xfId="34897" xr:uid="{6446D0A0-B406-4F7B-85F8-89D69BB5F6D8}"/>
    <cellStyle name="Comma 110 2 2 2 2 2 2 2 3" xfId="16966" xr:uid="{145F9DB5-203F-463F-94FD-9E78C3184FD9}"/>
    <cellStyle name="Comma 110 2 2 2 2 2 2 2 3 2" xfId="27432" xr:uid="{58496E84-4EEF-440D-B194-2DFA62C032B6}"/>
    <cellStyle name="Comma 110 2 2 2 2 2 2 2 3 2 2" xfId="49101" xr:uid="{E43253E2-C356-43A1-83A6-8AC864355BBE}"/>
    <cellStyle name="Comma 110 2 2 2 2 2 2 2 3 3" xfId="38635" xr:uid="{A54DE72C-EB35-4C14-8610-E7F2C58FEBB7}"/>
    <cellStyle name="Comma 110 2 2 2 2 2 2 2 4" xfId="22200" xr:uid="{F678E1E7-6782-4BF7-96D5-270498E18340}"/>
    <cellStyle name="Comma 110 2 2 2 2 2 2 2 4 2" xfId="43869" xr:uid="{9703E504-8A74-4038-A094-CB31839FA516}"/>
    <cellStyle name="Comma 110 2 2 2 2 2 2 2 5" xfId="33403" xr:uid="{23B62775-AA33-4B09-977B-6ED36201F3B4}"/>
    <cellStyle name="Comma 110 2 2 2 2 2 2 3" xfId="10983" xr:uid="{956E14B5-ED4D-43F6-8628-BA9270E74364}"/>
    <cellStyle name="Comma 110 2 2 2 2 2 2 3 2" xfId="16219" xr:uid="{0B8BA88C-6EFB-41B6-BF2E-4559E2A06BDE}"/>
    <cellStyle name="Comma 110 2 2 2 2 2 2 3 2 2" xfId="26685" xr:uid="{7D08742F-BB86-4ED1-8D83-8081FAB22532}"/>
    <cellStyle name="Comma 110 2 2 2 2 2 2 3 2 2 2" xfId="48354" xr:uid="{7FE50607-3418-4232-8D9F-07300F594D93}"/>
    <cellStyle name="Comma 110 2 2 2 2 2 2 3 2 3" xfId="37888" xr:uid="{131B4A46-C416-4FA8-B7A1-767A777723AF}"/>
    <cellStyle name="Comma 110 2 2 2 2 2 2 3 3" xfId="21453" xr:uid="{528336D3-D833-4E7E-804B-E1855C2E9626}"/>
    <cellStyle name="Comma 110 2 2 2 2 2 2 3 3 2" xfId="43122" xr:uid="{EFEEA7D4-7ED8-425C-96B6-8C3950B2CFC4}"/>
    <cellStyle name="Comma 110 2 2 2 2 2 2 3 4" xfId="32656" xr:uid="{EA7EF483-CA7C-4ECE-BC2C-7DCC49F5DED0}"/>
    <cellStyle name="Comma 110 2 2 2 2 2 2 4" xfId="12477" xr:uid="{23D39095-784B-4268-8D32-4B34194286C4}"/>
    <cellStyle name="Comma 110 2 2 2 2 2 2 4 2" xfId="17713" xr:uid="{E67E2B89-C72C-4341-963D-1D2E7219903F}"/>
    <cellStyle name="Comma 110 2 2 2 2 2 2 4 2 2" xfId="28179" xr:uid="{C670738B-B9EA-4E1E-85AF-043836EEA822}"/>
    <cellStyle name="Comma 110 2 2 2 2 2 2 4 2 2 2" xfId="49848" xr:uid="{8E446862-DE70-4112-8738-78A89974E52C}"/>
    <cellStyle name="Comma 110 2 2 2 2 2 2 4 2 3" xfId="39382" xr:uid="{51DE6286-9D99-490D-B4FD-61DB292729CD}"/>
    <cellStyle name="Comma 110 2 2 2 2 2 2 4 3" xfId="22947" xr:uid="{13DD127D-2CA8-4CB0-9FE2-FA8571EE17D9}"/>
    <cellStyle name="Comma 110 2 2 2 2 2 2 4 3 2" xfId="44616" xr:uid="{B475D574-3D67-4447-AFD1-E2B6F3185F50}"/>
    <cellStyle name="Comma 110 2 2 2 2 2 2 4 4" xfId="34150" xr:uid="{152995F2-95B4-4C8F-AD43-221E232E93D9}"/>
    <cellStyle name="Comma 110 2 2 2 2 2 2 5" xfId="14720" xr:uid="{7829A588-5005-4C5C-ACDC-F039EEA2D632}"/>
    <cellStyle name="Comma 110 2 2 2 2 2 2 5 2" xfId="19952" xr:uid="{0AFEB045-8936-492B-8AA8-553C2FBB416B}"/>
    <cellStyle name="Comma 110 2 2 2 2 2 2 5 2 2" xfId="30418" xr:uid="{118C51A5-436E-4853-AFA7-3E7593E9EC3A}"/>
    <cellStyle name="Comma 110 2 2 2 2 2 2 5 2 2 2" xfId="52087" xr:uid="{BE41DC51-425D-4AB2-96AE-233E431D13BD}"/>
    <cellStyle name="Comma 110 2 2 2 2 2 2 5 2 3" xfId="41621" xr:uid="{28F94B3B-F1B5-4C1E-BC48-2AC3581FBEAF}"/>
    <cellStyle name="Comma 110 2 2 2 2 2 2 5 3" xfId="25186" xr:uid="{A331D181-127B-439F-9361-E354A09EEDF4}"/>
    <cellStyle name="Comma 110 2 2 2 2 2 2 5 3 2" xfId="46855" xr:uid="{BCC9A153-F5D9-4DC3-9E35-FE3B16274B56}"/>
    <cellStyle name="Comma 110 2 2 2 2 2 2 5 4" xfId="36389" xr:uid="{EB30D60F-9392-4C4A-99C3-EDBE81CFBB89}"/>
    <cellStyle name="Comma 110 2 2 2 2 2 2 6" xfId="15473" xr:uid="{DCA35147-5452-45AC-AD01-0BD72A3B279F}"/>
    <cellStyle name="Comma 110 2 2 2 2 2 2 6 2" xfId="25939" xr:uid="{51C30385-4510-4891-8789-980693B7CDC2}"/>
    <cellStyle name="Comma 110 2 2 2 2 2 2 6 2 2" xfId="47608" xr:uid="{9627B05E-E48D-4FF5-BBFD-94E5C5DB375E}"/>
    <cellStyle name="Comma 110 2 2 2 2 2 2 6 3" xfId="37142" xr:uid="{8231EA3B-160D-4B43-A614-BB83A35FEDB4}"/>
    <cellStyle name="Comma 110 2 2 2 2 2 2 7" xfId="20707" xr:uid="{05738526-C6FB-4C72-8EBA-3437E34766CB}"/>
    <cellStyle name="Comma 110 2 2 2 2 2 2 7 2" xfId="42376" xr:uid="{346DDCE3-72B7-47C5-A2C3-F46890AB0868}"/>
    <cellStyle name="Comma 110 2 2 2 2 2 2 8" xfId="31910" xr:uid="{769267D0-4802-4D22-A5AB-1037596E1B3A}"/>
    <cellStyle name="Comma 110 2 2 2 2 2 3" xfId="13975" xr:uid="{10617C2A-8198-49DE-8AA2-62AFBF846A6D}"/>
    <cellStyle name="Comma 110 2 2 2 2 2 3 2" xfId="19207" xr:uid="{ACD75255-E299-4E81-AE19-88E4C5C5E6E7}"/>
    <cellStyle name="Comma 110 2 2 2 2 2 3 2 2" xfId="29673" xr:uid="{B325511D-5E55-4A39-A5B2-B8BA9AF66E33}"/>
    <cellStyle name="Comma 110 2 2 2 2 2 3 2 2 2" xfId="51342" xr:uid="{756E4F82-391E-46D7-B7B1-1058F16C79F7}"/>
    <cellStyle name="Comma 110 2 2 2 2 2 3 2 3" xfId="40876" xr:uid="{616B7FDC-1A64-470D-BE6D-7412F1CE72B0}"/>
    <cellStyle name="Comma 110 2 2 2 2 2 3 3" xfId="24441" xr:uid="{5175A1F4-0E85-438D-96E1-4064E4A8D88F}"/>
    <cellStyle name="Comma 110 2 2 2 2 2 3 3 2" xfId="46110" xr:uid="{26A94800-8EA2-4A40-98CB-9710BF0AA08B}"/>
    <cellStyle name="Comma 110 2 2 2 2 2 3 4" xfId="35644" xr:uid="{53FC6445-757E-4C9D-B5D5-C3D0CC802E24}"/>
    <cellStyle name="Comma 110 2 2 2 2 2 4" xfId="31165" xr:uid="{CDECC9CA-42EB-4CBE-B043-EF7CCEB77D26}"/>
    <cellStyle name="Comma 110 2 2 2 2 3" xfId="9849" xr:uid="{1D9FD576-8DA0-4345-8102-309BC98BFC12}"/>
    <cellStyle name="Comma 110 2 2 2 2 3 2" xfId="11358" xr:uid="{A9847ECE-2100-447F-9A13-D5C5E82ABC8E}"/>
    <cellStyle name="Comma 110 2 2 2 2 3 2 2" xfId="12852" xr:uid="{43B55469-5799-48E2-ACBD-5927C830713E}"/>
    <cellStyle name="Comma 110 2 2 2 2 3 2 2 2" xfId="18088" xr:uid="{0D158330-6C72-47E9-8B5B-D16FDE127161}"/>
    <cellStyle name="Comma 110 2 2 2 2 3 2 2 2 2" xfId="28554" xr:uid="{37763F58-4825-425C-943D-11EB972DAC0C}"/>
    <cellStyle name="Comma 110 2 2 2 2 3 2 2 2 2 2" xfId="50223" xr:uid="{B4AB1F8D-A30A-4A3D-9187-13AB8D86D9F5}"/>
    <cellStyle name="Comma 110 2 2 2 2 3 2 2 2 3" xfId="39757" xr:uid="{819ABEEB-92D2-4241-906A-87E9B28EF5E2}"/>
    <cellStyle name="Comma 110 2 2 2 2 3 2 2 3" xfId="23322" xr:uid="{68529D2E-E366-4A7B-B763-F247F3DF5D85}"/>
    <cellStyle name="Comma 110 2 2 2 2 3 2 2 3 2" xfId="44991" xr:uid="{83A9255B-DA21-4761-BA76-3587E4FED8E7}"/>
    <cellStyle name="Comma 110 2 2 2 2 3 2 2 4" xfId="34525" xr:uid="{21EE0A28-1880-469B-ACCC-D4FAE68878FB}"/>
    <cellStyle name="Comma 110 2 2 2 2 3 2 3" xfId="16594" xr:uid="{45436F98-68DF-4EEA-9D0B-15A2F2B4C42B}"/>
    <cellStyle name="Comma 110 2 2 2 2 3 2 3 2" xfId="27060" xr:uid="{903F0CD1-10C4-40FF-887D-A4D2D53CF25F}"/>
    <cellStyle name="Comma 110 2 2 2 2 3 2 3 2 2" xfId="48729" xr:uid="{9E9B34E2-A8C5-4045-9FF6-32AFF03EB08F}"/>
    <cellStyle name="Comma 110 2 2 2 2 3 2 3 3" xfId="38263" xr:uid="{5F9EFBB3-DCF5-4043-9F4D-817377828155}"/>
    <cellStyle name="Comma 110 2 2 2 2 3 2 4" xfId="21828" xr:uid="{33D97D01-5A8B-4930-8766-236797464067}"/>
    <cellStyle name="Comma 110 2 2 2 2 3 2 4 2" xfId="43497" xr:uid="{CD48A19E-42EE-482B-9131-9D8EF595D79E}"/>
    <cellStyle name="Comma 110 2 2 2 2 3 2 5" xfId="33031" xr:uid="{B64CD3FD-4787-4505-BC0B-5FDE841B0BB0}"/>
    <cellStyle name="Comma 110 2 2 2 2 3 3" xfId="10611" xr:uid="{299649B9-3F06-479F-8F13-5C9E960C71CB}"/>
    <cellStyle name="Comma 110 2 2 2 2 3 3 2" xfId="15847" xr:uid="{FEC70D7B-291E-409E-9363-5EAF91A5503F}"/>
    <cellStyle name="Comma 110 2 2 2 2 3 3 2 2" xfId="26313" xr:uid="{9EE6027F-732A-46A3-8AAC-941DFF643655}"/>
    <cellStyle name="Comma 110 2 2 2 2 3 3 2 2 2" xfId="47982" xr:uid="{CC93C030-4804-4B3F-9635-F936CE3E4EEB}"/>
    <cellStyle name="Comma 110 2 2 2 2 3 3 2 3" xfId="37516" xr:uid="{57245EA9-F4C2-4866-BD55-AB1B51267FD8}"/>
    <cellStyle name="Comma 110 2 2 2 2 3 3 3" xfId="21081" xr:uid="{AD1B1FCF-88B8-4222-ADD9-989F274503D0}"/>
    <cellStyle name="Comma 110 2 2 2 2 3 3 3 2" xfId="42750" xr:uid="{0AD43683-61E1-424A-884E-EF2BA33AA76B}"/>
    <cellStyle name="Comma 110 2 2 2 2 3 3 4" xfId="32284" xr:uid="{34336967-8DE2-4965-875C-007917ABB74F}"/>
    <cellStyle name="Comma 110 2 2 2 2 3 4" xfId="12105" xr:uid="{27B10BDC-189D-4A5D-8511-12FDC9EF4D9A}"/>
    <cellStyle name="Comma 110 2 2 2 2 3 4 2" xfId="17341" xr:uid="{702ACEF6-2033-4150-9048-1C8D3448704B}"/>
    <cellStyle name="Comma 110 2 2 2 2 3 4 2 2" xfId="27807" xr:uid="{522A359C-FDE1-44BD-B308-E7B28ADF37E2}"/>
    <cellStyle name="Comma 110 2 2 2 2 3 4 2 2 2" xfId="49476" xr:uid="{C80FB088-468D-430A-8F8F-81E33108B25E}"/>
    <cellStyle name="Comma 110 2 2 2 2 3 4 2 3" xfId="39010" xr:uid="{50183A5D-2387-46A8-A82E-E17239B9A7C1}"/>
    <cellStyle name="Comma 110 2 2 2 2 3 4 3" xfId="22575" xr:uid="{B2AED118-D17B-4D39-8E85-6C05C2168D76}"/>
    <cellStyle name="Comma 110 2 2 2 2 3 4 3 2" xfId="44244" xr:uid="{8E582615-932D-4762-BFB7-4E3226E143B9}"/>
    <cellStyle name="Comma 110 2 2 2 2 3 4 4" xfId="33778" xr:uid="{CEBF51CD-FB08-454B-BDF4-79A81BACB7CD}"/>
    <cellStyle name="Comma 110 2 2 2 2 3 5" xfId="14348" xr:uid="{AA4CE5BD-6BF9-4E50-B215-9EDC69F73797}"/>
    <cellStyle name="Comma 110 2 2 2 2 3 5 2" xfId="19580" xr:uid="{A8669126-5E2F-49C9-B68E-B6F5B0DF12F8}"/>
    <cellStyle name="Comma 110 2 2 2 2 3 5 2 2" xfId="30046" xr:uid="{11A1FCC1-1249-48A2-855A-361266BF8519}"/>
    <cellStyle name="Comma 110 2 2 2 2 3 5 2 2 2" xfId="51715" xr:uid="{C5715049-346D-4961-9C49-7F87A5E779DB}"/>
    <cellStyle name="Comma 110 2 2 2 2 3 5 2 3" xfId="41249" xr:uid="{6F94C285-3418-4F00-8ADC-A11BD699F7EF}"/>
    <cellStyle name="Comma 110 2 2 2 2 3 5 3" xfId="24814" xr:uid="{D2E35241-29B4-43A7-985A-A0A32EBBF77E}"/>
    <cellStyle name="Comma 110 2 2 2 2 3 5 3 2" xfId="46483" xr:uid="{F50668D0-E8EE-4966-83B5-9CF831F34D75}"/>
    <cellStyle name="Comma 110 2 2 2 2 3 5 4" xfId="36017" xr:uid="{FF2779EB-0F59-4083-8DFF-21F3A529EC76}"/>
    <cellStyle name="Comma 110 2 2 2 2 3 6" xfId="15101" xr:uid="{A040E6F4-F8B9-4553-A214-F518169E3E19}"/>
    <cellStyle name="Comma 110 2 2 2 2 3 6 2" xfId="25567" xr:uid="{5310B103-D543-4669-9251-C28187F9DD9E}"/>
    <cellStyle name="Comma 110 2 2 2 2 3 6 2 2" xfId="47236" xr:uid="{C76E65F3-7368-4760-B9A1-92A16F8AEBE9}"/>
    <cellStyle name="Comma 110 2 2 2 2 3 6 3" xfId="36770" xr:uid="{C7356170-70DE-45D3-B1C3-A58CA9C7C3C3}"/>
    <cellStyle name="Comma 110 2 2 2 2 3 7" xfId="20335" xr:uid="{CA2EB2DF-9B93-4488-91D2-36F0B9A227C2}"/>
    <cellStyle name="Comma 110 2 2 2 2 3 7 2" xfId="42004" xr:uid="{4467C050-B70E-4C3C-A445-DB879F855DD5}"/>
    <cellStyle name="Comma 110 2 2 2 2 3 8" xfId="31538" xr:uid="{18D3B41C-E41D-4BD3-AB63-09AC6E8EBE08}"/>
    <cellStyle name="Comma 110 2 2 2 2 4" xfId="13604" xr:uid="{1379C72E-B452-4544-AFB9-212A891E84EB}"/>
    <cellStyle name="Comma 110 2 2 2 2 4 2" xfId="18836" xr:uid="{3A983ADC-1426-4574-A113-56AB90DAE9E8}"/>
    <cellStyle name="Comma 110 2 2 2 2 4 2 2" xfId="29302" xr:uid="{9885BB63-5F4F-42B9-9D5F-13FE31D5EE80}"/>
    <cellStyle name="Comma 110 2 2 2 2 4 2 2 2" xfId="50971" xr:uid="{BCE861B4-0312-4F96-B03D-8D2BDE5B498A}"/>
    <cellStyle name="Comma 110 2 2 2 2 4 2 3" xfId="40505" xr:uid="{5D69C86F-0312-4A36-913D-4FC90AB714F4}"/>
    <cellStyle name="Comma 110 2 2 2 2 4 3" xfId="24070" xr:uid="{BF160F8A-EF47-4B8D-BD5E-8DB29F346D66}"/>
    <cellStyle name="Comma 110 2 2 2 2 4 3 2" xfId="45739" xr:uid="{D05C2124-3581-46D3-8DBD-C57B22508C60}"/>
    <cellStyle name="Comma 110 2 2 2 2 4 4" xfId="35273" xr:uid="{AD0E059F-C9E9-46CE-936A-F0429578C9BF}"/>
    <cellStyle name="Comma 110 2 2 2 2 5" xfId="30794" xr:uid="{6FFD3EE9-2CE9-4E72-8C06-4065887185BD}"/>
    <cellStyle name="Comma 110 2 2 2 3" xfId="9457" xr:uid="{00000000-0005-0000-0000-000023010000}"/>
    <cellStyle name="Comma 110 2 2 2 3 2" xfId="10206" xr:uid="{03B5A1EA-25CA-4380-B8FB-9D2FA096C0B7}"/>
    <cellStyle name="Comma 110 2 2 2 3 2 2" xfId="11715" xr:uid="{ADC8E155-686D-413F-BA87-F9D0925FD68B}"/>
    <cellStyle name="Comma 110 2 2 2 3 2 2 2" xfId="13209" xr:uid="{18DF666B-5BE7-4152-B2F8-8CF1FE4F2461}"/>
    <cellStyle name="Comma 110 2 2 2 3 2 2 2 2" xfId="18445" xr:uid="{B3AEAEC2-4051-40DD-BD65-7BCFC550DE14}"/>
    <cellStyle name="Comma 110 2 2 2 3 2 2 2 2 2" xfId="28911" xr:uid="{219CFBA0-1B66-465B-8335-ED50540EFA61}"/>
    <cellStyle name="Comma 110 2 2 2 3 2 2 2 2 2 2" xfId="50580" xr:uid="{2B92F229-4703-401F-A479-F39D2C8AC7B8}"/>
    <cellStyle name="Comma 110 2 2 2 3 2 2 2 2 3" xfId="40114" xr:uid="{6601C1F8-EB38-4E03-A5EC-3BD69C0E02B1}"/>
    <cellStyle name="Comma 110 2 2 2 3 2 2 2 3" xfId="23679" xr:uid="{451BACFA-B0B9-447D-B8CA-C03A5509403F}"/>
    <cellStyle name="Comma 110 2 2 2 3 2 2 2 3 2" xfId="45348" xr:uid="{FB14E0F8-33E8-4B57-A963-41574F67EE4D}"/>
    <cellStyle name="Comma 110 2 2 2 3 2 2 2 4" xfId="34882" xr:uid="{BADFE350-76C2-4A37-8A9E-21A2EC120DBA}"/>
    <cellStyle name="Comma 110 2 2 2 3 2 2 3" xfId="16951" xr:uid="{8DE03AA0-7143-464C-9A30-51E973D4A969}"/>
    <cellStyle name="Comma 110 2 2 2 3 2 2 3 2" xfId="27417" xr:uid="{DE27649A-156A-4E6E-86B1-8E8090D58253}"/>
    <cellStyle name="Comma 110 2 2 2 3 2 2 3 2 2" xfId="49086" xr:uid="{95F6769F-7D10-48D2-A262-4AAD5CFC6C98}"/>
    <cellStyle name="Comma 110 2 2 2 3 2 2 3 3" xfId="38620" xr:uid="{25A79709-8A44-4C04-AEEB-B5183A3BC9C7}"/>
    <cellStyle name="Comma 110 2 2 2 3 2 2 4" xfId="22185" xr:uid="{19FD45F7-6A36-40C9-871B-239B9BBBF3DF}"/>
    <cellStyle name="Comma 110 2 2 2 3 2 2 4 2" xfId="43854" xr:uid="{BD6AC852-6161-4A13-98C1-95AF8C07738B}"/>
    <cellStyle name="Comma 110 2 2 2 3 2 2 5" xfId="33388" xr:uid="{C5E89E3B-0258-470B-8A9C-4F39B500D997}"/>
    <cellStyle name="Comma 110 2 2 2 3 2 3" xfId="10968" xr:uid="{11AF3084-8CEC-48A3-BBC9-03C7F8BE454A}"/>
    <cellStyle name="Comma 110 2 2 2 3 2 3 2" xfId="16204" xr:uid="{6FE57B47-B8DA-40B6-9B36-97425B4F31F3}"/>
    <cellStyle name="Comma 110 2 2 2 3 2 3 2 2" xfId="26670" xr:uid="{7690F039-BA61-442A-B577-1F85781CFFC8}"/>
    <cellStyle name="Comma 110 2 2 2 3 2 3 2 2 2" xfId="48339" xr:uid="{8B3D6BFB-E842-4298-856E-750018F19F9E}"/>
    <cellStyle name="Comma 110 2 2 2 3 2 3 2 3" xfId="37873" xr:uid="{DAB66DB7-4511-4241-B46A-62B01CFEA096}"/>
    <cellStyle name="Comma 110 2 2 2 3 2 3 3" xfId="21438" xr:uid="{61BAE6F2-10DF-47BA-92DA-B54162BD946A}"/>
    <cellStyle name="Comma 110 2 2 2 3 2 3 3 2" xfId="43107" xr:uid="{84A6DD07-C524-472B-8F19-96C1FA81828B}"/>
    <cellStyle name="Comma 110 2 2 2 3 2 3 4" xfId="32641" xr:uid="{B476D18E-CBC9-48C3-B86C-624CA1016927}"/>
    <cellStyle name="Comma 110 2 2 2 3 2 4" xfId="12462" xr:uid="{997BCB93-9B0F-41E2-95EB-1C12029885D3}"/>
    <cellStyle name="Comma 110 2 2 2 3 2 4 2" xfId="17698" xr:uid="{7F85F6FA-ED69-40EB-ADEE-766C88A3827F}"/>
    <cellStyle name="Comma 110 2 2 2 3 2 4 2 2" xfId="28164" xr:uid="{6ED18218-3224-4318-B909-58FBE213AFAF}"/>
    <cellStyle name="Comma 110 2 2 2 3 2 4 2 2 2" xfId="49833" xr:uid="{CF1B0EF9-8EA0-444C-981A-963FDC46CAF4}"/>
    <cellStyle name="Comma 110 2 2 2 3 2 4 2 3" xfId="39367" xr:uid="{A9FD6076-8D3D-4960-90DD-F282A06D9938}"/>
    <cellStyle name="Comma 110 2 2 2 3 2 4 3" xfId="22932" xr:uid="{C76880EE-03E3-419A-85EC-E9ED4C2D0172}"/>
    <cellStyle name="Comma 110 2 2 2 3 2 4 3 2" xfId="44601" xr:uid="{862C16B0-C5A2-46CE-B8E7-6C599D6AF413}"/>
    <cellStyle name="Comma 110 2 2 2 3 2 4 4" xfId="34135" xr:uid="{29543708-F74F-481A-A223-9F90326AF29F}"/>
    <cellStyle name="Comma 110 2 2 2 3 2 5" xfId="14705" xr:uid="{A356D5B4-DE97-43A9-A4B7-8EA2A7219A61}"/>
    <cellStyle name="Comma 110 2 2 2 3 2 5 2" xfId="19937" xr:uid="{DAE93108-7D46-4E2B-9BED-BCACFB7D8D06}"/>
    <cellStyle name="Comma 110 2 2 2 3 2 5 2 2" xfId="30403" xr:uid="{AF1165E8-1C45-457B-9E3E-3FD524D18E50}"/>
    <cellStyle name="Comma 110 2 2 2 3 2 5 2 2 2" xfId="52072" xr:uid="{BA9A831E-D72A-489A-BC7D-C6D520A3F00D}"/>
    <cellStyle name="Comma 110 2 2 2 3 2 5 2 3" xfId="41606" xr:uid="{0875D3DD-E7D7-4C02-B205-3C3EAF2115F4}"/>
    <cellStyle name="Comma 110 2 2 2 3 2 5 3" xfId="25171" xr:uid="{AB43B140-9409-45D6-B109-E023C3F5DC25}"/>
    <cellStyle name="Comma 110 2 2 2 3 2 5 3 2" xfId="46840" xr:uid="{EDFC1369-0896-4240-81A2-C03F900EC422}"/>
    <cellStyle name="Comma 110 2 2 2 3 2 5 4" xfId="36374" xr:uid="{852736DF-7FAB-4813-B46D-FA9276FF601C}"/>
    <cellStyle name="Comma 110 2 2 2 3 2 6" xfId="15458" xr:uid="{6E08D9AE-1F4E-45C6-9C07-535C70D324CA}"/>
    <cellStyle name="Comma 110 2 2 2 3 2 6 2" xfId="25924" xr:uid="{7BFFAE43-55BE-4B32-A3EF-F18039A9B1F1}"/>
    <cellStyle name="Comma 110 2 2 2 3 2 6 2 2" xfId="47593" xr:uid="{6DC50ED2-551B-477E-97EA-416382C5AF32}"/>
    <cellStyle name="Comma 110 2 2 2 3 2 6 3" xfId="37127" xr:uid="{2C81EE90-D4DD-4033-A498-40DC369D52D9}"/>
    <cellStyle name="Comma 110 2 2 2 3 2 7" xfId="20692" xr:uid="{9FFDFAA8-5670-430C-B931-B27FE8E95D14}"/>
    <cellStyle name="Comma 110 2 2 2 3 2 7 2" xfId="42361" xr:uid="{A237701A-AB33-4B30-A1E2-2C1D602FAA1B}"/>
    <cellStyle name="Comma 110 2 2 2 3 2 8" xfId="31895" xr:uid="{E64013A6-95C2-4918-A14A-3631E72D921B}"/>
    <cellStyle name="Comma 110 2 2 2 3 3" xfId="13960" xr:uid="{D0C394C5-0464-4C49-9F84-F6E961E24282}"/>
    <cellStyle name="Comma 110 2 2 2 3 3 2" xfId="19192" xr:uid="{D5E0036D-B037-43E2-99CE-28413F3B89E2}"/>
    <cellStyle name="Comma 110 2 2 2 3 3 2 2" xfId="29658" xr:uid="{0BD2B13E-656F-43CC-8A88-FCB3D325AA1A}"/>
    <cellStyle name="Comma 110 2 2 2 3 3 2 2 2" xfId="51327" xr:uid="{52945FA0-9A94-47AE-95CF-A8F0123ABCAD}"/>
    <cellStyle name="Comma 110 2 2 2 3 3 2 3" xfId="40861" xr:uid="{59716937-9195-47D6-BA7F-86AF5D78D280}"/>
    <cellStyle name="Comma 110 2 2 2 3 3 3" xfId="24426" xr:uid="{C7AD8C1C-1F8E-4966-A038-AD925434CF22}"/>
    <cellStyle name="Comma 110 2 2 2 3 3 3 2" xfId="46095" xr:uid="{18A909E1-0BFB-42B3-B6ED-DF31FDB10B04}"/>
    <cellStyle name="Comma 110 2 2 2 3 3 4" xfId="35629" xr:uid="{0CBCC7C6-C5C3-4476-9705-F1DCE5AABFAF}"/>
    <cellStyle name="Comma 110 2 2 2 3 4" xfId="31150" xr:uid="{CAE080A3-A63E-449C-951B-379E27C2B2B2}"/>
    <cellStyle name="Comma 110 2 2 2 4" xfId="9834" xr:uid="{088A8F8B-B419-4903-898E-9C5D7613838B}"/>
    <cellStyle name="Comma 110 2 2 2 4 2" xfId="11343" xr:uid="{CB6D652F-6B48-4141-AA4B-5FCB11133956}"/>
    <cellStyle name="Comma 110 2 2 2 4 2 2" xfId="12837" xr:uid="{487E90C7-EFF2-4CF6-843F-7FA84164F3E4}"/>
    <cellStyle name="Comma 110 2 2 2 4 2 2 2" xfId="18073" xr:uid="{B9617250-784E-40DD-BB35-BA1E0E2ABEE1}"/>
    <cellStyle name="Comma 110 2 2 2 4 2 2 2 2" xfId="28539" xr:uid="{5578A717-AED8-47BB-91EB-550D9E9B63CB}"/>
    <cellStyle name="Comma 110 2 2 2 4 2 2 2 2 2" xfId="50208" xr:uid="{BCD2D738-435B-4B0E-BDB7-8638D747E947}"/>
    <cellStyle name="Comma 110 2 2 2 4 2 2 2 3" xfId="39742" xr:uid="{0C8E6216-29B7-441A-B9E1-02F046098386}"/>
    <cellStyle name="Comma 110 2 2 2 4 2 2 3" xfId="23307" xr:uid="{0DB9EABC-EC30-4E35-9348-2990D495B533}"/>
    <cellStyle name="Comma 110 2 2 2 4 2 2 3 2" xfId="44976" xr:uid="{C63E566C-8AFF-4869-ABB1-822D70B0D0AD}"/>
    <cellStyle name="Comma 110 2 2 2 4 2 2 4" xfId="34510" xr:uid="{4A485DE0-D766-4AF0-AF0A-C7CF994A3679}"/>
    <cellStyle name="Comma 110 2 2 2 4 2 3" xfId="16579" xr:uid="{FFF66C01-3E17-4F2D-B47F-BA8C867B2960}"/>
    <cellStyle name="Comma 110 2 2 2 4 2 3 2" xfId="27045" xr:uid="{FF1CEAD5-B14A-4E9D-8CAE-D63CE7FD2E59}"/>
    <cellStyle name="Comma 110 2 2 2 4 2 3 2 2" xfId="48714" xr:uid="{34CF279E-8085-4F25-B557-16E072C232B1}"/>
    <cellStyle name="Comma 110 2 2 2 4 2 3 3" xfId="38248" xr:uid="{E0D3D280-35B4-4574-B3F2-F14C118FD245}"/>
    <cellStyle name="Comma 110 2 2 2 4 2 4" xfId="21813" xr:uid="{ADD150DE-63FE-42EC-BFE9-C7BBE5692341}"/>
    <cellStyle name="Comma 110 2 2 2 4 2 4 2" xfId="43482" xr:uid="{8AFE5569-B1AD-4EC4-8617-4917122D6CE1}"/>
    <cellStyle name="Comma 110 2 2 2 4 2 5" xfId="33016" xr:uid="{BB32D8AC-8426-4C25-A35D-1F792C930329}"/>
    <cellStyle name="Comma 110 2 2 2 4 3" xfId="10596" xr:uid="{47007062-30B8-47D0-B4D7-6750C378EAAE}"/>
    <cellStyle name="Comma 110 2 2 2 4 3 2" xfId="15832" xr:uid="{26116D08-BBCA-43D7-82D3-D7977DF3EC08}"/>
    <cellStyle name="Comma 110 2 2 2 4 3 2 2" xfId="26298" xr:uid="{11709EC2-8935-41DA-9AFD-5DBF59508ABA}"/>
    <cellStyle name="Comma 110 2 2 2 4 3 2 2 2" xfId="47967" xr:uid="{C7E41868-A8DA-4A99-88A7-67F26ACDFF55}"/>
    <cellStyle name="Comma 110 2 2 2 4 3 2 3" xfId="37501" xr:uid="{4835B67B-8F14-45FB-A931-74E02AA2AC47}"/>
    <cellStyle name="Comma 110 2 2 2 4 3 3" xfId="21066" xr:uid="{170B5D10-F65C-4611-9E75-55F26D78E2D2}"/>
    <cellStyle name="Comma 110 2 2 2 4 3 3 2" xfId="42735" xr:uid="{CD3A98F4-9DD6-4D1F-B0BA-619254BAAEA5}"/>
    <cellStyle name="Comma 110 2 2 2 4 3 4" xfId="32269" xr:uid="{DF2D614E-96ED-44D1-8717-3E90F6C2F979}"/>
    <cellStyle name="Comma 110 2 2 2 4 4" xfId="12090" xr:uid="{E3D97891-14FB-42AB-A11B-5F113D7F6509}"/>
    <cellStyle name="Comma 110 2 2 2 4 4 2" xfId="17326" xr:uid="{B7E59684-9160-4175-86A7-8B7C2FB1BB99}"/>
    <cellStyle name="Comma 110 2 2 2 4 4 2 2" xfId="27792" xr:uid="{B99DD39C-6D4D-4BB6-9C72-732430B12362}"/>
    <cellStyle name="Comma 110 2 2 2 4 4 2 2 2" xfId="49461" xr:uid="{0895F8B2-103A-4B4D-AA68-F302188BB592}"/>
    <cellStyle name="Comma 110 2 2 2 4 4 2 3" xfId="38995" xr:uid="{8484288A-B2B0-4E24-8FB2-8D29756C3977}"/>
    <cellStyle name="Comma 110 2 2 2 4 4 3" xfId="22560" xr:uid="{F80CC5A3-14E8-4D30-82EA-6F2D8A940BBD}"/>
    <cellStyle name="Comma 110 2 2 2 4 4 3 2" xfId="44229" xr:uid="{DF024A32-9D59-4AC6-AAC7-EF2C5F9C9071}"/>
    <cellStyle name="Comma 110 2 2 2 4 4 4" xfId="33763" xr:uid="{7BDB6CE2-C6B7-4C3D-8A24-62ACB7C62F4E}"/>
    <cellStyle name="Comma 110 2 2 2 4 5" xfId="14333" xr:uid="{8E260A50-BC5C-4C88-A61E-94D2CD486A82}"/>
    <cellStyle name="Comma 110 2 2 2 4 5 2" xfId="19565" xr:uid="{CADABF64-DB3E-42BA-8916-C8F9C3D92AFA}"/>
    <cellStyle name="Comma 110 2 2 2 4 5 2 2" xfId="30031" xr:uid="{D7D79E68-5AFE-4DEC-93A3-368E34BEEDD1}"/>
    <cellStyle name="Comma 110 2 2 2 4 5 2 2 2" xfId="51700" xr:uid="{E93FB091-5E1D-4792-8804-A16EF27B1238}"/>
    <cellStyle name="Comma 110 2 2 2 4 5 2 3" xfId="41234" xr:uid="{0A56B771-DD33-4F54-AF7E-5477034C9899}"/>
    <cellStyle name="Comma 110 2 2 2 4 5 3" xfId="24799" xr:uid="{CF4C7E41-ADF2-411E-8635-B38DD5C5886F}"/>
    <cellStyle name="Comma 110 2 2 2 4 5 3 2" xfId="46468" xr:uid="{A2701031-4530-45F5-AC30-24D7FC386D73}"/>
    <cellStyle name="Comma 110 2 2 2 4 5 4" xfId="36002" xr:uid="{D179A7EB-DCE3-45C2-9100-8029F4857B1B}"/>
    <cellStyle name="Comma 110 2 2 2 4 6" xfId="15086" xr:uid="{D4E88D2B-0599-46F7-8C5F-BB7F986D948F}"/>
    <cellStyle name="Comma 110 2 2 2 4 6 2" xfId="25552" xr:uid="{957E4CFA-DD19-4BDA-83A6-6ADB417B4BF7}"/>
    <cellStyle name="Comma 110 2 2 2 4 6 2 2" xfId="47221" xr:uid="{13AF332E-F438-407A-A6EA-8C7575BC64E9}"/>
    <cellStyle name="Comma 110 2 2 2 4 6 3" xfId="36755" xr:uid="{9B680E75-6135-457F-8BEE-B185CE3EC11F}"/>
    <cellStyle name="Comma 110 2 2 2 4 7" xfId="20320" xr:uid="{ED25FC1E-2686-4323-BACB-633370D53B71}"/>
    <cellStyle name="Comma 110 2 2 2 4 7 2" xfId="41989" xr:uid="{2200EFDA-89BF-409E-B8B3-FE72C64FA2F2}"/>
    <cellStyle name="Comma 110 2 2 2 4 8" xfId="31523" xr:uid="{055DBE7A-D8F0-4A5D-B93B-0FF056096CE7}"/>
    <cellStyle name="Comma 110 2 2 2 5" xfId="13589" xr:uid="{73D32B66-08B8-49E2-8C69-22BF2279E7BB}"/>
    <cellStyle name="Comma 110 2 2 2 5 2" xfId="18821" xr:uid="{131CA11C-9B00-4553-8790-925D8788B480}"/>
    <cellStyle name="Comma 110 2 2 2 5 2 2" xfId="29287" xr:uid="{B1A5A51A-45D3-432A-8B93-A2D4EAA849DE}"/>
    <cellStyle name="Comma 110 2 2 2 5 2 2 2" xfId="50956" xr:uid="{A24CA5AB-0D86-4A18-A92E-201CBF709FBF}"/>
    <cellStyle name="Comma 110 2 2 2 5 2 3" xfId="40490" xr:uid="{77741412-A747-4012-A30E-B875D0CFFF33}"/>
    <cellStyle name="Comma 110 2 2 2 5 3" xfId="24055" xr:uid="{C68FC3B8-AB28-412F-81C8-38EE6ED59CE8}"/>
    <cellStyle name="Comma 110 2 2 2 5 3 2" xfId="45724" xr:uid="{38CA9E68-1A65-412B-8C7F-12C3621E9CF6}"/>
    <cellStyle name="Comma 110 2 2 2 5 4" xfId="35258" xr:uid="{32C04E93-0C9B-4B64-8D17-B08B2C1753A5}"/>
    <cellStyle name="Comma 110 2 2 2 6" xfId="30779" xr:uid="{5DCCC2A3-453F-43C7-AD91-95F281E3CD2C}"/>
    <cellStyle name="Comma 110 2 2 3" xfId="5068" xr:uid="{00000000-0005-0000-0000-000024010000}"/>
    <cellStyle name="Comma 110 2 2 3 2" xfId="9473" xr:uid="{00000000-0005-0000-0000-000025010000}"/>
    <cellStyle name="Comma 110 2 2 3 2 2" xfId="10222" xr:uid="{4F94EFBD-6836-4BDF-B27A-E1FF7039D410}"/>
    <cellStyle name="Comma 110 2 2 3 2 2 2" xfId="11731" xr:uid="{E0A96E91-37BF-4A0C-9414-908BFAFEFF7D}"/>
    <cellStyle name="Comma 110 2 2 3 2 2 2 2" xfId="13225" xr:uid="{E679E494-1D51-4EDD-BD20-F52C043A6D9C}"/>
    <cellStyle name="Comma 110 2 2 3 2 2 2 2 2" xfId="18461" xr:uid="{0F51312F-4856-4032-BDCC-B39B3708A404}"/>
    <cellStyle name="Comma 110 2 2 3 2 2 2 2 2 2" xfId="28927" xr:uid="{360584C7-16C7-4DFB-9A7D-58FE669B61D6}"/>
    <cellStyle name="Comma 110 2 2 3 2 2 2 2 2 2 2" xfId="50596" xr:uid="{6B3D7046-433A-486B-8C4F-752D084932C0}"/>
    <cellStyle name="Comma 110 2 2 3 2 2 2 2 2 3" xfId="40130" xr:uid="{8E165969-FBCF-44AA-97A6-A4C4F284B887}"/>
    <cellStyle name="Comma 110 2 2 3 2 2 2 2 3" xfId="23695" xr:uid="{7A914B25-CDA7-4E08-83F9-FDC75163B409}"/>
    <cellStyle name="Comma 110 2 2 3 2 2 2 2 3 2" xfId="45364" xr:uid="{169CD76A-3C24-4677-B18A-65AAE7436494}"/>
    <cellStyle name="Comma 110 2 2 3 2 2 2 2 4" xfId="34898" xr:uid="{87555D76-6DEC-4D31-90FF-23DE00C67D5B}"/>
    <cellStyle name="Comma 110 2 2 3 2 2 2 3" xfId="16967" xr:uid="{05869BCE-DBAE-42E6-8A28-C30B78598562}"/>
    <cellStyle name="Comma 110 2 2 3 2 2 2 3 2" xfId="27433" xr:uid="{C25F0C19-436C-493D-8E39-72F1B4E57A98}"/>
    <cellStyle name="Comma 110 2 2 3 2 2 2 3 2 2" xfId="49102" xr:uid="{4D6EDC7B-B8FA-424B-B466-2EFDAA05367F}"/>
    <cellStyle name="Comma 110 2 2 3 2 2 2 3 3" xfId="38636" xr:uid="{35FC9478-F5B9-4523-85F6-9839D8EBE33A}"/>
    <cellStyle name="Comma 110 2 2 3 2 2 2 4" xfId="22201" xr:uid="{BE651B23-AE63-46FA-BE55-D8C370D0D656}"/>
    <cellStyle name="Comma 110 2 2 3 2 2 2 4 2" xfId="43870" xr:uid="{E1275F0A-D078-453F-8C30-4484FB55207A}"/>
    <cellStyle name="Comma 110 2 2 3 2 2 2 5" xfId="33404" xr:uid="{BDE75FD8-3542-4FA5-B988-7898E692D54D}"/>
    <cellStyle name="Comma 110 2 2 3 2 2 3" xfId="10984" xr:uid="{EE2F227B-4EDE-4F65-8F2B-F786A4D48D70}"/>
    <cellStyle name="Comma 110 2 2 3 2 2 3 2" xfId="16220" xr:uid="{3D30D8D7-D0EC-4012-8810-EDB600F1F11A}"/>
    <cellStyle name="Comma 110 2 2 3 2 2 3 2 2" xfId="26686" xr:uid="{268103E9-883D-474F-A8C4-9242243C973A}"/>
    <cellStyle name="Comma 110 2 2 3 2 2 3 2 2 2" xfId="48355" xr:uid="{EAB232F5-F6B4-4F28-B4BD-6007CF73B01A}"/>
    <cellStyle name="Comma 110 2 2 3 2 2 3 2 3" xfId="37889" xr:uid="{E766D2AE-86AB-4FB0-86CA-58CFAB6F22EC}"/>
    <cellStyle name="Comma 110 2 2 3 2 2 3 3" xfId="21454" xr:uid="{3CEB6819-3766-4580-B680-F5F3158A3F98}"/>
    <cellStyle name="Comma 110 2 2 3 2 2 3 3 2" xfId="43123" xr:uid="{182423B1-5356-460D-A696-BC04309B76C5}"/>
    <cellStyle name="Comma 110 2 2 3 2 2 3 4" xfId="32657" xr:uid="{0ED68DDE-12AD-4540-A720-CABA9C5076AB}"/>
    <cellStyle name="Comma 110 2 2 3 2 2 4" xfId="12478" xr:uid="{E4C07FC9-7D18-4375-91D1-864C2F45965C}"/>
    <cellStyle name="Comma 110 2 2 3 2 2 4 2" xfId="17714" xr:uid="{1F15B48D-46D9-4F87-A353-06A09AEABFE4}"/>
    <cellStyle name="Comma 110 2 2 3 2 2 4 2 2" xfId="28180" xr:uid="{B5A11428-2CC9-4775-9F5B-040995820524}"/>
    <cellStyle name="Comma 110 2 2 3 2 2 4 2 2 2" xfId="49849" xr:uid="{12F4670F-D994-403E-A40B-53038C0DE213}"/>
    <cellStyle name="Comma 110 2 2 3 2 2 4 2 3" xfId="39383" xr:uid="{462FB006-C8C8-4A4B-929B-C832E878C03E}"/>
    <cellStyle name="Comma 110 2 2 3 2 2 4 3" xfId="22948" xr:uid="{8BB12748-345A-401C-8349-85AD3A8D27B4}"/>
    <cellStyle name="Comma 110 2 2 3 2 2 4 3 2" xfId="44617" xr:uid="{27F9D983-91E7-41B6-81BC-887DA8F56BFF}"/>
    <cellStyle name="Comma 110 2 2 3 2 2 4 4" xfId="34151" xr:uid="{5092F0A4-8B27-4FFA-B8E4-5F2DBAB98E9F}"/>
    <cellStyle name="Comma 110 2 2 3 2 2 5" xfId="14721" xr:uid="{AFA1DE7B-DBC1-45FA-B732-805B2E5E29DE}"/>
    <cellStyle name="Comma 110 2 2 3 2 2 5 2" xfId="19953" xr:uid="{E51850E9-701B-4606-82BA-6D19C61AF4E3}"/>
    <cellStyle name="Comma 110 2 2 3 2 2 5 2 2" xfId="30419" xr:uid="{F170B47B-DD16-479D-A1DE-993C244CCC97}"/>
    <cellStyle name="Comma 110 2 2 3 2 2 5 2 2 2" xfId="52088" xr:uid="{DB836E4B-55DB-4613-89A4-C5AE0AB4CBE2}"/>
    <cellStyle name="Comma 110 2 2 3 2 2 5 2 3" xfId="41622" xr:uid="{F86D604E-DF0A-4500-BCE2-69BB5AFB35A1}"/>
    <cellStyle name="Comma 110 2 2 3 2 2 5 3" xfId="25187" xr:uid="{361EF5E2-D71E-4110-B32C-3F2B145DE73C}"/>
    <cellStyle name="Comma 110 2 2 3 2 2 5 3 2" xfId="46856" xr:uid="{BF2F0790-62C7-42D4-8E74-1AC2827FD11C}"/>
    <cellStyle name="Comma 110 2 2 3 2 2 5 4" xfId="36390" xr:uid="{01CB2B68-DB37-4E57-A8EC-55D0123F3E7F}"/>
    <cellStyle name="Comma 110 2 2 3 2 2 6" xfId="15474" xr:uid="{8123D44F-3AC2-467C-8334-416ACC7A5529}"/>
    <cellStyle name="Comma 110 2 2 3 2 2 6 2" xfId="25940" xr:uid="{0F957207-289C-4E64-ABC2-E9DBD36F91DB}"/>
    <cellStyle name="Comma 110 2 2 3 2 2 6 2 2" xfId="47609" xr:uid="{66187FE7-E773-4253-8386-C31A00D508B8}"/>
    <cellStyle name="Comma 110 2 2 3 2 2 6 3" xfId="37143" xr:uid="{7C14DF7E-ECD5-43AC-839F-538E6DF12277}"/>
    <cellStyle name="Comma 110 2 2 3 2 2 7" xfId="20708" xr:uid="{4CE9781F-F881-4FE4-B219-C0D1320A35D8}"/>
    <cellStyle name="Comma 110 2 2 3 2 2 7 2" xfId="42377" xr:uid="{2CEC034A-8260-4685-A14E-E9377C372F1D}"/>
    <cellStyle name="Comma 110 2 2 3 2 2 8" xfId="31911" xr:uid="{BD058A7C-F4C8-4960-A001-E546BD2C0BD3}"/>
    <cellStyle name="Comma 110 2 2 3 2 3" xfId="13976" xr:uid="{9E204C69-42A1-47D2-BD2A-E040E01A95C1}"/>
    <cellStyle name="Comma 110 2 2 3 2 3 2" xfId="19208" xr:uid="{E45055C2-2E95-43FE-9707-711235F209C9}"/>
    <cellStyle name="Comma 110 2 2 3 2 3 2 2" xfId="29674" xr:uid="{BB6C0327-785F-40EE-8F6A-2CA319517E72}"/>
    <cellStyle name="Comma 110 2 2 3 2 3 2 2 2" xfId="51343" xr:uid="{F9F75AA0-4CC3-4C90-B538-80B611E15868}"/>
    <cellStyle name="Comma 110 2 2 3 2 3 2 3" xfId="40877" xr:uid="{BFD4D54E-51CE-43CB-91BB-4D212B42CC0D}"/>
    <cellStyle name="Comma 110 2 2 3 2 3 3" xfId="24442" xr:uid="{DA9677FB-F7E2-499F-8598-47C798CCCD82}"/>
    <cellStyle name="Comma 110 2 2 3 2 3 3 2" xfId="46111" xr:uid="{DFDC3DDF-0E57-449D-A759-B04DFA6659AE}"/>
    <cellStyle name="Comma 110 2 2 3 2 3 4" xfId="35645" xr:uid="{2119F49D-0E42-45AA-9E9F-90C296BA4F6B}"/>
    <cellStyle name="Comma 110 2 2 3 2 4" xfId="31166" xr:uid="{0B3240A1-A93C-4C09-9268-A6D860D298EC}"/>
    <cellStyle name="Comma 110 2 2 3 3" xfId="9850" xr:uid="{6251753D-EDF7-4FB6-B3A8-1F92ED893F2B}"/>
    <cellStyle name="Comma 110 2 2 3 3 2" xfId="11359" xr:uid="{C735AAD9-FE1B-43E4-8356-4086AA3BBC1A}"/>
    <cellStyle name="Comma 110 2 2 3 3 2 2" xfId="12853" xr:uid="{E4B27C3F-0040-4AF2-A744-2C166A3FCC68}"/>
    <cellStyle name="Comma 110 2 2 3 3 2 2 2" xfId="18089" xr:uid="{BCB132F1-3D7D-4B79-A46B-B924660B28F8}"/>
    <cellStyle name="Comma 110 2 2 3 3 2 2 2 2" xfId="28555" xr:uid="{2D278AD9-B12B-4EF5-996A-8C598ABDCF74}"/>
    <cellStyle name="Comma 110 2 2 3 3 2 2 2 2 2" xfId="50224" xr:uid="{2C78A397-5D9E-4B36-85EA-CF6446EE2F2D}"/>
    <cellStyle name="Comma 110 2 2 3 3 2 2 2 3" xfId="39758" xr:uid="{00DDD653-9D5F-4144-8371-305E59CC1BEE}"/>
    <cellStyle name="Comma 110 2 2 3 3 2 2 3" xfId="23323" xr:uid="{75081E73-A8D4-4049-9319-6F5FE17216FA}"/>
    <cellStyle name="Comma 110 2 2 3 3 2 2 3 2" xfId="44992" xr:uid="{EB59F47E-03AB-4FA2-BEDB-30727BF1DF5E}"/>
    <cellStyle name="Comma 110 2 2 3 3 2 2 4" xfId="34526" xr:uid="{77715336-4643-4C0A-AEC5-7D4AB2C7D407}"/>
    <cellStyle name="Comma 110 2 2 3 3 2 3" xfId="16595" xr:uid="{0AE6B798-9214-477B-B87E-A2FDF950ABF1}"/>
    <cellStyle name="Comma 110 2 2 3 3 2 3 2" xfId="27061" xr:uid="{7ECAD594-8F2B-43CF-94CA-A37158CC0935}"/>
    <cellStyle name="Comma 110 2 2 3 3 2 3 2 2" xfId="48730" xr:uid="{F64D0EBB-0A31-4042-BD34-467C1D057806}"/>
    <cellStyle name="Comma 110 2 2 3 3 2 3 3" xfId="38264" xr:uid="{C187CB44-2C81-4A77-91E3-6C4A6437F116}"/>
    <cellStyle name="Comma 110 2 2 3 3 2 4" xfId="21829" xr:uid="{D7BC2FE8-91AA-4444-89ED-0313795B8CFF}"/>
    <cellStyle name="Comma 110 2 2 3 3 2 4 2" xfId="43498" xr:uid="{1090BE3C-4165-44BA-8C8A-997108C3E7D8}"/>
    <cellStyle name="Comma 110 2 2 3 3 2 5" xfId="33032" xr:uid="{F688A300-EDDD-442C-9C10-D06DC307EB56}"/>
    <cellStyle name="Comma 110 2 2 3 3 3" xfId="10612" xr:uid="{6C8D96F3-2470-412F-B5BA-911BA8F0C62F}"/>
    <cellStyle name="Comma 110 2 2 3 3 3 2" xfId="15848" xr:uid="{FD5C202C-EF63-4F63-BDC4-C5906C4B49AE}"/>
    <cellStyle name="Comma 110 2 2 3 3 3 2 2" xfId="26314" xr:uid="{D53ED318-C0E6-40A7-986E-3191ABAC43AB}"/>
    <cellStyle name="Comma 110 2 2 3 3 3 2 2 2" xfId="47983" xr:uid="{68770AA1-332D-45F1-BA84-89EA21CC23D7}"/>
    <cellStyle name="Comma 110 2 2 3 3 3 2 3" xfId="37517" xr:uid="{2DCF6141-E427-49C6-AB45-FCA7B1921EA1}"/>
    <cellStyle name="Comma 110 2 2 3 3 3 3" xfId="21082" xr:uid="{9C1B4333-AF89-4176-B3DA-865F31B937D4}"/>
    <cellStyle name="Comma 110 2 2 3 3 3 3 2" xfId="42751" xr:uid="{77F01E8C-3FCE-477D-9999-4564F0E3F962}"/>
    <cellStyle name="Comma 110 2 2 3 3 3 4" xfId="32285" xr:uid="{F5BE8EAA-F98C-4006-B528-B8E89F64BF90}"/>
    <cellStyle name="Comma 110 2 2 3 3 4" xfId="12106" xr:uid="{4AF9DA03-9EEF-4B90-B959-63F1AA1A202C}"/>
    <cellStyle name="Comma 110 2 2 3 3 4 2" xfId="17342" xr:uid="{8F84AB43-5DC3-4E80-9B60-9A39827AE62A}"/>
    <cellStyle name="Comma 110 2 2 3 3 4 2 2" xfId="27808" xr:uid="{D04F1DD1-3FCE-49EF-ADB2-699C28F3D73E}"/>
    <cellStyle name="Comma 110 2 2 3 3 4 2 2 2" xfId="49477" xr:uid="{8F66ED54-8FD5-464A-A038-8DAC3CCAC835}"/>
    <cellStyle name="Comma 110 2 2 3 3 4 2 3" xfId="39011" xr:uid="{400095CA-DAF1-409A-866B-F4FE02EBF98E}"/>
    <cellStyle name="Comma 110 2 2 3 3 4 3" xfId="22576" xr:uid="{9BA1FFB6-3DB7-43A6-B37F-A3BC1CC9CFE5}"/>
    <cellStyle name="Comma 110 2 2 3 3 4 3 2" xfId="44245" xr:uid="{C4BF569F-FFC9-4899-9B11-14ED8CFA605A}"/>
    <cellStyle name="Comma 110 2 2 3 3 4 4" xfId="33779" xr:uid="{67512F63-3719-49B9-9ACD-A48FF9239CBF}"/>
    <cellStyle name="Comma 110 2 2 3 3 5" xfId="14349" xr:uid="{007816DC-4D1B-42D0-817A-2EF8AFC0881F}"/>
    <cellStyle name="Comma 110 2 2 3 3 5 2" xfId="19581" xr:uid="{DD1AB19F-00D8-47C8-9668-8D14B8D1696A}"/>
    <cellStyle name="Comma 110 2 2 3 3 5 2 2" xfId="30047" xr:uid="{09BE0279-65B0-4FD7-A065-BC855C387F0A}"/>
    <cellStyle name="Comma 110 2 2 3 3 5 2 2 2" xfId="51716" xr:uid="{07283284-7146-4F6C-9A39-DCF1BB929C3D}"/>
    <cellStyle name="Comma 110 2 2 3 3 5 2 3" xfId="41250" xr:uid="{A5D7537F-9DD4-4466-B57A-08AD582860D4}"/>
    <cellStyle name="Comma 110 2 2 3 3 5 3" xfId="24815" xr:uid="{2ED56F60-B3C5-4D76-A2C7-8D37F2F16F7C}"/>
    <cellStyle name="Comma 110 2 2 3 3 5 3 2" xfId="46484" xr:uid="{0992D992-3C2F-4A00-B631-12E28D361EBD}"/>
    <cellStyle name="Comma 110 2 2 3 3 5 4" xfId="36018" xr:uid="{A85FD7C8-47BA-45B8-958B-95540C415E58}"/>
    <cellStyle name="Comma 110 2 2 3 3 6" xfId="15102" xr:uid="{4690DB1D-0810-4E77-9EAB-CD428C05D393}"/>
    <cellStyle name="Comma 110 2 2 3 3 6 2" xfId="25568" xr:uid="{7E1FBBA9-6745-4A69-BBE3-03A1217ADB8D}"/>
    <cellStyle name="Comma 110 2 2 3 3 6 2 2" xfId="47237" xr:uid="{1072E213-59A6-4B76-8CFE-3193CE4194CF}"/>
    <cellStyle name="Comma 110 2 2 3 3 6 3" xfId="36771" xr:uid="{DFB7F3EC-FC49-4DC1-8E25-E318923B0168}"/>
    <cellStyle name="Comma 110 2 2 3 3 7" xfId="20336" xr:uid="{4417D79E-2C0E-4FE8-81E8-1D97BFE7EF71}"/>
    <cellStyle name="Comma 110 2 2 3 3 7 2" xfId="42005" xr:uid="{3A678AF2-AC9A-41FF-8DEC-4F52002FA32C}"/>
    <cellStyle name="Comma 110 2 2 3 3 8" xfId="31539" xr:uid="{FBF8000A-3EC5-40B5-B5FF-ECF41FD7827C}"/>
    <cellStyle name="Comma 110 2 2 3 4" xfId="13605" xr:uid="{89CBE3AD-6232-4E9D-B15F-C456BDD2E50C}"/>
    <cellStyle name="Comma 110 2 2 3 4 2" xfId="18837" xr:uid="{7A84B953-6AD8-4A00-A464-9FB36868EC5B}"/>
    <cellStyle name="Comma 110 2 2 3 4 2 2" xfId="29303" xr:uid="{919DF4DF-94AF-4F28-AAAA-E17B7ABE0E17}"/>
    <cellStyle name="Comma 110 2 2 3 4 2 2 2" xfId="50972" xr:uid="{86E456AB-24FF-40E9-8ED6-0B3D8459B1D3}"/>
    <cellStyle name="Comma 110 2 2 3 4 2 3" xfId="40506" xr:uid="{3CB7F29A-3C30-4B7D-9BF6-C033BA15D12E}"/>
    <cellStyle name="Comma 110 2 2 3 4 3" xfId="24071" xr:uid="{9A96B99E-821B-4D78-A54F-6A83F9764709}"/>
    <cellStyle name="Comma 110 2 2 3 4 3 2" xfId="45740" xr:uid="{BEC9CF63-A807-495F-9E11-DB13DEFA5C6E}"/>
    <cellStyle name="Comma 110 2 2 3 4 4" xfId="35274" xr:uid="{3A6C4724-081E-4362-904D-28CF6F0E5BCA}"/>
    <cellStyle name="Comma 110 2 2 3 5" xfId="30795" xr:uid="{CF0CD98F-EA38-4FC4-AB39-098A4DD42709}"/>
    <cellStyle name="Comma 110 2 2 4" xfId="9450" xr:uid="{00000000-0005-0000-0000-000026010000}"/>
    <cellStyle name="Comma 110 2 2 4 2" xfId="10199" xr:uid="{296CB56B-F787-49A2-BC7A-A9B6CBB68480}"/>
    <cellStyle name="Comma 110 2 2 4 2 2" xfId="11708" xr:uid="{AA7C5E47-7777-4714-8DD0-5215CA82F5BC}"/>
    <cellStyle name="Comma 110 2 2 4 2 2 2" xfId="13202" xr:uid="{67590CE3-F2B1-47C3-9933-958E851B1A2D}"/>
    <cellStyle name="Comma 110 2 2 4 2 2 2 2" xfId="18438" xr:uid="{EDBA85CB-552D-4BC3-BCCD-CC552EB3296C}"/>
    <cellStyle name="Comma 110 2 2 4 2 2 2 2 2" xfId="28904" xr:uid="{5BECE992-6B3F-43E7-B80A-CA3C30102F76}"/>
    <cellStyle name="Comma 110 2 2 4 2 2 2 2 2 2" xfId="50573" xr:uid="{F73FA7F3-1F21-48A9-88FD-A50C65F0B150}"/>
    <cellStyle name="Comma 110 2 2 4 2 2 2 2 3" xfId="40107" xr:uid="{E55929B9-0536-4E10-B9D2-D61B80273D17}"/>
    <cellStyle name="Comma 110 2 2 4 2 2 2 3" xfId="23672" xr:uid="{660F04BE-06C4-4620-A965-A528C432E613}"/>
    <cellStyle name="Comma 110 2 2 4 2 2 2 3 2" xfId="45341" xr:uid="{B9D4221C-1DC5-4CB4-92AE-46B5FBCB2B7C}"/>
    <cellStyle name="Comma 110 2 2 4 2 2 2 4" xfId="34875" xr:uid="{6E6E7515-9B71-4925-81D2-A4E73E711774}"/>
    <cellStyle name="Comma 110 2 2 4 2 2 3" xfId="16944" xr:uid="{2C454DA6-13BD-4F6B-89B0-77D89C6AD8B5}"/>
    <cellStyle name="Comma 110 2 2 4 2 2 3 2" xfId="27410" xr:uid="{74E372FE-5059-4D64-88B9-9323D9DE7A30}"/>
    <cellStyle name="Comma 110 2 2 4 2 2 3 2 2" xfId="49079" xr:uid="{33EF61D7-4814-4774-867D-E99691DE270F}"/>
    <cellStyle name="Comma 110 2 2 4 2 2 3 3" xfId="38613" xr:uid="{73196E54-FF86-424F-8285-3CCF9324E826}"/>
    <cellStyle name="Comma 110 2 2 4 2 2 4" xfId="22178" xr:uid="{9D1D4C06-4D14-4BFE-8D82-A5874DDDBF63}"/>
    <cellStyle name="Comma 110 2 2 4 2 2 4 2" xfId="43847" xr:uid="{C4D2F465-24B6-4950-A254-E76FAE6FF85C}"/>
    <cellStyle name="Comma 110 2 2 4 2 2 5" xfId="33381" xr:uid="{680D0455-E27E-42DD-8DC0-AAC322198A78}"/>
    <cellStyle name="Comma 110 2 2 4 2 3" xfId="10961" xr:uid="{948399BF-35A0-4A68-B3FE-01CC56CB6B79}"/>
    <cellStyle name="Comma 110 2 2 4 2 3 2" xfId="16197" xr:uid="{F0532D9F-8E6C-4F53-BA60-5BC9A9E7A551}"/>
    <cellStyle name="Comma 110 2 2 4 2 3 2 2" xfId="26663" xr:uid="{C51F3BC9-4FB0-449F-B125-A0BFC941E534}"/>
    <cellStyle name="Comma 110 2 2 4 2 3 2 2 2" xfId="48332" xr:uid="{89190D88-4A8E-499B-9957-263B79F21545}"/>
    <cellStyle name="Comma 110 2 2 4 2 3 2 3" xfId="37866" xr:uid="{F5ED7FC9-A14D-47CF-9B48-E04825079979}"/>
    <cellStyle name="Comma 110 2 2 4 2 3 3" xfId="21431" xr:uid="{409A8A4B-8B17-46A8-8AAB-6A8937E5EE81}"/>
    <cellStyle name="Comma 110 2 2 4 2 3 3 2" xfId="43100" xr:uid="{6536100E-3CD8-4D57-A662-AC1AB183354B}"/>
    <cellStyle name="Comma 110 2 2 4 2 3 4" xfId="32634" xr:uid="{32FA8074-B5C8-4C07-8343-B6404C031CA7}"/>
    <cellStyle name="Comma 110 2 2 4 2 4" xfId="12455" xr:uid="{F9DF4A0A-6229-4B9C-983E-66AB3DE41EA8}"/>
    <cellStyle name="Comma 110 2 2 4 2 4 2" xfId="17691" xr:uid="{5C1CB197-E856-46CF-A1E4-EED834FD84F8}"/>
    <cellStyle name="Comma 110 2 2 4 2 4 2 2" xfId="28157" xr:uid="{9EAC2F9C-FFCA-4611-ADF1-4A591B668C89}"/>
    <cellStyle name="Comma 110 2 2 4 2 4 2 2 2" xfId="49826" xr:uid="{D71B9312-82C2-442F-A383-5A7589D5B1F2}"/>
    <cellStyle name="Comma 110 2 2 4 2 4 2 3" xfId="39360" xr:uid="{667C82CD-E730-4B9C-928C-7BA3659F45B3}"/>
    <cellStyle name="Comma 110 2 2 4 2 4 3" xfId="22925" xr:uid="{F530139C-98F8-4A16-A067-75D74ADC9F65}"/>
    <cellStyle name="Comma 110 2 2 4 2 4 3 2" xfId="44594" xr:uid="{9EE44E02-9F71-4A66-A9D8-CA008FABB6FE}"/>
    <cellStyle name="Comma 110 2 2 4 2 4 4" xfId="34128" xr:uid="{23547143-00D6-4406-8399-06642A4426D9}"/>
    <cellStyle name="Comma 110 2 2 4 2 5" xfId="14698" xr:uid="{B610F94F-B496-4B3C-930E-76D1274CC32D}"/>
    <cellStyle name="Comma 110 2 2 4 2 5 2" xfId="19930" xr:uid="{3E221881-4D8B-406C-9841-1550C6C3E09A}"/>
    <cellStyle name="Comma 110 2 2 4 2 5 2 2" xfId="30396" xr:uid="{6E7F2269-AB9A-4076-B79C-FBC6512CA482}"/>
    <cellStyle name="Comma 110 2 2 4 2 5 2 2 2" xfId="52065" xr:uid="{63C8C18C-4C79-4733-9360-1B2C982A2B72}"/>
    <cellStyle name="Comma 110 2 2 4 2 5 2 3" xfId="41599" xr:uid="{37B5BF39-429C-4416-B46D-4327A84CF13D}"/>
    <cellStyle name="Comma 110 2 2 4 2 5 3" xfId="25164" xr:uid="{7B3E436A-832D-4B4E-804C-8783BCB92580}"/>
    <cellStyle name="Comma 110 2 2 4 2 5 3 2" xfId="46833" xr:uid="{674EF16F-6DD5-4E35-946B-42A3D89F4D9C}"/>
    <cellStyle name="Comma 110 2 2 4 2 5 4" xfId="36367" xr:uid="{96F86A32-EDAA-4CFC-86B7-8AF993CEC243}"/>
    <cellStyle name="Comma 110 2 2 4 2 6" xfId="15451" xr:uid="{8DC55BEA-30BA-4B70-AF6A-E92A6CE2BF30}"/>
    <cellStyle name="Comma 110 2 2 4 2 6 2" xfId="25917" xr:uid="{F0FC1F71-8C36-4014-B198-FD79082D57D8}"/>
    <cellStyle name="Comma 110 2 2 4 2 6 2 2" xfId="47586" xr:uid="{5A473A36-00BE-402F-AE52-76A95E75CDAA}"/>
    <cellStyle name="Comma 110 2 2 4 2 6 3" xfId="37120" xr:uid="{27300673-7177-4EF3-BDBC-2885D1FB8729}"/>
    <cellStyle name="Comma 110 2 2 4 2 7" xfId="20685" xr:uid="{768DA2F1-F191-4609-A279-96A4268E905D}"/>
    <cellStyle name="Comma 110 2 2 4 2 7 2" xfId="42354" xr:uid="{1A6AE0A4-1BF1-4996-96C5-4F51CE2F9A11}"/>
    <cellStyle name="Comma 110 2 2 4 2 8" xfId="31888" xr:uid="{0CBB69F6-7623-42D1-8BF4-5B9BB89A07E8}"/>
    <cellStyle name="Comma 110 2 2 4 3" xfId="13953" xr:uid="{3DAC5155-5BAE-4184-8573-24A8689C34F8}"/>
    <cellStyle name="Comma 110 2 2 4 3 2" xfId="19185" xr:uid="{7205CB07-A84E-4309-B545-D5309867406B}"/>
    <cellStyle name="Comma 110 2 2 4 3 2 2" xfId="29651" xr:uid="{8944991A-82FB-481F-994B-2CECED44F192}"/>
    <cellStyle name="Comma 110 2 2 4 3 2 2 2" xfId="51320" xr:uid="{599BCCB9-E490-4A05-8326-BE13C116B620}"/>
    <cellStyle name="Comma 110 2 2 4 3 2 3" xfId="40854" xr:uid="{886F64F9-D3EC-4629-9304-809A6E959A17}"/>
    <cellStyle name="Comma 110 2 2 4 3 3" xfId="24419" xr:uid="{AA5DB669-48F1-4810-8304-4B24B176C37B}"/>
    <cellStyle name="Comma 110 2 2 4 3 3 2" xfId="46088" xr:uid="{520A3B01-6AE5-4ED0-8CBA-7DA83D46FE9B}"/>
    <cellStyle name="Comma 110 2 2 4 3 4" xfId="35622" xr:uid="{9C07175C-1545-41B7-BE8C-A1AEC982020D}"/>
    <cellStyle name="Comma 110 2 2 4 4" xfId="31143" xr:uid="{36D81D59-D4E7-425A-9C97-1035D3ED1BEF}"/>
    <cellStyle name="Comma 110 2 2 5" xfId="9827" xr:uid="{BC0490C0-3697-479D-AAF0-3DBF839632D2}"/>
    <cellStyle name="Comma 110 2 2 5 2" xfId="11336" xr:uid="{43862086-8312-4897-A759-31BDCD6A0DD8}"/>
    <cellStyle name="Comma 110 2 2 5 2 2" xfId="12830" xr:uid="{EE473571-B1FE-4498-9A5D-0525A5CE4114}"/>
    <cellStyle name="Comma 110 2 2 5 2 2 2" xfId="18066" xr:uid="{457A2C5E-9D34-44FA-B516-FB8D428BD684}"/>
    <cellStyle name="Comma 110 2 2 5 2 2 2 2" xfId="28532" xr:uid="{4F1C3934-277D-439D-83AA-AEC5E77565B1}"/>
    <cellStyle name="Comma 110 2 2 5 2 2 2 2 2" xfId="50201" xr:uid="{C27CD67B-F13D-470D-9EA2-F15303373659}"/>
    <cellStyle name="Comma 110 2 2 5 2 2 2 3" xfId="39735" xr:uid="{D1FECEC1-C37B-4071-8248-BBBEABFE1651}"/>
    <cellStyle name="Comma 110 2 2 5 2 2 3" xfId="23300" xr:uid="{D03014D6-ECAE-400C-804A-878F5B07E1F4}"/>
    <cellStyle name="Comma 110 2 2 5 2 2 3 2" xfId="44969" xr:uid="{ABC4F157-112D-41AD-9E28-79F251BA528F}"/>
    <cellStyle name="Comma 110 2 2 5 2 2 4" xfId="34503" xr:uid="{3289DBCA-39D5-437B-8218-461F85F2DBC1}"/>
    <cellStyle name="Comma 110 2 2 5 2 3" xfId="16572" xr:uid="{917D94A5-85CD-447F-9FFE-368942275B9E}"/>
    <cellStyle name="Comma 110 2 2 5 2 3 2" xfId="27038" xr:uid="{B2AF2BB9-7862-4435-A2FA-E470B9840286}"/>
    <cellStyle name="Comma 110 2 2 5 2 3 2 2" xfId="48707" xr:uid="{A1EDBA68-A6A2-410F-AC2B-E2DC32C562EC}"/>
    <cellStyle name="Comma 110 2 2 5 2 3 3" xfId="38241" xr:uid="{83F586BA-5784-4067-90A7-C054F800FA09}"/>
    <cellStyle name="Comma 110 2 2 5 2 4" xfId="21806" xr:uid="{3FC6EF69-9C57-4609-B13E-99C7C57C41B5}"/>
    <cellStyle name="Comma 110 2 2 5 2 4 2" xfId="43475" xr:uid="{49B83511-AB0B-4A9E-ADFE-C538CCBFF91C}"/>
    <cellStyle name="Comma 110 2 2 5 2 5" xfId="33009" xr:uid="{3D0A416B-BBB0-4FA9-9D62-602064F32EAD}"/>
    <cellStyle name="Comma 110 2 2 5 3" xfId="10589" xr:uid="{82F2F15F-CB67-4A4D-987C-49D35687AE2A}"/>
    <cellStyle name="Comma 110 2 2 5 3 2" xfId="15825" xr:uid="{F6E3305D-C16E-43A6-8E3E-6C7DB170CB49}"/>
    <cellStyle name="Comma 110 2 2 5 3 2 2" xfId="26291" xr:uid="{C0679B69-7A95-4980-8905-8E6D6B097C41}"/>
    <cellStyle name="Comma 110 2 2 5 3 2 2 2" xfId="47960" xr:uid="{F270F03A-B1AC-46BB-BC92-3CEE68FFE66C}"/>
    <cellStyle name="Comma 110 2 2 5 3 2 3" xfId="37494" xr:uid="{6954853A-C2E6-4B75-BE6D-D71B50D28056}"/>
    <cellStyle name="Comma 110 2 2 5 3 3" xfId="21059" xr:uid="{7C5B95FB-EC24-4E94-B0EF-2DA93A7E0C9B}"/>
    <cellStyle name="Comma 110 2 2 5 3 3 2" xfId="42728" xr:uid="{8EE2A56D-1E72-4AF3-B93C-CC66B4EBB5C9}"/>
    <cellStyle name="Comma 110 2 2 5 3 4" xfId="32262" xr:uid="{443EFA15-95DA-4486-A326-18A89BA40362}"/>
    <cellStyle name="Comma 110 2 2 5 4" xfId="12083" xr:uid="{E2358D62-2248-4D94-AFBF-20D9EB39D1A0}"/>
    <cellStyle name="Comma 110 2 2 5 4 2" xfId="17319" xr:uid="{C409FDA2-DAB6-43A7-A547-93DCC72B0774}"/>
    <cellStyle name="Comma 110 2 2 5 4 2 2" xfId="27785" xr:uid="{0D3B2ECE-0F86-4269-B2CF-47867C95FDB6}"/>
    <cellStyle name="Comma 110 2 2 5 4 2 2 2" xfId="49454" xr:uid="{AA1172E4-A904-4D92-9702-56171DD64A81}"/>
    <cellStyle name="Comma 110 2 2 5 4 2 3" xfId="38988" xr:uid="{B25D3CA9-3A67-4957-9A28-C454ABB85D09}"/>
    <cellStyle name="Comma 110 2 2 5 4 3" xfId="22553" xr:uid="{F72E81C8-253F-4C5B-8406-D7DFE8BDA2D4}"/>
    <cellStyle name="Comma 110 2 2 5 4 3 2" xfId="44222" xr:uid="{C9703DDA-BE72-44E2-8BE4-6640358106F2}"/>
    <cellStyle name="Comma 110 2 2 5 4 4" xfId="33756" xr:uid="{7180D5F5-014E-49B6-826A-9F3B4537C171}"/>
    <cellStyle name="Comma 110 2 2 5 5" xfId="14326" xr:uid="{CD21DEBD-E0D3-4D0E-BCF4-833B2BD40CCC}"/>
    <cellStyle name="Comma 110 2 2 5 5 2" xfId="19558" xr:uid="{5C90BBBB-7DE7-4EDF-B6F9-9FA8A6E459C7}"/>
    <cellStyle name="Comma 110 2 2 5 5 2 2" xfId="30024" xr:uid="{E251A37C-C3D4-49AA-9EDB-B950C7DA4526}"/>
    <cellStyle name="Comma 110 2 2 5 5 2 2 2" xfId="51693" xr:uid="{041618A2-D44D-4765-95D6-C29D26224EE6}"/>
    <cellStyle name="Comma 110 2 2 5 5 2 3" xfId="41227" xr:uid="{DE462673-9FF4-49CA-BBBA-6E7AB59B55DF}"/>
    <cellStyle name="Comma 110 2 2 5 5 3" xfId="24792" xr:uid="{7B24D25F-49E9-4AEC-BDCF-FBC814A8221A}"/>
    <cellStyle name="Comma 110 2 2 5 5 3 2" xfId="46461" xr:uid="{580D9C29-801C-4F87-9A5F-EDCB0158AC9F}"/>
    <cellStyle name="Comma 110 2 2 5 5 4" xfId="35995" xr:uid="{0286271C-51E6-4039-B427-9F5A13132BDC}"/>
    <cellStyle name="Comma 110 2 2 5 6" xfId="15079" xr:uid="{7523ADD2-1E65-42AF-9AD4-3E637E2856A8}"/>
    <cellStyle name="Comma 110 2 2 5 6 2" xfId="25545" xr:uid="{2AFC0BA5-BD08-475C-ACED-53B8E7DFB04D}"/>
    <cellStyle name="Comma 110 2 2 5 6 2 2" xfId="47214" xr:uid="{986C0C0A-00DB-4BBF-B295-C72791DC13F9}"/>
    <cellStyle name="Comma 110 2 2 5 6 3" xfId="36748" xr:uid="{07F440FC-8F31-4151-971F-740A215A0E76}"/>
    <cellStyle name="Comma 110 2 2 5 7" xfId="20313" xr:uid="{0B1DD25B-E3F9-46AC-A322-D2856427F0C6}"/>
    <cellStyle name="Comma 110 2 2 5 7 2" xfId="41982" xr:uid="{0542F577-FEB7-4697-A352-5A8709690841}"/>
    <cellStyle name="Comma 110 2 2 5 8" xfId="31516" xr:uid="{96934604-3A47-4161-A17F-15ADCAE7B303}"/>
    <cellStyle name="Comma 110 2 2 6" xfId="13582" xr:uid="{BA666009-DC81-4E92-BC6E-5E84875909C2}"/>
    <cellStyle name="Comma 110 2 2 6 2" xfId="18814" xr:uid="{CBF7DF63-5E5E-409C-BE07-60D5D74D0AF3}"/>
    <cellStyle name="Comma 110 2 2 6 2 2" xfId="29280" xr:uid="{DB2D283F-CDC4-4DB4-8517-E14AFE02452C}"/>
    <cellStyle name="Comma 110 2 2 6 2 2 2" xfId="50949" xr:uid="{2823D753-1111-4C46-9729-F9F27724AB34}"/>
    <cellStyle name="Comma 110 2 2 6 2 3" xfId="40483" xr:uid="{6DDEDC72-A5B8-4036-8AFD-3C33C00C704E}"/>
    <cellStyle name="Comma 110 2 2 6 3" xfId="24048" xr:uid="{230D358B-6C5D-472D-9335-6C83DFE93862}"/>
    <cellStyle name="Comma 110 2 2 6 3 2" xfId="45717" xr:uid="{CDC3A52D-8E69-47FA-8A19-396D825ED1DA}"/>
    <cellStyle name="Comma 110 2 2 6 4" xfId="35251" xr:uid="{4B1C0D75-971F-4AD0-9A6E-46693B86D352}"/>
    <cellStyle name="Comma 110 2 2 7" xfId="30772" xr:uid="{C6EDA407-9039-4350-AE6E-FC22A600B3A0}"/>
    <cellStyle name="Comma 110 2 3" xfId="2921" xr:uid="{00000000-0005-0000-0000-000027010000}"/>
    <cellStyle name="Comma 110 2 3 2" xfId="5069" xr:uid="{00000000-0005-0000-0000-000028010000}"/>
    <cellStyle name="Comma 110 2 3 2 2" xfId="9474" xr:uid="{00000000-0005-0000-0000-000029010000}"/>
    <cellStyle name="Comma 110 2 3 2 2 2" xfId="10223" xr:uid="{CB3466B3-61DE-4A3D-8097-96E6E51B5B57}"/>
    <cellStyle name="Comma 110 2 3 2 2 2 2" xfId="11732" xr:uid="{082F572E-0055-464D-BB3B-8110420FE86A}"/>
    <cellStyle name="Comma 110 2 3 2 2 2 2 2" xfId="13226" xr:uid="{70C8938E-987B-4D69-BDDF-D1B5202893D0}"/>
    <cellStyle name="Comma 110 2 3 2 2 2 2 2 2" xfId="18462" xr:uid="{B1B6E3B8-CAF5-4EB0-BAE9-48F8523F59AF}"/>
    <cellStyle name="Comma 110 2 3 2 2 2 2 2 2 2" xfId="28928" xr:uid="{A549B46D-0D68-49C5-8BD6-E6F753BE42AF}"/>
    <cellStyle name="Comma 110 2 3 2 2 2 2 2 2 2 2" xfId="50597" xr:uid="{DDF75C58-D219-45F3-B699-3C294623A36D}"/>
    <cellStyle name="Comma 110 2 3 2 2 2 2 2 2 3" xfId="40131" xr:uid="{57E0977D-E200-41F6-917B-06AE1A563217}"/>
    <cellStyle name="Comma 110 2 3 2 2 2 2 2 3" xfId="23696" xr:uid="{EE15447A-3CC3-42B0-B4AB-493529F859AA}"/>
    <cellStyle name="Comma 110 2 3 2 2 2 2 2 3 2" xfId="45365" xr:uid="{3D5D3E86-D230-42DA-BD80-3D073C5F5297}"/>
    <cellStyle name="Comma 110 2 3 2 2 2 2 2 4" xfId="34899" xr:uid="{5C8F7062-6FB5-4BC1-988E-97E9C01C451B}"/>
    <cellStyle name="Comma 110 2 3 2 2 2 2 3" xfId="16968" xr:uid="{BC429CAF-87E8-465D-A0BD-99441DF98AA5}"/>
    <cellStyle name="Comma 110 2 3 2 2 2 2 3 2" xfId="27434" xr:uid="{D4C5B9B1-8D39-4207-8CF6-3227BB590B3F}"/>
    <cellStyle name="Comma 110 2 3 2 2 2 2 3 2 2" xfId="49103" xr:uid="{4CE0684A-9057-47F7-9216-6834AB3EB381}"/>
    <cellStyle name="Comma 110 2 3 2 2 2 2 3 3" xfId="38637" xr:uid="{036DB145-B472-4697-820F-ED482709EFF9}"/>
    <cellStyle name="Comma 110 2 3 2 2 2 2 4" xfId="22202" xr:uid="{D9192A36-4C5F-4EF3-8CA4-8E4EBFD72B22}"/>
    <cellStyle name="Comma 110 2 3 2 2 2 2 4 2" xfId="43871" xr:uid="{5A05BC6A-4FE9-4042-AF23-D23D9DF41719}"/>
    <cellStyle name="Comma 110 2 3 2 2 2 2 5" xfId="33405" xr:uid="{66C54C15-0722-473E-B868-A4D3E029AB88}"/>
    <cellStyle name="Comma 110 2 3 2 2 2 3" xfId="10985" xr:uid="{FDF64EFF-10FA-481D-AD4B-3C163AB7FFCF}"/>
    <cellStyle name="Comma 110 2 3 2 2 2 3 2" xfId="16221" xr:uid="{EC777DB6-5FC5-4184-B8CF-E57BAE6A7805}"/>
    <cellStyle name="Comma 110 2 3 2 2 2 3 2 2" xfId="26687" xr:uid="{D4DE7830-2614-483A-89C4-3510A89FCAE1}"/>
    <cellStyle name="Comma 110 2 3 2 2 2 3 2 2 2" xfId="48356" xr:uid="{F5D3126A-49B1-4B05-8D8F-821928910827}"/>
    <cellStyle name="Comma 110 2 3 2 2 2 3 2 3" xfId="37890" xr:uid="{C742AC18-56AA-476E-935A-B418304B0827}"/>
    <cellStyle name="Comma 110 2 3 2 2 2 3 3" xfId="21455" xr:uid="{8229242E-237B-4908-B06B-7C4956A0E685}"/>
    <cellStyle name="Comma 110 2 3 2 2 2 3 3 2" xfId="43124" xr:uid="{E2B4FB37-F23C-4A58-B077-0E0CDFE94293}"/>
    <cellStyle name="Comma 110 2 3 2 2 2 3 4" xfId="32658" xr:uid="{32E0E2BD-0240-496F-AB98-29BA1F001F5B}"/>
    <cellStyle name="Comma 110 2 3 2 2 2 4" xfId="12479" xr:uid="{E2DBB4F5-83B7-4129-AC0F-49F0856D0E90}"/>
    <cellStyle name="Comma 110 2 3 2 2 2 4 2" xfId="17715" xr:uid="{33067928-E466-4F35-AE8A-4C75EE48E123}"/>
    <cellStyle name="Comma 110 2 3 2 2 2 4 2 2" xfId="28181" xr:uid="{733BF8BF-6F6E-4F7C-B9A0-F49DCAB67056}"/>
    <cellStyle name="Comma 110 2 3 2 2 2 4 2 2 2" xfId="49850" xr:uid="{98C57E27-5E94-4A3E-B386-7652C948D310}"/>
    <cellStyle name="Comma 110 2 3 2 2 2 4 2 3" xfId="39384" xr:uid="{20AFA721-CD5D-42EA-A4AF-EB16946F7CEA}"/>
    <cellStyle name="Comma 110 2 3 2 2 2 4 3" xfId="22949" xr:uid="{B8A697F3-80DC-4BEB-8792-7AD5FE5176DB}"/>
    <cellStyle name="Comma 110 2 3 2 2 2 4 3 2" xfId="44618" xr:uid="{421D4A52-E405-4644-BB98-5EBDA84ED16C}"/>
    <cellStyle name="Comma 110 2 3 2 2 2 4 4" xfId="34152" xr:uid="{69306ED4-3FE9-4885-A24F-FC334A8B27B9}"/>
    <cellStyle name="Comma 110 2 3 2 2 2 5" xfId="14722" xr:uid="{976692F0-1F52-42C6-B07A-913477A599F9}"/>
    <cellStyle name="Comma 110 2 3 2 2 2 5 2" xfId="19954" xr:uid="{7E6AAF20-03D8-4189-A0F7-50B288D86FC2}"/>
    <cellStyle name="Comma 110 2 3 2 2 2 5 2 2" xfId="30420" xr:uid="{4D3D003A-7110-4C62-9265-158E04E4D271}"/>
    <cellStyle name="Comma 110 2 3 2 2 2 5 2 2 2" xfId="52089" xr:uid="{8D627CE2-2437-4BA0-95A4-05924A4D1FFD}"/>
    <cellStyle name="Comma 110 2 3 2 2 2 5 2 3" xfId="41623" xr:uid="{3959CEAA-7D17-474D-94D2-ACA673CF97B3}"/>
    <cellStyle name="Comma 110 2 3 2 2 2 5 3" xfId="25188" xr:uid="{6B387C8C-41E7-47D0-974D-52CF7FF0D7CE}"/>
    <cellStyle name="Comma 110 2 3 2 2 2 5 3 2" xfId="46857" xr:uid="{21F55206-E41D-455F-BEE8-94D29E8DB770}"/>
    <cellStyle name="Comma 110 2 3 2 2 2 5 4" xfId="36391" xr:uid="{4E7421A2-7ACD-44AB-95D4-83B273F32B6E}"/>
    <cellStyle name="Comma 110 2 3 2 2 2 6" xfId="15475" xr:uid="{6986ADFD-374B-4D93-9349-A5BA74B4EE09}"/>
    <cellStyle name="Comma 110 2 3 2 2 2 6 2" xfId="25941" xr:uid="{7D6390D2-B3F3-46F9-BF2C-53A9D21E19E9}"/>
    <cellStyle name="Comma 110 2 3 2 2 2 6 2 2" xfId="47610" xr:uid="{238EF1B6-A6D3-43FF-81DD-40DBEE8919B0}"/>
    <cellStyle name="Comma 110 2 3 2 2 2 6 3" xfId="37144" xr:uid="{F887AA4E-B6BA-4EA7-B058-BBC1D83EBC65}"/>
    <cellStyle name="Comma 110 2 3 2 2 2 7" xfId="20709" xr:uid="{11B0C5E8-3ACE-4CFE-BB61-2974E0EE94B3}"/>
    <cellStyle name="Comma 110 2 3 2 2 2 7 2" xfId="42378" xr:uid="{E93F6E4F-14D4-47D2-9F29-2BCDD78366CF}"/>
    <cellStyle name="Comma 110 2 3 2 2 2 8" xfId="31912" xr:uid="{29976361-F0ED-432D-BC5D-E8E4F4DC39CA}"/>
    <cellStyle name="Comma 110 2 3 2 2 3" xfId="13977" xr:uid="{BD431FAB-DA7F-4C73-B4D4-19F9F43F08DB}"/>
    <cellStyle name="Comma 110 2 3 2 2 3 2" xfId="19209" xr:uid="{737FD182-7E7F-4EA2-A97C-907E4EF1A851}"/>
    <cellStyle name="Comma 110 2 3 2 2 3 2 2" xfId="29675" xr:uid="{6029A869-3432-4CE8-AC1D-99E057D22CB1}"/>
    <cellStyle name="Comma 110 2 3 2 2 3 2 2 2" xfId="51344" xr:uid="{CFAC5ED9-FFCE-45E8-86B0-BF5E4EDAA7F5}"/>
    <cellStyle name="Comma 110 2 3 2 2 3 2 3" xfId="40878" xr:uid="{ABA797F6-456D-4DD0-82C3-12F5F54B6810}"/>
    <cellStyle name="Comma 110 2 3 2 2 3 3" xfId="24443" xr:uid="{3316BB69-E2C7-40B6-A630-0320CF6FB3D3}"/>
    <cellStyle name="Comma 110 2 3 2 2 3 3 2" xfId="46112" xr:uid="{8D35C197-8A16-4E53-A0EA-682265B95C33}"/>
    <cellStyle name="Comma 110 2 3 2 2 3 4" xfId="35646" xr:uid="{9894F30C-BBF6-4A0A-80D9-23EFE66EBD10}"/>
    <cellStyle name="Comma 110 2 3 2 2 4" xfId="31167" xr:uid="{5E259415-20E5-4DD9-9CF6-F77DBAF01D81}"/>
    <cellStyle name="Comma 110 2 3 2 3" xfId="9851" xr:uid="{47F39ED0-9B7F-42B6-9984-2A3B4394A2AE}"/>
    <cellStyle name="Comma 110 2 3 2 3 2" xfId="11360" xr:uid="{0E8B1AD3-10E5-4E1D-9E9A-CFF9E0CE670D}"/>
    <cellStyle name="Comma 110 2 3 2 3 2 2" xfId="12854" xr:uid="{0F4D5718-241F-467C-9902-C914B57C2E79}"/>
    <cellStyle name="Comma 110 2 3 2 3 2 2 2" xfId="18090" xr:uid="{3E5A0D1C-B74D-4AE3-BEB4-CA435FA23715}"/>
    <cellStyle name="Comma 110 2 3 2 3 2 2 2 2" xfId="28556" xr:uid="{5CCF7D98-FFBA-4702-A404-B1D1D4B68F4C}"/>
    <cellStyle name="Comma 110 2 3 2 3 2 2 2 2 2" xfId="50225" xr:uid="{DD787E61-8F1B-4301-B035-4268898AD3D6}"/>
    <cellStyle name="Comma 110 2 3 2 3 2 2 2 3" xfId="39759" xr:uid="{74D951CE-B2BA-4134-9AE4-879F78F7DAC1}"/>
    <cellStyle name="Comma 110 2 3 2 3 2 2 3" xfId="23324" xr:uid="{70B13814-64B1-4ADE-ADFB-EB26CFBFE5EC}"/>
    <cellStyle name="Comma 110 2 3 2 3 2 2 3 2" xfId="44993" xr:uid="{33784233-3BE5-4118-B8F5-FBE8E89B4C71}"/>
    <cellStyle name="Comma 110 2 3 2 3 2 2 4" xfId="34527" xr:uid="{E8875DB6-42E9-4C82-96CB-F7FEED6B6D45}"/>
    <cellStyle name="Comma 110 2 3 2 3 2 3" xfId="16596" xr:uid="{09E8A58D-7432-43F4-9C8C-5B3F0CD17A4B}"/>
    <cellStyle name="Comma 110 2 3 2 3 2 3 2" xfId="27062" xr:uid="{4F607627-9585-4AEF-A591-8E9DFAEA2F31}"/>
    <cellStyle name="Comma 110 2 3 2 3 2 3 2 2" xfId="48731" xr:uid="{85FDA554-ED52-4C47-A847-3735FA445759}"/>
    <cellStyle name="Comma 110 2 3 2 3 2 3 3" xfId="38265" xr:uid="{FB6E5661-5EAE-4710-8D78-1522642BF084}"/>
    <cellStyle name="Comma 110 2 3 2 3 2 4" xfId="21830" xr:uid="{5CFC4D94-092B-4B32-AF13-FF6C2EBC2587}"/>
    <cellStyle name="Comma 110 2 3 2 3 2 4 2" xfId="43499" xr:uid="{29AB4977-1A03-44BE-B465-F95200233F7D}"/>
    <cellStyle name="Comma 110 2 3 2 3 2 5" xfId="33033" xr:uid="{8ADE129E-12E1-4BE3-B47D-ECB939448864}"/>
    <cellStyle name="Comma 110 2 3 2 3 3" xfId="10613" xr:uid="{CC429C8F-2D7B-42FE-858E-6948C30F639E}"/>
    <cellStyle name="Comma 110 2 3 2 3 3 2" xfId="15849" xr:uid="{3F18F6CB-4C69-4C82-A855-D884A7D7A8B7}"/>
    <cellStyle name="Comma 110 2 3 2 3 3 2 2" xfId="26315" xr:uid="{20980239-EAE2-43D0-9C94-2A7C3C428A63}"/>
    <cellStyle name="Comma 110 2 3 2 3 3 2 2 2" xfId="47984" xr:uid="{D3A71F4E-2867-48E6-94DA-604B54DDE3DA}"/>
    <cellStyle name="Comma 110 2 3 2 3 3 2 3" xfId="37518" xr:uid="{285AB0E7-DB66-4511-B97F-61DF8B0C70ED}"/>
    <cellStyle name="Comma 110 2 3 2 3 3 3" xfId="21083" xr:uid="{C4F327DC-1EFA-4E99-9DB7-954FD750B46F}"/>
    <cellStyle name="Comma 110 2 3 2 3 3 3 2" xfId="42752" xr:uid="{7EEA911C-B27B-4D04-950E-06AEA26DD2CA}"/>
    <cellStyle name="Comma 110 2 3 2 3 3 4" xfId="32286" xr:uid="{16A02152-07F0-46F5-A373-E2BBB6E9C3D2}"/>
    <cellStyle name="Comma 110 2 3 2 3 4" xfId="12107" xr:uid="{23465FB4-545A-44A2-A277-D9501FA11746}"/>
    <cellStyle name="Comma 110 2 3 2 3 4 2" xfId="17343" xr:uid="{680688CF-A4E8-4F38-BFF9-F77EDBCA93A2}"/>
    <cellStyle name="Comma 110 2 3 2 3 4 2 2" xfId="27809" xr:uid="{F68CA64F-E3D2-48AF-99EF-30E5F418DCF7}"/>
    <cellStyle name="Comma 110 2 3 2 3 4 2 2 2" xfId="49478" xr:uid="{88191D08-E79F-425F-9889-59D22F6DC289}"/>
    <cellStyle name="Comma 110 2 3 2 3 4 2 3" xfId="39012" xr:uid="{E57B78BB-2F6E-43B7-92E3-5979E8AAD40D}"/>
    <cellStyle name="Comma 110 2 3 2 3 4 3" xfId="22577" xr:uid="{6070CF2D-CBA1-42DF-9781-762983EDA083}"/>
    <cellStyle name="Comma 110 2 3 2 3 4 3 2" xfId="44246" xr:uid="{0C588BBA-E382-40AF-B05A-CFBE84776560}"/>
    <cellStyle name="Comma 110 2 3 2 3 4 4" xfId="33780" xr:uid="{9A5B1878-AFFF-4DEF-B058-4798643A1F8E}"/>
    <cellStyle name="Comma 110 2 3 2 3 5" xfId="14350" xr:uid="{C9ECDF75-9886-4945-ABBE-CFE15DB26434}"/>
    <cellStyle name="Comma 110 2 3 2 3 5 2" xfId="19582" xr:uid="{B55AB4F2-898B-4011-B25D-009C13AABF91}"/>
    <cellStyle name="Comma 110 2 3 2 3 5 2 2" xfId="30048" xr:uid="{3D8E0CC0-1DD5-4B10-9565-466FB74A94C9}"/>
    <cellStyle name="Comma 110 2 3 2 3 5 2 2 2" xfId="51717" xr:uid="{1A70B1FF-D03D-4FF1-AE9E-8BEA4F8C9104}"/>
    <cellStyle name="Comma 110 2 3 2 3 5 2 3" xfId="41251" xr:uid="{231B92D0-1315-4DEC-96FA-7F86BDE43529}"/>
    <cellStyle name="Comma 110 2 3 2 3 5 3" xfId="24816" xr:uid="{0D00C5CF-BC60-4329-BAE3-8453AFF329BD}"/>
    <cellStyle name="Comma 110 2 3 2 3 5 3 2" xfId="46485" xr:uid="{1378EE3D-0CFE-4E8A-AC00-4D0A6F4445B4}"/>
    <cellStyle name="Comma 110 2 3 2 3 5 4" xfId="36019" xr:uid="{1A0E0391-3AD7-47EC-8D9E-D137653154F7}"/>
    <cellStyle name="Comma 110 2 3 2 3 6" xfId="15103" xr:uid="{C0D665D3-2E30-4F21-87EB-C400A11A1D07}"/>
    <cellStyle name="Comma 110 2 3 2 3 6 2" xfId="25569" xr:uid="{8718CF88-686D-44A2-89BE-1DD3B3440A26}"/>
    <cellStyle name="Comma 110 2 3 2 3 6 2 2" xfId="47238" xr:uid="{D3499EAF-3517-41B0-B620-4536BB7677CC}"/>
    <cellStyle name="Comma 110 2 3 2 3 6 3" xfId="36772" xr:uid="{573F0762-C565-4F9B-B613-E23A2A962E82}"/>
    <cellStyle name="Comma 110 2 3 2 3 7" xfId="20337" xr:uid="{9698BEC9-3CB2-43FE-89F4-1DA9C280C146}"/>
    <cellStyle name="Comma 110 2 3 2 3 7 2" xfId="42006" xr:uid="{2EDDFCF4-64E7-4E9E-BFDD-9EDB8573C186}"/>
    <cellStyle name="Comma 110 2 3 2 3 8" xfId="31540" xr:uid="{D106B17B-E564-4DD4-AE43-AD02EEF877DB}"/>
    <cellStyle name="Comma 110 2 3 2 4" xfId="13606" xr:uid="{9E718F60-78B5-47EE-9F34-AFE20B478067}"/>
    <cellStyle name="Comma 110 2 3 2 4 2" xfId="18838" xr:uid="{25CEF4D9-5E66-4C1A-94B4-F626B3EC285F}"/>
    <cellStyle name="Comma 110 2 3 2 4 2 2" xfId="29304" xr:uid="{F31DE2A1-8647-4ABE-851C-A2BBC569F8B5}"/>
    <cellStyle name="Comma 110 2 3 2 4 2 2 2" xfId="50973" xr:uid="{54BF01DF-4CBB-46BA-A1F5-55BAD373DADC}"/>
    <cellStyle name="Comma 110 2 3 2 4 2 3" xfId="40507" xr:uid="{08F3656E-523D-4C57-AD7B-AB0A36115A5B}"/>
    <cellStyle name="Comma 110 2 3 2 4 3" xfId="24072" xr:uid="{E0178F2A-F7E5-41A5-882F-36462D3E1163}"/>
    <cellStyle name="Comma 110 2 3 2 4 3 2" xfId="45741" xr:uid="{5DDAC2D6-F48B-41AA-AA26-E323EB434AE0}"/>
    <cellStyle name="Comma 110 2 3 2 4 4" xfId="35275" xr:uid="{D03687B7-45AA-4419-9E9B-15C08457E229}"/>
    <cellStyle name="Comma 110 2 3 2 5" xfId="30796" xr:uid="{D1820C7A-2977-43BB-8160-E32AD42DAD15}"/>
    <cellStyle name="Comma 110 2 3 3" xfId="9458" xr:uid="{00000000-0005-0000-0000-00002A010000}"/>
    <cellStyle name="Comma 110 2 3 3 2" xfId="10207" xr:uid="{15167395-FD31-49E8-9CA1-DBE1C19A4C13}"/>
    <cellStyle name="Comma 110 2 3 3 2 2" xfId="11716" xr:uid="{D94EA5BC-7F5C-49B9-9EC0-69AD4ED8C84F}"/>
    <cellStyle name="Comma 110 2 3 3 2 2 2" xfId="13210" xr:uid="{CFD050C3-CD0B-4994-BB6E-B553E6C8C96B}"/>
    <cellStyle name="Comma 110 2 3 3 2 2 2 2" xfId="18446" xr:uid="{63EE5008-F38E-4EBC-8AE7-27073591A015}"/>
    <cellStyle name="Comma 110 2 3 3 2 2 2 2 2" xfId="28912" xr:uid="{41F366CC-B43A-4BCA-BFA9-ACF5703A1751}"/>
    <cellStyle name="Comma 110 2 3 3 2 2 2 2 2 2" xfId="50581" xr:uid="{AF01431D-9587-4758-81AB-AC7422C08174}"/>
    <cellStyle name="Comma 110 2 3 3 2 2 2 2 3" xfId="40115" xr:uid="{BB99AD9B-18A7-4248-A3E8-60FE5AC31F14}"/>
    <cellStyle name="Comma 110 2 3 3 2 2 2 3" xfId="23680" xr:uid="{842D3703-4CAC-4CF4-A8A0-5E8EC8F33219}"/>
    <cellStyle name="Comma 110 2 3 3 2 2 2 3 2" xfId="45349" xr:uid="{CD0D461C-89C4-4909-A5BF-E44A0E3FD971}"/>
    <cellStyle name="Comma 110 2 3 3 2 2 2 4" xfId="34883" xr:uid="{3A4C7AAD-45D0-4E38-B3FA-60A21DA61B4D}"/>
    <cellStyle name="Comma 110 2 3 3 2 2 3" xfId="16952" xr:uid="{8484C005-667A-474B-BE35-FE102CDB7087}"/>
    <cellStyle name="Comma 110 2 3 3 2 2 3 2" xfId="27418" xr:uid="{0676D815-05BC-442D-ADA2-4E3EB4DEFB91}"/>
    <cellStyle name="Comma 110 2 3 3 2 2 3 2 2" xfId="49087" xr:uid="{68F07D5B-8787-47FE-B6D4-8326160B90FC}"/>
    <cellStyle name="Comma 110 2 3 3 2 2 3 3" xfId="38621" xr:uid="{06F88BB1-5529-4AC3-85DC-C934B47ED37D}"/>
    <cellStyle name="Comma 110 2 3 3 2 2 4" xfId="22186" xr:uid="{1020D7BA-6537-4FE0-9D19-92C6AF8C0AFF}"/>
    <cellStyle name="Comma 110 2 3 3 2 2 4 2" xfId="43855" xr:uid="{73FCC0A3-9056-4452-8CE5-499E366D7900}"/>
    <cellStyle name="Comma 110 2 3 3 2 2 5" xfId="33389" xr:uid="{42DF9076-0516-4656-9C41-397D8F895250}"/>
    <cellStyle name="Comma 110 2 3 3 2 3" xfId="10969" xr:uid="{B479DB7D-7F6C-46AB-9335-552C00889986}"/>
    <cellStyle name="Comma 110 2 3 3 2 3 2" xfId="16205" xr:uid="{6FF5CBCF-6DB7-4BB8-A82D-57A6BC076D38}"/>
    <cellStyle name="Comma 110 2 3 3 2 3 2 2" xfId="26671" xr:uid="{86EA6B69-DA09-4CD3-B76E-93252EB02DDA}"/>
    <cellStyle name="Comma 110 2 3 3 2 3 2 2 2" xfId="48340" xr:uid="{81987EBC-F5D3-453B-A674-3E3CA2491670}"/>
    <cellStyle name="Comma 110 2 3 3 2 3 2 3" xfId="37874" xr:uid="{3DD89EB7-E8BA-4148-BB28-AE43314D1D66}"/>
    <cellStyle name="Comma 110 2 3 3 2 3 3" xfId="21439" xr:uid="{57DD59BD-56BD-41D0-B327-93B814D7D2D8}"/>
    <cellStyle name="Comma 110 2 3 3 2 3 3 2" xfId="43108" xr:uid="{0C944475-5289-491F-9939-997AD905941A}"/>
    <cellStyle name="Comma 110 2 3 3 2 3 4" xfId="32642" xr:uid="{EB424580-DD9A-42F3-BDA9-0A78098ACACF}"/>
    <cellStyle name="Comma 110 2 3 3 2 4" xfId="12463" xr:uid="{75613C8F-FC33-4F78-8E45-26E53DD7CC75}"/>
    <cellStyle name="Comma 110 2 3 3 2 4 2" xfId="17699" xr:uid="{C75414C6-3EA9-47DF-937E-FAD6A528E6EB}"/>
    <cellStyle name="Comma 110 2 3 3 2 4 2 2" xfId="28165" xr:uid="{D93EA74B-2959-413F-9CB6-76E1FD0B499D}"/>
    <cellStyle name="Comma 110 2 3 3 2 4 2 2 2" xfId="49834" xr:uid="{09A7F7FF-14BB-44BB-AD1F-AEC05C5D2CB5}"/>
    <cellStyle name="Comma 110 2 3 3 2 4 2 3" xfId="39368" xr:uid="{8BD8C633-289E-4DB6-B31E-E8EDAEC895AC}"/>
    <cellStyle name="Comma 110 2 3 3 2 4 3" xfId="22933" xr:uid="{8030A15A-AC72-4FA8-973A-92C816B97912}"/>
    <cellStyle name="Comma 110 2 3 3 2 4 3 2" xfId="44602" xr:uid="{EA8AE2A7-2762-40D9-B2C1-DFE07654312B}"/>
    <cellStyle name="Comma 110 2 3 3 2 4 4" xfId="34136" xr:uid="{89FBF5E2-47BF-4200-907F-2799957E7BCA}"/>
    <cellStyle name="Comma 110 2 3 3 2 5" xfId="14706" xr:uid="{5AB2E78E-95AC-4A1A-BAE6-EB2ADAFFBABF}"/>
    <cellStyle name="Comma 110 2 3 3 2 5 2" xfId="19938" xr:uid="{7D6875D1-0695-4571-B529-D5E0E0136C51}"/>
    <cellStyle name="Comma 110 2 3 3 2 5 2 2" xfId="30404" xr:uid="{511936F5-6BD6-4F20-B734-F293053471B8}"/>
    <cellStyle name="Comma 110 2 3 3 2 5 2 2 2" xfId="52073" xr:uid="{DA214FD0-15F8-4E42-9854-598FD464B87C}"/>
    <cellStyle name="Comma 110 2 3 3 2 5 2 3" xfId="41607" xr:uid="{6BDC073C-EA42-418A-AE3A-59CD92E2014A}"/>
    <cellStyle name="Comma 110 2 3 3 2 5 3" xfId="25172" xr:uid="{39BD7D2F-FFB8-40CE-AB80-1984359A1F36}"/>
    <cellStyle name="Comma 110 2 3 3 2 5 3 2" xfId="46841" xr:uid="{11FDD6B8-D30F-460D-9EB4-99FABE4C2E57}"/>
    <cellStyle name="Comma 110 2 3 3 2 5 4" xfId="36375" xr:uid="{F381B67D-AE95-40DC-A12F-4C1070A92D5A}"/>
    <cellStyle name="Comma 110 2 3 3 2 6" xfId="15459" xr:uid="{1483650E-5D8D-46D6-9331-E069A3A42760}"/>
    <cellStyle name="Comma 110 2 3 3 2 6 2" xfId="25925" xr:uid="{4483C945-0288-43C9-BEA4-3E89555B048E}"/>
    <cellStyle name="Comma 110 2 3 3 2 6 2 2" xfId="47594" xr:uid="{E29BACEB-6D81-4ECA-A031-8A95FB714B04}"/>
    <cellStyle name="Comma 110 2 3 3 2 6 3" xfId="37128" xr:uid="{32A815AC-43B5-481A-81E6-A5ADE9E76134}"/>
    <cellStyle name="Comma 110 2 3 3 2 7" xfId="20693" xr:uid="{D79FC100-5243-4D3C-B5E8-5AEB94DA6D27}"/>
    <cellStyle name="Comma 110 2 3 3 2 7 2" xfId="42362" xr:uid="{74F16433-C9F2-4D79-BAC3-79C0FE239176}"/>
    <cellStyle name="Comma 110 2 3 3 2 8" xfId="31896" xr:uid="{54535F74-2FCA-4C64-8325-03D3646828C4}"/>
    <cellStyle name="Comma 110 2 3 3 3" xfId="13961" xr:uid="{E56FD73D-D0D2-4E4A-84E4-8EFD3D445C56}"/>
    <cellStyle name="Comma 110 2 3 3 3 2" xfId="19193" xr:uid="{7657EEBE-F4EA-4643-8F8E-8C46112B14D7}"/>
    <cellStyle name="Comma 110 2 3 3 3 2 2" xfId="29659" xr:uid="{5C4B6AB6-3D8E-4BFB-8906-70E9D2E07B16}"/>
    <cellStyle name="Comma 110 2 3 3 3 2 2 2" xfId="51328" xr:uid="{4A1A07C0-D5C7-4A32-9C82-8828E9D18422}"/>
    <cellStyle name="Comma 110 2 3 3 3 2 3" xfId="40862" xr:uid="{8A608B5F-A810-4C66-BABB-422CF1283665}"/>
    <cellStyle name="Comma 110 2 3 3 3 3" xfId="24427" xr:uid="{D9B2892B-DC13-4AFD-BECC-95671981C1DA}"/>
    <cellStyle name="Comma 110 2 3 3 3 3 2" xfId="46096" xr:uid="{6FE82EC1-7FA8-4D87-88E6-D4816870F4A2}"/>
    <cellStyle name="Comma 110 2 3 3 3 4" xfId="35630" xr:uid="{0697B05B-9A0F-48AE-BAFC-9E5336018635}"/>
    <cellStyle name="Comma 110 2 3 3 4" xfId="31151" xr:uid="{3A97DD4F-C4BB-43FE-93AD-EAD689AB5371}"/>
    <cellStyle name="Comma 110 2 3 4" xfId="9835" xr:uid="{6AE08606-F768-4FA2-A59B-554E37641FFC}"/>
    <cellStyle name="Comma 110 2 3 4 2" xfId="11344" xr:uid="{073578DF-BEF9-48EC-B609-51EC49A9B2AA}"/>
    <cellStyle name="Comma 110 2 3 4 2 2" xfId="12838" xr:uid="{E95E548D-35B9-417B-ABEF-FC084EDE88D8}"/>
    <cellStyle name="Comma 110 2 3 4 2 2 2" xfId="18074" xr:uid="{7B88D835-D3D5-4797-AA39-73D27E27EA6B}"/>
    <cellStyle name="Comma 110 2 3 4 2 2 2 2" xfId="28540" xr:uid="{D5605940-1990-4D5F-9EE5-68D028D1673C}"/>
    <cellStyle name="Comma 110 2 3 4 2 2 2 2 2" xfId="50209" xr:uid="{92F23205-A04B-46E4-B0D0-C8796FB6B924}"/>
    <cellStyle name="Comma 110 2 3 4 2 2 2 3" xfId="39743" xr:uid="{6C7023AD-C540-4A5C-AD2A-CB952FA9B9D4}"/>
    <cellStyle name="Comma 110 2 3 4 2 2 3" xfId="23308" xr:uid="{301B399E-DCDD-4341-BDA0-1611E217ED88}"/>
    <cellStyle name="Comma 110 2 3 4 2 2 3 2" xfId="44977" xr:uid="{3526722B-7F4C-46DB-9F27-EA9F6B905370}"/>
    <cellStyle name="Comma 110 2 3 4 2 2 4" xfId="34511" xr:uid="{8EA07631-6DF1-4BF3-88FE-DD7B20A49917}"/>
    <cellStyle name="Comma 110 2 3 4 2 3" xfId="16580" xr:uid="{A4E7D4B2-1CAF-412D-BFCB-5EACD4C4D29E}"/>
    <cellStyle name="Comma 110 2 3 4 2 3 2" xfId="27046" xr:uid="{1DB8D499-A043-49BA-8533-7C55C8BFF682}"/>
    <cellStyle name="Comma 110 2 3 4 2 3 2 2" xfId="48715" xr:uid="{DDF5E7D5-285F-4BF9-B82C-F1AAB2AFDF82}"/>
    <cellStyle name="Comma 110 2 3 4 2 3 3" xfId="38249" xr:uid="{B158FA57-7072-44B6-A8D4-7A2E97799241}"/>
    <cellStyle name="Comma 110 2 3 4 2 4" xfId="21814" xr:uid="{75456BAE-A12A-41F6-ADCE-B6C429BF748A}"/>
    <cellStyle name="Comma 110 2 3 4 2 4 2" xfId="43483" xr:uid="{4F81A490-308C-4612-844E-5AE1549C819D}"/>
    <cellStyle name="Comma 110 2 3 4 2 5" xfId="33017" xr:uid="{E1C7D9C8-89F7-44FF-AACA-03DEBF577716}"/>
    <cellStyle name="Comma 110 2 3 4 3" xfId="10597" xr:uid="{94407586-5875-4786-A559-CB4E58D11B4D}"/>
    <cellStyle name="Comma 110 2 3 4 3 2" xfId="15833" xr:uid="{D695A734-A827-4053-A08E-9F1653AA5260}"/>
    <cellStyle name="Comma 110 2 3 4 3 2 2" xfId="26299" xr:uid="{4D6B0678-197A-4D74-A4D4-86505D464CD6}"/>
    <cellStyle name="Comma 110 2 3 4 3 2 2 2" xfId="47968" xr:uid="{E59400FB-0D27-43A4-9357-F1B84A2CC733}"/>
    <cellStyle name="Comma 110 2 3 4 3 2 3" xfId="37502" xr:uid="{2A4E03F3-19E4-4901-8BAB-FB906519438C}"/>
    <cellStyle name="Comma 110 2 3 4 3 3" xfId="21067" xr:uid="{5F465F5E-9055-4083-8A27-0310A1E68596}"/>
    <cellStyle name="Comma 110 2 3 4 3 3 2" xfId="42736" xr:uid="{94EA270C-647A-4C92-9C61-60FB42C3FC17}"/>
    <cellStyle name="Comma 110 2 3 4 3 4" xfId="32270" xr:uid="{64DE0EA8-1033-49F7-A0F4-535CEA03A332}"/>
    <cellStyle name="Comma 110 2 3 4 4" xfId="12091" xr:uid="{428AAA4E-DABB-4F81-BABE-B70D3D325937}"/>
    <cellStyle name="Comma 110 2 3 4 4 2" xfId="17327" xr:uid="{37DDE989-7E40-4DBA-9AFE-A0391D013C6D}"/>
    <cellStyle name="Comma 110 2 3 4 4 2 2" xfId="27793" xr:uid="{A5E79548-4EB0-48E1-A29B-0C308E4EE9AA}"/>
    <cellStyle name="Comma 110 2 3 4 4 2 2 2" xfId="49462" xr:uid="{C30AC995-6E60-45E0-851C-04C20F0C9D54}"/>
    <cellStyle name="Comma 110 2 3 4 4 2 3" xfId="38996" xr:uid="{C269EA50-022F-4845-9941-54D1B0910402}"/>
    <cellStyle name="Comma 110 2 3 4 4 3" xfId="22561" xr:uid="{F5F5AC9E-E26D-49AB-B53C-23242AD5CA19}"/>
    <cellStyle name="Comma 110 2 3 4 4 3 2" xfId="44230" xr:uid="{AFD72534-7DD4-4EF5-B542-8313C3C85533}"/>
    <cellStyle name="Comma 110 2 3 4 4 4" xfId="33764" xr:uid="{33F01191-214D-496A-919F-9DD6F9B578E1}"/>
    <cellStyle name="Comma 110 2 3 4 5" xfId="14334" xr:uid="{296952ED-1D4D-486B-B814-91461C7DD1D6}"/>
    <cellStyle name="Comma 110 2 3 4 5 2" xfId="19566" xr:uid="{E398320F-671C-482E-8243-E0C8968CEBA6}"/>
    <cellStyle name="Comma 110 2 3 4 5 2 2" xfId="30032" xr:uid="{39504C87-DAEF-49A3-82F2-97744E2FB1DA}"/>
    <cellStyle name="Comma 110 2 3 4 5 2 2 2" xfId="51701" xr:uid="{C8182700-373C-4D63-8C5F-F68B61344893}"/>
    <cellStyle name="Comma 110 2 3 4 5 2 3" xfId="41235" xr:uid="{24B6592D-A449-4575-99E5-E15D82160C8C}"/>
    <cellStyle name="Comma 110 2 3 4 5 3" xfId="24800" xr:uid="{A92ADD61-2635-4887-9BD0-732BFDC7A6A9}"/>
    <cellStyle name="Comma 110 2 3 4 5 3 2" xfId="46469" xr:uid="{875B8E60-66E5-46AA-AC89-F066C1E9B719}"/>
    <cellStyle name="Comma 110 2 3 4 5 4" xfId="36003" xr:uid="{192CB934-2A72-46A5-AB98-C9FE62F3D874}"/>
    <cellStyle name="Comma 110 2 3 4 6" xfId="15087" xr:uid="{69789E14-B837-4099-AFE0-45F3F841EA8F}"/>
    <cellStyle name="Comma 110 2 3 4 6 2" xfId="25553" xr:uid="{109F9253-0A99-4126-BBE0-CB5A2BA251F9}"/>
    <cellStyle name="Comma 110 2 3 4 6 2 2" xfId="47222" xr:uid="{4AA8F0AF-0ABF-447C-88D0-D988A3CA4FD9}"/>
    <cellStyle name="Comma 110 2 3 4 6 3" xfId="36756" xr:uid="{45A4084B-AE2D-4A84-9C8A-F754DECA4806}"/>
    <cellStyle name="Comma 110 2 3 4 7" xfId="20321" xr:uid="{DA4B852B-2C5E-4EFF-982D-10485BC25441}"/>
    <cellStyle name="Comma 110 2 3 4 7 2" xfId="41990" xr:uid="{55A2F165-11BE-4F04-9D54-BD66638256BB}"/>
    <cellStyle name="Comma 110 2 3 4 8" xfId="31524" xr:uid="{25204741-93DE-45A3-8F26-9E23BE9D5360}"/>
    <cellStyle name="Comma 110 2 3 5" xfId="13590" xr:uid="{7DB381D4-8B88-49C8-BAF0-6CE4D7C3F783}"/>
    <cellStyle name="Comma 110 2 3 5 2" xfId="18822" xr:uid="{7F3A4813-EFFB-46B5-B9ED-400CD72C8155}"/>
    <cellStyle name="Comma 110 2 3 5 2 2" xfId="29288" xr:uid="{4B7D5374-97E5-42F1-BBDF-13E36529B1F5}"/>
    <cellStyle name="Comma 110 2 3 5 2 2 2" xfId="50957" xr:uid="{CD52C566-B2C0-4ADF-87E7-02DBC9C34788}"/>
    <cellStyle name="Comma 110 2 3 5 2 3" xfId="40491" xr:uid="{D6BF46F9-8FAA-4B5A-84CF-B060204F014B}"/>
    <cellStyle name="Comma 110 2 3 5 3" xfId="24056" xr:uid="{830248B8-7E55-4BC5-951B-146401F01CA5}"/>
    <cellStyle name="Comma 110 2 3 5 3 2" xfId="45725" xr:uid="{753C4451-3081-44F9-AAF3-E00294589A4E}"/>
    <cellStyle name="Comma 110 2 3 5 4" xfId="35259" xr:uid="{2896570A-D889-4139-BD17-BF685EA6E2D3}"/>
    <cellStyle name="Comma 110 2 3 6" xfId="30780" xr:uid="{19EEB88E-3B04-4C8F-AC6A-BD5396CA8624}"/>
    <cellStyle name="Comma 110 2 4" xfId="5070" xr:uid="{00000000-0005-0000-0000-00002B010000}"/>
    <cellStyle name="Comma 110 2 4 2" xfId="9475" xr:uid="{00000000-0005-0000-0000-00002C010000}"/>
    <cellStyle name="Comma 110 2 4 2 2" xfId="10224" xr:uid="{6A923CBD-8DC6-4743-9C11-F80D8BB185D6}"/>
    <cellStyle name="Comma 110 2 4 2 2 2" xfId="11733" xr:uid="{F72ABD14-693C-40AA-BC55-AB1ED4E695EC}"/>
    <cellStyle name="Comma 110 2 4 2 2 2 2" xfId="13227" xr:uid="{DFAADCAF-2B34-4172-BF66-B4CDDC41F46D}"/>
    <cellStyle name="Comma 110 2 4 2 2 2 2 2" xfId="18463" xr:uid="{AF416589-C53A-475C-A436-3EC1C506CB67}"/>
    <cellStyle name="Comma 110 2 4 2 2 2 2 2 2" xfId="28929" xr:uid="{6ED50127-7279-44D7-8663-71229114D791}"/>
    <cellStyle name="Comma 110 2 4 2 2 2 2 2 2 2" xfId="50598" xr:uid="{B8C3B8B9-3C0B-4614-B9DD-000E15C84636}"/>
    <cellStyle name="Comma 110 2 4 2 2 2 2 2 3" xfId="40132" xr:uid="{0A144A79-4430-4C5B-B59B-F426D0DDDD20}"/>
    <cellStyle name="Comma 110 2 4 2 2 2 2 3" xfId="23697" xr:uid="{8A0C5720-C140-426E-88E6-B53A6D039FE9}"/>
    <cellStyle name="Comma 110 2 4 2 2 2 2 3 2" xfId="45366" xr:uid="{75AFEB6D-1096-45CF-B28B-835DF6E0DF2D}"/>
    <cellStyle name="Comma 110 2 4 2 2 2 2 4" xfId="34900" xr:uid="{9AFD137B-C474-4E61-B550-3DC87E214B7F}"/>
    <cellStyle name="Comma 110 2 4 2 2 2 3" xfId="16969" xr:uid="{C22019D4-8BDD-4D53-AA6B-37F76BB41E5C}"/>
    <cellStyle name="Comma 110 2 4 2 2 2 3 2" xfId="27435" xr:uid="{B78327B5-DFF3-471F-8FAC-A0DF052106FA}"/>
    <cellStyle name="Comma 110 2 4 2 2 2 3 2 2" xfId="49104" xr:uid="{D2ED1484-7943-4D81-B097-6B6DBC200787}"/>
    <cellStyle name="Comma 110 2 4 2 2 2 3 3" xfId="38638" xr:uid="{CC1281AA-52E8-4300-A9CB-11A184112616}"/>
    <cellStyle name="Comma 110 2 4 2 2 2 4" xfId="22203" xr:uid="{2716AD1A-68E1-4F38-AC36-B1CE72B147AF}"/>
    <cellStyle name="Comma 110 2 4 2 2 2 4 2" xfId="43872" xr:uid="{9D7B0329-D5D5-4C20-9B1A-950D272F1801}"/>
    <cellStyle name="Comma 110 2 4 2 2 2 5" xfId="33406" xr:uid="{574CD25D-16B2-4D6B-97EC-7E1ACAD8C10F}"/>
    <cellStyle name="Comma 110 2 4 2 2 3" xfId="10986" xr:uid="{F1D84047-C780-4BA1-AD2E-019CDE1D4424}"/>
    <cellStyle name="Comma 110 2 4 2 2 3 2" xfId="16222" xr:uid="{2045BD71-6AAB-4711-8294-ADDD3EB0B87C}"/>
    <cellStyle name="Comma 110 2 4 2 2 3 2 2" xfId="26688" xr:uid="{D8AFAE0C-FB28-4848-9DF7-84EE005AD098}"/>
    <cellStyle name="Comma 110 2 4 2 2 3 2 2 2" xfId="48357" xr:uid="{F12C960B-E599-48BB-8E5A-49900BAA5803}"/>
    <cellStyle name="Comma 110 2 4 2 2 3 2 3" xfId="37891" xr:uid="{69870B65-570E-4DC0-AAEE-073DF6EA827B}"/>
    <cellStyle name="Comma 110 2 4 2 2 3 3" xfId="21456" xr:uid="{08187571-9341-452E-9BE7-FD6E98BDEABD}"/>
    <cellStyle name="Comma 110 2 4 2 2 3 3 2" xfId="43125" xr:uid="{B8DA09E2-030B-4E86-8A1A-13E8BDF85A04}"/>
    <cellStyle name="Comma 110 2 4 2 2 3 4" xfId="32659" xr:uid="{AF4483A5-B317-4F95-B83A-8804867EFCC6}"/>
    <cellStyle name="Comma 110 2 4 2 2 4" xfId="12480" xr:uid="{A442C241-3008-4147-8DA1-C0FE9E639B6F}"/>
    <cellStyle name="Comma 110 2 4 2 2 4 2" xfId="17716" xr:uid="{9779A8DD-4926-45ED-8496-86C8382E1E34}"/>
    <cellStyle name="Comma 110 2 4 2 2 4 2 2" xfId="28182" xr:uid="{3DCC8BCC-6D50-48DC-949D-42CFEC3B0B2D}"/>
    <cellStyle name="Comma 110 2 4 2 2 4 2 2 2" xfId="49851" xr:uid="{86D42ECF-67D2-44EE-A803-427EFA835D5F}"/>
    <cellStyle name="Comma 110 2 4 2 2 4 2 3" xfId="39385" xr:uid="{DF390258-B1C2-416A-B2E8-4CB95B8FDF08}"/>
    <cellStyle name="Comma 110 2 4 2 2 4 3" xfId="22950" xr:uid="{ADF11D20-2538-4CF7-A45B-5877B1E62985}"/>
    <cellStyle name="Comma 110 2 4 2 2 4 3 2" xfId="44619" xr:uid="{841B8C95-FD7F-4620-A26B-6CD371D97B6C}"/>
    <cellStyle name="Comma 110 2 4 2 2 4 4" xfId="34153" xr:uid="{5959D17E-92B2-44BA-920A-C449A45FAFC2}"/>
    <cellStyle name="Comma 110 2 4 2 2 5" xfId="14723" xr:uid="{85C38773-7788-426D-B4ED-5C837CD125BB}"/>
    <cellStyle name="Comma 110 2 4 2 2 5 2" xfId="19955" xr:uid="{18DE56FD-2131-498E-8A47-B0E976B7E772}"/>
    <cellStyle name="Comma 110 2 4 2 2 5 2 2" xfId="30421" xr:uid="{3394908F-3D18-4FF9-9226-0253D467727E}"/>
    <cellStyle name="Comma 110 2 4 2 2 5 2 2 2" xfId="52090" xr:uid="{D5204356-C5E8-46F6-9CBE-3047447EBB56}"/>
    <cellStyle name="Comma 110 2 4 2 2 5 2 3" xfId="41624" xr:uid="{CA86B2EC-156D-44CC-9768-1C4AFC46CB96}"/>
    <cellStyle name="Comma 110 2 4 2 2 5 3" xfId="25189" xr:uid="{0517E8F9-AC40-41E5-B6C8-71B0C210428D}"/>
    <cellStyle name="Comma 110 2 4 2 2 5 3 2" xfId="46858" xr:uid="{FBABA223-DED0-4993-888C-404ABBC2B983}"/>
    <cellStyle name="Comma 110 2 4 2 2 5 4" xfId="36392" xr:uid="{A3DF4AC9-2FC2-4A46-B27E-D4C2F4468CF4}"/>
    <cellStyle name="Comma 110 2 4 2 2 6" xfId="15476" xr:uid="{1294D43B-D507-45DD-8E3C-E59DD3C20A60}"/>
    <cellStyle name="Comma 110 2 4 2 2 6 2" xfId="25942" xr:uid="{11F91C6F-1EBD-4AF0-B494-C6E05D80C20A}"/>
    <cellStyle name="Comma 110 2 4 2 2 6 2 2" xfId="47611" xr:uid="{45CE8A1D-F911-482B-A793-253146B31318}"/>
    <cellStyle name="Comma 110 2 4 2 2 6 3" xfId="37145" xr:uid="{2C2CF89E-05BF-4202-AF6F-230A25613677}"/>
    <cellStyle name="Comma 110 2 4 2 2 7" xfId="20710" xr:uid="{199A2D12-8D36-4737-BCE2-F0F3CB644957}"/>
    <cellStyle name="Comma 110 2 4 2 2 7 2" xfId="42379" xr:uid="{DD27A4BD-D993-4E40-9B2B-CD13084C4526}"/>
    <cellStyle name="Comma 110 2 4 2 2 8" xfId="31913" xr:uid="{7A5470EF-EF4C-48DA-A2F3-84FFB16601A9}"/>
    <cellStyle name="Comma 110 2 4 2 3" xfId="13978" xr:uid="{747D224B-9125-44F0-8712-4BB5211A9C61}"/>
    <cellStyle name="Comma 110 2 4 2 3 2" xfId="19210" xr:uid="{98793C46-3C28-4E57-AAFC-7132D64251F0}"/>
    <cellStyle name="Comma 110 2 4 2 3 2 2" xfId="29676" xr:uid="{01CC768C-0918-4DE8-A2B4-69259CBF2E60}"/>
    <cellStyle name="Comma 110 2 4 2 3 2 2 2" xfId="51345" xr:uid="{9672E09B-4A05-4436-AA0A-C1938B9940D2}"/>
    <cellStyle name="Comma 110 2 4 2 3 2 3" xfId="40879" xr:uid="{E067412D-940D-410B-AC89-C9D08614CFC3}"/>
    <cellStyle name="Comma 110 2 4 2 3 3" xfId="24444" xr:uid="{9B12CE35-50D7-452F-BAA3-94D918014325}"/>
    <cellStyle name="Comma 110 2 4 2 3 3 2" xfId="46113" xr:uid="{B5800A9D-2291-4C76-AB3F-7E74A2F8EE35}"/>
    <cellStyle name="Comma 110 2 4 2 3 4" xfId="35647" xr:uid="{AB969E7A-93DD-4AA2-8D86-1ADA69B6D158}"/>
    <cellStyle name="Comma 110 2 4 2 4" xfId="31168" xr:uid="{93464B90-0DB0-4BED-9481-F2426449DEB2}"/>
    <cellStyle name="Comma 110 2 4 3" xfId="9852" xr:uid="{4A07DDCF-8140-4300-B340-4CEB728D7C80}"/>
    <cellStyle name="Comma 110 2 4 3 2" xfId="11361" xr:uid="{AA20779A-484A-40D0-923B-79700010A2E2}"/>
    <cellStyle name="Comma 110 2 4 3 2 2" xfId="12855" xr:uid="{1E1EFA83-3A4D-43FA-BFF8-C29C90375FE9}"/>
    <cellStyle name="Comma 110 2 4 3 2 2 2" xfId="18091" xr:uid="{6FEF6EE5-DE13-4661-B231-6AC2B4852FEF}"/>
    <cellStyle name="Comma 110 2 4 3 2 2 2 2" xfId="28557" xr:uid="{10431D06-9A4C-4CF3-BC83-F23B57D0BD39}"/>
    <cellStyle name="Comma 110 2 4 3 2 2 2 2 2" xfId="50226" xr:uid="{A1ED567C-A197-47F9-9CDA-4BA3655830AA}"/>
    <cellStyle name="Comma 110 2 4 3 2 2 2 3" xfId="39760" xr:uid="{7467FFE3-D50F-4613-9EC8-294B294ECF37}"/>
    <cellStyle name="Comma 110 2 4 3 2 2 3" xfId="23325" xr:uid="{186D827E-F35C-45F2-92A6-90AF9C801DCF}"/>
    <cellStyle name="Comma 110 2 4 3 2 2 3 2" xfId="44994" xr:uid="{2BE7666C-3F63-4624-AB16-93EFFBD329FF}"/>
    <cellStyle name="Comma 110 2 4 3 2 2 4" xfId="34528" xr:uid="{38D8910A-AEF2-4AA4-A8D9-B90F9EA46582}"/>
    <cellStyle name="Comma 110 2 4 3 2 3" xfId="16597" xr:uid="{30A42DC6-0E77-4E48-B25D-FCAD7424292C}"/>
    <cellStyle name="Comma 110 2 4 3 2 3 2" xfId="27063" xr:uid="{DF806C43-1F6F-4BD5-8CB3-E99ABE01A002}"/>
    <cellStyle name="Comma 110 2 4 3 2 3 2 2" xfId="48732" xr:uid="{418F6171-449F-48AF-9EF4-6436FB956F06}"/>
    <cellStyle name="Comma 110 2 4 3 2 3 3" xfId="38266" xr:uid="{072A5B6D-8697-4B93-9258-F627F31CBF68}"/>
    <cellStyle name="Comma 110 2 4 3 2 4" xfId="21831" xr:uid="{1F93C87A-FA6F-4C84-A62E-6F539F98F214}"/>
    <cellStyle name="Comma 110 2 4 3 2 4 2" xfId="43500" xr:uid="{8C9E70D4-7436-4004-A82C-881416F1AD99}"/>
    <cellStyle name="Comma 110 2 4 3 2 5" xfId="33034" xr:uid="{AA760913-C5CB-4667-B2C7-EAD650E4D080}"/>
    <cellStyle name="Comma 110 2 4 3 3" xfId="10614" xr:uid="{90FCD7B5-709E-4003-968F-C0470370891D}"/>
    <cellStyle name="Comma 110 2 4 3 3 2" xfId="15850" xr:uid="{D1C9FB60-9545-418A-A9CA-1AFC7F275D7C}"/>
    <cellStyle name="Comma 110 2 4 3 3 2 2" xfId="26316" xr:uid="{4BF3AB0E-980B-4E7E-BCFE-E7E5A0F0558E}"/>
    <cellStyle name="Comma 110 2 4 3 3 2 2 2" xfId="47985" xr:uid="{C9188C8F-013F-4697-85C4-68489DC711C5}"/>
    <cellStyle name="Comma 110 2 4 3 3 2 3" xfId="37519" xr:uid="{F4C8854F-8807-48FE-9CD9-ED781BF9C19B}"/>
    <cellStyle name="Comma 110 2 4 3 3 3" xfId="21084" xr:uid="{32F6E436-311A-4735-B200-0EC5D478019D}"/>
    <cellStyle name="Comma 110 2 4 3 3 3 2" xfId="42753" xr:uid="{1BDA5CE0-9E87-4073-B921-468808CFA366}"/>
    <cellStyle name="Comma 110 2 4 3 3 4" xfId="32287" xr:uid="{AF5EB463-EC0A-4367-9A80-FA1CDC9105E0}"/>
    <cellStyle name="Comma 110 2 4 3 4" xfId="12108" xr:uid="{11192E2D-7ED0-475B-A96A-B12F87690E60}"/>
    <cellStyle name="Comma 110 2 4 3 4 2" xfId="17344" xr:uid="{2E2343A4-93D2-4BE1-8CCF-8C9CBEDFC3A1}"/>
    <cellStyle name="Comma 110 2 4 3 4 2 2" xfId="27810" xr:uid="{5AC5BEA8-8567-4D9E-BE10-DC93910B9236}"/>
    <cellStyle name="Comma 110 2 4 3 4 2 2 2" xfId="49479" xr:uid="{75D98126-5A6F-4C5E-BE42-62E7CC94DB72}"/>
    <cellStyle name="Comma 110 2 4 3 4 2 3" xfId="39013" xr:uid="{94E91399-5432-41C6-9DDC-1DDCBDA95CA4}"/>
    <cellStyle name="Comma 110 2 4 3 4 3" xfId="22578" xr:uid="{A513F88B-99FB-49A5-89D2-ECF2110E891E}"/>
    <cellStyle name="Comma 110 2 4 3 4 3 2" xfId="44247" xr:uid="{5BC08DC2-B329-4FDD-8792-C79758C15A9F}"/>
    <cellStyle name="Comma 110 2 4 3 4 4" xfId="33781" xr:uid="{B4626591-646D-49F9-A1B6-0BBA3FB1A56F}"/>
    <cellStyle name="Comma 110 2 4 3 5" xfId="14351" xr:uid="{2F6284D3-3853-43F3-99EA-6038FF981F2E}"/>
    <cellStyle name="Comma 110 2 4 3 5 2" xfId="19583" xr:uid="{838BDB0B-8857-490B-B2D1-B355EBB7C791}"/>
    <cellStyle name="Comma 110 2 4 3 5 2 2" xfId="30049" xr:uid="{24A6E4C3-73B3-4643-9BD4-F8985BD1B22A}"/>
    <cellStyle name="Comma 110 2 4 3 5 2 2 2" xfId="51718" xr:uid="{C6623149-507D-4813-ABDC-DBA718F6AFDF}"/>
    <cellStyle name="Comma 110 2 4 3 5 2 3" xfId="41252" xr:uid="{578A9F93-D9F8-4A85-9987-926A25AE6821}"/>
    <cellStyle name="Comma 110 2 4 3 5 3" xfId="24817" xr:uid="{726F2429-8833-4E87-93E5-A297F52FCA66}"/>
    <cellStyle name="Comma 110 2 4 3 5 3 2" xfId="46486" xr:uid="{52480C2D-F5C1-4C2F-94B7-6CA9140C2626}"/>
    <cellStyle name="Comma 110 2 4 3 5 4" xfId="36020" xr:uid="{FA24342B-110E-4618-84FD-AF043736C26A}"/>
    <cellStyle name="Comma 110 2 4 3 6" xfId="15104" xr:uid="{58E18E59-1116-4C7D-B0E9-C62295F1612F}"/>
    <cellStyle name="Comma 110 2 4 3 6 2" xfId="25570" xr:uid="{77BB9AE5-0E64-4FB6-8445-0D1D8A274B74}"/>
    <cellStyle name="Comma 110 2 4 3 6 2 2" xfId="47239" xr:uid="{A0BA43E0-C71F-4890-94F0-A379DA01EC3B}"/>
    <cellStyle name="Comma 110 2 4 3 6 3" xfId="36773" xr:uid="{B725D95B-D56C-43D5-A6B7-058B05500F8D}"/>
    <cellStyle name="Comma 110 2 4 3 7" xfId="20338" xr:uid="{326D4407-4B15-4B0B-94E5-00EF86FA785D}"/>
    <cellStyle name="Comma 110 2 4 3 7 2" xfId="42007" xr:uid="{A43CC1C0-51C6-4E64-B708-886FED11E98C}"/>
    <cellStyle name="Comma 110 2 4 3 8" xfId="31541" xr:uid="{CC7C24B3-F2B2-4635-8663-FFAAEF17ABE4}"/>
    <cellStyle name="Comma 110 2 4 4" xfId="13607" xr:uid="{E9B096D0-74AA-4699-84D9-0A01CEF58B93}"/>
    <cellStyle name="Comma 110 2 4 4 2" xfId="18839" xr:uid="{BCB65C2E-AAF1-4939-B089-F141F647715D}"/>
    <cellStyle name="Comma 110 2 4 4 2 2" xfId="29305" xr:uid="{2E96A166-F853-496E-959C-A6B912853B08}"/>
    <cellStyle name="Comma 110 2 4 4 2 2 2" xfId="50974" xr:uid="{E96DB908-F757-4CCD-842C-56B2C568AB43}"/>
    <cellStyle name="Comma 110 2 4 4 2 3" xfId="40508" xr:uid="{DF32EFF6-F30E-49B7-8816-76F6DD804069}"/>
    <cellStyle name="Comma 110 2 4 4 3" xfId="24073" xr:uid="{6907462A-1B37-4A84-83AC-AD724A484519}"/>
    <cellStyle name="Comma 110 2 4 4 3 2" xfId="45742" xr:uid="{52DB202E-C2AF-49D7-9BE5-A26EB480B438}"/>
    <cellStyle name="Comma 110 2 4 4 4" xfId="35276" xr:uid="{3AEC359F-A556-4E02-92F6-58C758D41CE1}"/>
    <cellStyle name="Comma 110 2 4 5" xfId="30797" xr:uid="{ECEF55D5-A854-4563-AD26-30EB1FBB9F01}"/>
    <cellStyle name="Comma 110 2 5" xfId="9399" xr:uid="{00000000-0005-0000-0000-00002D010000}"/>
    <cellStyle name="Comma 110 2 5 2" xfId="10148" xr:uid="{0B49FD34-FA5A-4F4F-AF57-A0E848F8F403}"/>
    <cellStyle name="Comma 110 2 5 2 2" xfId="11657" xr:uid="{E89F3760-30AB-4000-8A32-E8BE884FED83}"/>
    <cellStyle name="Comma 110 2 5 2 2 2" xfId="13151" xr:uid="{2E58E83E-6781-41A8-A9C2-8084CC5C7A24}"/>
    <cellStyle name="Comma 110 2 5 2 2 2 2" xfId="18387" xr:uid="{A1DC8AD9-CE83-46FE-9783-DE7457489826}"/>
    <cellStyle name="Comma 110 2 5 2 2 2 2 2" xfId="28853" xr:uid="{8B0F27A7-93B6-420B-A018-D3B2B9942B66}"/>
    <cellStyle name="Comma 110 2 5 2 2 2 2 2 2" xfId="50522" xr:uid="{19DF2576-2C3A-4FAF-A0B8-E8131595EA91}"/>
    <cellStyle name="Comma 110 2 5 2 2 2 2 3" xfId="40056" xr:uid="{83A040E2-742B-4930-A030-4A482DAC4FF7}"/>
    <cellStyle name="Comma 110 2 5 2 2 2 3" xfId="23621" xr:uid="{F654DBA9-9B0E-4AC1-AB81-BFAE98DC2820}"/>
    <cellStyle name="Comma 110 2 5 2 2 2 3 2" xfId="45290" xr:uid="{FFF97B18-1CF9-4B18-9CFA-0C47A4D7AC84}"/>
    <cellStyle name="Comma 110 2 5 2 2 2 4" xfId="34824" xr:uid="{E931F4E7-52CD-4906-8530-E92BCFE1005E}"/>
    <cellStyle name="Comma 110 2 5 2 2 3" xfId="16893" xr:uid="{1B5B2791-9741-4C34-B361-78A213A22C23}"/>
    <cellStyle name="Comma 110 2 5 2 2 3 2" xfId="27359" xr:uid="{06D62C45-5DAA-4E56-889D-0BAD34314ECC}"/>
    <cellStyle name="Comma 110 2 5 2 2 3 2 2" xfId="49028" xr:uid="{238416E1-27ED-449C-9804-22FB2F8BF620}"/>
    <cellStyle name="Comma 110 2 5 2 2 3 3" xfId="38562" xr:uid="{0D738D71-F4AA-4A88-AC2E-1C54F7D9658F}"/>
    <cellStyle name="Comma 110 2 5 2 2 4" xfId="22127" xr:uid="{9ADD38DF-CE9A-4606-8644-1306732B0C11}"/>
    <cellStyle name="Comma 110 2 5 2 2 4 2" xfId="43796" xr:uid="{DC307343-EA60-45C0-98BE-160C7CB067C2}"/>
    <cellStyle name="Comma 110 2 5 2 2 5" xfId="33330" xr:uid="{9D0C5C3E-8251-433C-96BD-A5CB6B69CFBE}"/>
    <cellStyle name="Comma 110 2 5 2 3" xfId="10910" xr:uid="{58900D57-4DFE-4EC4-9EFD-2E1EC62286FA}"/>
    <cellStyle name="Comma 110 2 5 2 3 2" xfId="16146" xr:uid="{E9E1400A-5FFA-4587-88C0-D3AB7EFCD1F3}"/>
    <cellStyle name="Comma 110 2 5 2 3 2 2" xfId="26612" xr:uid="{CAEFAF13-FD86-4760-A8BD-555BC39F06A7}"/>
    <cellStyle name="Comma 110 2 5 2 3 2 2 2" xfId="48281" xr:uid="{F7670894-5067-4AED-9CCC-056A18497792}"/>
    <cellStyle name="Comma 110 2 5 2 3 2 3" xfId="37815" xr:uid="{60887ED8-25E9-498F-88B4-EEF2B720E9E4}"/>
    <cellStyle name="Comma 110 2 5 2 3 3" xfId="21380" xr:uid="{47886C66-09EA-42EF-B8DF-53A5B8214A49}"/>
    <cellStyle name="Comma 110 2 5 2 3 3 2" xfId="43049" xr:uid="{BEE4E85A-A26C-4CC2-B8D0-C5D1DFCF8209}"/>
    <cellStyle name="Comma 110 2 5 2 3 4" xfId="32583" xr:uid="{93824EAC-E1C8-4E02-B336-926375850F8C}"/>
    <cellStyle name="Comma 110 2 5 2 4" xfId="12404" xr:uid="{D39A67E8-0D65-43FF-A4C2-C386D297FB4C}"/>
    <cellStyle name="Comma 110 2 5 2 4 2" xfId="17640" xr:uid="{88C8E1AB-8E63-4A86-949C-45C742E128B0}"/>
    <cellStyle name="Comma 110 2 5 2 4 2 2" xfId="28106" xr:uid="{6DC848AC-A1A6-438B-8816-6168987A5D74}"/>
    <cellStyle name="Comma 110 2 5 2 4 2 2 2" xfId="49775" xr:uid="{054C4593-FD6C-4D18-B7D0-DD3D9CD7BD1C}"/>
    <cellStyle name="Comma 110 2 5 2 4 2 3" xfId="39309" xr:uid="{4CC9B3AA-E635-4E66-9CE4-F2C79DE8A57D}"/>
    <cellStyle name="Comma 110 2 5 2 4 3" xfId="22874" xr:uid="{57260DC9-AA0F-4931-BEB4-24BE5F4D15EE}"/>
    <cellStyle name="Comma 110 2 5 2 4 3 2" xfId="44543" xr:uid="{15F73C57-EEA4-43D1-B784-3DC0F52D03B0}"/>
    <cellStyle name="Comma 110 2 5 2 4 4" xfId="34077" xr:uid="{8A7BD01E-F1DE-4501-84A4-131871EEF018}"/>
    <cellStyle name="Comma 110 2 5 2 5" xfId="14647" xr:uid="{08D33CDE-773D-46E0-BE32-AAEBD917F3CF}"/>
    <cellStyle name="Comma 110 2 5 2 5 2" xfId="19879" xr:uid="{4F72AA45-6EC0-41FB-9CFC-EA4C319B0F21}"/>
    <cellStyle name="Comma 110 2 5 2 5 2 2" xfId="30345" xr:uid="{16BF768B-E0AA-4B0D-AA3B-80BB0DA02F02}"/>
    <cellStyle name="Comma 110 2 5 2 5 2 2 2" xfId="52014" xr:uid="{9DDBD23A-4D4A-4CB7-AA5E-6CBF960350B7}"/>
    <cellStyle name="Comma 110 2 5 2 5 2 3" xfId="41548" xr:uid="{A5808C43-750E-43DA-90B8-02C2BA4B1642}"/>
    <cellStyle name="Comma 110 2 5 2 5 3" xfId="25113" xr:uid="{C3832BCF-B74F-413F-933E-9B63A5D3B7CD}"/>
    <cellStyle name="Comma 110 2 5 2 5 3 2" xfId="46782" xr:uid="{C1D7B7B1-A820-46E5-886E-86A4F8F76408}"/>
    <cellStyle name="Comma 110 2 5 2 5 4" xfId="36316" xr:uid="{BBA30AEE-197B-44D6-A1C5-E1AC53D8A33B}"/>
    <cellStyle name="Comma 110 2 5 2 6" xfId="15400" xr:uid="{737457CE-8356-470A-97B8-EE0D56036AAC}"/>
    <cellStyle name="Comma 110 2 5 2 6 2" xfId="25866" xr:uid="{5CFE6755-778C-419B-AB0B-C446CAA08F3E}"/>
    <cellStyle name="Comma 110 2 5 2 6 2 2" xfId="47535" xr:uid="{571378A9-7508-4B61-9F78-7B8C437D3B97}"/>
    <cellStyle name="Comma 110 2 5 2 6 3" xfId="37069" xr:uid="{EAC531B5-140D-4655-AD3D-5574903A7964}"/>
    <cellStyle name="Comma 110 2 5 2 7" xfId="20634" xr:uid="{F549804B-A06C-4DCF-B8C9-DD4937F7ACD0}"/>
    <cellStyle name="Comma 110 2 5 2 7 2" xfId="42303" xr:uid="{C877D469-BD56-49D8-AF8C-9CE16211E641}"/>
    <cellStyle name="Comma 110 2 5 2 8" xfId="31837" xr:uid="{05C1C1BF-DC96-426C-8206-B0D89315E147}"/>
    <cellStyle name="Comma 110 2 5 3" xfId="13902" xr:uid="{E73A6E9C-13C2-4AD0-93AF-F7397D80BF22}"/>
    <cellStyle name="Comma 110 2 5 3 2" xfId="19134" xr:uid="{667ACAFB-6333-4CDF-9ACD-14C93ACBF4F3}"/>
    <cellStyle name="Comma 110 2 5 3 2 2" xfId="29600" xr:uid="{F7C16539-4611-4FEF-B32A-E920E91CB94E}"/>
    <cellStyle name="Comma 110 2 5 3 2 2 2" xfId="51269" xr:uid="{8FDF957B-0E52-4B3C-BA56-CFA86A600713}"/>
    <cellStyle name="Comma 110 2 5 3 2 3" xfId="40803" xr:uid="{62907452-9CA8-4087-9587-56E832123363}"/>
    <cellStyle name="Comma 110 2 5 3 3" xfId="24368" xr:uid="{6F5441AD-13FD-4D19-803C-DC290BAB6601}"/>
    <cellStyle name="Comma 110 2 5 3 3 2" xfId="46037" xr:uid="{6F16026B-A051-4407-B0A7-6A015A7B4AFB}"/>
    <cellStyle name="Comma 110 2 5 3 4" xfId="35571" xr:uid="{9E5BDB06-1FEF-4E34-A837-9103950F10B9}"/>
    <cellStyle name="Comma 110 2 5 4" xfId="31092" xr:uid="{7F232D3E-E2CE-400D-BAD6-06AA62C2965B}"/>
    <cellStyle name="Comma 110 2 6" xfId="9775" xr:uid="{E86A5AA3-FEF1-4AAF-A127-D719C38C64AF}"/>
    <cellStyle name="Comma 110 2 6 2" xfId="11284" xr:uid="{D56FCAE5-5359-4023-97E0-5B75C46F62CD}"/>
    <cellStyle name="Comma 110 2 6 2 2" xfId="12778" xr:uid="{2D98D0EC-21CE-4B77-9ECE-3C916A06717F}"/>
    <cellStyle name="Comma 110 2 6 2 2 2" xfId="18014" xr:uid="{18707A89-9C33-4D17-B5C8-563D03BDFB74}"/>
    <cellStyle name="Comma 110 2 6 2 2 2 2" xfId="28480" xr:uid="{F46C595C-86FD-4CFA-8951-A5DBF924C419}"/>
    <cellStyle name="Comma 110 2 6 2 2 2 2 2" xfId="50149" xr:uid="{07D953D7-383E-455F-B1FC-3762520812B9}"/>
    <cellStyle name="Comma 110 2 6 2 2 2 3" xfId="39683" xr:uid="{88546FDB-230B-46C5-8561-9F3F28624334}"/>
    <cellStyle name="Comma 110 2 6 2 2 3" xfId="23248" xr:uid="{07416036-92F2-4C67-8E42-30005ABBB40D}"/>
    <cellStyle name="Comma 110 2 6 2 2 3 2" xfId="44917" xr:uid="{C4AB5FA7-5D5E-4F48-AFDF-9520C6B0C089}"/>
    <cellStyle name="Comma 110 2 6 2 2 4" xfId="34451" xr:uid="{A77D499B-C60A-46AC-A00B-DCA66733EA25}"/>
    <cellStyle name="Comma 110 2 6 2 3" xfId="16520" xr:uid="{535DA89F-D3FC-4AB1-B1A4-2F5AD8B24EDE}"/>
    <cellStyle name="Comma 110 2 6 2 3 2" xfId="26986" xr:uid="{EC1C4595-9D66-4F0D-BBEE-1F599B49D990}"/>
    <cellStyle name="Comma 110 2 6 2 3 2 2" xfId="48655" xr:uid="{2D9ADC2A-FFC3-4750-8759-0913DB55B24E}"/>
    <cellStyle name="Comma 110 2 6 2 3 3" xfId="38189" xr:uid="{C9F55265-2DF0-431E-A86A-1094F296CDCA}"/>
    <cellStyle name="Comma 110 2 6 2 4" xfId="21754" xr:uid="{79FC0E85-D5AE-4320-BB4A-DC77906C10AE}"/>
    <cellStyle name="Comma 110 2 6 2 4 2" xfId="43423" xr:uid="{F21B1322-E628-4086-A470-546100717AE6}"/>
    <cellStyle name="Comma 110 2 6 2 5" xfId="32957" xr:uid="{CEE3F85D-F459-4CC4-9692-E770A3A71EC3}"/>
    <cellStyle name="Comma 110 2 6 3" xfId="10537" xr:uid="{7AA63B1C-9F0C-4A60-97DB-F0731A8ACE51}"/>
    <cellStyle name="Comma 110 2 6 3 2" xfId="15773" xr:uid="{84C19D25-A711-4559-8E33-9141BE5F2F63}"/>
    <cellStyle name="Comma 110 2 6 3 2 2" xfId="26239" xr:uid="{2CCE8C6E-12A6-4FAC-A657-97623049D1B7}"/>
    <cellStyle name="Comma 110 2 6 3 2 2 2" xfId="47908" xr:uid="{A86FC8C5-E780-469A-9E3F-C8B52658AB70}"/>
    <cellStyle name="Comma 110 2 6 3 2 3" xfId="37442" xr:uid="{E249A722-552A-41EB-BB21-07AF63132118}"/>
    <cellStyle name="Comma 110 2 6 3 3" xfId="21007" xr:uid="{F8EA973F-10E0-45D7-822D-2887E6B0694A}"/>
    <cellStyle name="Comma 110 2 6 3 3 2" xfId="42676" xr:uid="{8185CDAD-56EF-4749-8D44-0CD7F18E88E4}"/>
    <cellStyle name="Comma 110 2 6 3 4" xfId="32210" xr:uid="{C0D29C29-ED5F-4DFE-8CA1-0A23088101B2}"/>
    <cellStyle name="Comma 110 2 6 4" xfId="12031" xr:uid="{A94E5F2B-B4D2-469B-958F-5B04BFB96101}"/>
    <cellStyle name="Comma 110 2 6 4 2" xfId="17267" xr:uid="{C21800BF-B24C-40A2-9E32-C6F7294300A5}"/>
    <cellStyle name="Comma 110 2 6 4 2 2" xfId="27733" xr:uid="{8B61A64C-42B9-4EB5-B624-A8AEAB2FFA71}"/>
    <cellStyle name="Comma 110 2 6 4 2 2 2" xfId="49402" xr:uid="{FD6D2769-D2AC-41F9-A192-7954D8EB1B28}"/>
    <cellStyle name="Comma 110 2 6 4 2 3" xfId="38936" xr:uid="{8AE5D25D-D06B-4F04-819D-FC0BE1B9EC32}"/>
    <cellStyle name="Comma 110 2 6 4 3" xfId="22501" xr:uid="{657AA5F9-CD9C-4ED5-8C0A-10E74EDBE7E1}"/>
    <cellStyle name="Comma 110 2 6 4 3 2" xfId="44170" xr:uid="{D138CB1B-19D7-440C-BB36-5E2D0ABBE15F}"/>
    <cellStyle name="Comma 110 2 6 4 4" xfId="33704" xr:uid="{B21E1739-303B-4386-BF24-CF6E6BEB6D7E}"/>
    <cellStyle name="Comma 110 2 6 5" xfId="14274" xr:uid="{E5296515-5F2D-49D9-96FB-281ADFBEFE18}"/>
    <cellStyle name="Comma 110 2 6 5 2" xfId="19506" xr:uid="{FD74164D-C7ED-4160-B694-01C2B880F592}"/>
    <cellStyle name="Comma 110 2 6 5 2 2" xfId="29972" xr:uid="{13581BFD-56CB-48FF-8318-D429C1EEB679}"/>
    <cellStyle name="Comma 110 2 6 5 2 2 2" xfId="51641" xr:uid="{38056C74-C513-4D26-BA53-007742410128}"/>
    <cellStyle name="Comma 110 2 6 5 2 3" xfId="41175" xr:uid="{88E59CBD-7D0A-418A-AD4C-CC930AC3F303}"/>
    <cellStyle name="Comma 110 2 6 5 3" xfId="24740" xr:uid="{2B6FD249-DB54-4D51-9B25-25B4C61412B3}"/>
    <cellStyle name="Comma 110 2 6 5 3 2" xfId="46409" xr:uid="{E3E6589B-48FD-4C5C-973C-DC18E8437F6C}"/>
    <cellStyle name="Comma 110 2 6 5 4" xfId="35943" xr:uid="{05A53301-4A3B-4B22-B4A9-E8E535BD7FDA}"/>
    <cellStyle name="Comma 110 2 6 6" xfId="15027" xr:uid="{F4AAD424-1B70-41C7-80BD-2C4AAEDFB131}"/>
    <cellStyle name="Comma 110 2 6 6 2" xfId="25493" xr:uid="{0A327335-9ADB-4AB7-A4D4-907F78C522EC}"/>
    <cellStyle name="Comma 110 2 6 6 2 2" xfId="47162" xr:uid="{AB575055-AE70-4880-9C0A-E5949B35DA07}"/>
    <cellStyle name="Comma 110 2 6 6 3" xfId="36696" xr:uid="{C56E1AAD-716F-439C-A994-5D931EC2E85D}"/>
    <cellStyle name="Comma 110 2 6 7" xfId="20261" xr:uid="{D4A3A13A-9DEA-42F1-89C3-448EA0D04624}"/>
    <cellStyle name="Comma 110 2 6 7 2" xfId="41930" xr:uid="{78CDA1A4-B409-4AFB-847A-5B722CEB78DF}"/>
    <cellStyle name="Comma 110 2 6 8" xfId="31464" xr:uid="{C4BA2278-B5DF-4D6F-B1AA-121B3A9E2116}"/>
    <cellStyle name="Comma 110 2 7" xfId="13531" xr:uid="{FB01DFCC-DC1A-4398-BB4B-CF40480D2CF7}"/>
    <cellStyle name="Comma 110 2 7 2" xfId="18763" xr:uid="{815DE321-A75B-48DA-958E-DD92DFC2D2D1}"/>
    <cellStyle name="Comma 110 2 7 2 2" xfId="29229" xr:uid="{7389CFBF-8408-47D2-876E-27B8E712B854}"/>
    <cellStyle name="Comma 110 2 7 2 2 2" xfId="50898" xr:uid="{40CFD19C-6D77-403F-A91E-237F3ACBF56F}"/>
    <cellStyle name="Comma 110 2 7 2 3" xfId="40432" xr:uid="{598FBB41-60D2-4AE6-938B-48D6BCEFA434}"/>
    <cellStyle name="Comma 110 2 7 3" xfId="23997" xr:uid="{9E9C354E-5825-4107-81C9-C4DE50B787FC}"/>
    <cellStyle name="Comma 110 2 7 3 2" xfId="45666" xr:uid="{8F9D60AC-BB14-4C4E-A0F9-C881475C3B01}"/>
    <cellStyle name="Comma 110 2 7 4" xfId="35200" xr:uid="{6A95EE6F-B31A-4E39-8DD7-6919E8359F94}"/>
    <cellStyle name="Comma 110 2 8" xfId="30721" xr:uid="{A53A81D3-5AED-4AA5-B6F5-885E5CF39AA5}"/>
    <cellStyle name="Comma 110 3" xfId="2163" xr:uid="{00000000-0005-0000-0000-00002E010000}"/>
    <cellStyle name="Comma 110 3 2" xfId="2922" xr:uid="{00000000-0005-0000-0000-00002F010000}"/>
    <cellStyle name="Comma 110 3 2 2" xfId="5071" xr:uid="{00000000-0005-0000-0000-000030010000}"/>
    <cellStyle name="Comma 110 3 2 2 2" xfId="9476" xr:uid="{00000000-0005-0000-0000-000031010000}"/>
    <cellStyle name="Comma 110 3 2 2 2 2" xfId="10225" xr:uid="{5185D7D1-F8B6-4F76-86C9-D6BAA6FB2279}"/>
    <cellStyle name="Comma 110 3 2 2 2 2 2" xfId="11734" xr:uid="{A966D522-43F8-421F-9084-2823CF625BD9}"/>
    <cellStyle name="Comma 110 3 2 2 2 2 2 2" xfId="13228" xr:uid="{5C1BF434-F265-4087-B3CF-16243DD6821E}"/>
    <cellStyle name="Comma 110 3 2 2 2 2 2 2 2" xfId="18464" xr:uid="{D08B7118-C8CF-4BE5-A92C-A78F95835CC8}"/>
    <cellStyle name="Comma 110 3 2 2 2 2 2 2 2 2" xfId="28930" xr:uid="{CEE6C329-CBD9-4DC0-B195-F3F222013A9C}"/>
    <cellStyle name="Comma 110 3 2 2 2 2 2 2 2 2 2" xfId="50599" xr:uid="{A59E276F-1ADF-4301-884B-1B431D60E280}"/>
    <cellStyle name="Comma 110 3 2 2 2 2 2 2 2 3" xfId="40133" xr:uid="{F9D554CA-E645-4D6A-BB5B-2B77394E487C}"/>
    <cellStyle name="Comma 110 3 2 2 2 2 2 2 3" xfId="23698" xr:uid="{7777A482-EB07-46FD-879F-ED13C4EA736E}"/>
    <cellStyle name="Comma 110 3 2 2 2 2 2 2 3 2" xfId="45367" xr:uid="{1FC83718-32DA-45E3-BA9C-AEEF5118ED3D}"/>
    <cellStyle name="Comma 110 3 2 2 2 2 2 2 4" xfId="34901" xr:uid="{71AA317F-61E7-4573-B9ED-35103286E8EB}"/>
    <cellStyle name="Comma 110 3 2 2 2 2 2 3" xfId="16970" xr:uid="{4F3FBC1D-9C3A-425E-8A01-D73D7F19536B}"/>
    <cellStyle name="Comma 110 3 2 2 2 2 2 3 2" xfId="27436" xr:uid="{C616976A-F54C-43E1-89BC-C54C3555FF1A}"/>
    <cellStyle name="Comma 110 3 2 2 2 2 2 3 2 2" xfId="49105" xr:uid="{DB927F78-0692-44CD-B700-AD780F6DA244}"/>
    <cellStyle name="Comma 110 3 2 2 2 2 2 3 3" xfId="38639" xr:uid="{78944C22-D4C8-44AB-9B08-2738FE825DEA}"/>
    <cellStyle name="Comma 110 3 2 2 2 2 2 4" xfId="22204" xr:uid="{0EB58B1C-CEB8-48F5-84F1-94EE19F6D01C}"/>
    <cellStyle name="Comma 110 3 2 2 2 2 2 4 2" xfId="43873" xr:uid="{5EC3B279-D03B-45F5-96A1-42797952B091}"/>
    <cellStyle name="Comma 110 3 2 2 2 2 2 5" xfId="33407" xr:uid="{FC68F9A1-E5C1-4401-A683-E37E03EE584B}"/>
    <cellStyle name="Comma 110 3 2 2 2 2 3" xfId="10987" xr:uid="{092F2354-5A89-4C44-B576-D396C3852405}"/>
    <cellStyle name="Comma 110 3 2 2 2 2 3 2" xfId="16223" xr:uid="{7E350D0B-34CB-4923-82B0-96F278DBBD20}"/>
    <cellStyle name="Comma 110 3 2 2 2 2 3 2 2" xfId="26689" xr:uid="{8F99EBE4-9F8C-4B2F-9376-8246E7CD21DC}"/>
    <cellStyle name="Comma 110 3 2 2 2 2 3 2 2 2" xfId="48358" xr:uid="{A4D92ED9-676E-41B5-A9BE-9672AFD1A449}"/>
    <cellStyle name="Comma 110 3 2 2 2 2 3 2 3" xfId="37892" xr:uid="{229C028C-A376-4961-A683-1C8DBF939611}"/>
    <cellStyle name="Comma 110 3 2 2 2 2 3 3" xfId="21457" xr:uid="{4276F893-BCF2-45BE-A325-4783DF117230}"/>
    <cellStyle name="Comma 110 3 2 2 2 2 3 3 2" xfId="43126" xr:uid="{618D61F5-5B5F-46A6-863A-99ECC9293DD3}"/>
    <cellStyle name="Comma 110 3 2 2 2 2 3 4" xfId="32660" xr:uid="{A752D397-E94C-4C85-9D86-B63CE78301DB}"/>
    <cellStyle name="Comma 110 3 2 2 2 2 4" xfId="12481" xr:uid="{5D4300D0-7348-46C7-90E8-F8411C9E3216}"/>
    <cellStyle name="Comma 110 3 2 2 2 2 4 2" xfId="17717" xr:uid="{A46F9D2C-6D51-4B28-8B89-0542D249741B}"/>
    <cellStyle name="Comma 110 3 2 2 2 2 4 2 2" xfId="28183" xr:uid="{B2754930-5854-4958-9627-6AB732AD3574}"/>
    <cellStyle name="Comma 110 3 2 2 2 2 4 2 2 2" xfId="49852" xr:uid="{DB7DA3CB-523F-408D-B4A1-F5D3AE6A1EBA}"/>
    <cellStyle name="Comma 110 3 2 2 2 2 4 2 3" xfId="39386" xr:uid="{009AD9DB-5492-4027-A89F-29D39B3916A1}"/>
    <cellStyle name="Comma 110 3 2 2 2 2 4 3" xfId="22951" xr:uid="{0E35ED3C-DE0D-4A3A-8F29-7C2B752419FE}"/>
    <cellStyle name="Comma 110 3 2 2 2 2 4 3 2" xfId="44620" xr:uid="{CFEB7041-0F1E-460E-8B18-A1571565B8D7}"/>
    <cellStyle name="Comma 110 3 2 2 2 2 4 4" xfId="34154" xr:uid="{CA52D61D-F64C-4D46-BC04-CBB4024BBC60}"/>
    <cellStyle name="Comma 110 3 2 2 2 2 5" xfId="14724" xr:uid="{C241C868-9863-4A1A-900F-2D03730AD5AC}"/>
    <cellStyle name="Comma 110 3 2 2 2 2 5 2" xfId="19956" xr:uid="{009BA059-9753-47D9-8F3F-E2FA9FBE8D23}"/>
    <cellStyle name="Comma 110 3 2 2 2 2 5 2 2" xfId="30422" xr:uid="{EA363861-AF4B-4B63-A1D4-C6B72663761F}"/>
    <cellStyle name="Comma 110 3 2 2 2 2 5 2 2 2" xfId="52091" xr:uid="{87B75351-1DBF-4C34-9627-BD6C4121E87D}"/>
    <cellStyle name="Comma 110 3 2 2 2 2 5 2 3" xfId="41625" xr:uid="{94EC6258-4BFA-4426-A03D-BD8FBF4FF6E4}"/>
    <cellStyle name="Comma 110 3 2 2 2 2 5 3" xfId="25190" xr:uid="{9151573B-594D-4CCB-8F7E-B1ED11D6EAD5}"/>
    <cellStyle name="Comma 110 3 2 2 2 2 5 3 2" xfId="46859" xr:uid="{21F09EAA-29C3-4B99-8DF8-8C2385B560A8}"/>
    <cellStyle name="Comma 110 3 2 2 2 2 5 4" xfId="36393" xr:uid="{65607267-A489-4868-ACB3-A0D054020527}"/>
    <cellStyle name="Comma 110 3 2 2 2 2 6" xfId="15477" xr:uid="{A1E1E244-111C-4B30-8299-1C255E2E95CA}"/>
    <cellStyle name="Comma 110 3 2 2 2 2 6 2" xfId="25943" xr:uid="{884E3F95-9ADA-4E27-A8C5-DBC0115538E6}"/>
    <cellStyle name="Comma 110 3 2 2 2 2 6 2 2" xfId="47612" xr:uid="{23A5899F-297E-4945-9E37-DF451500412C}"/>
    <cellStyle name="Comma 110 3 2 2 2 2 6 3" xfId="37146" xr:uid="{7A607E06-02DC-4231-BE64-6582F076EF34}"/>
    <cellStyle name="Comma 110 3 2 2 2 2 7" xfId="20711" xr:uid="{2A926D21-8366-43AF-9E35-D2EAA8AC6297}"/>
    <cellStyle name="Comma 110 3 2 2 2 2 7 2" xfId="42380" xr:uid="{FE676851-B972-4A29-8212-4516C2CE7E6A}"/>
    <cellStyle name="Comma 110 3 2 2 2 2 8" xfId="31914" xr:uid="{B2FBAC93-7BDC-44AC-A3B3-E2AC3C56FCA2}"/>
    <cellStyle name="Comma 110 3 2 2 2 3" xfId="13979" xr:uid="{A828646F-9F5E-4CDE-94C4-546C74D761A7}"/>
    <cellStyle name="Comma 110 3 2 2 2 3 2" xfId="19211" xr:uid="{C64C1ED4-7AF2-44BE-993F-C208FB059EFA}"/>
    <cellStyle name="Comma 110 3 2 2 2 3 2 2" xfId="29677" xr:uid="{4C6E197E-FA25-4AFD-A3AA-7AC80D2CB57B}"/>
    <cellStyle name="Comma 110 3 2 2 2 3 2 2 2" xfId="51346" xr:uid="{274AC1B4-61D8-496E-8C6A-D57DC677E2A3}"/>
    <cellStyle name="Comma 110 3 2 2 2 3 2 3" xfId="40880" xr:uid="{BB35366C-3AE6-4DE1-8449-08D8670BB5DB}"/>
    <cellStyle name="Comma 110 3 2 2 2 3 3" xfId="24445" xr:uid="{E3FA6145-5CC5-4819-9409-9573FB29050E}"/>
    <cellStyle name="Comma 110 3 2 2 2 3 3 2" xfId="46114" xr:uid="{E14A9F68-56C0-487E-A70A-6CF48BC351F6}"/>
    <cellStyle name="Comma 110 3 2 2 2 3 4" xfId="35648" xr:uid="{DF808F83-87F0-4EAE-8D09-F69406C07F88}"/>
    <cellStyle name="Comma 110 3 2 2 2 4" xfId="31169" xr:uid="{6AACD1B8-787C-4B9D-ADEC-1DA51C834CA6}"/>
    <cellStyle name="Comma 110 3 2 2 3" xfId="9853" xr:uid="{03417379-5012-44B4-98F4-60605BBC4DA3}"/>
    <cellStyle name="Comma 110 3 2 2 3 2" xfId="11362" xr:uid="{51CE8786-EB71-42AA-ADBC-C96130834300}"/>
    <cellStyle name="Comma 110 3 2 2 3 2 2" xfId="12856" xr:uid="{7D492029-6A4E-4409-8D29-F1FB5634C696}"/>
    <cellStyle name="Comma 110 3 2 2 3 2 2 2" xfId="18092" xr:uid="{D03319A1-2A1F-4B38-BFCE-6C517547EEFD}"/>
    <cellStyle name="Comma 110 3 2 2 3 2 2 2 2" xfId="28558" xr:uid="{DE0E70EB-DE46-41C0-AB53-678925E12E14}"/>
    <cellStyle name="Comma 110 3 2 2 3 2 2 2 2 2" xfId="50227" xr:uid="{5EAB66C5-67A9-4745-B189-41EB477D969A}"/>
    <cellStyle name="Comma 110 3 2 2 3 2 2 2 3" xfId="39761" xr:uid="{746ACD87-CF0F-4D9C-B6A1-9ED7073494BF}"/>
    <cellStyle name="Comma 110 3 2 2 3 2 2 3" xfId="23326" xr:uid="{113EC529-3C30-4573-815C-908362A82F8B}"/>
    <cellStyle name="Comma 110 3 2 2 3 2 2 3 2" xfId="44995" xr:uid="{0DCF03FC-572E-427E-AEFF-1EA216150F55}"/>
    <cellStyle name="Comma 110 3 2 2 3 2 2 4" xfId="34529" xr:uid="{AE8FCF2B-02B7-462C-98FE-39C550A1B79A}"/>
    <cellStyle name="Comma 110 3 2 2 3 2 3" xfId="16598" xr:uid="{E8455533-CFC0-4BA1-9BF1-DFD59FD5B2DC}"/>
    <cellStyle name="Comma 110 3 2 2 3 2 3 2" xfId="27064" xr:uid="{41406F54-65CB-41AB-9374-3D449C1F779E}"/>
    <cellStyle name="Comma 110 3 2 2 3 2 3 2 2" xfId="48733" xr:uid="{F7092AC5-4090-4B4B-948F-5EBA9389F62B}"/>
    <cellStyle name="Comma 110 3 2 2 3 2 3 3" xfId="38267" xr:uid="{3A497112-8641-4B98-9471-D8C6B0334195}"/>
    <cellStyle name="Comma 110 3 2 2 3 2 4" xfId="21832" xr:uid="{306D3CC5-FBCA-47DC-B13A-FDD4E64C5D67}"/>
    <cellStyle name="Comma 110 3 2 2 3 2 4 2" xfId="43501" xr:uid="{A1EE4400-E80C-4CF5-8A97-491CEF0B7A29}"/>
    <cellStyle name="Comma 110 3 2 2 3 2 5" xfId="33035" xr:uid="{1B8A105B-6162-43E7-A751-5E38140629CE}"/>
    <cellStyle name="Comma 110 3 2 2 3 3" xfId="10615" xr:uid="{A5A96142-9D8F-407C-8497-327EEBB462E6}"/>
    <cellStyle name="Comma 110 3 2 2 3 3 2" xfId="15851" xr:uid="{903438B9-0395-4B9B-B187-FC7B0392C304}"/>
    <cellStyle name="Comma 110 3 2 2 3 3 2 2" xfId="26317" xr:uid="{B987574F-C404-4893-B53F-30B54E6ECABD}"/>
    <cellStyle name="Comma 110 3 2 2 3 3 2 2 2" xfId="47986" xr:uid="{18257FF4-D149-4075-8C32-347D94CA6388}"/>
    <cellStyle name="Comma 110 3 2 2 3 3 2 3" xfId="37520" xr:uid="{C73DFD7B-C136-4DE5-8BFD-2CF7DE7F69C0}"/>
    <cellStyle name="Comma 110 3 2 2 3 3 3" xfId="21085" xr:uid="{5FECE395-18EB-4245-8FD6-AF469F511723}"/>
    <cellStyle name="Comma 110 3 2 2 3 3 3 2" xfId="42754" xr:uid="{2F26BDA2-9AEC-461B-8D0C-2112E0896421}"/>
    <cellStyle name="Comma 110 3 2 2 3 3 4" xfId="32288" xr:uid="{EE857128-8AAB-4879-8DBB-590956AE77FD}"/>
    <cellStyle name="Comma 110 3 2 2 3 4" xfId="12109" xr:uid="{AD2D669B-C460-4571-982F-08AFD44FB357}"/>
    <cellStyle name="Comma 110 3 2 2 3 4 2" xfId="17345" xr:uid="{414BF6F2-1118-4631-AFD8-0F6F1718D649}"/>
    <cellStyle name="Comma 110 3 2 2 3 4 2 2" xfId="27811" xr:uid="{ED173DB0-1974-4AD8-9F77-5D1919A23637}"/>
    <cellStyle name="Comma 110 3 2 2 3 4 2 2 2" xfId="49480" xr:uid="{A9447E72-30CD-4916-935F-0237FCF5B525}"/>
    <cellStyle name="Comma 110 3 2 2 3 4 2 3" xfId="39014" xr:uid="{DD9539EF-4998-41D8-9726-3B5AA7D53187}"/>
    <cellStyle name="Comma 110 3 2 2 3 4 3" xfId="22579" xr:uid="{A96E5B28-1026-4063-ABDB-E00A98CF2262}"/>
    <cellStyle name="Comma 110 3 2 2 3 4 3 2" xfId="44248" xr:uid="{8020FCAA-0261-40CD-BD00-91461CD49759}"/>
    <cellStyle name="Comma 110 3 2 2 3 4 4" xfId="33782" xr:uid="{6DD41F2B-13E2-4DB6-A1C9-774AFA574278}"/>
    <cellStyle name="Comma 110 3 2 2 3 5" xfId="14352" xr:uid="{AF2383E0-6E21-4629-8051-8BB960B9D060}"/>
    <cellStyle name="Comma 110 3 2 2 3 5 2" xfId="19584" xr:uid="{FCF953D6-25A9-40D3-88E1-CA16C9FC92F5}"/>
    <cellStyle name="Comma 110 3 2 2 3 5 2 2" xfId="30050" xr:uid="{F84D1D50-3936-4C9D-A6E6-56F3C70AEC8E}"/>
    <cellStyle name="Comma 110 3 2 2 3 5 2 2 2" xfId="51719" xr:uid="{93A0F26B-B64E-4DB2-A0A6-4E0394F4910E}"/>
    <cellStyle name="Comma 110 3 2 2 3 5 2 3" xfId="41253" xr:uid="{6AE558AD-A50A-4055-8CAC-42593EC142C8}"/>
    <cellStyle name="Comma 110 3 2 2 3 5 3" xfId="24818" xr:uid="{8570C1B1-49F0-4D8D-A74D-0D38440A2DBB}"/>
    <cellStyle name="Comma 110 3 2 2 3 5 3 2" xfId="46487" xr:uid="{B65F7693-57E2-4C14-A08A-2F92F8A85229}"/>
    <cellStyle name="Comma 110 3 2 2 3 5 4" xfId="36021" xr:uid="{E182D29F-D031-4F64-A81F-4E6B9DAED455}"/>
    <cellStyle name="Comma 110 3 2 2 3 6" xfId="15105" xr:uid="{BF24F738-C2D0-436B-8000-C5FE4FEDC80D}"/>
    <cellStyle name="Comma 110 3 2 2 3 6 2" xfId="25571" xr:uid="{0F522B29-78D8-437D-AE18-43F7BEA23334}"/>
    <cellStyle name="Comma 110 3 2 2 3 6 2 2" xfId="47240" xr:uid="{FCF0758C-20CD-4DC4-84F1-F9C84D307706}"/>
    <cellStyle name="Comma 110 3 2 2 3 6 3" xfId="36774" xr:uid="{A69770CA-D31F-4724-9C80-AFD978881A63}"/>
    <cellStyle name="Comma 110 3 2 2 3 7" xfId="20339" xr:uid="{F0544C46-6C23-4DE8-ACD2-203CFEDFB4D5}"/>
    <cellStyle name="Comma 110 3 2 2 3 7 2" xfId="42008" xr:uid="{D65FC2ED-1B4C-4BDA-A6AD-0AEB85DF4066}"/>
    <cellStyle name="Comma 110 3 2 2 3 8" xfId="31542" xr:uid="{D2607894-C2F9-49B1-BA4F-D05FC2031E05}"/>
    <cellStyle name="Comma 110 3 2 2 4" xfId="13608" xr:uid="{01263AE2-1A08-416A-8AA9-4D8EC3264E83}"/>
    <cellStyle name="Comma 110 3 2 2 4 2" xfId="18840" xr:uid="{6EC0CF72-5AEA-44A2-86F4-64A27E983F97}"/>
    <cellStyle name="Comma 110 3 2 2 4 2 2" xfId="29306" xr:uid="{D1CB8B51-7BF6-44B7-AB47-7E879793EC1E}"/>
    <cellStyle name="Comma 110 3 2 2 4 2 2 2" xfId="50975" xr:uid="{36AB7B33-0751-48AC-94C3-4E27D13B3F91}"/>
    <cellStyle name="Comma 110 3 2 2 4 2 3" xfId="40509" xr:uid="{84EDD8C8-A399-47C3-A071-A1FFA7CD0331}"/>
    <cellStyle name="Comma 110 3 2 2 4 3" xfId="24074" xr:uid="{44007193-B708-4F1D-8FC6-C5F0F3B15265}"/>
    <cellStyle name="Comma 110 3 2 2 4 3 2" xfId="45743" xr:uid="{62201496-03BF-45CC-8394-5F8929BE011B}"/>
    <cellStyle name="Comma 110 3 2 2 4 4" xfId="35277" xr:uid="{8B4F81E6-136C-4215-AD6F-C6225B98FF50}"/>
    <cellStyle name="Comma 110 3 2 2 5" xfId="30798" xr:uid="{FD7ADDF3-0778-42F9-BF97-2F58F1BEAE91}"/>
    <cellStyle name="Comma 110 3 2 3" xfId="9459" xr:uid="{00000000-0005-0000-0000-000032010000}"/>
    <cellStyle name="Comma 110 3 2 3 2" xfId="10208" xr:uid="{988F7B25-1DB5-4557-9DED-677A391C737C}"/>
    <cellStyle name="Comma 110 3 2 3 2 2" xfId="11717" xr:uid="{C3AE32B4-AFD7-4252-9076-E86A65F2E12A}"/>
    <cellStyle name="Comma 110 3 2 3 2 2 2" xfId="13211" xr:uid="{36374FA8-9302-4ABC-BE29-8AF7A2AFEB2E}"/>
    <cellStyle name="Comma 110 3 2 3 2 2 2 2" xfId="18447" xr:uid="{79B369C6-A4B8-44D7-BBD3-3770C4C36CF7}"/>
    <cellStyle name="Comma 110 3 2 3 2 2 2 2 2" xfId="28913" xr:uid="{3A137D40-9C2F-4C63-81CE-B14D6831FFE6}"/>
    <cellStyle name="Comma 110 3 2 3 2 2 2 2 2 2" xfId="50582" xr:uid="{E277CB5E-44EC-421F-8EC8-835B95E95C2C}"/>
    <cellStyle name="Comma 110 3 2 3 2 2 2 2 3" xfId="40116" xr:uid="{3A37339E-8E3B-4D4B-8436-580AEF8300F1}"/>
    <cellStyle name="Comma 110 3 2 3 2 2 2 3" xfId="23681" xr:uid="{650AFD8A-580D-48AF-8442-5D423268FF69}"/>
    <cellStyle name="Comma 110 3 2 3 2 2 2 3 2" xfId="45350" xr:uid="{F663B072-E2E2-4507-86D8-5881A2E25D6F}"/>
    <cellStyle name="Comma 110 3 2 3 2 2 2 4" xfId="34884" xr:uid="{5A6B2BF1-8985-4474-8399-D77ED18E61B0}"/>
    <cellStyle name="Comma 110 3 2 3 2 2 3" xfId="16953" xr:uid="{B56A9AA7-11CC-4965-B992-F7AF70A51E39}"/>
    <cellStyle name="Comma 110 3 2 3 2 2 3 2" xfId="27419" xr:uid="{7A634451-F51E-43EE-A695-A0BF9F607187}"/>
    <cellStyle name="Comma 110 3 2 3 2 2 3 2 2" xfId="49088" xr:uid="{255066D2-64B4-415C-8F5E-56E82E230821}"/>
    <cellStyle name="Comma 110 3 2 3 2 2 3 3" xfId="38622" xr:uid="{AC6AF956-6CC7-431F-AEB3-FA6DC30BAA06}"/>
    <cellStyle name="Comma 110 3 2 3 2 2 4" xfId="22187" xr:uid="{D78F5C7C-E6E4-4149-BEA1-B22E5E22C043}"/>
    <cellStyle name="Comma 110 3 2 3 2 2 4 2" xfId="43856" xr:uid="{BB9B22C6-D364-400A-8D83-6E15F3CDB305}"/>
    <cellStyle name="Comma 110 3 2 3 2 2 5" xfId="33390" xr:uid="{5B70B908-7752-431A-9EEF-153551D59E4A}"/>
    <cellStyle name="Comma 110 3 2 3 2 3" xfId="10970" xr:uid="{C5B2CB03-E9C7-459E-9624-3FBADF63F304}"/>
    <cellStyle name="Comma 110 3 2 3 2 3 2" xfId="16206" xr:uid="{46EE4CCF-9316-492A-ADA6-F2BB3B4F1D26}"/>
    <cellStyle name="Comma 110 3 2 3 2 3 2 2" xfId="26672" xr:uid="{F5635129-343E-466A-84D1-4C5C5BC7A784}"/>
    <cellStyle name="Comma 110 3 2 3 2 3 2 2 2" xfId="48341" xr:uid="{0A10C459-A6E2-4EA3-9F6F-902CF61C7C81}"/>
    <cellStyle name="Comma 110 3 2 3 2 3 2 3" xfId="37875" xr:uid="{3A86C11D-D150-4C62-AE47-E22D68C3E0F2}"/>
    <cellStyle name="Comma 110 3 2 3 2 3 3" xfId="21440" xr:uid="{75592826-4C51-475F-B3FF-11CF13747861}"/>
    <cellStyle name="Comma 110 3 2 3 2 3 3 2" xfId="43109" xr:uid="{7F734FDE-09E0-4A72-8E47-22E7ACD03A44}"/>
    <cellStyle name="Comma 110 3 2 3 2 3 4" xfId="32643" xr:uid="{58349677-DB53-4717-80CE-8F039746E5D1}"/>
    <cellStyle name="Comma 110 3 2 3 2 4" xfId="12464" xr:uid="{360132B2-F442-468B-B089-4BB59A9DD5DA}"/>
    <cellStyle name="Comma 110 3 2 3 2 4 2" xfId="17700" xr:uid="{12E590C4-5F2B-4732-8C06-66C93C18FCC6}"/>
    <cellStyle name="Comma 110 3 2 3 2 4 2 2" xfId="28166" xr:uid="{850BE6E7-1452-4303-B565-A3F5B2CB2DBE}"/>
    <cellStyle name="Comma 110 3 2 3 2 4 2 2 2" xfId="49835" xr:uid="{5479AF0F-212B-47C7-9D36-1A49CAF00F34}"/>
    <cellStyle name="Comma 110 3 2 3 2 4 2 3" xfId="39369" xr:uid="{5FD66423-93D2-4135-BFAF-D9472CB7B463}"/>
    <cellStyle name="Comma 110 3 2 3 2 4 3" xfId="22934" xr:uid="{1E21D40A-1B88-4E70-B227-3B5516A87457}"/>
    <cellStyle name="Comma 110 3 2 3 2 4 3 2" xfId="44603" xr:uid="{BC64F120-F4D8-4F22-A109-77F52D6CA97E}"/>
    <cellStyle name="Comma 110 3 2 3 2 4 4" xfId="34137" xr:uid="{77AC528C-C31B-4219-A5AF-148FBDD1B2CE}"/>
    <cellStyle name="Comma 110 3 2 3 2 5" xfId="14707" xr:uid="{AA5C75D3-C5BD-47EA-B0D1-408CD48B1579}"/>
    <cellStyle name="Comma 110 3 2 3 2 5 2" xfId="19939" xr:uid="{B064A9F7-A029-44AB-9271-C138743B80E4}"/>
    <cellStyle name="Comma 110 3 2 3 2 5 2 2" xfId="30405" xr:uid="{6CE1ACC6-1D01-4017-918F-C7AC66143F9A}"/>
    <cellStyle name="Comma 110 3 2 3 2 5 2 2 2" xfId="52074" xr:uid="{FA64A17A-19C1-48AB-9DC5-0AA7C837C13E}"/>
    <cellStyle name="Comma 110 3 2 3 2 5 2 3" xfId="41608" xr:uid="{4FA20DA0-7F6C-4ED2-9971-C0EB7024D09A}"/>
    <cellStyle name="Comma 110 3 2 3 2 5 3" xfId="25173" xr:uid="{BF021C3C-8282-4B7E-A9CE-5D213434297F}"/>
    <cellStyle name="Comma 110 3 2 3 2 5 3 2" xfId="46842" xr:uid="{306EF662-FED8-4474-A2B6-AC87C65A58E7}"/>
    <cellStyle name="Comma 110 3 2 3 2 5 4" xfId="36376" xr:uid="{B500B73D-5FB6-4EB6-A997-BA599445B361}"/>
    <cellStyle name="Comma 110 3 2 3 2 6" xfId="15460" xr:uid="{71295AD3-032C-42BA-98CA-D664889D3FBB}"/>
    <cellStyle name="Comma 110 3 2 3 2 6 2" xfId="25926" xr:uid="{028EA25A-C950-4718-AE77-DE540B910123}"/>
    <cellStyle name="Comma 110 3 2 3 2 6 2 2" xfId="47595" xr:uid="{1D77A29B-E996-40AA-AB10-F9B93B626818}"/>
    <cellStyle name="Comma 110 3 2 3 2 6 3" xfId="37129" xr:uid="{07DE3EEB-1A16-479B-BF8F-1107E28C3BBC}"/>
    <cellStyle name="Comma 110 3 2 3 2 7" xfId="20694" xr:uid="{4204FC61-A8F1-4F54-95C8-FBB8A3A1D12F}"/>
    <cellStyle name="Comma 110 3 2 3 2 7 2" xfId="42363" xr:uid="{A7EB0CD4-9F7E-4008-8B10-304A9EF6011F}"/>
    <cellStyle name="Comma 110 3 2 3 2 8" xfId="31897" xr:uid="{BAAF1B88-C524-426D-AA27-07E55248BD50}"/>
    <cellStyle name="Comma 110 3 2 3 3" xfId="13962" xr:uid="{3F9E5A19-F495-47DB-B99F-36958E3F68A6}"/>
    <cellStyle name="Comma 110 3 2 3 3 2" xfId="19194" xr:uid="{95310EAF-1975-43A0-8F97-2908B16CCB8D}"/>
    <cellStyle name="Comma 110 3 2 3 3 2 2" xfId="29660" xr:uid="{DB1857EF-43C1-4010-8D1C-12725F21D0BA}"/>
    <cellStyle name="Comma 110 3 2 3 3 2 2 2" xfId="51329" xr:uid="{9C250FAF-F187-46CF-BC71-68B55658AA65}"/>
    <cellStyle name="Comma 110 3 2 3 3 2 3" xfId="40863" xr:uid="{0A9C6746-EF4E-4096-983B-E48026F71677}"/>
    <cellStyle name="Comma 110 3 2 3 3 3" xfId="24428" xr:uid="{A29D3495-4478-414F-95FA-549B47D9AC23}"/>
    <cellStyle name="Comma 110 3 2 3 3 3 2" xfId="46097" xr:uid="{C9673FED-FA3A-41DD-BA20-C80C6E31AADD}"/>
    <cellStyle name="Comma 110 3 2 3 3 4" xfId="35631" xr:uid="{D8474524-9FDC-48E0-9B55-E20EC2FA9FED}"/>
    <cellStyle name="Comma 110 3 2 3 4" xfId="31152" xr:uid="{64330F57-F8F0-488A-BBC6-584233CED2FC}"/>
    <cellStyle name="Comma 110 3 2 4" xfId="9836" xr:uid="{BB2A1F2B-7B01-47CF-981E-7C246BE0DE8A}"/>
    <cellStyle name="Comma 110 3 2 4 2" xfId="11345" xr:uid="{E6F9C21E-0627-4237-9250-2321A8948E0B}"/>
    <cellStyle name="Comma 110 3 2 4 2 2" xfId="12839" xr:uid="{630C144D-81CB-45D6-8AC5-24DCD0DD3A65}"/>
    <cellStyle name="Comma 110 3 2 4 2 2 2" xfId="18075" xr:uid="{72C309F9-74DA-4834-A73F-4C0C9DEDC8E2}"/>
    <cellStyle name="Comma 110 3 2 4 2 2 2 2" xfId="28541" xr:uid="{8674BC7B-7350-453E-8CB6-D2598DAF3477}"/>
    <cellStyle name="Comma 110 3 2 4 2 2 2 2 2" xfId="50210" xr:uid="{4AA085E2-8702-41D0-9764-6B8742240118}"/>
    <cellStyle name="Comma 110 3 2 4 2 2 2 3" xfId="39744" xr:uid="{5B002230-4243-40F4-A08F-EB10D26319B2}"/>
    <cellStyle name="Comma 110 3 2 4 2 2 3" xfId="23309" xr:uid="{F67C3B44-01BD-49D4-B5AD-02C80CBFA0E2}"/>
    <cellStyle name="Comma 110 3 2 4 2 2 3 2" xfId="44978" xr:uid="{683013FF-939D-41BE-AEE8-2CC7FC378EBD}"/>
    <cellStyle name="Comma 110 3 2 4 2 2 4" xfId="34512" xr:uid="{669BE1C8-7C80-4959-988B-0C60B1CF27A9}"/>
    <cellStyle name="Comma 110 3 2 4 2 3" xfId="16581" xr:uid="{BF15C625-7E91-4487-AB14-E6307BB8EE66}"/>
    <cellStyle name="Comma 110 3 2 4 2 3 2" xfId="27047" xr:uid="{89414403-C434-499F-A078-DCFD7386A43E}"/>
    <cellStyle name="Comma 110 3 2 4 2 3 2 2" xfId="48716" xr:uid="{3183458B-D7CB-427D-A05D-F1D37B6F6C3A}"/>
    <cellStyle name="Comma 110 3 2 4 2 3 3" xfId="38250" xr:uid="{C5FF7026-5247-4A63-A6C0-272DB8D07FCD}"/>
    <cellStyle name="Comma 110 3 2 4 2 4" xfId="21815" xr:uid="{C6ADB600-4360-48E2-A999-B10C664F8388}"/>
    <cellStyle name="Comma 110 3 2 4 2 4 2" xfId="43484" xr:uid="{7EA8219B-BD60-4555-8A3A-D90225A48882}"/>
    <cellStyle name="Comma 110 3 2 4 2 5" xfId="33018" xr:uid="{7786C92E-92C8-4022-A9FD-D569CA21EEC2}"/>
    <cellStyle name="Comma 110 3 2 4 3" xfId="10598" xr:uid="{9BBD0804-E226-42AC-ACEB-C5A8CF7C7691}"/>
    <cellStyle name="Comma 110 3 2 4 3 2" xfId="15834" xr:uid="{77735D99-EA7D-417D-9DF5-30ADF5196AEF}"/>
    <cellStyle name="Comma 110 3 2 4 3 2 2" xfId="26300" xr:uid="{5E43BDBD-4391-4B74-85D3-5D3E70AE8B5E}"/>
    <cellStyle name="Comma 110 3 2 4 3 2 2 2" xfId="47969" xr:uid="{5387AE05-C809-455C-923A-EE6341ECA9BC}"/>
    <cellStyle name="Comma 110 3 2 4 3 2 3" xfId="37503" xr:uid="{DB9133A4-2EC4-44CA-948E-83C1D13A8E53}"/>
    <cellStyle name="Comma 110 3 2 4 3 3" xfId="21068" xr:uid="{9E3C0432-9FDA-466F-BC81-8E064643D0C6}"/>
    <cellStyle name="Comma 110 3 2 4 3 3 2" xfId="42737" xr:uid="{EECFCBAA-6C2E-4067-8DA0-46575A88C8F1}"/>
    <cellStyle name="Comma 110 3 2 4 3 4" xfId="32271" xr:uid="{DD58CCDA-C9B4-47D4-A0A7-8CD31AC35217}"/>
    <cellStyle name="Comma 110 3 2 4 4" xfId="12092" xr:uid="{E0D1163F-73BC-48B1-BBAC-D4F142316321}"/>
    <cellStyle name="Comma 110 3 2 4 4 2" xfId="17328" xr:uid="{7CD947E5-B73A-40D1-A735-33083FF3E4F3}"/>
    <cellStyle name="Comma 110 3 2 4 4 2 2" xfId="27794" xr:uid="{61432E07-9093-459D-BB40-35F0D42D2778}"/>
    <cellStyle name="Comma 110 3 2 4 4 2 2 2" xfId="49463" xr:uid="{92057ED5-CA3A-4951-B0B9-E9274D97C5E7}"/>
    <cellStyle name="Comma 110 3 2 4 4 2 3" xfId="38997" xr:uid="{C834CC03-E6A9-4137-A086-4E576D701F4D}"/>
    <cellStyle name="Comma 110 3 2 4 4 3" xfId="22562" xr:uid="{3C46362E-AD6E-409B-BD07-00D8860E1B5D}"/>
    <cellStyle name="Comma 110 3 2 4 4 3 2" xfId="44231" xr:uid="{3A627016-9AA3-4D4F-8EA2-4DDBE668E362}"/>
    <cellStyle name="Comma 110 3 2 4 4 4" xfId="33765" xr:uid="{9F08D29E-B375-4232-8F96-8F27C25EC860}"/>
    <cellStyle name="Comma 110 3 2 4 5" xfId="14335" xr:uid="{D0B37511-A014-4542-A5B6-A8469C54B564}"/>
    <cellStyle name="Comma 110 3 2 4 5 2" xfId="19567" xr:uid="{670D86EE-3CD3-40FD-9F4F-FE0020483755}"/>
    <cellStyle name="Comma 110 3 2 4 5 2 2" xfId="30033" xr:uid="{2C3BB06F-A8F2-4369-83E3-2E1CDC4A3692}"/>
    <cellStyle name="Comma 110 3 2 4 5 2 2 2" xfId="51702" xr:uid="{2FF85F4A-0ABA-401D-96E2-B7A23DC4ED19}"/>
    <cellStyle name="Comma 110 3 2 4 5 2 3" xfId="41236" xr:uid="{1A05FD92-2ADF-4575-8B20-52DEF177B589}"/>
    <cellStyle name="Comma 110 3 2 4 5 3" xfId="24801" xr:uid="{F25853DF-B1AB-45E6-ADC2-6F599B826CAF}"/>
    <cellStyle name="Comma 110 3 2 4 5 3 2" xfId="46470" xr:uid="{C7568998-EF91-42EC-839F-6B103E6D565B}"/>
    <cellStyle name="Comma 110 3 2 4 5 4" xfId="36004" xr:uid="{CB0FBBB4-7AD7-400C-A80D-EECE9B2527FB}"/>
    <cellStyle name="Comma 110 3 2 4 6" xfId="15088" xr:uid="{A1D11A67-8FDC-47DE-83A1-DF229463E30C}"/>
    <cellStyle name="Comma 110 3 2 4 6 2" xfId="25554" xr:uid="{E58A7B19-AF38-4136-9931-9917FFD30A32}"/>
    <cellStyle name="Comma 110 3 2 4 6 2 2" xfId="47223" xr:uid="{B56E7EF3-63EA-435A-ABB0-A4C110BE824D}"/>
    <cellStyle name="Comma 110 3 2 4 6 3" xfId="36757" xr:uid="{4A01D334-5BD3-4330-8EF7-10DEB05E5C82}"/>
    <cellStyle name="Comma 110 3 2 4 7" xfId="20322" xr:uid="{21FAE1B8-CDE8-4355-8ED6-6CC3B38616F5}"/>
    <cellStyle name="Comma 110 3 2 4 7 2" xfId="41991" xr:uid="{07D2795F-17D0-4883-860E-7148024CE8FF}"/>
    <cellStyle name="Comma 110 3 2 4 8" xfId="31525" xr:uid="{002E344B-4D45-473E-B216-90C55295B52B}"/>
    <cellStyle name="Comma 110 3 2 5" xfId="13591" xr:uid="{E2C6CD9E-9C56-4305-A3A8-6E8A95FF258F}"/>
    <cellStyle name="Comma 110 3 2 5 2" xfId="18823" xr:uid="{C80D0070-65CC-434A-976C-A081E6205A8C}"/>
    <cellStyle name="Comma 110 3 2 5 2 2" xfId="29289" xr:uid="{98C01A80-A841-4136-9DFF-8D02EA6C8C71}"/>
    <cellStyle name="Comma 110 3 2 5 2 2 2" xfId="50958" xr:uid="{A2868E10-DF3E-40E4-A325-B6A571B9DCC8}"/>
    <cellStyle name="Comma 110 3 2 5 2 3" xfId="40492" xr:uid="{88EF5867-9D1A-4972-90B5-3F0457F5E2EF}"/>
    <cellStyle name="Comma 110 3 2 5 3" xfId="24057" xr:uid="{188DDB4D-C19E-497C-B24E-7C18E8C27E69}"/>
    <cellStyle name="Comma 110 3 2 5 3 2" xfId="45726" xr:uid="{DF2A8FE2-1E48-487E-AAAE-92226FD41412}"/>
    <cellStyle name="Comma 110 3 2 5 4" xfId="35260" xr:uid="{C79FE789-0025-4342-87FF-5627844F96DF}"/>
    <cellStyle name="Comma 110 3 2 6" xfId="30781" xr:uid="{31A8C25A-C1A8-4B10-B79D-2457F3352AD4}"/>
    <cellStyle name="Comma 110 3 3" xfId="5072" xr:uid="{00000000-0005-0000-0000-000033010000}"/>
    <cellStyle name="Comma 110 3 3 2" xfId="9477" xr:uid="{00000000-0005-0000-0000-000034010000}"/>
    <cellStyle name="Comma 110 3 3 2 2" xfId="10226" xr:uid="{F0F09842-F329-4FCE-B304-38F099CE00EF}"/>
    <cellStyle name="Comma 110 3 3 2 2 2" xfId="11735" xr:uid="{47975803-5441-47E4-A613-2A70253D0DE2}"/>
    <cellStyle name="Comma 110 3 3 2 2 2 2" xfId="13229" xr:uid="{FCC2B337-10B9-4494-9E69-7DD896DA0AED}"/>
    <cellStyle name="Comma 110 3 3 2 2 2 2 2" xfId="18465" xr:uid="{89F21152-7BCC-406D-AB26-C9D669EB3A80}"/>
    <cellStyle name="Comma 110 3 3 2 2 2 2 2 2" xfId="28931" xr:uid="{C83CEFFF-B2A3-48F5-A027-298E3D0036D0}"/>
    <cellStyle name="Comma 110 3 3 2 2 2 2 2 2 2" xfId="50600" xr:uid="{74E9C7D3-8BAC-4B7A-B321-6CD0103E2117}"/>
    <cellStyle name="Comma 110 3 3 2 2 2 2 2 3" xfId="40134" xr:uid="{C73D9B5C-088A-499A-8C6F-D46B6497C7DD}"/>
    <cellStyle name="Comma 110 3 3 2 2 2 2 3" xfId="23699" xr:uid="{65288ACC-F9CE-4024-A284-4DC0E61B35CA}"/>
    <cellStyle name="Comma 110 3 3 2 2 2 2 3 2" xfId="45368" xr:uid="{EBB5BAC0-E3D5-4A6C-BA79-9F22026CCECE}"/>
    <cellStyle name="Comma 110 3 3 2 2 2 2 4" xfId="34902" xr:uid="{5A2D815A-2F64-4B87-93AA-CAB13F1D1CF0}"/>
    <cellStyle name="Comma 110 3 3 2 2 2 3" xfId="16971" xr:uid="{98B05679-7E52-4E40-894F-39304C99AD82}"/>
    <cellStyle name="Comma 110 3 3 2 2 2 3 2" xfId="27437" xr:uid="{7DEBEFCC-B779-4213-9E39-97776CC1DAAB}"/>
    <cellStyle name="Comma 110 3 3 2 2 2 3 2 2" xfId="49106" xr:uid="{D91284E8-240A-4574-8FE7-E3C1112296C4}"/>
    <cellStyle name="Comma 110 3 3 2 2 2 3 3" xfId="38640" xr:uid="{DF207FB8-729E-4420-B3FC-9D761C0264D9}"/>
    <cellStyle name="Comma 110 3 3 2 2 2 4" xfId="22205" xr:uid="{B170EF8E-97C7-4A6F-9D14-E2BE7478CF98}"/>
    <cellStyle name="Comma 110 3 3 2 2 2 4 2" xfId="43874" xr:uid="{5575C790-25EC-4C06-B684-6A3D31C2CD02}"/>
    <cellStyle name="Comma 110 3 3 2 2 2 5" xfId="33408" xr:uid="{871F917A-76AF-48A2-BAE7-6F2E00BD7F07}"/>
    <cellStyle name="Comma 110 3 3 2 2 3" xfId="10988" xr:uid="{E39FC203-4203-455E-A2E5-2E33D3A41854}"/>
    <cellStyle name="Comma 110 3 3 2 2 3 2" xfId="16224" xr:uid="{1B7EC317-A211-48BB-9203-014B6D84309F}"/>
    <cellStyle name="Comma 110 3 3 2 2 3 2 2" xfId="26690" xr:uid="{C46C70D1-551E-425D-ABBA-9E6E02E3806D}"/>
    <cellStyle name="Comma 110 3 3 2 2 3 2 2 2" xfId="48359" xr:uid="{08C6114F-F8C8-47C8-A7EF-92F4B6984BD5}"/>
    <cellStyle name="Comma 110 3 3 2 2 3 2 3" xfId="37893" xr:uid="{49280BCB-48E2-4C0F-AFE2-9F9953F5610F}"/>
    <cellStyle name="Comma 110 3 3 2 2 3 3" xfId="21458" xr:uid="{75C91876-7BF7-42A4-B82E-0C977E044588}"/>
    <cellStyle name="Comma 110 3 3 2 2 3 3 2" xfId="43127" xr:uid="{B9EF242C-2D7C-43CB-BA4A-4E96F3AAF071}"/>
    <cellStyle name="Comma 110 3 3 2 2 3 4" xfId="32661" xr:uid="{08CD8568-A60D-4608-95AB-195408135459}"/>
    <cellStyle name="Comma 110 3 3 2 2 4" xfId="12482" xr:uid="{C41EEA40-2A4A-4EA6-8AF9-58A9E41C6CC7}"/>
    <cellStyle name="Comma 110 3 3 2 2 4 2" xfId="17718" xr:uid="{DA09BB5B-E710-4109-BEC2-FFFA2AAF025E}"/>
    <cellStyle name="Comma 110 3 3 2 2 4 2 2" xfId="28184" xr:uid="{E7CE86D1-10C1-4E2C-AC0C-6C21BBC0801C}"/>
    <cellStyle name="Comma 110 3 3 2 2 4 2 2 2" xfId="49853" xr:uid="{08759D77-9C20-4BF1-BEE0-66F2E9BDA16D}"/>
    <cellStyle name="Comma 110 3 3 2 2 4 2 3" xfId="39387" xr:uid="{66A66D9E-4BF8-468F-BA82-64BDE06F2940}"/>
    <cellStyle name="Comma 110 3 3 2 2 4 3" xfId="22952" xr:uid="{62D685BB-EC3A-4D50-B064-00CC18472860}"/>
    <cellStyle name="Comma 110 3 3 2 2 4 3 2" xfId="44621" xr:uid="{C5F1FEA8-5D40-4BD9-9B5E-FC29BC5F16D0}"/>
    <cellStyle name="Comma 110 3 3 2 2 4 4" xfId="34155" xr:uid="{6330B3BF-98CE-4AC5-902A-B8FBD2DC82B6}"/>
    <cellStyle name="Comma 110 3 3 2 2 5" xfId="14725" xr:uid="{76534258-1A2C-414F-865B-F5E65B0D7ED3}"/>
    <cellStyle name="Comma 110 3 3 2 2 5 2" xfId="19957" xr:uid="{3819B671-22BA-4104-B2E0-AB2F8F65ECD8}"/>
    <cellStyle name="Comma 110 3 3 2 2 5 2 2" xfId="30423" xr:uid="{EADDBB1C-C3F7-4B0C-95AF-6995661E6A6D}"/>
    <cellStyle name="Comma 110 3 3 2 2 5 2 2 2" xfId="52092" xr:uid="{16B4D899-43DF-49D3-85BE-D143F85B3CE3}"/>
    <cellStyle name="Comma 110 3 3 2 2 5 2 3" xfId="41626" xr:uid="{1D3A58D9-7E28-4913-9961-F2EF425063BE}"/>
    <cellStyle name="Comma 110 3 3 2 2 5 3" xfId="25191" xr:uid="{C0064C76-17A3-44F1-B435-F3A80A3FB126}"/>
    <cellStyle name="Comma 110 3 3 2 2 5 3 2" xfId="46860" xr:uid="{FE311353-CC24-48CA-9111-487C0B58E580}"/>
    <cellStyle name="Comma 110 3 3 2 2 5 4" xfId="36394" xr:uid="{F1F73AE6-4A3F-4706-BF45-65827C7EA715}"/>
    <cellStyle name="Comma 110 3 3 2 2 6" xfId="15478" xr:uid="{5A6FAE04-2329-4F0F-885F-D96D417D0C84}"/>
    <cellStyle name="Comma 110 3 3 2 2 6 2" xfId="25944" xr:uid="{22F4BB8C-154B-4152-ADC2-0F51F81E591B}"/>
    <cellStyle name="Comma 110 3 3 2 2 6 2 2" xfId="47613" xr:uid="{8CD2542E-6563-4506-9E36-5DE47D25B38F}"/>
    <cellStyle name="Comma 110 3 3 2 2 6 3" xfId="37147" xr:uid="{8C38B7DE-DD85-4D49-9B22-ED8CA2A7C71B}"/>
    <cellStyle name="Comma 110 3 3 2 2 7" xfId="20712" xr:uid="{EDD7B460-ED99-4410-B949-BCC69A46EB47}"/>
    <cellStyle name="Comma 110 3 3 2 2 7 2" xfId="42381" xr:uid="{B8F61CD9-B143-4C1C-8E26-327784424472}"/>
    <cellStyle name="Comma 110 3 3 2 2 8" xfId="31915" xr:uid="{B84AE812-C449-45A5-976C-927AB1CF0344}"/>
    <cellStyle name="Comma 110 3 3 2 3" xfId="13980" xr:uid="{5D6E01A7-038C-4C64-9E03-CF7596FD1ACD}"/>
    <cellStyle name="Comma 110 3 3 2 3 2" xfId="19212" xr:uid="{5550321C-41B9-4FB9-AA34-AA86497DC4F7}"/>
    <cellStyle name="Comma 110 3 3 2 3 2 2" xfId="29678" xr:uid="{302D2B10-28A3-47FD-BACB-A4390450F2F0}"/>
    <cellStyle name="Comma 110 3 3 2 3 2 2 2" xfId="51347" xr:uid="{D9CBB448-184B-4CDA-8A2E-964FF3D113F7}"/>
    <cellStyle name="Comma 110 3 3 2 3 2 3" xfId="40881" xr:uid="{12AA32B1-2331-44AF-A40C-1F6A5104C4B2}"/>
    <cellStyle name="Comma 110 3 3 2 3 3" xfId="24446" xr:uid="{944BB826-3784-40D2-BCAC-323F4219522B}"/>
    <cellStyle name="Comma 110 3 3 2 3 3 2" xfId="46115" xr:uid="{C96040CF-D9E7-436E-84A1-8281FA08C924}"/>
    <cellStyle name="Comma 110 3 3 2 3 4" xfId="35649" xr:uid="{42F107C3-690C-45DE-8F9B-8F8B8BDE61A4}"/>
    <cellStyle name="Comma 110 3 3 2 4" xfId="31170" xr:uid="{CACD2D39-9EF8-40B9-A816-FA625C12437F}"/>
    <cellStyle name="Comma 110 3 3 3" xfId="9854" xr:uid="{0F84E986-AFB9-4051-832A-077B9CECBA46}"/>
    <cellStyle name="Comma 110 3 3 3 2" xfId="11363" xr:uid="{F6640A72-D0BD-4D4B-B3E9-C65E680A076A}"/>
    <cellStyle name="Comma 110 3 3 3 2 2" xfId="12857" xr:uid="{664DE00F-D242-433F-BA4D-8A7EC59565B7}"/>
    <cellStyle name="Comma 110 3 3 3 2 2 2" xfId="18093" xr:uid="{DD4BABA7-9270-41A3-AC99-1348C07C1449}"/>
    <cellStyle name="Comma 110 3 3 3 2 2 2 2" xfId="28559" xr:uid="{C9177C56-00E3-4760-8BF2-E27039BAF4AF}"/>
    <cellStyle name="Comma 110 3 3 3 2 2 2 2 2" xfId="50228" xr:uid="{0A08B888-49AD-4B26-9A3E-1A51494C95EA}"/>
    <cellStyle name="Comma 110 3 3 3 2 2 2 3" xfId="39762" xr:uid="{6595857A-6512-4DC2-9DA0-5DB120BFFB75}"/>
    <cellStyle name="Comma 110 3 3 3 2 2 3" xfId="23327" xr:uid="{53E9CE2A-624B-4588-96B5-74111E0673E3}"/>
    <cellStyle name="Comma 110 3 3 3 2 2 3 2" xfId="44996" xr:uid="{C84C9918-0817-4124-B8ED-DF419DAE18DF}"/>
    <cellStyle name="Comma 110 3 3 3 2 2 4" xfId="34530" xr:uid="{77E2A938-3798-4005-B83C-38CBD34EA168}"/>
    <cellStyle name="Comma 110 3 3 3 2 3" xfId="16599" xr:uid="{47C96736-DCE8-45A3-8499-2522035EAD9D}"/>
    <cellStyle name="Comma 110 3 3 3 2 3 2" xfId="27065" xr:uid="{CB8DFEEC-BBD3-4558-90A6-FD50726048CE}"/>
    <cellStyle name="Comma 110 3 3 3 2 3 2 2" xfId="48734" xr:uid="{922B07E5-4DC7-40EC-8ACF-DD0294C448F7}"/>
    <cellStyle name="Comma 110 3 3 3 2 3 3" xfId="38268" xr:uid="{E48CB25E-3CEA-47CE-B781-1734F2BB6007}"/>
    <cellStyle name="Comma 110 3 3 3 2 4" xfId="21833" xr:uid="{45EAA1AE-D62F-42AC-B5A6-D1C64BA81713}"/>
    <cellStyle name="Comma 110 3 3 3 2 4 2" xfId="43502" xr:uid="{48B91E39-07B4-4A10-B530-4C1AB9142D79}"/>
    <cellStyle name="Comma 110 3 3 3 2 5" xfId="33036" xr:uid="{064CCF1B-EE15-4BB9-A9C6-3692A3D478DB}"/>
    <cellStyle name="Comma 110 3 3 3 3" xfId="10616" xr:uid="{FBC29654-7979-46F9-AB15-4B3006F63AA9}"/>
    <cellStyle name="Comma 110 3 3 3 3 2" xfId="15852" xr:uid="{680EE26C-FEE0-43EC-994B-092ECABCD595}"/>
    <cellStyle name="Comma 110 3 3 3 3 2 2" xfId="26318" xr:uid="{8D9431E1-9A32-4ACE-8EDB-BAE5ACA1E54D}"/>
    <cellStyle name="Comma 110 3 3 3 3 2 2 2" xfId="47987" xr:uid="{CBC0E7CA-657A-4C38-888B-C86E09F0199F}"/>
    <cellStyle name="Comma 110 3 3 3 3 2 3" xfId="37521" xr:uid="{666E892E-473F-43B6-BA91-2B1AB69AD266}"/>
    <cellStyle name="Comma 110 3 3 3 3 3" xfId="21086" xr:uid="{E0374866-C2A7-4ACB-8F10-303B02107A66}"/>
    <cellStyle name="Comma 110 3 3 3 3 3 2" xfId="42755" xr:uid="{EFDFD250-BEFE-411C-AF89-A8245E15204E}"/>
    <cellStyle name="Comma 110 3 3 3 3 4" xfId="32289" xr:uid="{B7E85FEB-C9FC-4E35-9F5D-2C900A29566B}"/>
    <cellStyle name="Comma 110 3 3 3 4" xfId="12110" xr:uid="{EA74388A-E243-4129-9657-E5A9A5D2F471}"/>
    <cellStyle name="Comma 110 3 3 3 4 2" xfId="17346" xr:uid="{40FBF176-7BF5-4F73-9714-FB98F1C0C3C8}"/>
    <cellStyle name="Comma 110 3 3 3 4 2 2" xfId="27812" xr:uid="{BE21EA08-A9A3-49E6-9258-EFCCD0214DA9}"/>
    <cellStyle name="Comma 110 3 3 3 4 2 2 2" xfId="49481" xr:uid="{514154C0-4AAD-48AF-85D0-A065819D0F06}"/>
    <cellStyle name="Comma 110 3 3 3 4 2 3" xfId="39015" xr:uid="{40AC880A-BE22-4AAA-A5C9-A2EEC77D3F35}"/>
    <cellStyle name="Comma 110 3 3 3 4 3" xfId="22580" xr:uid="{5E0DA88E-1B82-4075-B8E4-C564AB4ABE6F}"/>
    <cellStyle name="Comma 110 3 3 3 4 3 2" xfId="44249" xr:uid="{D02CCB66-58DC-43DB-8F24-C4435128F233}"/>
    <cellStyle name="Comma 110 3 3 3 4 4" xfId="33783" xr:uid="{E9AF835D-DEEC-4391-BA24-B129C6EB65F2}"/>
    <cellStyle name="Comma 110 3 3 3 5" xfId="14353" xr:uid="{8D692BB0-A860-44A1-AA65-6389DA579EEF}"/>
    <cellStyle name="Comma 110 3 3 3 5 2" xfId="19585" xr:uid="{49CCCFF1-53F0-4CA8-8171-CBA9FA5C2EFA}"/>
    <cellStyle name="Comma 110 3 3 3 5 2 2" xfId="30051" xr:uid="{213079DF-A92B-4AEC-8F4C-08D21DDFA63A}"/>
    <cellStyle name="Comma 110 3 3 3 5 2 2 2" xfId="51720" xr:uid="{D2C2C357-C4FB-4FD7-BEF3-43CBAE143A51}"/>
    <cellStyle name="Comma 110 3 3 3 5 2 3" xfId="41254" xr:uid="{579CF42D-6DA4-4A41-B9AA-853B89180177}"/>
    <cellStyle name="Comma 110 3 3 3 5 3" xfId="24819" xr:uid="{8517D1E4-BAFB-4EBF-AF0E-255AC4E0B864}"/>
    <cellStyle name="Comma 110 3 3 3 5 3 2" xfId="46488" xr:uid="{71B06238-5A08-4250-958A-E5C9978F2D12}"/>
    <cellStyle name="Comma 110 3 3 3 5 4" xfId="36022" xr:uid="{9B3B3175-9EB3-4927-91B9-BC8266A4FEFF}"/>
    <cellStyle name="Comma 110 3 3 3 6" xfId="15106" xr:uid="{79C1C056-5EFC-4E26-908F-A9CCF96D5E98}"/>
    <cellStyle name="Comma 110 3 3 3 6 2" xfId="25572" xr:uid="{72F32AFD-2E56-4124-814A-A09C39099B59}"/>
    <cellStyle name="Comma 110 3 3 3 6 2 2" xfId="47241" xr:uid="{6E09F8B7-017E-458D-9F6C-FFB9197042C2}"/>
    <cellStyle name="Comma 110 3 3 3 6 3" xfId="36775" xr:uid="{47BC27A5-B58E-451E-BEF3-ED902550A671}"/>
    <cellStyle name="Comma 110 3 3 3 7" xfId="20340" xr:uid="{227FEBBF-F9D3-4E2A-B9FF-AA2F8ABAE23F}"/>
    <cellStyle name="Comma 110 3 3 3 7 2" xfId="42009" xr:uid="{2C45AFB5-A9C3-464B-9BDA-8B125760EEF6}"/>
    <cellStyle name="Comma 110 3 3 3 8" xfId="31543" xr:uid="{9180A11A-A72C-4638-819E-11F3036FF369}"/>
    <cellStyle name="Comma 110 3 3 4" xfId="13609" xr:uid="{7157ED8E-78C2-4638-9A8F-DF7B8DCB9CB9}"/>
    <cellStyle name="Comma 110 3 3 4 2" xfId="18841" xr:uid="{369EE642-7A72-445B-A85F-CF17D379273F}"/>
    <cellStyle name="Comma 110 3 3 4 2 2" xfId="29307" xr:uid="{5B0146D7-D2F9-4886-86B9-7FB4A0D53711}"/>
    <cellStyle name="Comma 110 3 3 4 2 2 2" xfId="50976" xr:uid="{6F9F1737-70CC-4482-BC0B-CBFC5FA9EB1E}"/>
    <cellStyle name="Comma 110 3 3 4 2 3" xfId="40510" xr:uid="{E4EC9169-18EC-45B0-97AF-96A176128F13}"/>
    <cellStyle name="Comma 110 3 3 4 3" xfId="24075" xr:uid="{25EBCD91-61D4-4D12-A1B1-E865C28C0A3B}"/>
    <cellStyle name="Comma 110 3 3 4 3 2" xfId="45744" xr:uid="{D2CFC42C-ED5B-49D9-BCB7-1EAE6A3695E1}"/>
    <cellStyle name="Comma 110 3 3 4 4" xfId="35278" xr:uid="{1659A478-DE07-4EFD-88D5-C1F8B975FF9E}"/>
    <cellStyle name="Comma 110 3 3 5" xfId="30799" xr:uid="{7BF46614-23FC-4F8B-96DC-40FACC96F4B7}"/>
    <cellStyle name="Comma 110 3 4" xfId="9447" xr:uid="{00000000-0005-0000-0000-000035010000}"/>
    <cellStyle name="Comma 110 3 4 2" xfId="10196" xr:uid="{6324F635-5D6A-49F1-8EA6-D9F1DD1090DB}"/>
    <cellStyle name="Comma 110 3 4 2 2" xfId="11705" xr:uid="{8E8A3D0E-D583-4E8A-AB6A-1D777BA9E203}"/>
    <cellStyle name="Comma 110 3 4 2 2 2" xfId="13199" xr:uid="{B9EB8FA8-736B-4A2F-A6CF-491E4511E020}"/>
    <cellStyle name="Comma 110 3 4 2 2 2 2" xfId="18435" xr:uid="{77F4B614-7189-427E-AB2D-555C5C727CF9}"/>
    <cellStyle name="Comma 110 3 4 2 2 2 2 2" xfId="28901" xr:uid="{D490D44A-2025-4D17-9C22-F80EB0CF844A}"/>
    <cellStyle name="Comma 110 3 4 2 2 2 2 2 2" xfId="50570" xr:uid="{5087C615-F99D-4B0F-88F9-7859E3D15BC1}"/>
    <cellStyle name="Comma 110 3 4 2 2 2 2 3" xfId="40104" xr:uid="{E94AFA70-9600-4A1B-844F-8B852F95492A}"/>
    <cellStyle name="Comma 110 3 4 2 2 2 3" xfId="23669" xr:uid="{61D8A2A4-2578-4BE7-89BA-C3B7C59B684D}"/>
    <cellStyle name="Comma 110 3 4 2 2 2 3 2" xfId="45338" xr:uid="{4E186428-C6E6-4ABA-A239-57629F722D3A}"/>
    <cellStyle name="Comma 110 3 4 2 2 2 4" xfId="34872" xr:uid="{A41BC6D9-6334-4A81-B770-974AE29CA693}"/>
    <cellStyle name="Comma 110 3 4 2 2 3" xfId="16941" xr:uid="{61D189D0-C3DE-411F-9696-2BEDAA220549}"/>
    <cellStyle name="Comma 110 3 4 2 2 3 2" xfId="27407" xr:uid="{7461E507-C592-45F9-9C13-66EA31C1AB3E}"/>
    <cellStyle name="Comma 110 3 4 2 2 3 2 2" xfId="49076" xr:uid="{7B942EC2-E890-471B-9B47-335EF3884C2B}"/>
    <cellStyle name="Comma 110 3 4 2 2 3 3" xfId="38610" xr:uid="{20D831E9-2B2F-4B50-B6D4-FF86ABD39F22}"/>
    <cellStyle name="Comma 110 3 4 2 2 4" xfId="22175" xr:uid="{BC215061-EB24-4D56-A10E-979E991CE334}"/>
    <cellStyle name="Comma 110 3 4 2 2 4 2" xfId="43844" xr:uid="{ABE3B1FC-8C98-4C99-B338-C7FDCE70F614}"/>
    <cellStyle name="Comma 110 3 4 2 2 5" xfId="33378" xr:uid="{924781FD-A761-4C18-8E16-CB6D9A704F22}"/>
    <cellStyle name="Comma 110 3 4 2 3" xfId="10958" xr:uid="{EC84CF37-D37D-4957-A2DD-04CCBC024B08}"/>
    <cellStyle name="Comma 110 3 4 2 3 2" xfId="16194" xr:uid="{5DC427BD-1FF7-40D3-A330-316EE50CB9F1}"/>
    <cellStyle name="Comma 110 3 4 2 3 2 2" xfId="26660" xr:uid="{4E84CE8B-FF44-4235-AB8B-B71C6758847D}"/>
    <cellStyle name="Comma 110 3 4 2 3 2 2 2" xfId="48329" xr:uid="{5CC3EC8C-80A1-4C28-B7D7-335EA05B1496}"/>
    <cellStyle name="Comma 110 3 4 2 3 2 3" xfId="37863" xr:uid="{4880791D-68FB-4FF2-9A7D-DF6421BFE8CA}"/>
    <cellStyle name="Comma 110 3 4 2 3 3" xfId="21428" xr:uid="{83EC3E67-CA99-45BC-B18A-DF3D5E75343B}"/>
    <cellStyle name="Comma 110 3 4 2 3 3 2" xfId="43097" xr:uid="{368E3877-1C19-411D-829E-97ABAEA35B36}"/>
    <cellStyle name="Comma 110 3 4 2 3 4" xfId="32631" xr:uid="{A8A60EDE-5303-4235-80BF-15185D28CE0E}"/>
    <cellStyle name="Comma 110 3 4 2 4" xfId="12452" xr:uid="{5A382287-E501-4C81-BD1C-B2723BB6DEFE}"/>
    <cellStyle name="Comma 110 3 4 2 4 2" xfId="17688" xr:uid="{A1FFB85F-B020-4A9E-8E84-C6C82F7AA528}"/>
    <cellStyle name="Comma 110 3 4 2 4 2 2" xfId="28154" xr:uid="{177C8808-63A6-4483-902A-3710DB7736B4}"/>
    <cellStyle name="Comma 110 3 4 2 4 2 2 2" xfId="49823" xr:uid="{71F43206-8781-4053-948A-8C3F35136AC9}"/>
    <cellStyle name="Comma 110 3 4 2 4 2 3" xfId="39357" xr:uid="{CA1FBF2B-6CB7-4870-8B5E-FE1004902297}"/>
    <cellStyle name="Comma 110 3 4 2 4 3" xfId="22922" xr:uid="{A3594DBC-51E8-437D-98AC-5DD7F06DBAA4}"/>
    <cellStyle name="Comma 110 3 4 2 4 3 2" xfId="44591" xr:uid="{DA89CBE7-F5EF-43FF-B53C-3BC841675664}"/>
    <cellStyle name="Comma 110 3 4 2 4 4" xfId="34125" xr:uid="{9184C408-0199-4BAA-9ABA-602DB5DE2F4A}"/>
    <cellStyle name="Comma 110 3 4 2 5" xfId="14695" xr:uid="{B22CB43A-D648-482B-9FF1-D64E93713068}"/>
    <cellStyle name="Comma 110 3 4 2 5 2" xfId="19927" xr:uid="{E0C0481A-D99B-417E-834B-A31E96B852E2}"/>
    <cellStyle name="Comma 110 3 4 2 5 2 2" xfId="30393" xr:uid="{488B77CD-A73C-4759-8D62-9E63133ECB05}"/>
    <cellStyle name="Comma 110 3 4 2 5 2 2 2" xfId="52062" xr:uid="{84D27894-5E97-40A9-A602-902069842B27}"/>
    <cellStyle name="Comma 110 3 4 2 5 2 3" xfId="41596" xr:uid="{151ACEAD-4963-4C38-812C-04CC8687999F}"/>
    <cellStyle name="Comma 110 3 4 2 5 3" xfId="25161" xr:uid="{AF4A52C9-25CD-4DCC-A351-7618A1333CBE}"/>
    <cellStyle name="Comma 110 3 4 2 5 3 2" xfId="46830" xr:uid="{59698AF5-1D9B-4263-9AF9-26DF0552CD58}"/>
    <cellStyle name="Comma 110 3 4 2 5 4" xfId="36364" xr:uid="{07CD1012-B49A-48B9-91F7-1AB32648D772}"/>
    <cellStyle name="Comma 110 3 4 2 6" xfId="15448" xr:uid="{5F2DA57D-15C9-45B6-8ECC-A68E491A3CDF}"/>
    <cellStyle name="Comma 110 3 4 2 6 2" xfId="25914" xr:uid="{2CDE9DF2-30EF-467D-9179-C46BAB13B8FA}"/>
    <cellStyle name="Comma 110 3 4 2 6 2 2" xfId="47583" xr:uid="{B1587466-7781-470B-9CF2-AC42D310B385}"/>
    <cellStyle name="Comma 110 3 4 2 6 3" xfId="37117" xr:uid="{92A25785-E119-4DEF-B86B-38E7BCDE20EA}"/>
    <cellStyle name="Comma 110 3 4 2 7" xfId="20682" xr:uid="{0EB3AD5D-FBD1-46E1-80CF-9DA3424E5D29}"/>
    <cellStyle name="Comma 110 3 4 2 7 2" xfId="42351" xr:uid="{5D150A81-B2C3-40B6-9943-42D9F4DD8152}"/>
    <cellStyle name="Comma 110 3 4 2 8" xfId="31885" xr:uid="{45FF3BF4-DBFB-4DD9-8D4C-820B948C3DAB}"/>
    <cellStyle name="Comma 110 3 4 3" xfId="13950" xr:uid="{F54FE745-CCFF-407D-A43C-DE88CA371BA6}"/>
    <cellStyle name="Comma 110 3 4 3 2" xfId="19182" xr:uid="{9B52CB31-A427-47DC-9882-510E7C0FC71C}"/>
    <cellStyle name="Comma 110 3 4 3 2 2" xfId="29648" xr:uid="{B8597D34-6EE8-4733-AE34-0650A7E0E273}"/>
    <cellStyle name="Comma 110 3 4 3 2 2 2" xfId="51317" xr:uid="{1375FE51-20DF-47ED-B124-8B94EF2A3944}"/>
    <cellStyle name="Comma 110 3 4 3 2 3" xfId="40851" xr:uid="{66595E1B-FE10-46A2-AD28-F0A5EE97CD66}"/>
    <cellStyle name="Comma 110 3 4 3 3" xfId="24416" xr:uid="{BB230CA6-1B17-45B8-9C1F-02F4000A86B9}"/>
    <cellStyle name="Comma 110 3 4 3 3 2" xfId="46085" xr:uid="{7B4DC70E-7D98-4E7D-9FCE-842280A7B365}"/>
    <cellStyle name="Comma 110 3 4 3 4" xfId="35619" xr:uid="{2CE7CF4C-59ED-4A24-BEE9-AFDFA4AD7F94}"/>
    <cellStyle name="Comma 110 3 4 4" xfId="31140" xr:uid="{570C4A03-84DC-42D9-8989-104A503A7FEA}"/>
    <cellStyle name="Comma 110 3 5" xfId="9824" xr:uid="{B8FFF85D-ADF6-403B-B607-5FBCEF1FA6F3}"/>
    <cellStyle name="Comma 110 3 5 2" xfId="11333" xr:uid="{67EC8C81-7BAE-4F30-AF83-2D5B885C51BB}"/>
    <cellStyle name="Comma 110 3 5 2 2" xfId="12827" xr:uid="{1D30DCFB-77BE-4B9F-9335-DBA10E2BA207}"/>
    <cellStyle name="Comma 110 3 5 2 2 2" xfId="18063" xr:uid="{D5030C3F-2866-48DB-B52D-53C9BAFFFF34}"/>
    <cellStyle name="Comma 110 3 5 2 2 2 2" xfId="28529" xr:uid="{0927C7FD-E63A-4795-BF85-9979061F639A}"/>
    <cellStyle name="Comma 110 3 5 2 2 2 2 2" xfId="50198" xr:uid="{F0374AE6-F8C4-4A2B-8D03-D21789E838EB}"/>
    <cellStyle name="Comma 110 3 5 2 2 2 3" xfId="39732" xr:uid="{6E4FCD93-6B58-44C2-939C-FF3DF4A7093A}"/>
    <cellStyle name="Comma 110 3 5 2 2 3" xfId="23297" xr:uid="{BB343950-9317-4637-B957-0EC2C49F4BA6}"/>
    <cellStyle name="Comma 110 3 5 2 2 3 2" xfId="44966" xr:uid="{100F922D-2774-4743-BE01-6AE44A67C914}"/>
    <cellStyle name="Comma 110 3 5 2 2 4" xfId="34500" xr:uid="{3F362711-FC0A-42AF-93D6-7AA2DB6DD793}"/>
    <cellStyle name="Comma 110 3 5 2 3" xfId="16569" xr:uid="{F794D586-FC1D-48D5-BFA9-2C6007E0CDB2}"/>
    <cellStyle name="Comma 110 3 5 2 3 2" xfId="27035" xr:uid="{962026A9-99F0-40A7-81F3-54263212D31F}"/>
    <cellStyle name="Comma 110 3 5 2 3 2 2" xfId="48704" xr:uid="{22995CC0-43D5-4E07-A89D-6E25C89A2BC1}"/>
    <cellStyle name="Comma 110 3 5 2 3 3" xfId="38238" xr:uid="{6D99DE2F-EC35-4E3E-8E33-63F19F6695A2}"/>
    <cellStyle name="Comma 110 3 5 2 4" xfId="21803" xr:uid="{3FD36764-17D0-4D0A-9981-A9FF0FA31E04}"/>
    <cellStyle name="Comma 110 3 5 2 4 2" xfId="43472" xr:uid="{D4990576-27D1-4E64-A69D-B44CCC134BD0}"/>
    <cellStyle name="Comma 110 3 5 2 5" xfId="33006" xr:uid="{5DE411EE-86BB-4DFA-9491-64FEFCFA19B3}"/>
    <cellStyle name="Comma 110 3 5 3" xfId="10586" xr:uid="{6A2285C9-A58F-464D-A9C8-773CF076A2A3}"/>
    <cellStyle name="Comma 110 3 5 3 2" xfId="15822" xr:uid="{1C7DEE6F-236F-4CEE-86F2-C48D89C6EA0A}"/>
    <cellStyle name="Comma 110 3 5 3 2 2" xfId="26288" xr:uid="{BAD3DE84-4A99-430C-B843-56DD95D90A1C}"/>
    <cellStyle name="Comma 110 3 5 3 2 2 2" xfId="47957" xr:uid="{AF1F029F-FF16-4674-9FC0-7CDE57892E70}"/>
    <cellStyle name="Comma 110 3 5 3 2 3" xfId="37491" xr:uid="{FC7B8303-454A-48E7-B7B5-5981E6250CB1}"/>
    <cellStyle name="Comma 110 3 5 3 3" xfId="21056" xr:uid="{8ECFF486-A87C-4C46-8031-E72EAC7792FB}"/>
    <cellStyle name="Comma 110 3 5 3 3 2" xfId="42725" xr:uid="{FEE5AB1C-3967-4F59-BEA5-09D16E7B560A}"/>
    <cellStyle name="Comma 110 3 5 3 4" xfId="32259" xr:uid="{8550C77A-FC51-47E8-A2E8-636F52350BBF}"/>
    <cellStyle name="Comma 110 3 5 4" xfId="12080" xr:uid="{0401790F-32E4-4B72-9F28-844C716441F6}"/>
    <cellStyle name="Comma 110 3 5 4 2" xfId="17316" xr:uid="{58BAB36F-F1DF-45BC-9AC8-00CEBFE2D73A}"/>
    <cellStyle name="Comma 110 3 5 4 2 2" xfId="27782" xr:uid="{94419C62-7EDF-4EA9-93CE-19F68E7A9430}"/>
    <cellStyle name="Comma 110 3 5 4 2 2 2" xfId="49451" xr:uid="{8D77D7E2-D2A7-4FF5-ABBB-809CA765E5E8}"/>
    <cellStyle name="Comma 110 3 5 4 2 3" xfId="38985" xr:uid="{BC05EAB2-52F0-473F-AE2C-8F2261906FAE}"/>
    <cellStyle name="Comma 110 3 5 4 3" xfId="22550" xr:uid="{0078C5D9-EA76-43A4-B7AE-F44D22A9E78C}"/>
    <cellStyle name="Comma 110 3 5 4 3 2" xfId="44219" xr:uid="{EBEF5053-DE5D-4532-9472-BC50938EB4EB}"/>
    <cellStyle name="Comma 110 3 5 4 4" xfId="33753" xr:uid="{EA37BA76-D9C5-4267-809D-DACDCEBF0C01}"/>
    <cellStyle name="Comma 110 3 5 5" xfId="14323" xr:uid="{F8DB1D78-0374-4FF5-8008-C74F5F0E1A7B}"/>
    <cellStyle name="Comma 110 3 5 5 2" xfId="19555" xr:uid="{B9915399-CBE9-4581-98B2-04DC4324A7F6}"/>
    <cellStyle name="Comma 110 3 5 5 2 2" xfId="30021" xr:uid="{8C146E13-CBE3-4F48-AACF-942235A4E1C3}"/>
    <cellStyle name="Comma 110 3 5 5 2 2 2" xfId="51690" xr:uid="{4DCD1218-4B52-4DC4-9BCB-51D46E227247}"/>
    <cellStyle name="Comma 110 3 5 5 2 3" xfId="41224" xr:uid="{7713A2D4-2E07-4F7E-86DD-61CD384F272D}"/>
    <cellStyle name="Comma 110 3 5 5 3" xfId="24789" xr:uid="{4F22744E-5C9F-499E-A3D8-210EC2E5EC28}"/>
    <cellStyle name="Comma 110 3 5 5 3 2" xfId="46458" xr:uid="{D66D404F-4C8B-435E-8056-7D9DC6055970}"/>
    <cellStyle name="Comma 110 3 5 5 4" xfId="35992" xr:uid="{4083392B-16A7-40BE-9DDA-2FB6EE2E1181}"/>
    <cellStyle name="Comma 110 3 5 6" xfId="15076" xr:uid="{370BEEB0-2123-4A3E-88C1-C205610CD76D}"/>
    <cellStyle name="Comma 110 3 5 6 2" xfId="25542" xr:uid="{B733065D-4230-4059-8B9A-0230E8F77A84}"/>
    <cellStyle name="Comma 110 3 5 6 2 2" xfId="47211" xr:uid="{56C858FE-5423-4901-B972-6437247B1D05}"/>
    <cellStyle name="Comma 110 3 5 6 3" xfId="36745" xr:uid="{59DB8717-94FB-4727-9584-9350BF44582B}"/>
    <cellStyle name="Comma 110 3 5 7" xfId="20310" xr:uid="{83BCD833-7098-42A2-B4E1-2EF8C841344A}"/>
    <cellStyle name="Comma 110 3 5 7 2" xfId="41979" xr:uid="{53EDA559-09D8-4195-AFF8-C4915CABF95D}"/>
    <cellStyle name="Comma 110 3 5 8" xfId="31513" xr:uid="{84113311-2310-486A-9B95-27BD7BD3EF76}"/>
    <cellStyle name="Comma 110 3 6" xfId="13579" xr:uid="{520323E2-B341-4636-90B5-C7367E20F196}"/>
    <cellStyle name="Comma 110 3 6 2" xfId="18811" xr:uid="{BD5711AC-FD05-4C7C-9733-BE50896C1943}"/>
    <cellStyle name="Comma 110 3 6 2 2" xfId="29277" xr:uid="{CA028B93-D04A-4954-9896-42EE87C1CF48}"/>
    <cellStyle name="Comma 110 3 6 2 2 2" xfId="50946" xr:uid="{B0E1B2F7-0968-498A-B5AA-50655CD94C4F}"/>
    <cellStyle name="Comma 110 3 6 2 3" xfId="40480" xr:uid="{AB231051-DCFE-43CD-9F7E-380F79C92A94}"/>
    <cellStyle name="Comma 110 3 6 3" xfId="24045" xr:uid="{4EF59295-CAA3-4174-B400-AFD668DBA0D0}"/>
    <cellStyle name="Comma 110 3 6 3 2" xfId="45714" xr:uid="{653F0B94-7D25-4754-B387-5F8C9D7C93AD}"/>
    <cellStyle name="Comma 110 3 6 4" xfId="35248" xr:uid="{6CF1C417-1E7B-468F-9ECA-EB9F6E1031F5}"/>
    <cellStyle name="Comma 110 3 7" xfId="30769" xr:uid="{53B6A889-9496-490F-B58A-49F17EC0F6C8}"/>
    <cellStyle name="Comma 110 4" xfId="2923" xr:uid="{00000000-0005-0000-0000-000036010000}"/>
    <cellStyle name="Comma 110 4 2" xfId="5073" xr:uid="{00000000-0005-0000-0000-000037010000}"/>
    <cellStyle name="Comma 110 4 2 2" xfId="9478" xr:uid="{00000000-0005-0000-0000-000038010000}"/>
    <cellStyle name="Comma 110 4 2 2 2" xfId="10227" xr:uid="{D5F4A1ED-3729-414C-A663-56B7AF5D524E}"/>
    <cellStyle name="Comma 110 4 2 2 2 2" xfId="11736" xr:uid="{07AB4994-3B3F-4F6C-BDC0-69152C0557FE}"/>
    <cellStyle name="Comma 110 4 2 2 2 2 2" xfId="13230" xr:uid="{E0A07853-DD72-4D5E-87AC-89FC797E6F51}"/>
    <cellStyle name="Comma 110 4 2 2 2 2 2 2" xfId="18466" xr:uid="{2C275EF3-52E2-451A-B1F9-FAC0AD569E88}"/>
    <cellStyle name="Comma 110 4 2 2 2 2 2 2 2" xfId="28932" xr:uid="{4580A539-7B58-4B07-BC51-DBB3CE00C299}"/>
    <cellStyle name="Comma 110 4 2 2 2 2 2 2 2 2" xfId="50601" xr:uid="{6A60E078-C005-44A2-99CB-C5B1CD70D2E5}"/>
    <cellStyle name="Comma 110 4 2 2 2 2 2 2 3" xfId="40135" xr:uid="{F1247CBA-B98A-479E-B452-598951B8245B}"/>
    <cellStyle name="Comma 110 4 2 2 2 2 2 3" xfId="23700" xr:uid="{939EC3CA-8606-4207-8773-F988636F30A9}"/>
    <cellStyle name="Comma 110 4 2 2 2 2 2 3 2" xfId="45369" xr:uid="{5EA9F794-76BD-4531-B425-4203D4614570}"/>
    <cellStyle name="Comma 110 4 2 2 2 2 2 4" xfId="34903" xr:uid="{BC6FEDE0-20A9-4631-B86F-4548D4E5B716}"/>
    <cellStyle name="Comma 110 4 2 2 2 2 3" xfId="16972" xr:uid="{E71BD201-15BB-478D-B7C2-8A2EC2DF7C81}"/>
    <cellStyle name="Comma 110 4 2 2 2 2 3 2" xfId="27438" xr:uid="{2B03262E-F77F-41E5-BF31-EEA5C20977AB}"/>
    <cellStyle name="Comma 110 4 2 2 2 2 3 2 2" xfId="49107" xr:uid="{38FE57F6-31A2-4F50-B939-6F5C35A6AA34}"/>
    <cellStyle name="Comma 110 4 2 2 2 2 3 3" xfId="38641" xr:uid="{AE44B54E-AACC-4E29-809D-A010EFD982AA}"/>
    <cellStyle name="Comma 110 4 2 2 2 2 4" xfId="22206" xr:uid="{369BE761-91F7-48D9-828B-5731FE06C36D}"/>
    <cellStyle name="Comma 110 4 2 2 2 2 4 2" xfId="43875" xr:uid="{3AAFC89A-782C-4DCB-B542-4B225326562A}"/>
    <cellStyle name="Comma 110 4 2 2 2 2 5" xfId="33409" xr:uid="{93DE5D15-153E-4551-B472-A7B5C1B7B519}"/>
    <cellStyle name="Comma 110 4 2 2 2 3" xfId="10989" xr:uid="{13F6FCC9-E3A8-4033-9416-C750B19D6817}"/>
    <cellStyle name="Comma 110 4 2 2 2 3 2" xfId="16225" xr:uid="{63D06865-6404-41D0-8692-41F71EA65480}"/>
    <cellStyle name="Comma 110 4 2 2 2 3 2 2" xfId="26691" xr:uid="{F5685AA5-74B9-4CF5-9F2A-1BBBA0F2C04F}"/>
    <cellStyle name="Comma 110 4 2 2 2 3 2 2 2" xfId="48360" xr:uid="{159FD460-9420-4632-9E8B-97676800424D}"/>
    <cellStyle name="Comma 110 4 2 2 2 3 2 3" xfId="37894" xr:uid="{9EF737D3-FDE4-432A-994E-5242D097AAA8}"/>
    <cellStyle name="Comma 110 4 2 2 2 3 3" xfId="21459" xr:uid="{79444056-3712-4075-959A-8918F8A6DEE0}"/>
    <cellStyle name="Comma 110 4 2 2 2 3 3 2" xfId="43128" xr:uid="{47503F99-AF61-4E3E-B630-0C887FEA1366}"/>
    <cellStyle name="Comma 110 4 2 2 2 3 4" xfId="32662" xr:uid="{00EAFBED-CD34-4F29-A78E-FE980D3ADAE4}"/>
    <cellStyle name="Comma 110 4 2 2 2 4" xfId="12483" xr:uid="{0F4F4B59-829D-416C-8F1D-7C3E5AD147A8}"/>
    <cellStyle name="Comma 110 4 2 2 2 4 2" xfId="17719" xr:uid="{B9D47F03-D708-4F7D-8B92-E64982A8DD05}"/>
    <cellStyle name="Comma 110 4 2 2 2 4 2 2" xfId="28185" xr:uid="{59057866-AAAC-4A57-8688-B8FCBB5338B5}"/>
    <cellStyle name="Comma 110 4 2 2 2 4 2 2 2" xfId="49854" xr:uid="{50550DCD-71FA-40B0-B5A1-8B822403A7C9}"/>
    <cellStyle name="Comma 110 4 2 2 2 4 2 3" xfId="39388" xr:uid="{F684DEBB-3C5B-49A5-A2DC-B0DFE307B541}"/>
    <cellStyle name="Comma 110 4 2 2 2 4 3" xfId="22953" xr:uid="{3A18F9DD-61B6-4334-B0E7-9DA54F18D7EE}"/>
    <cellStyle name="Comma 110 4 2 2 2 4 3 2" xfId="44622" xr:uid="{38B4E3FF-2BA2-4984-9971-CD306B8E68DF}"/>
    <cellStyle name="Comma 110 4 2 2 2 4 4" xfId="34156" xr:uid="{5DADDAAC-144C-490A-A186-1BF1EA8F448F}"/>
    <cellStyle name="Comma 110 4 2 2 2 5" xfId="14726" xr:uid="{516A3849-DCAC-4440-B872-80F8CB9E38CE}"/>
    <cellStyle name="Comma 110 4 2 2 2 5 2" xfId="19958" xr:uid="{050A8668-88CB-449D-8C6D-D37B483E1C46}"/>
    <cellStyle name="Comma 110 4 2 2 2 5 2 2" xfId="30424" xr:uid="{002F48E9-3C2B-4D09-9B42-A96579B1DB11}"/>
    <cellStyle name="Comma 110 4 2 2 2 5 2 2 2" xfId="52093" xr:uid="{68F34301-DF0E-40C8-A12E-607678190B76}"/>
    <cellStyle name="Comma 110 4 2 2 2 5 2 3" xfId="41627" xr:uid="{AECD7A77-ADCC-4413-841F-EE68B5D48FFD}"/>
    <cellStyle name="Comma 110 4 2 2 2 5 3" xfId="25192" xr:uid="{5699ECAA-1E06-493C-AF59-D39FA6D657ED}"/>
    <cellStyle name="Comma 110 4 2 2 2 5 3 2" xfId="46861" xr:uid="{30A6D96F-51E0-4EBC-B7BE-FA623AE1C69D}"/>
    <cellStyle name="Comma 110 4 2 2 2 5 4" xfId="36395" xr:uid="{D2552E75-806D-4AFC-98C9-5EEAE31765DA}"/>
    <cellStyle name="Comma 110 4 2 2 2 6" xfId="15479" xr:uid="{D207AB74-AED8-405B-93F0-A43A335DA69E}"/>
    <cellStyle name="Comma 110 4 2 2 2 6 2" xfId="25945" xr:uid="{ECB49396-A4F8-4156-B679-364D614CACFE}"/>
    <cellStyle name="Comma 110 4 2 2 2 6 2 2" xfId="47614" xr:uid="{3E02B0CD-8690-4D7B-8EE5-9A91C4D8A960}"/>
    <cellStyle name="Comma 110 4 2 2 2 6 3" xfId="37148" xr:uid="{60A407E6-5DDD-4666-9328-0F97DAF0167F}"/>
    <cellStyle name="Comma 110 4 2 2 2 7" xfId="20713" xr:uid="{ADC3D302-8C89-4DD7-915B-5D19D1ED0E79}"/>
    <cellStyle name="Comma 110 4 2 2 2 7 2" xfId="42382" xr:uid="{6A30D5CD-7DFF-4F6D-B531-CFF60A620B70}"/>
    <cellStyle name="Comma 110 4 2 2 2 8" xfId="31916" xr:uid="{026AF398-34C2-4FCE-AEC7-A7E1256C4209}"/>
    <cellStyle name="Comma 110 4 2 2 3" xfId="13981" xr:uid="{3CE1276E-F4F2-414A-B395-1D37834D7526}"/>
    <cellStyle name="Comma 110 4 2 2 3 2" xfId="19213" xr:uid="{7C6CBDF7-DA0F-49EC-A21A-F4D8289D4E1F}"/>
    <cellStyle name="Comma 110 4 2 2 3 2 2" xfId="29679" xr:uid="{B9B747C9-4E71-4FA4-A83F-89ED0EEA73EA}"/>
    <cellStyle name="Comma 110 4 2 2 3 2 2 2" xfId="51348" xr:uid="{76A73B2F-96E0-4A3F-9A85-AE3B5F5F880E}"/>
    <cellStyle name="Comma 110 4 2 2 3 2 3" xfId="40882" xr:uid="{5577D9BE-5820-4816-ACB0-963B1B615472}"/>
    <cellStyle name="Comma 110 4 2 2 3 3" xfId="24447" xr:uid="{D9D8A5A2-176C-4485-9A7B-A84CDBF95CC7}"/>
    <cellStyle name="Comma 110 4 2 2 3 3 2" xfId="46116" xr:uid="{A5B3EC7B-217F-4F9E-BEF1-4A3FEA4458F3}"/>
    <cellStyle name="Comma 110 4 2 2 3 4" xfId="35650" xr:uid="{53753671-224C-4572-BBD9-A78EF6433FA8}"/>
    <cellStyle name="Comma 110 4 2 2 4" xfId="31171" xr:uid="{D61CAA23-D000-4D9E-B0DC-C28ADBA64542}"/>
    <cellStyle name="Comma 110 4 2 3" xfId="9855" xr:uid="{5A62CE7C-5F1F-4172-A557-28D3BEF2D46E}"/>
    <cellStyle name="Comma 110 4 2 3 2" xfId="11364" xr:uid="{18CAA65D-C00B-4E31-9D5A-7D2128377970}"/>
    <cellStyle name="Comma 110 4 2 3 2 2" xfId="12858" xr:uid="{B11DDBC6-BF23-44DB-9387-2F5640E9BB81}"/>
    <cellStyle name="Comma 110 4 2 3 2 2 2" xfId="18094" xr:uid="{580E4C0E-2C63-4D61-A490-7442F621D4DE}"/>
    <cellStyle name="Comma 110 4 2 3 2 2 2 2" xfId="28560" xr:uid="{9721650C-3F29-4A8E-91CC-EDF6D3FFF974}"/>
    <cellStyle name="Comma 110 4 2 3 2 2 2 2 2" xfId="50229" xr:uid="{EC2F8D00-D9FC-4374-BE7A-27707D10F9BD}"/>
    <cellStyle name="Comma 110 4 2 3 2 2 2 3" xfId="39763" xr:uid="{6690D292-E3C6-4C4F-B83D-9BEA44E41E5E}"/>
    <cellStyle name="Comma 110 4 2 3 2 2 3" xfId="23328" xr:uid="{A52B6D4F-ADF9-4B89-9102-ACD78DAFE28B}"/>
    <cellStyle name="Comma 110 4 2 3 2 2 3 2" xfId="44997" xr:uid="{40FE2E61-1E24-4D15-8777-5C8D1954CC30}"/>
    <cellStyle name="Comma 110 4 2 3 2 2 4" xfId="34531" xr:uid="{9E73591F-485E-40D7-8F0E-5C5278BEF201}"/>
    <cellStyle name="Comma 110 4 2 3 2 3" xfId="16600" xr:uid="{6E0CA5A3-DFF1-4278-AA08-30796D3662CC}"/>
    <cellStyle name="Comma 110 4 2 3 2 3 2" xfId="27066" xr:uid="{DFE2B34A-4B59-4DA6-B4FB-63B2C2302F7F}"/>
    <cellStyle name="Comma 110 4 2 3 2 3 2 2" xfId="48735" xr:uid="{93633E8E-E50B-4DA8-B4F8-AF9661A8F150}"/>
    <cellStyle name="Comma 110 4 2 3 2 3 3" xfId="38269" xr:uid="{7CBE62E8-53C8-439E-BDB4-C1E270928F36}"/>
    <cellStyle name="Comma 110 4 2 3 2 4" xfId="21834" xr:uid="{75575599-C8FF-4FE5-B705-1B00CB3EDAAB}"/>
    <cellStyle name="Comma 110 4 2 3 2 4 2" xfId="43503" xr:uid="{DECA9FD4-B113-4A5A-BF03-CB016DE46369}"/>
    <cellStyle name="Comma 110 4 2 3 2 5" xfId="33037" xr:uid="{4C07C9FA-961C-46DD-86BA-90AD829692A3}"/>
    <cellStyle name="Comma 110 4 2 3 3" xfId="10617" xr:uid="{207EBC0E-CAA3-4FDB-85E5-519DBFFA1891}"/>
    <cellStyle name="Comma 110 4 2 3 3 2" xfId="15853" xr:uid="{90058F1B-A8CE-44C1-BE78-75363DF368A1}"/>
    <cellStyle name="Comma 110 4 2 3 3 2 2" xfId="26319" xr:uid="{C274AB62-7149-4818-A32B-1E3734C04930}"/>
    <cellStyle name="Comma 110 4 2 3 3 2 2 2" xfId="47988" xr:uid="{1FFE4D9C-2C8E-470D-A9BF-5EE6BAD681B2}"/>
    <cellStyle name="Comma 110 4 2 3 3 2 3" xfId="37522" xr:uid="{9702C9A3-FB54-43AF-BEBD-076B42EA8866}"/>
    <cellStyle name="Comma 110 4 2 3 3 3" xfId="21087" xr:uid="{2D4AFBCC-B59E-48BE-A425-F4059DCFDBB9}"/>
    <cellStyle name="Comma 110 4 2 3 3 3 2" xfId="42756" xr:uid="{5DBAE429-18B7-4858-9198-118647464AD4}"/>
    <cellStyle name="Comma 110 4 2 3 3 4" xfId="32290" xr:uid="{15A50870-D801-435B-BA29-C2847BF94713}"/>
    <cellStyle name="Comma 110 4 2 3 4" xfId="12111" xr:uid="{EAC61AB2-E61B-460F-BED7-AD3688E43686}"/>
    <cellStyle name="Comma 110 4 2 3 4 2" xfId="17347" xr:uid="{8CD0F2C3-E8F2-47D2-A89B-9FCE0372C8F1}"/>
    <cellStyle name="Comma 110 4 2 3 4 2 2" xfId="27813" xr:uid="{8DF52D4E-EB07-456E-BC46-AFA50A06640C}"/>
    <cellStyle name="Comma 110 4 2 3 4 2 2 2" xfId="49482" xr:uid="{0AF51ACB-19CD-43C0-8118-FA598733046B}"/>
    <cellStyle name="Comma 110 4 2 3 4 2 3" xfId="39016" xr:uid="{A7D49C6C-4B2B-4E67-AB86-D619C3F2C64D}"/>
    <cellStyle name="Comma 110 4 2 3 4 3" xfId="22581" xr:uid="{A5F73806-E4A7-4BCF-8156-7509CF4837AD}"/>
    <cellStyle name="Comma 110 4 2 3 4 3 2" xfId="44250" xr:uid="{DDE0EB0F-788C-40B6-A3D8-9A335D406F3D}"/>
    <cellStyle name="Comma 110 4 2 3 4 4" xfId="33784" xr:uid="{F0883A8E-447E-47B2-9D09-2B6390DA3261}"/>
    <cellStyle name="Comma 110 4 2 3 5" xfId="14354" xr:uid="{5E746A1D-EF97-4F3B-B568-94DFF9DD0B20}"/>
    <cellStyle name="Comma 110 4 2 3 5 2" xfId="19586" xr:uid="{5A398267-D87E-4D22-BA23-66E82E4B8A51}"/>
    <cellStyle name="Comma 110 4 2 3 5 2 2" xfId="30052" xr:uid="{AB05AFAA-F32D-4648-AD3E-2F4A4B9880B9}"/>
    <cellStyle name="Comma 110 4 2 3 5 2 2 2" xfId="51721" xr:uid="{05060CB1-0837-47E2-BB6F-67B5C542DAD6}"/>
    <cellStyle name="Comma 110 4 2 3 5 2 3" xfId="41255" xr:uid="{D30398B2-BC1F-4775-893E-202A1D6DBAF8}"/>
    <cellStyle name="Comma 110 4 2 3 5 3" xfId="24820" xr:uid="{F26264EA-87CF-4241-8554-BFC92CBFBF91}"/>
    <cellStyle name="Comma 110 4 2 3 5 3 2" xfId="46489" xr:uid="{CFFB5B8F-0B6E-4EAE-9FF4-7043A76124BF}"/>
    <cellStyle name="Comma 110 4 2 3 5 4" xfId="36023" xr:uid="{00417887-0B05-4F15-8376-2166DC980DB4}"/>
    <cellStyle name="Comma 110 4 2 3 6" xfId="15107" xr:uid="{22ECCA3A-F7F0-4DB6-83DF-3D9BB0785516}"/>
    <cellStyle name="Comma 110 4 2 3 6 2" xfId="25573" xr:uid="{C8958709-C199-4E6A-BB16-4EBF39E5654F}"/>
    <cellStyle name="Comma 110 4 2 3 6 2 2" xfId="47242" xr:uid="{ADF56101-60D1-4606-AE54-3573786DF9A4}"/>
    <cellStyle name="Comma 110 4 2 3 6 3" xfId="36776" xr:uid="{A6388481-12E6-4B37-9474-EECC15D0721B}"/>
    <cellStyle name="Comma 110 4 2 3 7" xfId="20341" xr:uid="{9BF10CF5-52CE-4424-AB2F-6BA9B779E1EA}"/>
    <cellStyle name="Comma 110 4 2 3 7 2" xfId="42010" xr:uid="{986CA44B-B22B-4CC8-AA9A-408CC18978CC}"/>
    <cellStyle name="Comma 110 4 2 3 8" xfId="31544" xr:uid="{E2C86189-19F9-4965-946E-8DA1D9262CF3}"/>
    <cellStyle name="Comma 110 4 2 4" xfId="13610" xr:uid="{F5066FF6-8001-428F-BFCF-2A8AB9AB9514}"/>
    <cellStyle name="Comma 110 4 2 4 2" xfId="18842" xr:uid="{55BD9EAD-C43E-4626-9309-0E7E18355C66}"/>
    <cellStyle name="Comma 110 4 2 4 2 2" xfId="29308" xr:uid="{99B4236D-2E60-4876-929C-175B147308FD}"/>
    <cellStyle name="Comma 110 4 2 4 2 2 2" xfId="50977" xr:uid="{233F09CB-D342-44F7-A956-964376059926}"/>
    <cellStyle name="Comma 110 4 2 4 2 3" xfId="40511" xr:uid="{5E050DFB-1F6C-4038-99EE-662AA41B26A2}"/>
    <cellStyle name="Comma 110 4 2 4 3" xfId="24076" xr:uid="{F10935E4-45E2-4902-9243-7F7341EB9083}"/>
    <cellStyle name="Comma 110 4 2 4 3 2" xfId="45745" xr:uid="{D75A3EB9-B32B-47E9-A466-9BAA9DCD7461}"/>
    <cellStyle name="Comma 110 4 2 4 4" xfId="35279" xr:uid="{55D0CBD6-8E8F-4BA7-A1DB-F61327F81682}"/>
    <cellStyle name="Comma 110 4 2 5" xfId="30800" xr:uid="{BC5E4649-A2B1-4D86-AF25-F2821DE7A1A5}"/>
    <cellStyle name="Comma 110 4 3" xfId="9460" xr:uid="{00000000-0005-0000-0000-000039010000}"/>
    <cellStyle name="Comma 110 4 3 2" xfId="10209" xr:uid="{662FB63E-E612-4207-B0F0-AEC8D184FEB6}"/>
    <cellStyle name="Comma 110 4 3 2 2" xfId="11718" xr:uid="{0B0DADBB-F4C7-4117-8030-04BB237E8848}"/>
    <cellStyle name="Comma 110 4 3 2 2 2" xfId="13212" xr:uid="{BF0BE2BC-A87E-44E7-8E0D-1A03E63B05BC}"/>
    <cellStyle name="Comma 110 4 3 2 2 2 2" xfId="18448" xr:uid="{761AB378-6996-4129-BF65-9F040C9BE4EF}"/>
    <cellStyle name="Comma 110 4 3 2 2 2 2 2" xfId="28914" xr:uid="{01D24F29-138E-4937-AC7F-26A20C2A8E12}"/>
    <cellStyle name="Comma 110 4 3 2 2 2 2 2 2" xfId="50583" xr:uid="{64642EE4-DF30-48AD-A39A-9EA971022D5C}"/>
    <cellStyle name="Comma 110 4 3 2 2 2 2 3" xfId="40117" xr:uid="{B3B3AFCA-A62E-4304-AEFD-FA7062BD189B}"/>
    <cellStyle name="Comma 110 4 3 2 2 2 3" xfId="23682" xr:uid="{C1A223A1-0C02-4CFF-896B-DE66540DD960}"/>
    <cellStyle name="Comma 110 4 3 2 2 2 3 2" xfId="45351" xr:uid="{E7EFFEC9-F590-48F9-999C-04DD68B50097}"/>
    <cellStyle name="Comma 110 4 3 2 2 2 4" xfId="34885" xr:uid="{6B2DA429-188F-4719-BD4F-621A0579A5E1}"/>
    <cellStyle name="Comma 110 4 3 2 2 3" xfId="16954" xr:uid="{147D261D-909B-40A6-8F35-F9D21AFB4AB9}"/>
    <cellStyle name="Comma 110 4 3 2 2 3 2" xfId="27420" xr:uid="{49F66CD0-D94B-4457-93AB-5409CB4B0A78}"/>
    <cellStyle name="Comma 110 4 3 2 2 3 2 2" xfId="49089" xr:uid="{56598FB6-8ADA-4402-9CD7-478A759962F1}"/>
    <cellStyle name="Comma 110 4 3 2 2 3 3" xfId="38623" xr:uid="{2CC12CDF-3726-4E4A-9C29-3FAE472D7BE4}"/>
    <cellStyle name="Comma 110 4 3 2 2 4" xfId="22188" xr:uid="{BA256DC1-30A9-413A-9265-2E85ED849DD7}"/>
    <cellStyle name="Comma 110 4 3 2 2 4 2" xfId="43857" xr:uid="{7B527C16-893C-4D1A-A59A-CD9E2791B318}"/>
    <cellStyle name="Comma 110 4 3 2 2 5" xfId="33391" xr:uid="{6B5877EB-0ECC-4A5F-B8D9-84E9F53EDA26}"/>
    <cellStyle name="Comma 110 4 3 2 3" xfId="10971" xr:uid="{F6624363-A566-4105-B34E-9F91D59602D1}"/>
    <cellStyle name="Comma 110 4 3 2 3 2" xfId="16207" xr:uid="{8EC92D75-4CA3-47E5-93C2-3BCE902317AE}"/>
    <cellStyle name="Comma 110 4 3 2 3 2 2" xfId="26673" xr:uid="{F15F8B7B-338F-49E6-AFD8-B26D602CBD91}"/>
    <cellStyle name="Comma 110 4 3 2 3 2 2 2" xfId="48342" xr:uid="{A8F7F6A1-D9FF-41F0-AE02-CDB6FBA12654}"/>
    <cellStyle name="Comma 110 4 3 2 3 2 3" xfId="37876" xr:uid="{6A8803E5-93EF-415F-BA26-4C0286F71F5A}"/>
    <cellStyle name="Comma 110 4 3 2 3 3" xfId="21441" xr:uid="{BD75C678-6A23-459C-9F02-6A35021EF3C9}"/>
    <cellStyle name="Comma 110 4 3 2 3 3 2" xfId="43110" xr:uid="{9897DA15-0446-471D-BD0F-022B420CCEDB}"/>
    <cellStyle name="Comma 110 4 3 2 3 4" xfId="32644" xr:uid="{708AA4D9-AFDC-474C-8497-94F9C84406DC}"/>
    <cellStyle name="Comma 110 4 3 2 4" xfId="12465" xr:uid="{5D98EA20-204D-4BD5-9786-06F905703701}"/>
    <cellStyle name="Comma 110 4 3 2 4 2" xfId="17701" xr:uid="{23187764-D197-48AA-A80B-2942DADBF176}"/>
    <cellStyle name="Comma 110 4 3 2 4 2 2" xfId="28167" xr:uid="{132A25C1-A1EE-43DA-9292-4E565458AA05}"/>
    <cellStyle name="Comma 110 4 3 2 4 2 2 2" xfId="49836" xr:uid="{EC79BAAF-6609-41F0-BEEF-13DDDAD1FE99}"/>
    <cellStyle name="Comma 110 4 3 2 4 2 3" xfId="39370" xr:uid="{C17C4922-CD38-4C4B-AC28-AF8F0A33423B}"/>
    <cellStyle name="Comma 110 4 3 2 4 3" xfId="22935" xr:uid="{421DA9C3-0E87-4052-82C5-484859B697F2}"/>
    <cellStyle name="Comma 110 4 3 2 4 3 2" xfId="44604" xr:uid="{101972E9-94E8-4A5D-AD90-896B1F765F64}"/>
    <cellStyle name="Comma 110 4 3 2 4 4" xfId="34138" xr:uid="{EDB155DA-CB03-426D-AC60-976F1092016D}"/>
    <cellStyle name="Comma 110 4 3 2 5" xfId="14708" xr:uid="{84490016-6CE7-4289-98BF-FA0D50EA8B68}"/>
    <cellStyle name="Comma 110 4 3 2 5 2" xfId="19940" xr:uid="{1FCD3565-8721-4F01-AECB-0356A55F260C}"/>
    <cellStyle name="Comma 110 4 3 2 5 2 2" xfId="30406" xr:uid="{B50868CC-43F0-4CD6-B598-B8702A27B4A5}"/>
    <cellStyle name="Comma 110 4 3 2 5 2 2 2" xfId="52075" xr:uid="{45E75B91-7E58-4D8C-AE36-EAFAB161188A}"/>
    <cellStyle name="Comma 110 4 3 2 5 2 3" xfId="41609" xr:uid="{EC1DD2A4-8601-4641-9728-D17445157DB1}"/>
    <cellStyle name="Comma 110 4 3 2 5 3" xfId="25174" xr:uid="{AB695CF5-8234-4D89-95F8-AD78EE603DDE}"/>
    <cellStyle name="Comma 110 4 3 2 5 3 2" xfId="46843" xr:uid="{D17D9708-15C8-4BEF-AE19-3D6B13224196}"/>
    <cellStyle name="Comma 110 4 3 2 5 4" xfId="36377" xr:uid="{8210B2C7-D709-4522-A08F-30557090E1BA}"/>
    <cellStyle name="Comma 110 4 3 2 6" xfId="15461" xr:uid="{9008141E-749D-4F69-93F1-E5C334595938}"/>
    <cellStyle name="Comma 110 4 3 2 6 2" xfId="25927" xr:uid="{B500EB0F-A22C-44CC-95D3-BB84B3756FBA}"/>
    <cellStyle name="Comma 110 4 3 2 6 2 2" xfId="47596" xr:uid="{81C51D32-07F3-4223-AA76-F21620B8C520}"/>
    <cellStyle name="Comma 110 4 3 2 6 3" xfId="37130" xr:uid="{361806FB-C1E9-4F2E-8D99-F52E5C33B59E}"/>
    <cellStyle name="Comma 110 4 3 2 7" xfId="20695" xr:uid="{E63A89B6-3185-4128-9018-B9F855AD7C46}"/>
    <cellStyle name="Comma 110 4 3 2 7 2" xfId="42364" xr:uid="{BD342610-8E74-4BEA-BDF9-358CE1A0A6F5}"/>
    <cellStyle name="Comma 110 4 3 2 8" xfId="31898" xr:uid="{9B6CAF13-D58B-4A9C-A673-8E5A5B59F3FF}"/>
    <cellStyle name="Comma 110 4 3 3" xfId="13963" xr:uid="{82D8C634-499C-49DE-8BBA-7C7E0EA781C6}"/>
    <cellStyle name="Comma 110 4 3 3 2" xfId="19195" xr:uid="{958491F8-0E4F-41D8-9636-E3F401763C11}"/>
    <cellStyle name="Comma 110 4 3 3 2 2" xfId="29661" xr:uid="{4DE24194-E8B5-4F0B-BF3E-ACA981A2811D}"/>
    <cellStyle name="Comma 110 4 3 3 2 2 2" xfId="51330" xr:uid="{5DD0A1AC-FA8D-4AF5-8D7B-AD87C883C870}"/>
    <cellStyle name="Comma 110 4 3 3 2 3" xfId="40864" xr:uid="{1CFDBABC-F153-421B-9FB4-8D75FDD8671A}"/>
    <cellStyle name="Comma 110 4 3 3 3" xfId="24429" xr:uid="{721E57F7-875B-47BB-8F18-21FF2D427E5B}"/>
    <cellStyle name="Comma 110 4 3 3 3 2" xfId="46098" xr:uid="{332D8302-2632-4DD8-943C-9011BFFDDB16}"/>
    <cellStyle name="Comma 110 4 3 3 4" xfId="35632" xr:uid="{697F7593-4A0B-4624-BE4D-597B6671EF57}"/>
    <cellStyle name="Comma 110 4 3 4" xfId="31153" xr:uid="{A90590F9-8EAB-407E-89C8-14332A90C0A1}"/>
    <cellStyle name="Comma 110 4 4" xfId="9837" xr:uid="{270D833E-D0C9-48E9-8F1E-599AAE23EB27}"/>
    <cellStyle name="Comma 110 4 4 2" xfId="11346" xr:uid="{0EB1BF89-7201-4C44-B192-01275D6BA794}"/>
    <cellStyle name="Comma 110 4 4 2 2" xfId="12840" xr:uid="{3F7768D6-5141-4D40-9860-FA972FE32F2B}"/>
    <cellStyle name="Comma 110 4 4 2 2 2" xfId="18076" xr:uid="{D41E33CF-9117-4C82-B120-ED9A1864947A}"/>
    <cellStyle name="Comma 110 4 4 2 2 2 2" xfId="28542" xr:uid="{7CF877E5-DDEC-47F2-9D35-F475ED5523B2}"/>
    <cellStyle name="Comma 110 4 4 2 2 2 2 2" xfId="50211" xr:uid="{2B11B7D6-8039-49F0-AE0D-23573374CB45}"/>
    <cellStyle name="Comma 110 4 4 2 2 2 3" xfId="39745" xr:uid="{2C4175CA-6823-414E-9786-C96BE7468062}"/>
    <cellStyle name="Comma 110 4 4 2 2 3" xfId="23310" xr:uid="{20FFB75C-7876-48C1-B350-693ACA819DB6}"/>
    <cellStyle name="Comma 110 4 4 2 2 3 2" xfId="44979" xr:uid="{2C59E887-8A25-439D-B071-371B6A1288BE}"/>
    <cellStyle name="Comma 110 4 4 2 2 4" xfId="34513" xr:uid="{4DC7BAD2-EFA2-4348-959B-4F5B8CC6FF7D}"/>
    <cellStyle name="Comma 110 4 4 2 3" xfId="16582" xr:uid="{BC97764E-278F-401E-965C-A9A83C610526}"/>
    <cellStyle name="Comma 110 4 4 2 3 2" xfId="27048" xr:uid="{3C27301A-9B48-4E20-B361-874438690418}"/>
    <cellStyle name="Comma 110 4 4 2 3 2 2" xfId="48717" xr:uid="{939F6C40-300D-4CDF-8141-C51D9F6C8F18}"/>
    <cellStyle name="Comma 110 4 4 2 3 3" xfId="38251" xr:uid="{EF205720-B1D2-428A-A22B-B54858EE7A74}"/>
    <cellStyle name="Comma 110 4 4 2 4" xfId="21816" xr:uid="{A150D40B-F2BA-418A-B321-951DD7679239}"/>
    <cellStyle name="Comma 110 4 4 2 4 2" xfId="43485" xr:uid="{719FB708-C6B3-48CE-B927-B53C869D73C3}"/>
    <cellStyle name="Comma 110 4 4 2 5" xfId="33019" xr:uid="{7EC781CE-BFA3-49BE-9435-4054A0C42B7A}"/>
    <cellStyle name="Comma 110 4 4 3" xfId="10599" xr:uid="{5D0891A8-4E2C-4D75-9663-8933B90ADE3F}"/>
    <cellStyle name="Comma 110 4 4 3 2" xfId="15835" xr:uid="{6C292BE2-95A7-48FB-AED0-F17599BB2724}"/>
    <cellStyle name="Comma 110 4 4 3 2 2" xfId="26301" xr:uid="{ACF1A63F-FE48-444C-976C-80FCF1354608}"/>
    <cellStyle name="Comma 110 4 4 3 2 2 2" xfId="47970" xr:uid="{7403856B-15C8-4FB6-B6C5-482116B1EC9D}"/>
    <cellStyle name="Comma 110 4 4 3 2 3" xfId="37504" xr:uid="{708849AF-247E-42FD-9407-8F7C961CD0A9}"/>
    <cellStyle name="Comma 110 4 4 3 3" xfId="21069" xr:uid="{E3E05BEA-A184-4DDA-BF61-D59EF8A548E7}"/>
    <cellStyle name="Comma 110 4 4 3 3 2" xfId="42738" xr:uid="{3BC42D4D-DAFB-4E87-A761-E43A1861157E}"/>
    <cellStyle name="Comma 110 4 4 3 4" xfId="32272" xr:uid="{5B87B787-6E8D-45C1-A0A8-E0239CDA642B}"/>
    <cellStyle name="Comma 110 4 4 4" xfId="12093" xr:uid="{F615921D-438D-4852-BD10-5B19B33FAD84}"/>
    <cellStyle name="Comma 110 4 4 4 2" xfId="17329" xr:uid="{EDE26E62-86D7-404B-8E9A-181A7E2CF0A0}"/>
    <cellStyle name="Comma 110 4 4 4 2 2" xfId="27795" xr:uid="{74B67A78-1D98-4B54-BEF3-F8D7594458F9}"/>
    <cellStyle name="Comma 110 4 4 4 2 2 2" xfId="49464" xr:uid="{ED72ADDC-C9C3-49F8-A7CB-F53E16790827}"/>
    <cellStyle name="Comma 110 4 4 4 2 3" xfId="38998" xr:uid="{9266BBEE-19A5-4B4A-A26E-622A05D5EA7A}"/>
    <cellStyle name="Comma 110 4 4 4 3" xfId="22563" xr:uid="{E7D67946-79F6-41B9-8D31-0E0DFA391A16}"/>
    <cellStyle name="Comma 110 4 4 4 3 2" xfId="44232" xr:uid="{A024886B-5073-4A49-9AE5-8FC053E1D17F}"/>
    <cellStyle name="Comma 110 4 4 4 4" xfId="33766" xr:uid="{8770E893-2070-4261-A9D2-F6E5FB2A9B33}"/>
    <cellStyle name="Comma 110 4 4 5" xfId="14336" xr:uid="{3E6DDDCF-1DD5-4CF2-80CD-17782B8E9AEC}"/>
    <cellStyle name="Comma 110 4 4 5 2" xfId="19568" xr:uid="{799D0B5E-9596-4A29-B70E-71A2EBB374FC}"/>
    <cellStyle name="Comma 110 4 4 5 2 2" xfId="30034" xr:uid="{F6F3B434-EA30-42A5-97A8-B1532B5EBA55}"/>
    <cellStyle name="Comma 110 4 4 5 2 2 2" xfId="51703" xr:uid="{202C47C0-EB83-4389-8E52-DA209D8658DC}"/>
    <cellStyle name="Comma 110 4 4 5 2 3" xfId="41237" xr:uid="{9BBA3769-86E6-4827-8764-FB097506755E}"/>
    <cellStyle name="Comma 110 4 4 5 3" xfId="24802" xr:uid="{DF8FD9A3-0186-49CF-B632-FC1990A1BC6C}"/>
    <cellStyle name="Comma 110 4 4 5 3 2" xfId="46471" xr:uid="{2B82E786-6BF1-4779-AE8B-53275F3EA63D}"/>
    <cellStyle name="Comma 110 4 4 5 4" xfId="36005" xr:uid="{4CB8F2DC-8DE3-44F0-96F8-777CE186D721}"/>
    <cellStyle name="Comma 110 4 4 6" xfId="15089" xr:uid="{328D5990-8300-430B-836E-1D67CE5EF1C6}"/>
    <cellStyle name="Comma 110 4 4 6 2" xfId="25555" xr:uid="{E75B7C43-9150-431C-B5EB-3978CDED592A}"/>
    <cellStyle name="Comma 110 4 4 6 2 2" xfId="47224" xr:uid="{16698A46-4FE9-4CE4-86D4-55F173424264}"/>
    <cellStyle name="Comma 110 4 4 6 3" xfId="36758" xr:uid="{B6142145-DA14-4406-B769-E2569F52E59B}"/>
    <cellStyle name="Comma 110 4 4 7" xfId="20323" xr:uid="{F4C4C3F5-E87D-4733-8BCE-08993D16C9C8}"/>
    <cellStyle name="Comma 110 4 4 7 2" xfId="41992" xr:uid="{08BF818A-B7A3-4875-A424-E3816A09B012}"/>
    <cellStyle name="Comma 110 4 4 8" xfId="31526" xr:uid="{4EFBD635-A6CA-4C4E-B016-9ADBD74F08DB}"/>
    <cellStyle name="Comma 110 4 5" xfId="13592" xr:uid="{A14FB664-3C55-410A-A8A0-8CCDC050B9C7}"/>
    <cellStyle name="Comma 110 4 5 2" xfId="18824" xr:uid="{326318B2-B3DF-4F06-ACDF-54D11122408A}"/>
    <cellStyle name="Comma 110 4 5 2 2" xfId="29290" xr:uid="{E7F437D9-1709-4E6E-919C-2FC2E1A08441}"/>
    <cellStyle name="Comma 110 4 5 2 2 2" xfId="50959" xr:uid="{F721F06F-331C-4DA6-B194-F2A0FA108A0A}"/>
    <cellStyle name="Comma 110 4 5 2 3" xfId="40493" xr:uid="{A15F19E4-1E78-4C9D-9D51-2CF193FE21F8}"/>
    <cellStyle name="Comma 110 4 5 3" xfId="24058" xr:uid="{0CD5CFBB-28A1-4AB4-A521-41A2CC6CF870}"/>
    <cellStyle name="Comma 110 4 5 3 2" xfId="45727" xr:uid="{7416BE6E-9357-4CC7-9CCA-CD3E522449FB}"/>
    <cellStyle name="Comma 110 4 5 4" xfId="35261" xr:uid="{6C5095BE-D45B-4B1D-911A-1DFA4B42C011}"/>
    <cellStyle name="Comma 110 4 6" xfId="30782" xr:uid="{498BB7CE-B6EE-40E1-8A91-3C0E6839C1B1}"/>
    <cellStyle name="Comma 110 5" xfId="5074" xr:uid="{00000000-0005-0000-0000-00003A010000}"/>
    <cellStyle name="Comma 110 5 2" xfId="9479" xr:uid="{00000000-0005-0000-0000-00003B010000}"/>
    <cellStyle name="Comma 110 5 2 2" xfId="10228" xr:uid="{729AA966-B7B8-4254-84F9-3736B3F1511F}"/>
    <cellStyle name="Comma 110 5 2 2 2" xfId="11737" xr:uid="{1BD718BE-5D24-4A29-9B06-BB11E08C3097}"/>
    <cellStyle name="Comma 110 5 2 2 2 2" xfId="13231" xr:uid="{59B4909E-CC95-4A20-A0B9-493B9EDC961B}"/>
    <cellStyle name="Comma 110 5 2 2 2 2 2" xfId="18467" xr:uid="{F89CF531-BFCD-4A39-848B-C1ABCE86DAD5}"/>
    <cellStyle name="Comma 110 5 2 2 2 2 2 2" xfId="28933" xr:uid="{69A79B0A-98C9-4428-8AF9-68A3A05C3322}"/>
    <cellStyle name="Comma 110 5 2 2 2 2 2 2 2" xfId="50602" xr:uid="{90A51EE1-B929-4147-9752-BC7D5DBE9326}"/>
    <cellStyle name="Comma 110 5 2 2 2 2 2 3" xfId="40136" xr:uid="{DFAB0B23-A653-4D20-9172-20B432899F76}"/>
    <cellStyle name="Comma 110 5 2 2 2 2 3" xfId="23701" xr:uid="{80AE392F-624B-44C4-8C84-248B498EEA34}"/>
    <cellStyle name="Comma 110 5 2 2 2 2 3 2" xfId="45370" xr:uid="{28D8E0A4-F55F-46FD-9167-3F3F2FED471C}"/>
    <cellStyle name="Comma 110 5 2 2 2 2 4" xfId="34904" xr:uid="{1686AC28-E9C8-4929-A301-15A91D904300}"/>
    <cellStyle name="Comma 110 5 2 2 2 3" xfId="16973" xr:uid="{22DD950F-17A7-4D1B-8194-630D15FEA722}"/>
    <cellStyle name="Comma 110 5 2 2 2 3 2" xfId="27439" xr:uid="{01ED317B-0707-4AFA-90FE-66568684CB4D}"/>
    <cellStyle name="Comma 110 5 2 2 2 3 2 2" xfId="49108" xr:uid="{86138688-856D-496E-BB8B-33570DE19E2C}"/>
    <cellStyle name="Comma 110 5 2 2 2 3 3" xfId="38642" xr:uid="{153A726F-AFEB-41E1-86E0-A3A81B6E0D35}"/>
    <cellStyle name="Comma 110 5 2 2 2 4" xfId="22207" xr:uid="{CCAF8F6E-D6BE-4E90-A9AF-CE4259049FEE}"/>
    <cellStyle name="Comma 110 5 2 2 2 4 2" xfId="43876" xr:uid="{D7C18233-4908-4565-B2CE-18B3E7B1BE70}"/>
    <cellStyle name="Comma 110 5 2 2 2 5" xfId="33410" xr:uid="{619D93F5-BE9C-41DB-AA8A-D5D5D4C0C853}"/>
    <cellStyle name="Comma 110 5 2 2 3" xfId="10990" xr:uid="{7657CB63-963D-4FE3-938D-ED40FD376086}"/>
    <cellStyle name="Comma 110 5 2 2 3 2" xfId="16226" xr:uid="{AB2C0781-272B-488B-A66C-84B651BB9D60}"/>
    <cellStyle name="Comma 110 5 2 2 3 2 2" xfId="26692" xr:uid="{5AF28316-1853-4F4A-B179-4F3663FB546F}"/>
    <cellStyle name="Comma 110 5 2 2 3 2 2 2" xfId="48361" xr:uid="{058B78E5-1F54-40B3-969A-E02ECB9C132C}"/>
    <cellStyle name="Comma 110 5 2 2 3 2 3" xfId="37895" xr:uid="{9F356636-3609-451D-8F82-D9E81EC05DD1}"/>
    <cellStyle name="Comma 110 5 2 2 3 3" xfId="21460" xr:uid="{86407938-456A-49AB-81CE-64ECC591E344}"/>
    <cellStyle name="Comma 110 5 2 2 3 3 2" xfId="43129" xr:uid="{888D0F0E-9A36-45E2-A2EF-19DBE60EAB7C}"/>
    <cellStyle name="Comma 110 5 2 2 3 4" xfId="32663" xr:uid="{2F777E3D-AB74-42C0-A07A-A51081C81A2F}"/>
    <cellStyle name="Comma 110 5 2 2 4" xfId="12484" xr:uid="{B488C9D5-84A0-4C89-89E7-4FC565D9B632}"/>
    <cellStyle name="Comma 110 5 2 2 4 2" xfId="17720" xr:uid="{36C27AF6-B64F-4B41-B612-1AF3426EAB6C}"/>
    <cellStyle name="Comma 110 5 2 2 4 2 2" xfId="28186" xr:uid="{99C60DBD-077C-405A-AA75-399443D409C2}"/>
    <cellStyle name="Comma 110 5 2 2 4 2 2 2" xfId="49855" xr:uid="{607DE68B-995D-4FD1-8904-A5E869521DA1}"/>
    <cellStyle name="Comma 110 5 2 2 4 2 3" xfId="39389" xr:uid="{E8C7D523-B5A4-4A29-8CF6-9F2E29C577E5}"/>
    <cellStyle name="Comma 110 5 2 2 4 3" xfId="22954" xr:uid="{FCBD9DD8-209D-4C7D-94F3-384A407D36FF}"/>
    <cellStyle name="Comma 110 5 2 2 4 3 2" xfId="44623" xr:uid="{D8D177BB-9844-47EB-9553-0744AD20E403}"/>
    <cellStyle name="Comma 110 5 2 2 4 4" xfId="34157" xr:uid="{7BD7BB4D-3F8D-4439-AD8C-E812896575C7}"/>
    <cellStyle name="Comma 110 5 2 2 5" xfId="14727" xr:uid="{414EF8E1-2988-4B99-868C-6F72BC3B0D67}"/>
    <cellStyle name="Comma 110 5 2 2 5 2" xfId="19959" xr:uid="{D58AFB80-EC93-45D2-9EFF-0EFDE6366CA5}"/>
    <cellStyle name="Comma 110 5 2 2 5 2 2" xfId="30425" xr:uid="{9E21ECFE-3CE0-41ED-822A-166C8D6A5B16}"/>
    <cellStyle name="Comma 110 5 2 2 5 2 2 2" xfId="52094" xr:uid="{F0BA9B5C-535A-48F1-8AA8-D3F20AFDFB9C}"/>
    <cellStyle name="Comma 110 5 2 2 5 2 3" xfId="41628" xr:uid="{D5C98BE2-06C9-4D13-96C2-39B24B18BAEE}"/>
    <cellStyle name="Comma 110 5 2 2 5 3" xfId="25193" xr:uid="{3BD517D4-60E7-4525-A48E-A65C2812B28C}"/>
    <cellStyle name="Comma 110 5 2 2 5 3 2" xfId="46862" xr:uid="{4DB2DFA4-17E0-4D8B-A3F0-5466502286BB}"/>
    <cellStyle name="Comma 110 5 2 2 5 4" xfId="36396" xr:uid="{F818DB86-7714-45B3-B22F-92D6E8F67FE4}"/>
    <cellStyle name="Comma 110 5 2 2 6" xfId="15480" xr:uid="{6E6F1A9E-1CE4-4AC6-BFD1-CA166108E381}"/>
    <cellStyle name="Comma 110 5 2 2 6 2" xfId="25946" xr:uid="{E096952C-3566-4897-974E-24A1E5C13E56}"/>
    <cellStyle name="Comma 110 5 2 2 6 2 2" xfId="47615" xr:uid="{C208017C-0E5B-4267-8B7B-0C4B7433F450}"/>
    <cellStyle name="Comma 110 5 2 2 6 3" xfId="37149" xr:uid="{D5AA874B-C7A0-491C-95C8-44D93B3D345A}"/>
    <cellStyle name="Comma 110 5 2 2 7" xfId="20714" xr:uid="{095B5AC5-3F55-4309-B369-9EFC2324BC02}"/>
    <cellStyle name="Comma 110 5 2 2 7 2" xfId="42383" xr:uid="{19C10346-5DBF-41A9-A61F-67B68D4A317A}"/>
    <cellStyle name="Comma 110 5 2 2 8" xfId="31917" xr:uid="{36299A57-E3CA-4A34-82F2-EBB82135A301}"/>
    <cellStyle name="Comma 110 5 2 3" xfId="13982" xr:uid="{0F30B4FE-0A5F-4104-9358-E97EFBC16262}"/>
    <cellStyle name="Comma 110 5 2 3 2" xfId="19214" xr:uid="{F37B1BA5-237C-4BF2-89C4-4312562DC95F}"/>
    <cellStyle name="Comma 110 5 2 3 2 2" xfId="29680" xr:uid="{BD64AD55-3CE6-45FA-AF58-57286B385EAD}"/>
    <cellStyle name="Comma 110 5 2 3 2 2 2" xfId="51349" xr:uid="{3448B163-8B0F-4C77-AEC3-F53CA8715F2A}"/>
    <cellStyle name="Comma 110 5 2 3 2 3" xfId="40883" xr:uid="{E2819377-0EE2-4AAF-A950-0CF9F7C38A5B}"/>
    <cellStyle name="Comma 110 5 2 3 3" xfId="24448" xr:uid="{AC80B072-9F52-445D-8D08-F02F46A21AFA}"/>
    <cellStyle name="Comma 110 5 2 3 3 2" xfId="46117" xr:uid="{7B96864D-74C2-4B8C-B13F-5A88AD45B628}"/>
    <cellStyle name="Comma 110 5 2 3 4" xfId="35651" xr:uid="{EDD25409-B3A6-448D-A019-2CA5DEA90415}"/>
    <cellStyle name="Comma 110 5 2 4" xfId="31172" xr:uid="{7B8A4106-F25C-42E5-8C6E-64461AAB9628}"/>
    <cellStyle name="Comma 110 5 3" xfId="9856" xr:uid="{69A81E0A-16D3-4740-B815-98427DC681A2}"/>
    <cellStyle name="Comma 110 5 3 2" xfId="11365" xr:uid="{6EE9C1D0-58D7-4975-8739-6C6815733C64}"/>
    <cellStyle name="Comma 110 5 3 2 2" xfId="12859" xr:uid="{3ED8C349-7B76-4A42-9FD5-4C8800CF3057}"/>
    <cellStyle name="Comma 110 5 3 2 2 2" xfId="18095" xr:uid="{F0ED7BE8-DB2A-48E8-A974-DD63F4AD1DCA}"/>
    <cellStyle name="Comma 110 5 3 2 2 2 2" xfId="28561" xr:uid="{DBC2AFE2-40C0-4F0E-AADB-B1180F9D52F1}"/>
    <cellStyle name="Comma 110 5 3 2 2 2 2 2" xfId="50230" xr:uid="{C8AAE719-6CDB-4D94-80DC-5589D30A4237}"/>
    <cellStyle name="Comma 110 5 3 2 2 2 3" xfId="39764" xr:uid="{0CF34013-DC40-4AB6-8F06-6BFEC196422E}"/>
    <cellStyle name="Comma 110 5 3 2 2 3" xfId="23329" xr:uid="{DFDC2AAA-60A5-4314-9B5E-0A52089C10F3}"/>
    <cellStyle name="Comma 110 5 3 2 2 3 2" xfId="44998" xr:uid="{AE70019E-4BCB-44F1-B4DF-A7A8C613FD8A}"/>
    <cellStyle name="Comma 110 5 3 2 2 4" xfId="34532" xr:uid="{994B4A21-3FB4-4698-B2CB-662693126D5A}"/>
    <cellStyle name="Comma 110 5 3 2 3" xfId="16601" xr:uid="{60401863-8C2B-4570-9FE2-0D1084FED3B1}"/>
    <cellStyle name="Comma 110 5 3 2 3 2" xfId="27067" xr:uid="{122D0177-B175-4ACA-939B-FAB5EE505CE1}"/>
    <cellStyle name="Comma 110 5 3 2 3 2 2" xfId="48736" xr:uid="{1C445E03-1CB8-4809-BFCF-29F16A119910}"/>
    <cellStyle name="Comma 110 5 3 2 3 3" xfId="38270" xr:uid="{75DF5461-6E54-4068-9221-6268CE0CC283}"/>
    <cellStyle name="Comma 110 5 3 2 4" xfId="21835" xr:uid="{072B7C1A-3E61-4E7F-A462-D03999D094FA}"/>
    <cellStyle name="Comma 110 5 3 2 4 2" xfId="43504" xr:uid="{65B7DAED-F5A1-4BEB-A0EA-6335F77CC784}"/>
    <cellStyle name="Comma 110 5 3 2 5" xfId="33038" xr:uid="{DD192FC1-CC4F-4E4F-A922-3B696EF1AEBB}"/>
    <cellStyle name="Comma 110 5 3 3" xfId="10618" xr:uid="{434A9898-2502-4242-9343-F4AE4FEB2D89}"/>
    <cellStyle name="Comma 110 5 3 3 2" xfId="15854" xr:uid="{AE237277-2569-4ABE-85C3-9BDA87FC95F6}"/>
    <cellStyle name="Comma 110 5 3 3 2 2" xfId="26320" xr:uid="{8B85C229-3300-4C4B-9B32-FA8C7A92EF9C}"/>
    <cellStyle name="Comma 110 5 3 3 2 2 2" xfId="47989" xr:uid="{0814D3C2-56E6-4227-A6B5-0EA76F47564F}"/>
    <cellStyle name="Comma 110 5 3 3 2 3" xfId="37523" xr:uid="{51ED88F3-A5F5-4A7D-BAED-B08D5FD8BA1E}"/>
    <cellStyle name="Comma 110 5 3 3 3" xfId="21088" xr:uid="{EC7B6E8C-B62D-4D92-B46F-F8ACBD4E3DE3}"/>
    <cellStyle name="Comma 110 5 3 3 3 2" xfId="42757" xr:uid="{B97BDDCF-1DA4-44A5-856D-DB68373E58A8}"/>
    <cellStyle name="Comma 110 5 3 3 4" xfId="32291" xr:uid="{8DD72851-D928-46D3-B0B4-DC6B601F7C2B}"/>
    <cellStyle name="Comma 110 5 3 4" xfId="12112" xr:uid="{0A944107-5246-4173-8647-4B8A3F75E53C}"/>
    <cellStyle name="Comma 110 5 3 4 2" xfId="17348" xr:uid="{3AE4DD6D-BB5A-4F19-9E0B-53641CAB7B56}"/>
    <cellStyle name="Comma 110 5 3 4 2 2" xfId="27814" xr:uid="{5968AAEB-00C7-4FC8-B17E-81673870F22D}"/>
    <cellStyle name="Comma 110 5 3 4 2 2 2" xfId="49483" xr:uid="{4EFC37F1-1D36-4B55-A1AA-ECE152FDC324}"/>
    <cellStyle name="Comma 110 5 3 4 2 3" xfId="39017" xr:uid="{C8C36DE3-DF5D-497B-B4A7-124CC061E9BB}"/>
    <cellStyle name="Comma 110 5 3 4 3" xfId="22582" xr:uid="{3D53DBA8-6864-4DD3-9D67-8457501CBFFD}"/>
    <cellStyle name="Comma 110 5 3 4 3 2" xfId="44251" xr:uid="{B6BABA0B-4BC0-411A-873C-07BCB9302CE9}"/>
    <cellStyle name="Comma 110 5 3 4 4" xfId="33785" xr:uid="{66C70504-1F9B-4A0C-B4FA-E7D89CBE1331}"/>
    <cellStyle name="Comma 110 5 3 5" xfId="14355" xr:uid="{39EB2E48-4A45-4714-ADF9-5CD599887E36}"/>
    <cellStyle name="Comma 110 5 3 5 2" xfId="19587" xr:uid="{D13E19D2-902D-4839-BBC5-ED5AB91B7989}"/>
    <cellStyle name="Comma 110 5 3 5 2 2" xfId="30053" xr:uid="{0FD597A5-E255-48C5-B4B8-7420A872BB7C}"/>
    <cellStyle name="Comma 110 5 3 5 2 2 2" xfId="51722" xr:uid="{AA828A27-6899-4BDD-94D2-C8EEE01C0C1C}"/>
    <cellStyle name="Comma 110 5 3 5 2 3" xfId="41256" xr:uid="{CD1913A2-A3B6-4B38-86EC-3C843E3CFDCA}"/>
    <cellStyle name="Comma 110 5 3 5 3" xfId="24821" xr:uid="{94D70235-A80D-42BA-93C4-FFD6B6D18DBC}"/>
    <cellStyle name="Comma 110 5 3 5 3 2" xfId="46490" xr:uid="{B24C1062-7A9C-4D3E-B802-A697D4D6BF73}"/>
    <cellStyle name="Comma 110 5 3 5 4" xfId="36024" xr:uid="{851CEF4B-FB9E-41F5-A5E1-2983C64CD46A}"/>
    <cellStyle name="Comma 110 5 3 6" xfId="15108" xr:uid="{AC08630C-AFE1-40CF-8DA9-E43AA140E638}"/>
    <cellStyle name="Comma 110 5 3 6 2" xfId="25574" xr:uid="{BFB87786-0C8C-400E-83DB-B3E6D867FA97}"/>
    <cellStyle name="Comma 110 5 3 6 2 2" xfId="47243" xr:uid="{64AB7CAD-38BA-43FF-A60C-5A1EA2F9FEC2}"/>
    <cellStyle name="Comma 110 5 3 6 3" xfId="36777" xr:uid="{95656944-B060-493B-98A4-38028CEDC9B0}"/>
    <cellStyle name="Comma 110 5 3 7" xfId="20342" xr:uid="{AF2D6373-B809-4847-9896-26A211641B75}"/>
    <cellStyle name="Comma 110 5 3 7 2" xfId="42011" xr:uid="{586A2EAC-7F84-4686-9A1D-CC5543DA7362}"/>
    <cellStyle name="Comma 110 5 3 8" xfId="31545" xr:uid="{17D988A9-6D24-42EE-A1FD-6EDDB053FB1D}"/>
    <cellStyle name="Comma 110 5 4" xfId="13611" xr:uid="{BCA2D46D-86A0-4E14-AEA8-F85C5899B0AC}"/>
    <cellStyle name="Comma 110 5 4 2" xfId="18843" xr:uid="{95724ED5-88A0-498A-A321-F0C27A50BBE0}"/>
    <cellStyle name="Comma 110 5 4 2 2" xfId="29309" xr:uid="{EDC3AD84-997A-48BA-8C7C-29A54258F100}"/>
    <cellStyle name="Comma 110 5 4 2 2 2" xfId="50978" xr:uid="{4D2C70C5-61D4-47C4-945F-6089F847FD14}"/>
    <cellStyle name="Comma 110 5 4 2 3" xfId="40512" xr:uid="{BAFF51E6-958A-4666-BF2A-AFC2EC2AF715}"/>
    <cellStyle name="Comma 110 5 4 3" xfId="24077" xr:uid="{2E486770-B47C-4594-953E-83C78B2F3A38}"/>
    <cellStyle name="Comma 110 5 4 3 2" xfId="45746" xr:uid="{C40A7A3B-8D64-49E1-A925-17CD462179A9}"/>
    <cellStyle name="Comma 110 5 4 4" xfId="35280" xr:uid="{60AF7A13-C385-45B2-B3B2-CA77A7A3FF0D}"/>
    <cellStyle name="Comma 110 5 5" xfId="30801" xr:uid="{13444D3F-44D6-4239-A33E-D71E3C5A5410}"/>
    <cellStyle name="Comma 110 6" xfId="9380" xr:uid="{00000000-0005-0000-0000-00003C010000}"/>
    <cellStyle name="Comma 110 6 2" xfId="10129" xr:uid="{A54DD23F-69D0-4B2C-BA63-AD3009504DB6}"/>
    <cellStyle name="Comma 110 6 2 2" xfId="11638" xr:uid="{02A046CB-AF47-48D1-BDA2-61C5C35A651A}"/>
    <cellStyle name="Comma 110 6 2 2 2" xfId="13132" xr:uid="{21AF02B9-8B72-43CB-B57A-37C63310D0DD}"/>
    <cellStyle name="Comma 110 6 2 2 2 2" xfId="18368" xr:uid="{599CB9F0-2334-4681-94EF-5F27B29D874F}"/>
    <cellStyle name="Comma 110 6 2 2 2 2 2" xfId="28834" xr:uid="{EB586B2D-2470-4142-8420-8F3778F719FF}"/>
    <cellStyle name="Comma 110 6 2 2 2 2 2 2" xfId="50503" xr:uid="{51649DB5-CFED-4780-97C4-4EC16B4B2748}"/>
    <cellStyle name="Comma 110 6 2 2 2 2 3" xfId="40037" xr:uid="{FFFB0CDF-CE43-4FD6-9820-C48A037B9BF0}"/>
    <cellStyle name="Comma 110 6 2 2 2 3" xfId="23602" xr:uid="{C26C3340-9661-41B9-8866-1B412547BC38}"/>
    <cellStyle name="Comma 110 6 2 2 2 3 2" xfId="45271" xr:uid="{C75CA7F8-A0C1-48C6-A2BD-9BF938A891D1}"/>
    <cellStyle name="Comma 110 6 2 2 2 4" xfId="34805" xr:uid="{3BC7F56A-A60F-4010-9A44-E13588684FBC}"/>
    <cellStyle name="Comma 110 6 2 2 3" xfId="16874" xr:uid="{8565CBF2-F67B-4C07-B810-DF60D1EF8ED5}"/>
    <cellStyle name="Comma 110 6 2 2 3 2" xfId="27340" xr:uid="{2F3501FB-7505-4881-B579-D0F01562DFEF}"/>
    <cellStyle name="Comma 110 6 2 2 3 2 2" xfId="49009" xr:uid="{D44BD3B0-CFFB-408E-8826-A00472A807B3}"/>
    <cellStyle name="Comma 110 6 2 2 3 3" xfId="38543" xr:uid="{9959E67C-4F6F-4066-8BD9-5291C616A4E8}"/>
    <cellStyle name="Comma 110 6 2 2 4" xfId="22108" xr:uid="{27EDF7A3-6263-45A7-A5A2-69D9310A54EA}"/>
    <cellStyle name="Comma 110 6 2 2 4 2" xfId="43777" xr:uid="{9F83AE41-9D89-4DB7-A8A3-9254695217A2}"/>
    <cellStyle name="Comma 110 6 2 2 5" xfId="33311" xr:uid="{447783D0-7232-43D0-AB52-6B0CC849C120}"/>
    <cellStyle name="Comma 110 6 2 3" xfId="10891" xr:uid="{02854541-E2BB-465C-8791-348A126CB171}"/>
    <cellStyle name="Comma 110 6 2 3 2" xfId="16127" xr:uid="{B10DCD59-C3F3-4A8A-A43F-AD3F335FE646}"/>
    <cellStyle name="Comma 110 6 2 3 2 2" xfId="26593" xr:uid="{78998512-E67E-4A80-8ED9-9A3D95B574DE}"/>
    <cellStyle name="Comma 110 6 2 3 2 2 2" xfId="48262" xr:uid="{95ACD9AD-662E-4356-8909-69167B670DF4}"/>
    <cellStyle name="Comma 110 6 2 3 2 3" xfId="37796" xr:uid="{FF6D44B8-4AF6-4B86-99A2-3E5654022551}"/>
    <cellStyle name="Comma 110 6 2 3 3" xfId="21361" xr:uid="{C4A6852C-3752-42C9-BBFE-A195950A8533}"/>
    <cellStyle name="Comma 110 6 2 3 3 2" xfId="43030" xr:uid="{867B7F5D-046E-4444-8E8D-66E6763B8553}"/>
    <cellStyle name="Comma 110 6 2 3 4" xfId="32564" xr:uid="{3BD67DE7-B3B9-45AC-919B-A2B6F3DD1926}"/>
    <cellStyle name="Comma 110 6 2 4" xfId="12385" xr:uid="{CEDC1D84-202A-4775-B2C9-42D4ACDAFBA3}"/>
    <cellStyle name="Comma 110 6 2 4 2" xfId="17621" xr:uid="{D4279F65-A7CD-4EAA-9B5D-8F0318E73866}"/>
    <cellStyle name="Comma 110 6 2 4 2 2" xfId="28087" xr:uid="{DE9D7C55-D050-4DFD-B58B-42B99F061342}"/>
    <cellStyle name="Comma 110 6 2 4 2 2 2" xfId="49756" xr:uid="{92CE3B2F-2CAD-47B4-9A2E-FBAD13B9EFBA}"/>
    <cellStyle name="Comma 110 6 2 4 2 3" xfId="39290" xr:uid="{9B05AA67-7CDA-46FC-A7DB-8A00ADBEFACB}"/>
    <cellStyle name="Comma 110 6 2 4 3" xfId="22855" xr:uid="{4677FF36-9F4E-44A7-9965-267FAFD83869}"/>
    <cellStyle name="Comma 110 6 2 4 3 2" xfId="44524" xr:uid="{CF86467D-6DD2-418F-A0D4-3950FA255FEF}"/>
    <cellStyle name="Comma 110 6 2 4 4" xfId="34058" xr:uid="{F0B45DE8-4D1B-45D1-902F-64850E173758}"/>
    <cellStyle name="Comma 110 6 2 5" xfId="14628" xr:uid="{EF6F19D9-3085-4C4B-BA70-8B88CAD076E2}"/>
    <cellStyle name="Comma 110 6 2 5 2" xfId="19860" xr:uid="{70557BA3-CA9D-4D6D-8C77-43F7A9498C9D}"/>
    <cellStyle name="Comma 110 6 2 5 2 2" xfId="30326" xr:uid="{70ECF112-F952-4EAA-ABD4-1CFAB38EB85C}"/>
    <cellStyle name="Comma 110 6 2 5 2 2 2" xfId="51995" xr:uid="{BC9A774F-6533-492E-A595-ED865EC6A351}"/>
    <cellStyle name="Comma 110 6 2 5 2 3" xfId="41529" xr:uid="{BC26F989-22DD-43DA-8EE6-E70CDB53E325}"/>
    <cellStyle name="Comma 110 6 2 5 3" xfId="25094" xr:uid="{80E8CFCA-19F1-4E36-AA99-9044974C8502}"/>
    <cellStyle name="Comma 110 6 2 5 3 2" xfId="46763" xr:uid="{D327BB0E-64B0-4FCC-8C2D-DC07FCEA840F}"/>
    <cellStyle name="Comma 110 6 2 5 4" xfId="36297" xr:uid="{15A58D5A-6A02-40CC-97D7-F2804E2BDFC6}"/>
    <cellStyle name="Comma 110 6 2 6" xfId="15381" xr:uid="{31545875-C2B7-4D9B-A48E-7EC82599741A}"/>
    <cellStyle name="Comma 110 6 2 6 2" xfId="25847" xr:uid="{89F2DB88-090C-4979-9BD7-E7314A512F1D}"/>
    <cellStyle name="Comma 110 6 2 6 2 2" xfId="47516" xr:uid="{08CCE53F-2234-4A02-AE8D-D64183C6424F}"/>
    <cellStyle name="Comma 110 6 2 6 3" xfId="37050" xr:uid="{B2868163-F4F1-45A4-98FF-59431C869C11}"/>
    <cellStyle name="Comma 110 6 2 7" xfId="20615" xr:uid="{95041DDF-0FD8-41DD-B08D-4CF2F32B78B5}"/>
    <cellStyle name="Comma 110 6 2 7 2" xfId="42284" xr:uid="{699FAB1F-91AC-4AD5-8665-8FA5D20D7320}"/>
    <cellStyle name="Comma 110 6 2 8" xfId="31818" xr:uid="{2ADBA89F-CF24-4FD4-A6A1-A279BE56F1B7}"/>
    <cellStyle name="Comma 110 6 3" xfId="13883" xr:uid="{417E2BFC-27AB-4D57-8C03-37CF27F8C770}"/>
    <cellStyle name="Comma 110 6 3 2" xfId="19115" xr:uid="{EB98824A-6BF7-4204-BD6C-B1B1890C2E53}"/>
    <cellStyle name="Comma 110 6 3 2 2" xfId="29581" xr:uid="{2084A699-E6AD-4C08-A9E2-02F748E8FB70}"/>
    <cellStyle name="Comma 110 6 3 2 2 2" xfId="51250" xr:uid="{76A8B0BC-9D40-4547-9A0E-CF1897691F23}"/>
    <cellStyle name="Comma 110 6 3 2 3" xfId="40784" xr:uid="{12957739-DF2B-44EB-8943-DB453C2818D7}"/>
    <cellStyle name="Comma 110 6 3 3" xfId="24349" xr:uid="{CD0E8FFF-07F0-4A9D-B6F6-4C07C5ED7A09}"/>
    <cellStyle name="Comma 110 6 3 3 2" xfId="46018" xr:uid="{365E8B53-557F-4A71-BEB6-84E90F989304}"/>
    <cellStyle name="Comma 110 6 3 4" xfId="35552" xr:uid="{82D5CC36-51D3-4E40-93A3-66936F363C28}"/>
    <cellStyle name="Comma 110 6 4" xfId="31073" xr:uid="{26BA326A-29EB-4B0E-AB30-A85BB61ABA6D}"/>
    <cellStyle name="Comma 110 7" xfId="9755" xr:uid="{CC1F05CA-83C7-44AF-9549-633C1855A5C6}"/>
    <cellStyle name="Comma 110 7 2" xfId="11264" xr:uid="{E3E72D69-B240-46D1-BADF-B46920912D61}"/>
    <cellStyle name="Comma 110 7 2 2" xfId="12758" xr:uid="{6490D891-2F9E-4FCD-9AB1-D2D6BFC3744C}"/>
    <cellStyle name="Comma 110 7 2 2 2" xfId="17994" xr:uid="{27760529-A168-4C22-A46C-EFC811DD747D}"/>
    <cellStyle name="Comma 110 7 2 2 2 2" xfId="28460" xr:uid="{A1F4C55B-B927-4A2A-98EB-AADAAEA60C7B}"/>
    <cellStyle name="Comma 110 7 2 2 2 2 2" xfId="50129" xr:uid="{4503FC74-5672-4604-9B38-3F0DF28E73CC}"/>
    <cellStyle name="Comma 110 7 2 2 2 3" xfId="39663" xr:uid="{3B525A5C-F3E7-43F2-80E8-FE99D3D661D0}"/>
    <cellStyle name="Comma 110 7 2 2 3" xfId="23228" xr:uid="{A0F2C98B-D364-47DF-87D8-258C32946E47}"/>
    <cellStyle name="Comma 110 7 2 2 3 2" xfId="44897" xr:uid="{C5674298-075B-4E47-8AEB-164F45E8AAD6}"/>
    <cellStyle name="Comma 110 7 2 2 4" xfId="34431" xr:uid="{495D2662-A1A7-4FE4-9218-1BEF8B2ED543}"/>
    <cellStyle name="Comma 110 7 2 3" xfId="16500" xr:uid="{918CBE64-9483-49DD-8D17-04EEAE49ECBA}"/>
    <cellStyle name="Comma 110 7 2 3 2" xfId="26966" xr:uid="{9C2EDF3A-CB15-4E1E-B362-EDC9FE54BA7E}"/>
    <cellStyle name="Comma 110 7 2 3 2 2" xfId="48635" xr:uid="{340A3DF4-22FC-41D3-8974-DFD1A4142120}"/>
    <cellStyle name="Comma 110 7 2 3 3" xfId="38169" xr:uid="{E2CC8423-2C49-4832-8A73-A8D832F38AF2}"/>
    <cellStyle name="Comma 110 7 2 4" xfId="21734" xr:uid="{ECE88BC3-8DE8-4979-93A6-20D9C18073B7}"/>
    <cellStyle name="Comma 110 7 2 4 2" xfId="43403" xr:uid="{6538733F-727C-468D-867F-E04424342BCB}"/>
    <cellStyle name="Comma 110 7 2 5" xfId="32937" xr:uid="{B534F95A-5068-4C56-89F8-563A660DB53B}"/>
    <cellStyle name="Comma 110 7 3" xfId="10517" xr:uid="{5943A1D3-784A-4DEC-9CE1-6C5A66B373CD}"/>
    <cellStyle name="Comma 110 7 3 2" xfId="15753" xr:uid="{BE77B680-F396-491C-A990-7C2C6C1C808B}"/>
    <cellStyle name="Comma 110 7 3 2 2" xfId="26219" xr:uid="{15582D13-095A-4001-9A6F-786A169F7537}"/>
    <cellStyle name="Comma 110 7 3 2 2 2" xfId="47888" xr:uid="{E2A14347-E81B-4599-8BA4-9CA5EDD61562}"/>
    <cellStyle name="Comma 110 7 3 2 3" xfId="37422" xr:uid="{EE0F4096-737F-4DBA-88C1-84C6CCCAB305}"/>
    <cellStyle name="Comma 110 7 3 3" xfId="20987" xr:uid="{B2BF3299-C50C-43C4-AB3C-AD20F722B82C}"/>
    <cellStyle name="Comma 110 7 3 3 2" xfId="42656" xr:uid="{7F29EC2C-B1B3-43CA-989B-F5453D73CAF9}"/>
    <cellStyle name="Comma 110 7 3 4" xfId="32190" xr:uid="{DD2C417B-36C1-4FF5-AE49-07788571F205}"/>
    <cellStyle name="Comma 110 7 4" xfId="12011" xr:uid="{E8C4A115-0E65-4793-953C-731B9FF24C5E}"/>
    <cellStyle name="Comma 110 7 4 2" xfId="17247" xr:uid="{DAE19443-8113-4771-A2DA-7B4C27352D73}"/>
    <cellStyle name="Comma 110 7 4 2 2" xfId="27713" xr:uid="{50D44984-8D45-44A1-B48F-757E6A5B7225}"/>
    <cellStyle name="Comma 110 7 4 2 2 2" xfId="49382" xr:uid="{E60BE3BC-939C-40AC-A37E-E74C3D8C4EE3}"/>
    <cellStyle name="Comma 110 7 4 2 3" xfId="38916" xr:uid="{24098FB0-2A3C-4066-8377-879C3C033F3D}"/>
    <cellStyle name="Comma 110 7 4 3" xfId="22481" xr:uid="{F82F4BEB-1380-489A-9306-D57A1A9A25A2}"/>
    <cellStyle name="Comma 110 7 4 3 2" xfId="44150" xr:uid="{B886D76E-7D9E-4A66-9EBC-BC1D4F0D9801}"/>
    <cellStyle name="Comma 110 7 4 4" xfId="33684" xr:uid="{C396476D-1237-41DC-8915-636BE9985EF9}"/>
    <cellStyle name="Comma 110 7 5" xfId="14254" xr:uid="{57D4E42F-255E-4C64-8F3A-1122DF8E61DC}"/>
    <cellStyle name="Comma 110 7 5 2" xfId="19486" xr:uid="{5966D6BA-7B29-452D-B1C5-A191CE04E69D}"/>
    <cellStyle name="Comma 110 7 5 2 2" xfId="29952" xr:uid="{059B3132-540E-4C30-9620-EF02B4ADC55A}"/>
    <cellStyle name="Comma 110 7 5 2 2 2" xfId="51621" xr:uid="{64114EA5-4037-4840-98B4-DF16BCB2B741}"/>
    <cellStyle name="Comma 110 7 5 2 3" xfId="41155" xr:uid="{A5BB54C2-B1FA-444A-9884-E2194F09E0FA}"/>
    <cellStyle name="Comma 110 7 5 3" xfId="24720" xr:uid="{97408CB4-7DD1-44B5-B248-7D58EFFB8379}"/>
    <cellStyle name="Comma 110 7 5 3 2" xfId="46389" xr:uid="{934FCDEE-5659-4AB2-A290-9C2284DD6E4C}"/>
    <cellStyle name="Comma 110 7 5 4" xfId="35923" xr:uid="{3D47F50C-F403-4BA7-A49A-A606B1B8A68B}"/>
    <cellStyle name="Comma 110 7 6" xfId="15007" xr:uid="{55D54817-2476-40AB-B372-882341950A4C}"/>
    <cellStyle name="Comma 110 7 6 2" xfId="25473" xr:uid="{696E4314-955A-4565-8D23-DE7F1094AB76}"/>
    <cellStyle name="Comma 110 7 6 2 2" xfId="47142" xr:uid="{CDDECFC7-241D-45F4-8218-E06C22B119A4}"/>
    <cellStyle name="Comma 110 7 6 3" xfId="36676" xr:uid="{51D9CFB3-D47B-484F-8FFE-70A21F730C2D}"/>
    <cellStyle name="Comma 110 7 7" xfId="20241" xr:uid="{F0022F5D-7C0A-4BA4-8298-C60505656C9C}"/>
    <cellStyle name="Comma 110 7 7 2" xfId="41910" xr:uid="{57C89AED-DDEA-4F38-AD67-DFA3549DCD13}"/>
    <cellStyle name="Comma 110 7 8" xfId="31444" xr:uid="{2F7FB871-F2D2-42B0-A6AC-A57C59C5F6C8}"/>
    <cellStyle name="Comma 110 8" xfId="13512" xr:uid="{C1D22417-53A7-4087-91E8-297F17322D51}"/>
    <cellStyle name="Comma 110 8 2" xfId="18744" xr:uid="{B5D5671C-E499-4C1A-B374-149CB936A034}"/>
    <cellStyle name="Comma 110 8 2 2" xfId="29210" xr:uid="{06D4B24A-9A0B-430B-A2F3-1731965A0826}"/>
    <cellStyle name="Comma 110 8 2 2 2" xfId="50879" xr:uid="{521183E9-445E-4EC6-85BF-A21FA2A4001D}"/>
    <cellStyle name="Comma 110 8 2 3" xfId="40413" xr:uid="{A20853B9-DC27-461F-84E6-B9A4DC083F8C}"/>
    <cellStyle name="Comma 110 8 3" xfId="23978" xr:uid="{616FEB8D-6F64-4F62-A0AD-FA1CC512006A}"/>
    <cellStyle name="Comma 110 8 3 2" xfId="45647" xr:uid="{532174BB-0B5F-47D4-9171-C702A0AE09EB}"/>
    <cellStyle name="Comma 110 8 4" xfId="35181" xr:uid="{19712F39-9260-43C8-8805-3E6B04DA2279}"/>
    <cellStyle name="Comma 110 9" xfId="30702" xr:uid="{A585705F-1A9E-473B-8615-7D5A5E69F1FD}"/>
    <cellStyle name="Comma 111" xfId="977" xr:uid="{00000000-0005-0000-0000-00003D010000}"/>
    <cellStyle name="Comma 111 2" xfId="1476" xr:uid="{00000000-0005-0000-0000-00003E010000}"/>
    <cellStyle name="Comma 111 2 2" xfId="2591" xr:uid="{00000000-0005-0000-0000-00003F010000}"/>
    <cellStyle name="Comma 111 2 2 2" xfId="2924" xr:uid="{00000000-0005-0000-0000-000040010000}"/>
    <cellStyle name="Comma 111 2 2 2 2" xfId="5075" xr:uid="{00000000-0005-0000-0000-000041010000}"/>
    <cellStyle name="Comma 111 2 2 2 2 2" xfId="9480" xr:uid="{00000000-0005-0000-0000-000042010000}"/>
    <cellStyle name="Comma 111 2 2 2 2 2 2" xfId="10229" xr:uid="{F39B91BE-CB49-40AC-9365-C9623996DED4}"/>
    <cellStyle name="Comma 111 2 2 2 2 2 2 2" xfId="11738" xr:uid="{A01CABEF-0D72-4852-A1D0-FE3F0E137239}"/>
    <cellStyle name="Comma 111 2 2 2 2 2 2 2 2" xfId="13232" xr:uid="{497E1B69-06EC-4538-9347-5812D3C3765C}"/>
    <cellStyle name="Comma 111 2 2 2 2 2 2 2 2 2" xfId="18468" xr:uid="{D9A5DB26-3496-468B-A2CF-63A2813DEBD0}"/>
    <cellStyle name="Comma 111 2 2 2 2 2 2 2 2 2 2" xfId="28934" xr:uid="{99785AAF-0D45-470C-86E9-D7727871BA5F}"/>
    <cellStyle name="Comma 111 2 2 2 2 2 2 2 2 2 2 2" xfId="50603" xr:uid="{CE2B41AD-5284-477D-8A24-861143A4C582}"/>
    <cellStyle name="Comma 111 2 2 2 2 2 2 2 2 2 3" xfId="40137" xr:uid="{34F72B54-AA9B-43F4-A4B7-7104BD7186B1}"/>
    <cellStyle name="Comma 111 2 2 2 2 2 2 2 2 3" xfId="23702" xr:uid="{2DAEEB9A-257C-4CCB-86D2-C6018D41593A}"/>
    <cellStyle name="Comma 111 2 2 2 2 2 2 2 2 3 2" xfId="45371" xr:uid="{81786CBD-27D0-4D82-A3A3-7E1B32C2923F}"/>
    <cellStyle name="Comma 111 2 2 2 2 2 2 2 2 4" xfId="34905" xr:uid="{390E361A-592D-4154-A599-3E0613B7B6BB}"/>
    <cellStyle name="Comma 111 2 2 2 2 2 2 2 3" xfId="16974" xr:uid="{46FECC9C-8641-4C79-ACF7-A42D0C2789AC}"/>
    <cellStyle name="Comma 111 2 2 2 2 2 2 2 3 2" xfId="27440" xr:uid="{8D5EEF67-C734-455E-B208-FCA6E8B2DCD5}"/>
    <cellStyle name="Comma 111 2 2 2 2 2 2 2 3 2 2" xfId="49109" xr:uid="{9E54E97A-250A-4BAD-B628-E3B177A1C9C1}"/>
    <cellStyle name="Comma 111 2 2 2 2 2 2 2 3 3" xfId="38643" xr:uid="{6BE67414-C7CE-495B-9EED-0A212754945E}"/>
    <cellStyle name="Comma 111 2 2 2 2 2 2 2 4" xfId="22208" xr:uid="{F2C254B4-2466-4A56-B7BB-F1556BA0F402}"/>
    <cellStyle name="Comma 111 2 2 2 2 2 2 2 4 2" xfId="43877" xr:uid="{4C5B2465-4877-4581-A3EE-74A555BFCB09}"/>
    <cellStyle name="Comma 111 2 2 2 2 2 2 2 5" xfId="33411" xr:uid="{CC11178D-9241-407E-B398-462D8AE6F010}"/>
    <cellStyle name="Comma 111 2 2 2 2 2 2 3" xfId="10991" xr:uid="{CE55462C-EBBE-41C0-A293-3B88E83B6835}"/>
    <cellStyle name="Comma 111 2 2 2 2 2 2 3 2" xfId="16227" xr:uid="{F3F39652-29ED-4700-ABC4-989F005C0768}"/>
    <cellStyle name="Comma 111 2 2 2 2 2 2 3 2 2" xfId="26693" xr:uid="{A7F7713A-40C3-4CE8-AD8D-DA878C890C06}"/>
    <cellStyle name="Comma 111 2 2 2 2 2 2 3 2 2 2" xfId="48362" xr:uid="{7B3E0B5D-91AC-4CDC-A49B-6C648718D9FE}"/>
    <cellStyle name="Comma 111 2 2 2 2 2 2 3 2 3" xfId="37896" xr:uid="{E92EF4A0-E70D-4750-A6C2-2767DAC9882D}"/>
    <cellStyle name="Comma 111 2 2 2 2 2 2 3 3" xfId="21461" xr:uid="{992BE9AC-BE4A-4BF8-A7A2-F6069ACE82F0}"/>
    <cellStyle name="Comma 111 2 2 2 2 2 2 3 3 2" xfId="43130" xr:uid="{CC68B8F1-2C6A-49EB-8F66-27A3829D2EC1}"/>
    <cellStyle name="Comma 111 2 2 2 2 2 2 3 4" xfId="32664" xr:uid="{ECCFC02A-1DA7-4EDE-8ECA-26A432238C62}"/>
    <cellStyle name="Comma 111 2 2 2 2 2 2 4" xfId="12485" xr:uid="{1AEB4456-30B4-478E-9790-1674C70E68D0}"/>
    <cellStyle name="Comma 111 2 2 2 2 2 2 4 2" xfId="17721" xr:uid="{66BB2AAB-5DD6-4D3A-8175-3F048B0960B9}"/>
    <cellStyle name="Comma 111 2 2 2 2 2 2 4 2 2" xfId="28187" xr:uid="{C9D47F68-AFF5-4DB9-A4A8-30A947F8A155}"/>
    <cellStyle name="Comma 111 2 2 2 2 2 2 4 2 2 2" xfId="49856" xr:uid="{75963634-4A77-4098-B311-72C5D562A1A6}"/>
    <cellStyle name="Comma 111 2 2 2 2 2 2 4 2 3" xfId="39390" xr:uid="{8B392999-1FAF-4A79-888E-EE8636158F95}"/>
    <cellStyle name="Comma 111 2 2 2 2 2 2 4 3" xfId="22955" xr:uid="{32497ED7-D987-4974-AE3D-5197D2D9ED95}"/>
    <cellStyle name="Comma 111 2 2 2 2 2 2 4 3 2" xfId="44624" xr:uid="{4F3CE8E3-10F9-4D65-9D35-29E0431DA5DD}"/>
    <cellStyle name="Comma 111 2 2 2 2 2 2 4 4" xfId="34158" xr:uid="{868485BA-801E-4EEB-90D8-2B2857DE848E}"/>
    <cellStyle name="Comma 111 2 2 2 2 2 2 5" xfId="14728" xr:uid="{665FDA6D-D531-4DE0-AE9A-EF1BD0A60132}"/>
    <cellStyle name="Comma 111 2 2 2 2 2 2 5 2" xfId="19960" xr:uid="{8B26EA06-89FC-436B-944D-40B0D23C9933}"/>
    <cellStyle name="Comma 111 2 2 2 2 2 2 5 2 2" xfId="30426" xr:uid="{7660161B-A514-4679-B94B-3D06DAC44E24}"/>
    <cellStyle name="Comma 111 2 2 2 2 2 2 5 2 2 2" xfId="52095" xr:uid="{93754C5A-9003-480A-9D56-37D20FE26FFB}"/>
    <cellStyle name="Comma 111 2 2 2 2 2 2 5 2 3" xfId="41629" xr:uid="{D525E4B3-574D-4594-8ECD-331604F42ED2}"/>
    <cellStyle name="Comma 111 2 2 2 2 2 2 5 3" xfId="25194" xr:uid="{2B8C4D9E-B9E1-4022-B9F6-958DA61247D5}"/>
    <cellStyle name="Comma 111 2 2 2 2 2 2 5 3 2" xfId="46863" xr:uid="{9F08AE15-C4FB-4821-81D5-9CE93FCB41D6}"/>
    <cellStyle name="Comma 111 2 2 2 2 2 2 5 4" xfId="36397" xr:uid="{57A13D90-F861-42E6-8993-4C4010E0F781}"/>
    <cellStyle name="Comma 111 2 2 2 2 2 2 6" xfId="15481" xr:uid="{E2FA39F5-A6A5-41F0-803F-94634A8190CC}"/>
    <cellStyle name="Comma 111 2 2 2 2 2 2 6 2" xfId="25947" xr:uid="{DC72B400-FA88-4E35-86A0-EA2B452AB637}"/>
    <cellStyle name="Comma 111 2 2 2 2 2 2 6 2 2" xfId="47616" xr:uid="{558AA6E5-9D37-43CE-B361-7E03F1834602}"/>
    <cellStyle name="Comma 111 2 2 2 2 2 2 6 3" xfId="37150" xr:uid="{D8B10D2A-9884-4A57-93CE-B6CB1846E676}"/>
    <cellStyle name="Comma 111 2 2 2 2 2 2 7" xfId="20715" xr:uid="{2CA3161B-AD69-44CC-B4E1-F7AEF68ACB61}"/>
    <cellStyle name="Comma 111 2 2 2 2 2 2 7 2" xfId="42384" xr:uid="{8DB1FB41-F364-4B50-B22A-9E41C543A54B}"/>
    <cellStyle name="Comma 111 2 2 2 2 2 2 8" xfId="31918" xr:uid="{28044DA0-C8EE-4EFF-8132-AAF9823D6AC0}"/>
    <cellStyle name="Comma 111 2 2 2 2 2 3" xfId="13983" xr:uid="{25AE2A12-45A0-47EE-8AB5-148C402611F0}"/>
    <cellStyle name="Comma 111 2 2 2 2 2 3 2" xfId="19215" xr:uid="{C1F21490-FCC1-4C2B-9F0B-39D2ED0A91FD}"/>
    <cellStyle name="Comma 111 2 2 2 2 2 3 2 2" xfId="29681" xr:uid="{27D57379-9B48-45D3-AE82-B3DCB775AA23}"/>
    <cellStyle name="Comma 111 2 2 2 2 2 3 2 2 2" xfId="51350" xr:uid="{0F7A542E-7512-47C6-A113-C6355C1A5374}"/>
    <cellStyle name="Comma 111 2 2 2 2 2 3 2 3" xfId="40884" xr:uid="{58C552D5-1B30-4603-A101-05F12A665EC6}"/>
    <cellStyle name="Comma 111 2 2 2 2 2 3 3" xfId="24449" xr:uid="{200A6882-B2D4-44CB-9253-8BE88FA5E17C}"/>
    <cellStyle name="Comma 111 2 2 2 2 2 3 3 2" xfId="46118" xr:uid="{70BC0EE2-E99E-4876-B778-BC7A59B17DAA}"/>
    <cellStyle name="Comma 111 2 2 2 2 2 3 4" xfId="35652" xr:uid="{2ED8C266-CDEB-4BAC-A9A0-A279995496D4}"/>
    <cellStyle name="Comma 111 2 2 2 2 2 4" xfId="31173" xr:uid="{9AE10B3F-AE69-4D54-B041-1779F3906B9C}"/>
    <cellStyle name="Comma 111 2 2 2 2 3" xfId="9857" xr:uid="{DD5B027D-7805-43AA-A4A7-848F760E3C56}"/>
    <cellStyle name="Comma 111 2 2 2 2 3 2" xfId="11366" xr:uid="{69307A60-795D-487F-91D8-6015E662C16F}"/>
    <cellStyle name="Comma 111 2 2 2 2 3 2 2" xfId="12860" xr:uid="{DBC7DF6F-1D24-4B8B-9BEF-5C3A9E43B1AC}"/>
    <cellStyle name="Comma 111 2 2 2 2 3 2 2 2" xfId="18096" xr:uid="{6660753A-0A42-4E0D-AF6F-10069984900A}"/>
    <cellStyle name="Comma 111 2 2 2 2 3 2 2 2 2" xfId="28562" xr:uid="{B44AFA72-B516-472F-8406-EE6DDBB88F55}"/>
    <cellStyle name="Comma 111 2 2 2 2 3 2 2 2 2 2" xfId="50231" xr:uid="{7E156A47-94B2-4FF2-A032-1AF5092EBCBB}"/>
    <cellStyle name="Comma 111 2 2 2 2 3 2 2 2 3" xfId="39765" xr:uid="{421BA297-3888-4E2A-BDB9-B1DBAEC78099}"/>
    <cellStyle name="Comma 111 2 2 2 2 3 2 2 3" xfId="23330" xr:uid="{7479736F-6E93-4F03-B112-30E9A736124F}"/>
    <cellStyle name="Comma 111 2 2 2 2 3 2 2 3 2" xfId="44999" xr:uid="{EEA2D09A-68B2-4016-95D0-2414AB8C770B}"/>
    <cellStyle name="Comma 111 2 2 2 2 3 2 2 4" xfId="34533" xr:uid="{9DE53121-3B74-499B-BF99-FFBEF1B65C7C}"/>
    <cellStyle name="Comma 111 2 2 2 2 3 2 3" xfId="16602" xr:uid="{269E8115-87EA-4679-BA9E-44687289944C}"/>
    <cellStyle name="Comma 111 2 2 2 2 3 2 3 2" xfId="27068" xr:uid="{CE57E986-30BF-4630-9978-DB4B9EF07A25}"/>
    <cellStyle name="Comma 111 2 2 2 2 3 2 3 2 2" xfId="48737" xr:uid="{AD3F4498-A149-474D-AA0F-E58DDBA74A14}"/>
    <cellStyle name="Comma 111 2 2 2 2 3 2 3 3" xfId="38271" xr:uid="{2EC73555-E722-4F5D-9B7A-EAAD8A759576}"/>
    <cellStyle name="Comma 111 2 2 2 2 3 2 4" xfId="21836" xr:uid="{33C2F386-0A30-4F9A-9D36-9525EFE11094}"/>
    <cellStyle name="Comma 111 2 2 2 2 3 2 4 2" xfId="43505" xr:uid="{C1D3FA19-68DF-4A49-A787-E7945460C7B7}"/>
    <cellStyle name="Comma 111 2 2 2 2 3 2 5" xfId="33039" xr:uid="{F64DE0DB-FB2A-44E2-8C50-20F7228A0D7E}"/>
    <cellStyle name="Comma 111 2 2 2 2 3 3" xfId="10619" xr:uid="{1331F10D-F182-4652-AB37-1271EF0CFB25}"/>
    <cellStyle name="Comma 111 2 2 2 2 3 3 2" xfId="15855" xr:uid="{03923BAA-9A57-433A-8BFA-0EA45A085D9B}"/>
    <cellStyle name="Comma 111 2 2 2 2 3 3 2 2" xfId="26321" xr:uid="{F2021892-D626-4BAF-98F7-A2000B8F3F68}"/>
    <cellStyle name="Comma 111 2 2 2 2 3 3 2 2 2" xfId="47990" xr:uid="{44D8012B-0DD9-4FD7-A623-65E715FE7F8D}"/>
    <cellStyle name="Comma 111 2 2 2 2 3 3 2 3" xfId="37524" xr:uid="{03FFF4E9-B6EB-40FB-9358-7884FFC9BCBF}"/>
    <cellStyle name="Comma 111 2 2 2 2 3 3 3" xfId="21089" xr:uid="{8CF05C07-8EA4-40CB-B60C-778EF1657473}"/>
    <cellStyle name="Comma 111 2 2 2 2 3 3 3 2" xfId="42758" xr:uid="{26365F77-C65C-4511-B7CD-B810F10CE2D8}"/>
    <cellStyle name="Comma 111 2 2 2 2 3 3 4" xfId="32292" xr:uid="{D221DBDA-2EAA-4FE0-89AB-5D6A0C85D2C6}"/>
    <cellStyle name="Comma 111 2 2 2 2 3 4" xfId="12113" xr:uid="{D99D7AC2-4036-4B0C-B236-6611390DD689}"/>
    <cellStyle name="Comma 111 2 2 2 2 3 4 2" xfId="17349" xr:uid="{570A2E93-B514-4592-A570-24F8C5971D96}"/>
    <cellStyle name="Comma 111 2 2 2 2 3 4 2 2" xfId="27815" xr:uid="{5B86E49E-067D-49BC-ACA8-4750AD908BAE}"/>
    <cellStyle name="Comma 111 2 2 2 2 3 4 2 2 2" xfId="49484" xr:uid="{125EE31F-2914-4966-80EC-FBCF7214950F}"/>
    <cellStyle name="Comma 111 2 2 2 2 3 4 2 3" xfId="39018" xr:uid="{7AEC8F11-7C5F-46AF-B467-53A2BC2D1242}"/>
    <cellStyle name="Comma 111 2 2 2 2 3 4 3" xfId="22583" xr:uid="{E52907CF-1A2F-4F06-957C-0590190B17CD}"/>
    <cellStyle name="Comma 111 2 2 2 2 3 4 3 2" xfId="44252" xr:uid="{C2383763-19C8-42A3-A414-725B9C62F796}"/>
    <cellStyle name="Comma 111 2 2 2 2 3 4 4" xfId="33786" xr:uid="{5BDF3B83-3C30-4574-9733-919428F2B263}"/>
    <cellStyle name="Comma 111 2 2 2 2 3 5" xfId="14356" xr:uid="{95132F21-C454-4C5A-8096-8DB06CC7A95A}"/>
    <cellStyle name="Comma 111 2 2 2 2 3 5 2" xfId="19588" xr:uid="{6DB59225-52F5-46D2-A767-3E55A967EF2D}"/>
    <cellStyle name="Comma 111 2 2 2 2 3 5 2 2" xfId="30054" xr:uid="{C1ECB337-B6FC-4422-8501-AEE47481CAE4}"/>
    <cellStyle name="Comma 111 2 2 2 2 3 5 2 2 2" xfId="51723" xr:uid="{8ACEC238-23A3-4E52-BF65-18CA90AC5EA4}"/>
    <cellStyle name="Comma 111 2 2 2 2 3 5 2 3" xfId="41257" xr:uid="{EAE90597-EC01-4FE2-BBCD-4F636BC7755B}"/>
    <cellStyle name="Comma 111 2 2 2 2 3 5 3" xfId="24822" xr:uid="{801241FC-36E4-42A8-B652-210933926C50}"/>
    <cellStyle name="Comma 111 2 2 2 2 3 5 3 2" xfId="46491" xr:uid="{2FA8007E-8698-43CD-9069-DDC28E2D62D9}"/>
    <cellStyle name="Comma 111 2 2 2 2 3 5 4" xfId="36025" xr:uid="{0E66E53A-5B58-4339-8512-4D651B4973A2}"/>
    <cellStyle name="Comma 111 2 2 2 2 3 6" xfId="15109" xr:uid="{9437009F-45B5-4176-9767-5CF0073400D0}"/>
    <cellStyle name="Comma 111 2 2 2 2 3 6 2" xfId="25575" xr:uid="{DFC27CA1-47CD-4E63-A375-AA541422D31B}"/>
    <cellStyle name="Comma 111 2 2 2 2 3 6 2 2" xfId="47244" xr:uid="{5EB29170-7C38-4B6F-A7DE-6FB0815E0883}"/>
    <cellStyle name="Comma 111 2 2 2 2 3 6 3" xfId="36778" xr:uid="{3C67F5FF-727E-4355-84DF-1C809C6D72F4}"/>
    <cellStyle name="Comma 111 2 2 2 2 3 7" xfId="20343" xr:uid="{FDFB4866-F443-4279-85BF-0F7C6D65001F}"/>
    <cellStyle name="Comma 111 2 2 2 2 3 7 2" xfId="42012" xr:uid="{09D88075-9D92-421D-B60B-11DB1618BA15}"/>
    <cellStyle name="Comma 111 2 2 2 2 3 8" xfId="31546" xr:uid="{189C4287-6C05-4115-AC68-735FA17895AF}"/>
    <cellStyle name="Comma 111 2 2 2 2 4" xfId="13612" xr:uid="{4B9C41DF-6259-4BC3-92BD-A155E3A789CB}"/>
    <cellStyle name="Comma 111 2 2 2 2 4 2" xfId="18844" xr:uid="{A4794EC1-D0D1-4881-96FD-C67D00136A09}"/>
    <cellStyle name="Comma 111 2 2 2 2 4 2 2" xfId="29310" xr:uid="{03805D35-A485-44CD-B8F0-26DE19B75094}"/>
    <cellStyle name="Comma 111 2 2 2 2 4 2 2 2" xfId="50979" xr:uid="{841C4FBD-7C84-47EC-A3C1-C14F0AB7B68F}"/>
    <cellStyle name="Comma 111 2 2 2 2 4 2 3" xfId="40513" xr:uid="{5895037B-AAE9-4DD1-93A3-5B107AF9DA00}"/>
    <cellStyle name="Comma 111 2 2 2 2 4 3" xfId="24078" xr:uid="{42E1470B-0318-421C-8490-258640E0CAA5}"/>
    <cellStyle name="Comma 111 2 2 2 2 4 3 2" xfId="45747" xr:uid="{4266F1A8-968A-42E6-8453-7EB317DA28B5}"/>
    <cellStyle name="Comma 111 2 2 2 2 4 4" xfId="35281" xr:uid="{6FEB34F1-1FEE-479B-A8EE-83E242BED831}"/>
    <cellStyle name="Comma 111 2 2 2 2 5" xfId="30802" xr:uid="{57FFCE9A-6B7C-4664-AF85-1DF52578D86E}"/>
    <cellStyle name="Comma 111 2 2 2 3" xfId="9461" xr:uid="{00000000-0005-0000-0000-000043010000}"/>
    <cellStyle name="Comma 111 2 2 2 3 2" xfId="10210" xr:uid="{0F0A191B-7829-4248-AECA-86118A3AE369}"/>
    <cellStyle name="Comma 111 2 2 2 3 2 2" xfId="11719" xr:uid="{383489AB-7D1F-49FB-B877-6D99DE8D45D3}"/>
    <cellStyle name="Comma 111 2 2 2 3 2 2 2" xfId="13213" xr:uid="{CE6CA527-809C-4A70-AD39-0B575F88C038}"/>
    <cellStyle name="Comma 111 2 2 2 3 2 2 2 2" xfId="18449" xr:uid="{565CD96B-BB3F-47DE-9E20-DFDEC0D2C9A1}"/>
    <cellStyle name="Comma 111 2 2 2 3 2 2 2 2 2" xfId="28915" xr:uid="{E5C20050-1A25-4846-9126-08DC43C5E4BA}"/>
    <cellStyle name="Comma 111 2 2 2 3 2 2 2 2 2 2" xfId="50584" xr:uid="{FD8DC1D1-81D1-4F69-B91C-7DA03ED260F7}"/>
    <cellStyle name="Comma 111 2 2 2 3 2 2 2 2 3" xfId="40118" xr:uid="{1AEBB97F-9F2D-4CFA-9B6A-9EF3EB0D0718}"/>
    <cellStyle name="Comma 111 2 2 2 3 2 2 2 3" xfId="23683" xr:uid="{1F85AA70-EBDF-4E0B-8602-117A095FD8CC}"/>
    <cellStyle name="Comma 111 2 2 2 3 2 2 2 3 2" xfId="45352" xr:uid="{C5DA841B-5DC5-4068-8BB7-F8D262B30567}"/>
    <cellStyle name="Comma 111 2 2 2 3 2 2 2 4" xfId="34886" xr:uid="{B87FF224-DD99-492A-9169-0D0D9A267469}"/>
    <cellStyle name="Comma 111 2 2 2 3 2 2 3" xfId="16955" xr:uid="{46FA6A39-6CD0-41A3-9221-C453C09C1CB3}"/>
    <cellStyle name="Comma 111 2 2 2 3 2 2 3 2" xfId="27421" xr:uid="{33E77ACA-A84F-47DE-82A4-131EB6987399}"/>
    <cellStyle name="Comma 111 2 2 2 3 2 2 3 2 2" xfId="49090" xr:uid="{F5D04B10-CC93-4BA4-8B55-7204559CA5E5}"/>
    <cellStyle name="Comma 111 2 2 2 3 2 2 3 3" xfId="38624" xr:uid="{8D0AD2E0-ED7B-4503-A1A3-A69455B32469}"/>
    <cellStyle name="Comma 111 2 2 2 3 2 2 4" xfId="22189" xr:uid="{4FC2DB7F-7776-4E40-B312-3C8F93512A6C}"/>
    <cellStyle name="Comma 111 2 2 2 3 2 2 4 2" xfId="43858" xr:uid="{C6DD3D5A-6FDA-4DDE-A1A2-E53D7C8C29BD}"/>
    <cellStyle name="Comma 111 2 2 2 3 2 2 5" xfId="33392" xr:uid="{B8CC821A-DE90-4EFA-82CD-51BCC5F276FB}"/>
    <cellStyle name="Comma 111 2 2 2 3 2 3" xfId="10972" xr:uid="{F9166CA4-5559-407E-BBD8-EF1D692DDED5}"/>
    <cellStyle name="Comma 111 2 2 2 3 2 3 2" xfId="16208" xr:uid="{7AEFBE5C-4A3A-4F10-8FEB-C3F90E63EE42}"/>
    <cellStyle name="Comma 111 2 2 2 3 2 3 2 2" xfId="26674" xr:uid="{DA2EE78D-D7DC-41E7-8FC1-E314DF0252F9}"/>
    <cellStyle name="Comma 111 2 2 2 3 2 3 2 2 2" xfId="48343" xr:uid="{3D76B0B9-35B8-4731-9C47-C0E0FF80C48D}"/>
    <cellStyle name="Comma 111 2 2 2 3 2 3 2 3" xfId="37877" xr:uid="{95E3BB07-2E7D-4B05-A66C-59290D0F5BA6}"/>
    <cellStyle name="Comma 111 2 2 2 3 2 3 3" xfId="21442" xr:uid="{E882C6D0-0490-4E39-AEF0-826861E687E7}"/>
    <cellStyle name="Comma 111 2 2 2 3 2 3 3 2" xfId="43111" xr:uid="{560A8659-1E13-4E7C-9F77-48C876213B9F}"/>
    <cellStyle name="Comma 111 2 2 2 3 2 3 4" xfId="32645" xr:uid="{CF396D05-A668-425B-810A-F42D8E99E7F1}"/>
    <cellStyle name="Comma 111 2 2 2 3 2 4" xfId="12466" xr:uid="{A4390A6B-38D3-41EC-BFFE-4020ECC9E1D6}"/>
    <cellStyle name="Comma 111 2 2 2 3 2 4 2" xfId="17702" xr:uid="{AC7E916C-3CD0-4022-B6A1-49F9AC311D62}"/>
    <cellStyle name="Comma 111 2 2 2 3 2 4 2 2" xfId="28168" xr:uid="{021280F0-CDF5-4490-BBD8-083E1F7EC8C2}"/>
    <cellStyle name="Comma 111 2 2 2 3 2 4 2 2 2" xfId="49837" xr:uid="{01964C6B-0C43-49E7-B8FA-DDE6A50E29FE}"/>
    <cellStyle name="Comma 111 2 2 2 3 2 4 2 3" xfId="39371" xr:uid="{04C77DD5-C0B8-48C0-B935-022271479E79}"/>
    <cellStyle name="Comma 111 2 2 2 3 2 4 3" xfId="22936" xr:uid="{2B92DFB3-1587-4A2A-BBDC-2B26904A1CD6}"/>
    <cellStyle name="Comma 111 2 2 2 3 2 4 3 2" xfId="44605" xr:uid="{C901D474-8029-465F-86BC-86FEFA33A71C}"/>
    <cellStyle name="Comma 111 2 2 2 3 2 4 4" xfId="34139" xr:uid="{C164D8EE-D943-4ED2-8B42-55F735707D78}"/>
    <cellStyle name="Comma 111 2 2 2 3 2 5" xfId="14709" xr:uid="{C9AB85AF-2BFC-44BC-9FAD-FFFBB0E9FAAD}"/>
    <cellStyle name="Comma 111 2 2 2 3 2 5 2" xfId="19941" xr:uid="{63B9A419-1B34-4690-9066-FC15B0CA9455}"/>
    <cellStyle name="Comma 111 2 2 2 3 2 5 2 2" xfId="30407" xr:uid="{9044D046-DE0D-45FC-A9DE-111B9A642191}"/>
    <cellStyle name="Comma 111 2 2 2 3 2 5 2 2 2" xfId="52076" xr:uid="{3D0AC0E8-F31D-41AA-B82C-7098DCDF87D5}"/>
    <cellStyle name="Comma 111 2 2 2 3 2 5 2 3" xfId="41610" xr:uid="{19E968A0-6309-4049-9F58-5103313EED33}"/>
    <cellStyle name="Comma 111 2 2 2 3 2 5 3" xfId="25175" xr:uid="{58A20869-BD8B-4C92-B9EA-FF5BC33F9021}"/>
    <cellStyle name="Comma 111 2 2 2 3 2 5 3 2" xfId="46844" xr:uid="{7886D743-8BA5-4FC5-B48B-9B3B6F89F90A}"/>
    <cellStyle name="Comma 111 2 2 2 3 2 5 4" xfId="36378" xr:uid="{5D6DAE0B-1A84-45A2-9147-EAF81F5F7AFB}"/>
    <cellStyle name="Comma 111 2 2 2 3 2 6" xfId="15462" xr:uid="{09CED3C1-6065-4C82-A360-A2A70A121983}"/>
    <cellStyle name="Comma 111 2 2 2 3 2 6 2" xfId="25928" xr:uid="{87FECB6E-2BC2-4F09-A3EB-CBB58EFA2174}"/>
    <cellStyle name="Comma 111 2 2 2 3 2 6 2 2" xfId="47597" xr:uid="{CAD5227A-D5BC-4980-A252-56068DF373E7}"/>
    <cellStyle name="Comma 111 2 2 2 3 2 6 3" xfId="37131" xr:uid="{40915FAD-E489-484E-B742-B93F525E71C4}"/>
    <cellStyle name="Comma 111 2 2 2 3 2 7" xfId="20696" xr:uid="{A7B0A5B2-358A-4461-9407-F7DE7DB8177B}"/>
    <cellStyle name="Comma 111 2 2 2 3 2 7 2" xfId="42365" xr:uid="{0F99F72F-570B-40EC-8ED3-95766CA55643}"/>
    <cellStyle name="Comma 111 2 2 2 3 2 8" xfId="31899" xr:uid="{0EA0609C-826B-4DCB-BD3E-0281C286220E}"/>
    <cellStyle name="Comma 111 2 2 2 3 3" xfId="13964" xr:uid="{27A3B86F-B29A-42B5-8A8E-FB1F1AD8483A}"/>
    <cellStyle name="Comma 111 2 2 2 3 3 2" xfId="19196" xr:uid="{619C14DC-7FDB-43F7-8A16-F81E81138F85}"/>
    <cellStyle name="Comma 111 2 2 2 3 3 2 2" xfId="29662" xr:uid="{2E5F57F2-2EBB-4328-B78C-968687E9A007}"/>
    <cellStyle name="Comma 111 2 2 2 3 3 2 2 2" xfId="51331" xr:uid="{2365AF9C-3E04-4DFE-8181-48F13BFBFB8A}"/>
    <cellStyle name="Comma 111 2 2 2 3 3 2 3" xfId="40865" xr:uid="{F05E4A71-E14B-4E4A-8E03-F5E271013994}"/>
    <cellStyle name="Comma 111 2 2 2 3 3 3" xfId="24430" xr:uid="{E7CCD1DE-51FA-4BA8-9B67-315616A6110A}"/>
    <cellStyle name="Comma 111 2 2 2 3 3 3 2" xfId="46099" xr:uid="{25246F0D-B743-496B-8F33-623FF5287D1E}"/>
    <cellStyle name="Comma 111 2 2 2 3 3 4" xfId="35633" xr:uid="{7CB389A5-664C-4FCD-8DB6-279ECEAA5A6E}"/>
    <cellStyle name="Comma 111 2 2 2 3 4" xfId="31154" xr:uid="{A0B59919-DEC1-4485-9EFB-641D063BB94A}"/>
    <cellStyle name="Comma 111 2 2 2 4" xfId="9838" xr:uid="{FB6C3678-7E62-44BA-9DB3-A755A074075B}"/>
    <cellStyle name="Comma 111 2 2 2 4 2" xfId="11347" xr:uid="{83CCC773-DAB4-4931-A123-EED7D7F7D32D}"/>
    <cellStyle name="Comma 111 2 2 2 4 2 2" xfId="12841" xr:uid="{555E1057-EFAC-4614-9394-8B0F9BAE65F2}"/>
    <cellStyle name="Comma 111 2 2 2 4 2 2 2" xfId="18077" xr:uid="{0F1DD3F9-F23C-4F9A-A8C5-B30F76E1EE4F}"/>
    <cellStyle name="Comma 111 2 2 2 4 2 2 2 2" xfId="28543" xr:uid="{56C10202-6CB9-4617-9B71-6CEF5E4F493F}"/>
    <cellStyle name="Comma 111 2 2 2 4 2 2 2 2 2" xfId="50212" xr:uid="{5DBA40A5-DEE7-4302-9D55-A37F9DEFD3C4}"/>
    <cellStyle name="Comma 111 2 2 2 4 2 2 2 3" xfId="39746" xr:uid="{B595D9A1-6C9F-4D69-A253-7AC7E567F1BD}"/>
    <cellStyle name="Comma 111 2 2 2 4 2 2 3" xfId="23311" xr:uid="{89403002-DD48-4833-9535-F1BA5689FA6E}"/>
    <cellStyle name="Comma 111 2 2 2 4 2 2 3 2" xfId="44980" xr:uid="{5ED33835-EB55-4389-BA74-F74C7D8F28EA}"/>
    <cellStyle name="Comma 111 2 2 2 4 2 2 4" xfId="34514" xr:uid="{9E032D93-B65D-49BA-800F-51072E26781F}"/>
    <cellStyle name="Comma 111 2 2 2 4 2 3" xfId="16583" xr:uid="{3D5B1F45-C334-4C5F-A391-427146006240}"/>
    <cellStyle name="Comma 111 2 2 2 4 2 3 2" xfId="27049" xr:uid="{0B7139EE-0DE0-4E6E-9FD4-FFE22BB79647}"/>
    <cellStyle name="Comma 111 2 2 2 4 2 3 2 2" xfId="48718" xr:uid="{224B0E9E-408D-4B35-9784-F38E533A8AAF}"/>
    <cellStyle name="Comma 111 2 2 2 4 2 3 3" xfId="38252" xr:uid="{71C36AA6-D1BC-4E93-953E-5584BBAEF373}"/>
    <cellStyle name="Comma 111 2 2 2 4 2 4" xfId="21817" xr:uid="{4D4C3602-1480-4EAC-9CA3-401A8B7E7F92}"/>
    <cellStyle name="Comma 111 2 2 2 4 2 4 2" xfId="43486" xr:uid="{94CCB5D8-7ED8-459A-B5E0-B6D4C6509C3B}"/>
    <cellStyle name="Comma 111 2 2 2 4 2 5" xfId="33020" xr:uid="{999D247B-50AE-4A67-A445-D7A9370961E4}"/>
    <cellStyle name="Comma 111 2 2 2 4 3" xfId="10600" xr:uid="{B15B5535-241B-429B-B3FD-BD5B030BF2ED}"/>
    <cellStyle name="Comma 111 2 2 2 4 3 2" xfId="15836" xr:uid="{AA574584-84E3-47C5-9CB9-964BEA949A1F}"/>
    <cellStyle name="Comma 111 2 2 2 4 3 2 2" xfId="26302" xr:uid="{30366269-9E6C-46B7-BC5E-EC11887481C2}"/>
    <cellStyle name="Comma 111 2 2 2 4 3 2 2 2" xfId="47971" xr:uid="{DC6AC7D3-6006-4ACF-8573-5BEFD9FDFE19}"/>
    <cellStyle name="Comma 111 2 2 2 4 3 2 3" xfId="37505" xr:uid="{6E7C089C-B458-476F-B782-C5E32F259D77}"/>
    <cellStyle name="Comma 111 2 2 2 4 3 3" xfId="21070" xr:uid="{0B0CC5A1-BC33-4D81-806C-45275CAF3F26}"/>
    <cellStyle name="Comma 111 2 2 2 4 3 3 2" xfId="42739" xr:uid="{88367B8B-13C9-4B64-838C-08A9134A1CD7}"/>
    <cellStyle name="Comma 111 2 2 2 4 3 4" xfId="32273" xr:uid="{FBBAB92A-CEAF-4A7E-979D-1877665237DF}"/>
    <cellStyle name="Comma 111 2 2 2 4 4" xfId="12094" xr:uid="{0EEBED9C-767B-4156-853F-809B766D47E4}"/>
    <cellStyle name="Comma 111 2 2 2 4 4 2" xfId="17330" xr:uid="{7A8D3F0A-B7CE-416E-82CA-8F5E04962581}"/>
    <cellStyle name="Comma 111 2 2 2 4 4 2 2" xfId="27796" xr:uid="{4DBDCA0B-A516-4172-8224-FF954FFCAC43}"/>
    <cellStyle name="Comma 111 2 2 2 4 4 2 2 2" xfId="49465" xr:uid="{8FCD9DBE-0F92-4874-B195-9DB3C69CC011}"/>
    <cellStyle name="Comma 111 2 2 2 4 4 2 3" xfId="38999" xr:uid="{B342FB99-0918-41CE-864E-22853518CF03}"/>
    <cellStyle name="Comma 111 2 2 2 4 4 3" xfId="22564" xr:uid="{F2E758C4-A7DC-4366-A7EE-E88FF829D8F8}"/>
    <cellStyle name="Comma 111 2 2 2 4 4 3 2" xfId="44233" xr:uid="{954ABD14-AD6E-49FA-86E8-BCBB9B03D4FB}"/>
    <cellStyle name="Comma 111 2 2 2 4 4 4" xfId="33767" xr:uid="{75846FDC-697A-49D8-918B-DF6F22C5AC07}"/>
    <cellStyle name="Comma 111 2 2 2 4 5" xfId="14337" xr:uid="{1806D8D5-6A1E-4593-89AB-8FBDD909A6B7}"/>
    <cellStyle name="Comma 111 2 2 2 4 5 2" xfId="19569" xr:uid="{5BC30D27-961B-4385-878C-AC376E247BFC}"/>
    <cellStyle name="Comma 111 2 2 2 4 5 2 2" xfId="30035" xr:uid="{9E63CA3D-185D-4D52-9DF1-3E09F405C7F2}"/>
    <cellStyle name="Comma 111 2 2 2 4 5 2 2 2" xfId="51704" xr:uid="{41ED62D3-8250-4165-BE5C-88539D62A837}"/>
    <cellStyle name="Comma 111 2 2 2 4 5 2 3" xfId="41238" xr:uid="{B2EAC28E-201E-4CA0-A10A-93783235BABC}"/>
    <cellStyle name="Comma 111 2 2 2 4 5 3" xfId="24803" xr:uid="{731DB99B-9B08-4232-B55C-2695ECF13924}"/>
    <cellStyle name="Comma 111 2 2 2 4 5 3 2" xfId="46472" xr:uid="{B81D5B1A-DEFC-40C8-81A0-ECDF111BA8D1}"/>
    <cellStyle name="Comma 111 2 2 2 4 5 4" xfId="36006" xr:uid="{B627D16A-8AC8-430C-BF79-8919F85ACA06}"/>
    <cellStyle name="Comma 111 2 2 2 4 6" xfId="15090" xr:uid="{847AAF66-B179-4602-9FB1-A4BCB88923FC}"/>
    <cellStyle name="Comma 111 2 2 2 4 6 2" xfId="25556" xr:uid="{9909FD32-F0D5-4470-9427-E449DC2E41AC}"/>
    <cellStyle name="Comma 111 2 2 2 4 6 2 2" xfId="47225" xr:uid="{3FC6ABB3-96F2-4CC9-BEC1-9798FE16CFDF}"/>
    <cellStyle name="Comma 111 2 2 2 4 6 3" xfId="36759" xr:uid="{4ECCAB1F-AA5A-445F-A4F0-2E357297DDBF}"/>
    <cellStyle name="Comma 111 2 2 2 4 7" xfId="20324" xr:uid="{EE107C77-D0B0-4D61-B2CF-64BBD3C43C0D}"/>
    <cellStyle name="Comma 111 2 2 2 4 7 2" xfId="41993" xr:uid="{14B2907F-4A9C-4803-BE76-BC835E7EF3D9}"/>
    <cellStyle name="Comma 111 2 2 2 4 8" xfId="31527" xr:uid="{600378B8-7F16-4811-84D3-23166019C01E}"/>
    <cellStyle name="Comma 111 2 2 2 5" xfId="13593" xr:uid="{8D07AB6F-0BF4-4E1A-A202-0BC59FEC539A}"/>
    <cellStyle name="Comma 111 2 2 2 5 2" xfId="18825" xr:uid="{BCC2D0AE-CBD6-4DAA-8ADB-4489751062E1}"/>
    <cellStyle name="Comma 111 2 2 2 5 2 2" xfId="29291" xr:uid="{6FAA8CC6-ED1D-4AD5-8BB9-6136C5CAAD3F}"/>
    <cellStyle name="Comma 111 2 2 2 5 2 2 2" xfId="50960" xr:uid="{76AF5392-EDEE-4E21-B051-36E30756D16F}"/>
    <cellStyle name="Comma 111 2 2 2 5 2 3" xfId="40494" xr:uid="{D8774AB6-2D41-4BA4-A467-E004B0255210}"/>
    <cellStyle name="Comma 111 2 2 2 5 3" xfId="24059" xr:uid="{EE7EF0F3-9497-46A3-987E-9467A22ADC05}"/>
    <cellStyle name="Comma 111 2 2 2 5 3 2" xfId="45728" xr:uid="{50C2010F-6D79-49D4-BD40-6AF9CD88017A}"/>
    <cellStyle name="Comma 111 2 2 2 5 4" xfId="35262" xr:uid="{204C8E84-5896-41A8-99F3-A45E5FE632E3}"/>
    <cellStyle name="Comma 111 2 2 2 6" xfId="30783" xr:uid="{3F0215D7-8FCB-497E-BDF8-DDA94C08855E}"/>
    <cellStyle name="Comma 111 2 2 3" xfId="5076" xr:uid="{00000000-0005-0000-0000-000044010000}"/>
    <cellStyle name="Comma 111 2 2 3 2" xfId="9481" xr:uid="{00000000-0005-0000-0000-000045010000}"/>
    <cellStyle name="Comma 111 2 2 3 2 2" xfId="10230" xr:uid="{6E00D744-2675-4145-889F-6F9373627D07}"/>
    <cellStyle name="Comma 111 2 2 3 2 2 2" xfId="11739" xr:uid="{BC12977F-D341-4628-A50C-779430D5950E}"/>
    <cellStyle name="Comma 111 2 2 3 2 2 2 2" xfId="13233" xr:uid="{0DCBB210-5CF4-4C6F-8DE4-5D0DCA8FB305}"/>
    <cellStyle name="Comma 111 2 2 3 2 2 2 2 2" xfId="18469" xr:uid="{02A35FA8-4B94-4ED8-8E08-F6CE6F2E70FE}"/>
    <cellStyle name="Comma 111 2 2 3 2 2 2 2 2 2" xfId="28935" xr:uid="{AEA03E89-05F0-4C1C-BEF0-3493575E9B43}"/>
    <cellStyle name="Comma 111 2 2 3 2 2 2 2 2 2 2" xfId="50604" xr:uid="{D69048D2-8E06-4DD0-B1CB-4DF401311A2B}"/>
    <cellStyle name="Comma 111 2 2 3 2 2 2 2 2 3" xfId="40138" xr:uid="{0E8F7CF8-081E-4258-9CAD-964602FD31E1}"/>
    <cellStyle name="Comma 111 2 2 3 2 2 2 2 3" xfId="23703" xr:uid="{1C6B99A9-AA68-429E-9F94-ACC0784D32A9}"/>
    <cellStyle name="Comma 111 2 2 3 2 2 2 2 3 2" xfId="45372" xr:uid="{1A4F4931-A83F-442C-9C6F-560485BEBA94}"/>
    <cellStyle name="Comma 111 2 2 3 2 2 2 2 4" xfId="34906" xr:uid="{D768C414-E53D-4055-AF34-5EB5BA7E3AE4}"/>
    <cellStyle name="Comma 111 2 2 3 2 2 2 3" xfId="16975" xr:uid="{34EE68B1-246C-4F9F-BE4B-277826386EE2}"/>
    <cellStyle name="Comma 111 2 2 3 2 2 2 3 2" xfId="27441" xr:uid="{B29C9513-8D30-444A-98EF-C6D701DF889A}"/>
    <cellStyle name="Comma 111 2 2 3 2 2 2 3 2 2" xfId="49110" xr:uid="{DC2A8B87-D6F1-42A2-9697-9FB55A5C8EC4}"/>
    <cellStyle name="Comma 111 2 2 3 2 2 2 3 3" xfId="38644" xr:uid="{DC99F1EE-29E3-4125-B9A7-E5B377736D15}"/>
    <cellStyle name="Comma 111 2 2 3 2 2 2 4" xfId="22209" xr:uid="{C6CC3697-1479-47E6-A216-595420172E88}"/>
    <cellStyle name="Comma 111 2 2 3 2 2 2 4 2" xfId="43878" xr:uid="{5C964D44-84E4-4849-A8B6-FF68FACA1D4B}"/>
    <cellStyle name="Comma 111 2 2 3 2 2 2 5" xfId="33412" xr:uid="{7BB75DED-20EC-4A26-AAC6-9692D77464FA}"/>
    <cellStyle name="Comma 111 2 2 3 2 2 3" xfId="10992" xr:uid="{03563337-60CD-4BFD-AA66-1CEC110DBD8E}"/>
    <cellStyle name="Comma 111 2 2 3 2 2 3 2" xfId="16228" xr:uid="{B985AC39-27E6-4BB5-8644-3BDF6911EE24}"/>
    <cellStyle name="Comma 111 2 2 3 2 2 3 2 2" xfId="26694" xr:uid="{563B2C7A-5438-41E8-8DBD-03C38396D8E7}"/>
    <cellStyle name="Comma 111 2 2 3 2 2 3 2 2 2" xfId="48363" xr:uid="{B0C97B37-3A86-405F-BBBE-4396960BC517}"/>
    <cellStyle name="Comma 111 2 2 3 2 2 3 2 3" xfId="37897" xr:uid="{9C07B6EF-5DB1-41DC-B42F-9313F25FA274}"/>
    <cellStyle name="Comma 111 2 2 3 2 2 3 3" xfId="21462" xr:uid="{8348E9C5-9FCB-450F-9804-15F626FB84DA}"/>
    <cellStyle name="Comma 111 2 2 3 2 2 3 3 2" xfId="43131" xr:uid="{71C833F0-20FF-4EC4-BA6F-C67401B073DB}"/>
    <cellStyle name="Comma 111 2 2 3 2 2 3 4" xfId="32665" xr:uid="{81B64586-C9F3-4978-89D6-9B2371DB79E7}"/>
    <cellStyle name="Comma 111 2 2 3 2 2 4" xfId="12486" xr:uid="{7E907A52-4352-4358-A64E-38BE61B5D5C5}"/>
    <cellStyle name="Comma 111 2 2 3 2 2 4 2" xfId="17722" xr:uid="{5A9A0EBC-C154-4AF7-9380-EF4916855FE6}"/>
    <cellStyle name="Comma 111 2 2 3 2 2 4 2 2" xfId="28188" xr:uid="{8E0119B9-1500-4CA2-BDE9-90E99508EEC8}"/>
    <cellStyle name="Comma 111 2 2 3 2 2 4 2 2 2" xfId="49857" xr:uid="{A62F6BDF-45AC-448C-8006-E49731DEA1D4}"/>
    <cellStyle name="Comma 111 2 2 3 2 2 4 2 3" xfId="39391" xr:uid="{14C9C5CB-9D5C-4B56-BFD8-2C01B6F14228}"/>
    <cellStyle name="Comma 111 2 2 3 2 2 4 3" xfId="22956" xr:uid="{E42AAF2E-23DD-40D2-BBFE-F6844B7BD7BF}"/>
    <cellStyle name="Comma 111 2 2 3 2 2 4 3 2" xfId="44625" xr:uid="{73D651E9-2F40-4F8B-9169-2F4360EC11F0}"/>
    <cellStyle name="Comma 111 2 2 3 2 2 4 4" xfId="34159" xr:uid="{FAD2E80F-056D-4EC2-AF7F-778C4BA149B4}"/>
    <cellStyle name="Comma 111 2 2 3 2 2 5" xfId="14729" xr:uid="{9B342D6B-775D-40F3-AC20-3D0E245A0FEB}"/>
    <cellStyle name="Comma 111 2 2 3 2 2 5 2" xfId="19961" xr:uid="{3A59D280-7976-4AE9-B86E-3E1A98FD892D}"/>
    <cellStyle name="Comma 111 2 2 3 2 2 5 2 2" xfId="30427" xr:uid="{BC1200BF-DBB1-4367-BBA3-2E2A1CD00296}"/>
    <cellStyle name="Comma 111 2 2 3 2 2 5 2 2 2" xfId="52096" xr:uid="{489DD8A5-51CA-4964-AE90-11FCEDAC0C3B}"/>
    <cellStyle name="Comma 111 2 2 3 2 2 5 2 3" xfId="41630" xr:uid="{756CEA89-6006-4A8E-9738-A7123901C17E}"/>
    <cellStyle name="Comma 111 2 2 3 2 2 5 3" xfId="25195" xr:uid="{8D860533-64D3-49F4-9B1E-74EBE61B4AB2}"/>
    <cellStyle name="Comma 111 2 2 3 2 2 5 3 2" xfId="46864" xr:uid="{5943C6E4-6CC2-48B1-8CA1-BFFACA8B80FB}"/>
    <cellStyle name="Comma 111 2 2 3 2 2 5 4" xfId="36398" xr:uid="{5012CB73-7435-4909-9509-79DAD1AE652C}"/>
    <cellStyle name="Comma 111 2 2 3 2 2 6" xfId="15482" xr:uid="{FA5C5841-32CF-49E3-83AB-129B170DE5B1}"/>
    <cellStyle name="Comma 111 2 2 3 2 2 6 2" xfId="25948" xr:uid="{C40156C0-5640-4C59-B74A-EAA28D3AD73C}"/>
    <cellStyle name="Comma 111 2 2 3 2 2 6 2 2" xfId="47617" xr:uid="{CBFE60B1-3BAC-4A65-8FEB-2E70AE98DAAF}"/>
    <cellStyle name="Comma 111 2 2 3 2 2 6 3" xfId="37151" xr:uid="{28CDC6C8-268A-4DFA-948F-7E46B5C8F36C}"/>
    <cellStyle name="Comma 111 2 2 3 2 2 7" xfId="20716" xr:uid="{280EBEBB-0AF4-451D-851B-F534F7CC2525}"/>
    <cellStyle name="Comma 111 2 2 3 2 2 7 2" xfId="42385" xr:uid="{AF02E840-3419-4455-AA4E-D92900CED932}"/>
    <cellStyle name="Comma 111 2 2 3 2 2 8" xfId="31919" xr:uid="{4DE42C33-9AF3-459C-BFAD-46967D037EF4}"/>
    <cellStyle name="Comma 111 2 2 3 2 3" xfId="13984" xr:uid="{886B8D04-09B4-44CD-AB90-BA15F630BFCD}"/>
    <cellStyle name="Comma 111 2 2 3 2 3 2" xfId="19216" xr:uid="{641D1E60-EA12-4993-B463-09F84DAA5950}"/>
    <cellStyle name="Comma 111 2 2 3 2 3 2 2" xfId="29682" xr:uid="{3E196470-412B-47B8-95E8-AAEFC83086C3}"/>
    <cellStyle name="Comma 111 2 2 3 2 3 2 2 2" xfId="51351" xr:uid="{EA82F157-29F0-4D6E-9A2D-A6D59AF03842}"/>
    <cellStyle name="Comma 111 2 2 3 2 3 2 3" xfId="40885" xr:uid="{3CC56530-EB30-4BA3-9800-7D350BB50F54}"/>
    <cellStyle name="Comma 111 2 2 3 2 3 3" xfId="24450" xr:uid="{58046B4D-E53C-47C1-B5A8-09E82D776E78}"/>
    <cellStyle name="Comma 111 2 2 3 2 3 3 2" xfId="46119" xr:uid="{D279D5EC-08F5-4149-B705-D078EBA1927B}"/>
    <cellStyle name="Comma 111 2 2 3 2 3 4" xfId="35653" xr:uid="{3D46E596-BEDA-478B-A2F2-8EAD45CD5CCE}"/>
    <cellStyle name="Comma 111 2 2 3 2 4" xfId="31174" xr:uid="{B67B8148-082B-4CC6-B93D-F98C55A40B1E}"/>
    <cellStyle name="Comma 111 2 2 3 3" xfId="9858" xr:uid="{832414EE-C3CD-4C7E-9FFA-6447FBEC497C}"/>
    <cellStyle name="Comma 111 2 2 3 3 2" xfId="11367" xr:uid="{024D5D12-4458-4715-A228-DBA742AAF884}"/>
    <cellStyle name="Comma 111 2 2 3 3 2 2" xfId="12861" xr:uid="{49DE1C84-9729-4528-9640-FD7D3273FD78}"/>
    <cellStyle name="Comma 111 2 2 3 3 2 2 2" xfId="18097" xr:uid="{CD55808F-CB15-446F-AB1F-CFE7219148D3}"/>
    <cellStyle name="Comma 111 2 2 3 3 2 2 2 2" xfId="28563" xr:uid="{2F6E415F-F229-412F-8AC1-5696498A9BA1}"/>
    <cellStyle name="Comma 111 2 2 3 3 2 2 2 2 2" xfId="50232" xr:uid="{5A7EAB9F-EEE0-408B-8A83-06EB2F51F5D4}"/>
    <cellStyle name="Comma 111 2 2 3 3 2 2 2 3" xfId="39766" xr:uid="{5589D560-A137-4BAD-8E3B-4400DAB9B657}"/>
    <cellStyle name="Comma 111 2 2 3 3 2 2 3" xfId="23331" xr:uid="{628BBB0A-378C-4A41-BCA0-6132D00CB8EC}"/>
    <cellStyle name="Comma 111 2 2 3 3 2 2 3 2" xfId="45000" xr:uid="{D32B1E9A-B9D2-42DD-87D5-B95CE06261D0}"/>
    <cellStyle name="Comma 111 2 2 3 3 2 2 4" xfId="34534" xr:uid="{78761949-CFB0-41D3-A6A3-8E18AA5AFC9A}"/>
    <cellStyle name="Comma 111 2 2 3 3 2 3" xfId="16603" xr:uid="{620A8C15-042B-4857-98C8-5B7C93BC7934}"/>
    <cellStyle name="Comma 111 2 2 3 3 2 3 2" xfId="27069" xr:uid="{EE314870-15E7-4C89-A392-0E550E06CA04}"/>
    <cellStyle name="Comma 111 2 2 3 3 2 3 2 2" xfId="48738" xr:uid="{3CC9CC36-C4B6-4B5C-963E-13E1A1D5BBC5}"/>
    <cellStyle name="Comma 111 2 2 3 3 2 3 3" xfId="38272" xr:uid="{B026053C-E8F6-474B-86A2-467F4E620083}"/>
    <cellStyle name="Comma 111 2 2 3 3 2 4" xfId="21837" xr:uid="{EFD58205-990D-48BF-AB92-83FCE3B8EF63}"/>
    <cellStyle name="Comma 111 2 2 3 3 2 4 2" xfId="43506" xr:uid="{11818297-AE48-4FA1-B8EE-5A93F9FAA332}"/>
    <cellStyle name="Comma 111 2 2 3 3 2 5" xfId="33040" xr:uid="{8D8980B4-C887-4833-817C-6AF257F3C751}"/>
    <cellStyle name="Comma 111 2 2 3 3 3" xfId="10620" xr:uid="{3D43CB43-AC57-4FE3-80F1-DC770E62DD63}"/>
    <cellStyle name="Comma 111 2 2 3 3 3 2" xfId="15856" xr:uid="{04848947-A925-41FD-85D3-5080C2FDF44D}"/>
    <cellStyle name="Comma 111 2 2 3 3 3 2 2" xfId="26322" xr:uid="{9FC12CBA-98B5-4087-B9C9-FB409DAED992}"/>
    <cellStyle name="Comma 111 2 2 3 3 3 2 2 2" xfId="47991" xr:uid="{A24A727E-E58C-40B8-B96C-EC197D57DAE9}"/>
    <cellStyle name="Comma 111 2 2 3 3 3 2 3" xfId="37525" xr:uid="{3141D3E8-34C4-4152-9B2A-3E8669319163}"/>
    <cellStyle name="Comma 111 2 2 3 3 3 3" xfId="21090" xr:uid="{E8E884E7-A798-47F9-A865-B2555E9A68EC}"/>
    <cellStyle name="Comma 111 2 2 3 3 3 3 2" xfId="42759" xr:uid="{B1AF6C9A-0C31-4A70-B19F-F373ACBCDD97}"/>
    <cellStyle name="Comma 111 2 2 3 3 3 4" xfId="32293" xr:uid="{D23E38F2-86F3-400B-9FE9-0522A29630CA}"/>
    <cellStyle name="Comma 111 2 2 3 3 4" xfId="12114" xr:uid="{4AB4291E-7E13-4636-9D5A-86E94B6AC853}"/>
    <cellStyle name="Comma 111 2 2 3 3 4 2" xfId="17350" xr:uid="{B190380B-4299-462F-8E2B-F2B8BF0DC97B}"/>
    <cellStyle name="Comma 111 2 2 3 3 4 2 2" xfId="27816" xr:uid="{5371D3BF-3843-4566-A650-33D1280D1231}"/>
    <cellStyle name="Comma 111 2 2 3 3 4 2 2 2" xfId="49485" xr:uid="{B3F4E9FA-DBDA-433B-8DDD-9E17C400D203}"/>
    <cellStyle name="Comma 111 2 2 3 3 4 2 3" xfId="39019" xr:uid="{F2A94F8E-4ACC-413A-97D4-E66BD1AF62E2}"/>
    <cellStyle name="Comma 111 2 2 3 3 4 3" xfId="22584" xr:uid="{A3D79DF1-9DBE-4C9F-96A2-89CE729D0974}"/>
    <cellStyle name="Comma 111 2 2 3 3 4 3 2" xfId="44253" xr:uid="{16996C3C-603A-4024-9507-2EA4468031A5}"/>
    <cellStyle name="Comma 111 2 2 3 3 4 4" xfId="33787" xr:uid="{AB15D365-26C0-46CB-8A3A-A6AB132AA411}"/>
    <cellStyle name="Comma 111 2 2 3 3 5" xfId="14357" xr:uid="{37ECFB9D-856D-4F07-88FB-3B6F5B7D3A3E}"/>
    <cellStyle name="Comma 111 2 2 3 3 5 2" xfId="19589" xr:uid="{DDB04DCD-F1F6-4B11-A590-219665C825A8}"/>
    <cellStyle name="Comma 111 2 2 3 3 5 2 2" xfId="30055" xr:uid="{A99F7774-AB65-4BC7-ABED-79CE75C48ADA}"/>
    <cellStyle name="Comma 111 2 2 3 3 5 2 2 2" xfId="51724" xr:uid="{86C6F20E-E750-4D98-8D9B-133366B5770F}"/>
    <cellStyle name="Comma 111 2 2 3 3 5 2 3" xfId="41258" xr:uid="{DBD01227-F492-4D30-AE63-1B001DBE3398}"/>
    <cellStyle name="Comma 111 2 2 3 3 5 3" xfId="24823" xr:uid="{CAF1B9E2-7D6B-4ABE-AE0C-029C2B5DEAC6}"/>
    <cellStyle name="Comma 111 2 2 3 3 5 3 2" xfId="46492" xr:uid="{F0B78D9B-10A5-4F75-A599-85AE8B7B106D}"/>
    <cellStyle name="Comma 111 2 2 3 3 5 4" xfId="36026" xr:uid="{2A1ED75F-A3B9-4651-86BF-62FDDDC979E7}"/>
    <cellStyle name="Comma 111 2 2 3 3 6" xfId="15110" xr:uid="{59B612E7-504E-46DF-9FAC-E546F668816D}"/>
    <cellStyle name="Comma 111 2 2 3 3 6 2" xfId="25576" xr:uid="{17B48199-7B80-40C2-929C-C7E3302371AB}"/>
    <cellStyle name="Comma 111 2 2 3 3 6 2 2" xfId="47245" xr:uid="{BF9A4146-8923-4B81-879D-8242780DF43F}"/>
    <cellStyle name="Comma 111 2 2 3 3 6 3" xfId="36779" xr:uid="{E80E15C7-730C-40E4-B072-FD13DCD4420F}"/>
    <cellStyle name="Comma 111 2 2 3 3 7" xfId="20344" xr:uid="{518812EF-E39C-492B-A395-DF73EA609D70}"/>
    <cellStyle name="Comma 111 2 2 3 3 7 2" xfId="42013" xr:uid="{5F70C5A8-4F50-4896-B099-91C0264B757E}"/>
    <cellStyle name="Comma 111 2 2 3 3 8" xfId="31547" xr:uid="{7295D049-D632-4EC8-9B6E-96FEAEF1AB83}"/>
    <cellStyle name="Comma 111 2 2 3 4" xfId="13613" xr:uid="{2E79D2DB-98E0-4191-AD8F-98E92B508C5C}"/>
    <cellStyle name="Comma 111 2 2 3 4 2" xfId="18845" xr:uid="{C882E24F-6E38-43AE-8D92-A0B4D8672DA7}"/>
    <cellStyle name="Comma 111 2 2 3 4 2 2" xfId="29311" xr:uid="{B0B2CC93-B9AC-4C5D-9A93-C4CE4976A670}"/>
    <cellStyle name="Comma 111 2 2 3 4 2 2 2" xfId="50980" xr:uid="{EE5BAB52-F816-4EA1-9931-FC45B8D63724}"/>
    <cellStyle name="Comma 111 2 2 3 4 2 3" xfId="40514" xr:uid="{997B747A-FBF4-49BC-8456-4DB93DEE90C9}"/>
    <cellStyle name="Comma 111 2 2 3 4 3" xfId="24079" xr:uid="{ECF73CB7-9D24-4FC1-AE49-DB6C5F28DDC5}"/>
    <cellStyle name="Comma 111 2 2 3 4 3 2" xfId="45748" xr:uid="{DEAE5FC6-E9E9-4C5A-BA30-1260FE72B58E}"/>
    <cellStyle name="Comma 111 2 2 3 4 4" xfId="35282" xr:uid="{B062254C-A775-4563-B1A6-0885B7C837B8}"/>
    <cellStyle name="Comma 111 2 2 3 5" xfId="30803" xr:uid="{D5C62DE6-77B0-4739-B8DE-8AB151C77F39}"/>
    <cellStyle name="Comma 111 2 2 4" xfId="9451" xr:uid="{00000000-0005-0000-0000-000046010000}"/>
    <cellStyle name="Comma 111 2 2 4 2" xfId="10200" xr:uid="{2662F36A-88CE-4534-8B97-5EB2B57C57D5}"/>
    <cellStyle name="Comma 111 2 2 4 2 2" xfId="11709" xr:uid="{07254295-99DA-45C1-8DAD-CD87313886AA}"/>
    <cellStyle name="Comma 111 2 2 4 2 2 2" xfId="13203" xr:uid="{4C2F88A1-762E-4666-8954-C73C547F00D4}"/>
    <cellStyle name="Comma 111 2 2 4 2 2 2 2" xfId="18439" xr:uid="{C6244DFC-3F81-4215-8F9C-7C204C23CFC9}"/>
    <cellStyle name="Comma 111 2 2 4 2 2 2 2 2" xfId="28905" xr:uid="{C4CA1404-78D4-4845-A9E7-B52878C6823D}"/>
    <cellStyle name="Comma 111 2 2 4 2 2 2 2 2 2" xfId="50574" xr:uid="{435AB240-D2FA-4313-BAB5-07FB72228464}"/>
    <cellStyle name="Comma 111 2 2 4 2 2 2 2 3" xfId="40108" xr:uid="{E683EFAE-3213-4222-8A05-E2F2D1B4F213}"/>
    <cellStyle name="Comma 111 2 2 4 2 2 2 3" xfId="23673" xr:uid="{2ED9CAD3-3DF7-499F-B703-DE055FE21F98}"/>
    <cellStyle name="Comma 111 2 2 4 2 2 2 3 2" xfId="45342" xr:uid="{AB840E40-17E3-4C4E-BD1C-6B319EF71B4F}"/>
    <cellStyle name="Comma 111 2 2 4 2 2 2 4" xfId="34876" xr:uid="{5D672328-C65A-4A6D-AC36-89E281DA3BF6}"/>
    <cellStyle name="Comma 111 2 2 4 2 2 3" xfId="16945" xr:uid="{3C439F93-C6E4-43D8-84BF-7207CA7D5243}"/>
    <cellStyle name="Comma 111 2 2 4 2 2 3 2" xfId="27411" xr:uid="{1F3A6CDE-C909-4A4B-89EF-7169910B5D40}"/>
    <cellStyle name="Comma 111 2 2 4 2 2 3 2 2" xfId="49080" xr:uid="{90E9A647-A24F-4449-A53B-9DFB1840F0DB}"/>
    <cellStyle name="Comma 111 2 2 4 2 2 3 3" xfId="38614" xr:uid="{229C4029-1AED-4AEA-9B18-8072A93F1BCC}"/>
    <cellStyle name="Comma 111 2 2 4 2 2 4" xfId="22179" xr:uid="{745BA6C8-9127-4AC3-BA9F-4C5345E472BC}"/>
    <cellStyle name="Comma 111 2 2 4 2 2 4 2" xfId="43848" xr:uid="{5F6A2F98-3532-4162-895C-006951C2914D}"/>
    <cellStyle name="Comma 111 2 2 4 2 2 5" xfId="33382" xr:uid="{02F14B05-F857-463C-941C-DB8141DAECCC}"/>
    <cellStyle name="Comma 111 2 2 4 2 3" xfId="10962" xr:uid="{B81337B7-D19C-4BA7-97CF-F214B72EED29}"/>
    <cellStyle name="Comma 111 2 2 4 2 3 2" xfId="16198" xr:uid="{0FC43F26-BF5C-4679-AF95-132509C69AD8}"/>
    <cellStyle name="Comma 111 2 2 4 2 3 2 2" xfId="26664" xr:uid="{936BF6FB-FBBB-4765-A41B-8D548736918D}"/>
    <cellStyle name="Comma 111 2 2 4 2 3 2 2 2" xfId="48333" xr:uid="{06A451C9-6824-4C28-9AE9-939E5B8E7121}"/>
    <cellStyle name="Comma 111 2 2 4 2 3 2 3" xfId="37867" xr:uid="{E8C1222A-8C9B-4066-B59D-CA2CE73F2247}"/>
    <cellStyle name="Comma 111 2 2 4 2 3 3" xfId="21432" xr:uid="{07ACF9A2-5769-438C-909F-91EBEEB57538}"/>
    <cellStyle name="Comma 111 2 2 4 2 3 3 2" xfId="43101" xr:uid="{F06505C5-4075-4110-A02A-2293BC022EC7}"/>
    <cellStyle name="Comma 111 2 2 4 2 3 4" xfId="32635" xr:uid="{65C48D74-32F5-4FA1-BA67-7DE8E26472B5}"/>
    <cellStyle name="Comma 111 2 2 4 2 4" xfId="12456" xr:uid="{1EDB8A8F-099D-4EC5-8596-E8BAB8D4ECAB}"/>
    <cellStyle name="Comma 111 2 2 4 2 4 2" xfId="17692" xr:uid="{A1F5A9B7-C929-4381-9B7D-623A9279640D}"/>
    <cellStyle name="Comma 111 2 2 4 2 4 2 2" xfId="28158" xr:uid="{D4F5EF52-83C9-4804-98B3-D4168F66FC67}"/>
    <cellStyle name="Comma 111 2 2 4 2 4 2 2 2" xfId="49827" xr:uid="{E60D7C64-58EF-41CE-820C-F0BFD523F857}"/>
    <cellStyle name="Comma 111 2 2 4 2 4 2 3" xfId="39361" xr:uid="{98843A23-B2C3-4C13-818E-60CE1A7F63F5}"/>
    <cellStyle name="Comma 111 2 2 4 2 4 3" xfId="22926" xr:uid="{FE37A627-125A-4D9C-B180-1D367253B0EF}"/>
    <cellStyle name="Comma 111 2 2 4 2 4 3 2" xfId="44595" xr:uid="{17314471-72BE-4369-BD3D-831CB74E5546}"/>
    <cellStyle name="Comma 111 2 2 4 2 4 4" xfId="34129" xr:uid="{67A3BEF4-7F4E-4DE9-8AA9-0A9266A765DD}"/>
    <cellStyle name="Comma 111 2 2 4 2 5" xfId="14699" xr:uid="{A3CC744B-1851-4B8F-A1D4-4015A9B9CD9F}"/>
    <cellStyle name="Comma 111 2 2 4 2 5 2" xfId="19931" xr:uid="{8F706608-4CFF-494B-8FA9-B60DDE25B6D5}"/>
    <cellStyle name="Comma 111 2 2 4 2 5 2 2" xfId="30397" xr:uid="{5454AA5D-6C83-4F46-8F0C-3E22B1F764AA}"/>
    <cellStyle name="Comma 111 2 2 4 2 5 2 2 2" xfId="52066" xr:uid="{C2684328-5A8C-4A24-A0B7-7E40C88C9556}"/>
    <cellStyle name="Comma 111 2 2 4 2 5 2 3" xfId="41600" xr:uid="{4C8E3C18-2A95-4852-8212-B3546F6B0706}"/>
    <cellStyle name="Comma 111 2 2 4 2 5 3" xfId="25165" xr:uid="{DB467327-5232-49FD-BA38-9FE9D6243E9E}"/>
    <cellStyle name="Comma 111 2 2 4 2 5 3 2" xfId="46834" xr:uid="{1446C9EC-19EC-4738-BD89-E644434E746E}"/>
    <cellStyle name="Comma 111 2 2 4 2 5 4" xfId="36368" xr:uid="{C4199E91-2369-48D4-8982-DC4D218AB64D}"/>
    <cellStyle name="Comma 111 2 2 4 2 6" xfId="15452" xr:uid="{EAB1E7B0-8ABD-4B55-A7E0-D8A2F7CD8DC8}"/>
    <cellStyle name="Comma 111 2 2 4 2 6 2" xfId="25918" xr:uid="{78DC59CF-9A96-420E-AD5F-8E0BA8D237FA}"/>
    <cellStyle name="Comma 111 2 2 4 2 6 2 2" xfId="47587" xr:uid="{21154B7B-DDFC-4C42-8E67-FD3115975010}"/>
    <cellStyle name="Comma 111 2 2 4 2 6 3" xfId="37121" xr:uid="{A3BD35FC-BD87-4090-B4B6-504CA54C5F88}"/>
    <cellStyle name="Comma 111 2 2 4 2 7" xfId="20686" xr:uid="{66851DF0-CC6A-4915-B147-7A0D01B11805}"/>
    <cellStyle name="Comma 111 2 2 4 2 7 2" xfId="42355" xr:uid="{57CE2311-27C3-4AD5-B8FF-95AAFD6CAAC6}"/>
    <cellStyle name="Comma 111 2 2 4 2 8" xfId="31889" xr:uid="{504F32F4-3D3F-4E4F-9BAE-BF8D37CD23CA}"/>
    <cellStyle name="Comma 111 2 2 4 3" xfId="13954" xr:uid="{B366B915-DAEB-4FF8-84E2-DD9913C57EDA}"/>
    <cellStyle name="Comma 111 2 2 4 3 2" xfId="19186" xr:uid="{BC25CD58-C527-4E66-BDE6-DD7C1BEA45C9}"/>
    <cellStyle name="Comma 111 2 2 4 3 2 2" xfId="29652" xr:uid="{004F5C39-5637-4AA5-B027-2A5B84E376AC}"/>
    <cellStyle name="Comma 111 2 2 4 3 2 2 2" xfId="51321" xr:uid="{631BF6C6-7585-4C0A-A725-E6AC89BBF98A}"/>
    <cellStyle name="Comma 111 2 2 4 3 2 3" xfId="40855" xr:uid="{16B6D2F5-53D3-48F2-8DC2-5CBE24EB51AB}"/>
    <cellStyle name="Comma 111 2 2 4 3 3" xfId="24420" xr:uid="{325EBAA2-D40B-4F11-9E53-CF1CC224C4A3}"/>
    <cellStyle name="Comma 111 2 2 4 3 3 2" xfId="46089" xr:uid="{C2055450-0CB2-4B09-BB6F-FB320BADEC08}"/>
    <cellStyle name="Comma 111 2 2 4 3 4" xfId="35623" xr:uid="{89D3C670-28CB-46A8-A756-DCFC7125C104}"/>
    <cellStyle name="Comma 111 2 2 4 4" xfId="31144" xr:uid="{AA5BD456-857D-4C24-A0BB-4024ED07F9B6}"/>
    <cellStyle name="Comma 111 2 2 5" xfId="9828" xr:uid="{39784B51-D200-4838-8FCD-F5758C097AA7}"/>
    <cellStyle name="Comma 111 2 2 5 2" xfId="11337" xr:uid="{ED9C3B1A-396F-402F-B8CE-66F2C1D79C64}"/>
    <cellStyle name="Comma 111 2 2 5 2 2" xfId="12831" xr:uid="{3F613087-4584-4757-ACF2-03ECDCE7C4FB}"/>
    <cellStyle name="Comma 111 2 2 5 2 2 2" xfId="18067" xr:uid="{9FC7B4DC-43CF-4AF2-96B8-43FC3E34A14D}"/>
    <cellStyle name="Comma 111 2 2 5 2 2 2 2" xfId="28533" xr:uid="{57D25C79-55C5-4BEF-BA5E-A717A134DBD9}"/>
    <cellStyle name="Comma 111 2 2 5 2 2 2 2 2" xfId="50202" xr:uid="{B049C744-EE26-45EA-AF12-BB9B0E69F5C5}"/>
    <cellStyle name="Comma 111 2 2 5 2 2 2 3" xfId="39736" xr:uid="{47AA6769-51DE-486C-8049-3627036BC953}"/>
    <cellStyle name="Comma 111 2 2 5 2 2 3" xfId="23301" xr:uid="{D1D1A4C8-7E8C-4B57-860A-8C44FBF54C28}"/>
    <cellStyle name="Comma 111 2 2 5 2 2 3 2" xfId="44970" xr:uid="{EBB7B77B-BFBE-4702-BFB2-B497E7C166BC}"/>
    <cellStyle name="Comma 111 2 2 5 2 2 4" xfId="34504" xr:uid="{8DEAFEA1-7D73-45BC-B2D2-39F8B7C105F0}"/>
    <cellStyle name="Comma 111 2 2 5 2 3" xfId="16573" xr:uid="{06F4D376-9DEB-4317-AED6-1FB25096827C}"/>
    <cellStyle name="Comma 111 2 2 5 2 3 2" xfId="27039" xr:uid="{2E4B11CA-3482-4344-9E6D-692C064A9EF8}"/>
    <cellStyle name="Comma 111 2 2 5 2 3 2 2" xfId="48708" xr:uid="{CC5C64B4-D2CC-4BC8-99AA-1C6091A0272F}"/>
    <cellStyle name="Comma 111 2 2 5 2 3 3" xfId="38242" xr:uid="{90C335E3-1B78-491E-92A1-84C29CC96EE8}"/>
    <cellStyle name="Comma 111 2 2 5 2 4" xfId="21807" xr:uid="{9759867A-5903-42E9-94EE-8CD6A6C82FEE}"/>
    <cellStyle name="Comma 111 2 2 5 2 4 2" xfId="43476" xr:uid="{5F4EA75F-03C4-46D7-8DA6-9060E20606D3}"/>
    <cellStyle name="Comma 111 2 2 5 2 5" xfId="33010" xr:uid="{AF0C1E57-F808-4E7B-9C6E-F2271232CAD1}"/>
    <cellStyle name="Comma 111 2 2 5 3" xfId="10590" xr:uid="{8D6BC523-F087-4C92-92C2-B420177C3479}"/>
    <cellStyle name="Comma 111 2 2 5 3 2" xfId="15826" xr:uid="{AD2276B6-DA1F-418E-84F7-1DE302D184AE}"/>
    <cellStyle name="Comma 111 2 2 5 3 2 2" xfId="26292" xr:uid="{63BB6922-17F3-4625-8537-9AE3736785B7}"/>
    <cellStyle name="Comma 111 2 2 5 3 2 2 2" xfId="47961" xr:uid="{0E65B059-7A07-4A57-A3CE-16EC68A546A6}"/>
    <cellStyle name="Comma 111 2 2 5 3 2 3" xfId="37495" xr:uid="{3C871052-2127-452A-8832-970F84B89472}"/>
    <cellStyle name="Comma 111 2 2 5 3 3" xfId="21060" xr:uid="{D14460E4-D77E-40BC-AC6A-B28E21C93208}"/>
    <cellStyle name="Comma 111 2 2 5 3 3 2" xfId="42729" xr:uid="{2801C261-23A1-48B5-AA35-316E28ECA8E7}"/>
    <cellStyle name="Comma 111 2 2 5 3 4" xfId="32263" xr:uid="{DEF2A786-6238-4CD3-9BA4-345B7F5192A9}"/>
    <cellStyle name="Comma 111 2 2 5 4" xfId="12084" xr:uid="{944D87C7-481B-438E-A53C-D578B52D8EE2}"/>
    <cellStyle name="Comma 111 2 2 5 4 2" xfId="17320" xr:uid="{2135BD02-7F50-4C28-A1F0-4120CB9AF76E}"/>
    <cellStyle name="Comma 111 2 2 5 4 2 2" xfId="27786" xr:uid="{9FD2CFAE-7EC2-4A74-A448-18169E6808D7}"/>
    <cellStyle name="Comma 111 2 2 5 4 2 2 2" xfId="49455" xr:uid="{773F7754-EACF-4832-AAE3-58C8B6BCDF1C}"/>
    <cellStyle name="Comma 111 2 2 5 4 2 3" xfId="38989" xr:uid="{773F75E0-5177-4A4A-80EC-EA30A17DD26F}"/>
    <cellStyle name="Comma 111 2 2 5 4 3" xfId="22554" xr:uid="{2EE63652-4A5D-4D29-8947-427F91FECB0F}"/>
    <cellStyle name="Comma 111 2 2 5 4 3 2" xfId="44223" xr:uid="{A152FF6F-9E05-4DCE-8F70-D12F4714F706}"/>
    <cellStyle name="Comma 111 2 2 5 4 4" xfId="33757" xr:uid="{71811DCC-C967-4B3C-AB29-1407754305DD}"/>
    <cellStyle name="Comma 111 2 2 5 5" xfId="14327" xr:uid="{4AD64D71-1BA6-4D1C-8441-B871E8E37B5E}"/>
    <cellStyle name="Comma 111 2 2 5 5 2" xfId="19559" xr:uid="{B865D2D8-8975-4A90-89F6-1D42B00A5F3C}"/>
    <cellStyle name="Comma 111 2 2 5 5 2 2" xfId="30025" xr:uid="{35A63920-7F9A-43F2-AF35-52661EAE0FC3}"/>
    <cellStyle name="Comma 111 2 2 5 5 2 2 2" xfId="51694" xr:uid="{8E82033E-6985-4FA9-B511-44A430D18575}"/>
    <cellStyle name="Comma 111 2 2 5 5 2 3" xfId="41228" xr:uid="{02F8F145-088C-4CA4-BD7F-108419FB438F}"/>
    <cellStyle name="Comma 111 2 2 5 5 3" xfId="24793" xr:uid="{89A244D1-583C-4164-AF1D-32160B60C4FD}"/>
    <cellStyle name="Comma 111 2 2 5 5 3 2" xfId="46462" xr:uid="{0F873554-BB60-45C9-9CAA-438C23429E3D}"/>
    <cellStyle name="Comma 111 2 2 5 5 4" xfId="35996" xr:uid="{23BADFAB-FBC8-470E-80F0-3774F22BC8BC}"/>
    <cellStyle name="Comma 111 2 2 5 6" xfId="15080" xr:uid="{A7531BE7-DF92-4F5C-8C12-4246BAD57FEF}"/>
    <cellStyle name="Comma 111 2 2 5 6 2" xfId="25546" xr:uid="{DCABC39A-B226-4C54-A56A-2B5A40E69710}"/>
    <cellStyle name="Comma 111 2 2 5 6 2 2" xfId="47215" xr:uid="{966C4A69-3CE9-4510-9F84-2C2189D26D0E}"/>
    <cellStyle name="Comma 111 2 2 5 6 3" xfId="36749" xr:uid="{7E27D440-CCA7-4284-BBAC-D4116CAE0A61}"/>
    <cellStyle name="Comma 111 2 2 5 7" xfId="20314" xr:uid="{857EAF7F-3B4E-4ADC-A426-5F6B1BC0BA19}"/>
    <cellStyle name="Comma 111 2 2 5 7 2" xfId="41983" xr:uid="{6A83E957-B598-476D-9FD0-3CAA19E8E90F}"/>
    <cellStyle name="Comma 111 2 2 5 8" xfId="31517" xr:uid="{8B597980-1F31-4BDA-9C85-EA24730D32DB}"/>
    <cellStyle name="Comma 111 2 2 6" xfId="13583" xr:uid="{8AA22816-3D47-46CE-8158-EF684CE7FD0C}"/>
    <cellStyle name="Comma 111 2 2 6 2" xfId="18815" xr:uid="{C7C52152-E29C-4FED-87E0-EAFB258D1DF8}"/>
    <cellStyle name="Comma 111 2 2 6 2 2" xfId="29281" xr:uid="{8F9B5C68-62F9-41C5-949B-C3542443C117}"/>
    <cellStyle name="Comma 111 2 2 6 2 2 2" xfId="50950" xr:uid="{66178604-AB0F-47A7-AEBA-B4F42FB76693}"/>
    <cellStyle name="Comma 111 2 2 6 2 3" xfId="40484" xr:uid="{B91DD0A4-2BCD-441A-BE9F-12A27F1B7A84}"/>
    <cellStyle name="Comma 111 2 2 6 3" xfId="24049" xr:uid="{BEC6BE11-93CC-43B3-AF0F-5F24EC485C7A}"/>
    <cellStyle name="Comma 111 2 2 6 3 2" xfId="45718" xr:uid="{EEFDB734-FFDB-4E4F-ABDB-4005917E6F19}"/>
    <cellStyle name="Comma 111 2 2 6 4" xfId="35252" xr:uid="{413D5302-8325-4BC0-94B0-08BEEE42A413}"/>
    <cellStyle name="Comma 111 2 2 7" xfId="30773" xr:uid="{828B7692-56F3-4A73-8648-C631F4C34290}"/>
    <cellStyle name="Comma 111 2 3" xfId="2925" xr:uid="{00000000-0005-0000-0000-000047010000}"/>
    <cellStyle name="Comma 111 2 3 2" xfId="5077" xr:uid="{00000000-0005-0000-0000-000048010000}"/>
    <cellStyle name="Comma 111 2 3 2 2" xfId="9482" xr:uid="{00000000-0005-0000-0000-000049010000}"/>
    <cellStyle name="Comma 111 2 3 2 2 2" xfId="10231" xr:uid="{D1779F34-4166-4F4E-B62D-070ED301DA27}"/>
    <cellStyle name="Comma 111 2 3 2 2 2 2" xfId="11740" xr:uid="{0A58EEB1-EB8A-4297-BCCD-BDBE9F51FE68}"/>
    <cellStyle name="Comma 111 2 3 2 2 2 2 2" xfId="13234" xr:uid="{93FDF67C-71C6-4E00-9C99-6423E78758BA}"/>
    <cellStyle name="Comma 111 2 3 2 2 2 2 2 2" xfId="18470" xr:uid="{44009703-274E-4308-B677-F455310236E2}"/>
    <cellStyle name="Comma 111 2 3 2 2 2 2 2 2 2" xfId="28936" xr:uid="{44EF6BA6-21A8-4518-9473-A161CDBDF3E6}"/>
    <cellStyle name="Comma 111 2 3 2 2 2 2 2 2 2 2" xfId="50605" xr:uid="{1EDD505A-960D-4D9E-A703-27DB2601DA4A}"/>
    <cellStyle name="Comma 111 2 3 2 2 2 2 2 2 3" xfId="40139" xr:uid="{0D598CFF-01F7-496C-9451-EFAB70B3FDE8}"/>
    <cellStyle name="Comma 111 2 3 2 2 2 2 2 3" xfId="23704" xr:uid="{5F5A143A-B745-44F5-AC59-AF6D76B89DDF}"/>
    <cellStyle name="Comma 111 2 3 2 2 2 2 2 3 2" xfId="45373" xr:uid="{B566A98D-C0EB-4146-BB10-5203F254CE66}"/>
    <cellStyle name="Comma 111 2 3 2 2 2 2 2 4" xfId="34907" xr:uid="{A9D0C4C7-90B3-4437-B0BA-578946B306A4}"/>
    <cellStyle name="Comma 111 2 3 2 2 2 2 3" xfId="16976" xr:uid="{49CA08FC-0BCF-4C51-8352-7E83AE78B31E}"/>
    <cellStyle name="Comma 111 2 3 2 2 2 2 3 2" xfId="27442" xr:uid="{2A6014B1-D52F-4F9F-9011-0A734B7A749F}"/>
    <cellStyle name="Comma 111 2 3 2 2 2 2 3 2 2" xfId="49111" xr:uid="{05CDFD69-DF60-46B4-94BC-A0B09276337B}"/>
    <cellStyle name="Comma 111 2 3 2 2 2 2 3 3" xfId="38645" xr:uid="{A8F5F20D-9EFF-4BF5-827E-B8DB5504C125}"/>
    <cellStyle name="Comma 111 2 3 2 2 2 2 4" xfId="22210" xr:uid="{1E0BD99B-02E4-4885-8EF9-A826BADB9DB2}"/>
    <cellStyle name="Comma 111 2 3 2 2 2 2 4 2" xfId="43879" xr:uid="{F97E5EE0-16F3-41B2-9525-6D5D0B5F88D8}"/>
    <cellStyle name="Comma 111 2 3 2 2 2 2 5" xfId="33413" xr:uid="{17DE834B-738B-45B4-89AD-776A69E9A6F1}"/>
    <cellStyle name="Comma 111 2 3 2 2 2 3" xfId="10993" xr:uid="{FF8909EF-8D5D-4B79-A138-5AD56346F83A}"/>
    <cellStyle name="Comma 111 2 3 2 2 2 3 2" xfId="16229" xr:uid="{7DC0A857-D0A1-4494-A4A3-641FFF5403EC}"/>
    <cellStyle name="Comma 111 2 3 2 2 2 3 2 2" xfId="26695" xr:uid="{3931A0DB-6071-4953-B03D-E399918C8C71}"/>
    <cellStyle name="Comma 111 2 3 2 2 2 3 2 2 2" xfId="48364" xr:uid="{02C66657-BFE5-48F4-851C-3732E09E70D4}"/>
    <cellStyle name="Comma 111 2 3 2 2 2 3 2 3" xfId="37898" xr:uid="{1037F5CE-50FF-4B85-89E8-3F7AC6CE646D}"/>
    <cellStyle name="Comma 111 2 3 2 2 2 3 3" xfId="21463" xr:uid="{9EB1264F-0C27-4A98-A7DD-FCB4BEE885AC}"/>
    <cellStyle name="Comma 111 2 3 2 2 2 3 3 2" xfId="43132" xr:uid="{132ABE5E-93E3-4D1F-9C19-6E8962857630}"/>
    <cellStyle name="Comma 111 2 3 2 2 2 3 4" xfId="32666" xr:uid="{EF817A71-59D2-4D5B-9962-9C9C8B02B3CD}"/>
    <cellStyle name="Comma 111 2 3 2 2 2 4" xfId="12487" xr:uid="{A5197C6C-F7AB-44FE-877A-D12FD3C42CE3}"/>
    <cellStyle name="Comma 111 2 3 2 2 2 4 2" xfId="17723" xr:uid="{9F4F08F3-D85E-446C-A96C-8F035EBC8865}"/>
    <cellStyle name="Comma 111 2 3 2 2 2 4 2 2" xfId="28189" xr:uid="{6F2EA639-D821-4674-9A64-647CF26F2AAA}"/>
    <cellStyle name="Comma 111 2 3 2 2 2 4 2 2 2" xfId="49858" xr:uid="{4AFAB5E3-2B5C-4BD6-8544-DFC1B453B324}"/>
    <cellStyle name="Comma 111 2 3 2 2 2 4 2 3" xfId="39392" xr:uid="{60A5FBEE-43B8-4BEE-9367-E4B10368C2A1}"/>
    <cellStyle name="Comma 111 2 3 2 2 2 4 3" xfId="22957" xr:uid="{A4B5E67C-735B-40C5-BC63-0F2372F0F717}"/>
    <cellStyle name="Comma 111 2 3 2 2 2 4 3 2" xfId="44626" xr:uid="{EB355C91-7B60-4D61-AC67-1C159018E3DB}"/>
    <cellStyle name="Comma 111 2 3 2 2 2 4 4" xfId="34160" xr:uid="{633AB054-E00B-445E-ACE7-9B29A56A317B}"/>
    <cellStyle name="Comma 111 2 3 2 2 2 5" xfId="14730" xr:uid="{BF8D975A-7BA3-43DB-9F04-0E0BFB2693F3}"/>
    <cellStyle name="Comma 111 2 3 2 2 2 5 2" xfId="19962" xr:uid="{E851257E-5A93-45EB-88AD-07618DA16BF4}"/>
    <cellStyle name="Comma 111 2 3 2 2 2 5 2 2" xfId="30428" xr:uid="{21D6192F-F663-4A03-AD9F-89E395FE75A8}"/>
    <cellStyle name="Comma 111 2 3 2 2 2 5 2 2 2" xfId="52097" xr:uid="{9AE52228-37A5-4DDA-A58D-010B1EB21E1A}"/>
    <cellStyle name="Comma 111 2 3 2 2 2 5 2 3" xfId="41631" xr:uid="{09A4AEA2-E6EF-42C9-8B3D-6BFD0DAEF8DD}"/>
    <cellStyle name="Comma 111 2 3 2 2 2 5 3" xfId="25196" xr:uid="{005C297C-9742-4F54-89F7-768E958CFDAA}"/>
    <cellStyle name="Comma 111 2 3 2 2 2 5 3 2" xfId="46865" xr:uid="{1927ED16-948E-479C-AB4A-5946C8C3FB2C}"/>
    <cellStyle name="Comma 111 2 3 2 2 2 5 4" xfId="36399" xr:uid="{097F20EF-6C8C-4491-9281-154D585E5E91}"/>
    <cellStyle name="Comma 111 2 3 2 2 2 6" xfId="15483" xr:uid="{FD99B8D5-3467-4F17-9EBB-1EC77495EC2A}"/>
    <cellStyle name="Comma 111 2 3 2 2 2 6 2" xfId="25949" xr:uid="{61AE696A-CAE6-4C94-B106-294CB64071AC}"/>
    <cellStyle name="Comma 111 2 3 2 2 2 6 2 2" xfId="47618" xr:uid="{B287C394-D63A-410B-B9BE-B20ACE51E885}"/>
    <cellStyle name="Comma 111 2 3 2 2 2 6 3" xfId="37152" xr:uid="{14F359F8-597C-4103-8AF9-15C619593390}"/>
    <cellStyle name="Comma 111 2 3 2 2 2 7" xfId="20717" xr:uid="{10AFB64A-2AB9-4B00-90FC-8B03CAA23548}"/>
    <cellStyle name="Comma 111 2 3 2 2 2 7 2" xfId="42386" xr:uid="{DC3FBB00-8BD3-4177-8ACC-7CC4022C6AE7}"/>
    <cellStyle name="Comma 111 2 3 2 2 2 8" xfId="31920" xr:uid="{309F789A-ED33-406F-8A33-7F62876E0E62}"/>
    <cellStyle name="Comma 111 2 3 2 2 3" xfId="13985" xr:uid="{D98AD53E-CD3D-4024-A69E-E1554D915B24}"/>
    <cellStyle name="Comma 111 2 3 2 2 3 2" xfId="19217" xr:uid="{D8D1305F-1257-48FA-B9C6-767DA25F2741}"/>
    <cellStyle name="Comma 111 2 3 2 2 3 2 2" xfId="29683" xr:uid="{3F362C10-30F9-4C77-B3FC-85CD7AC14A0D}"/>
    <cellStyle name="Comma 111 2 3 2 2 3 2 2 2" xfId="51352" xr:uid="{74F4BC60-11C4-46C2-ACE7-67FEB48849C7}"/>
    <cellStyle name="Comma 111 2 3 2 2 3 2 3" xfId="40886" xr:uid="{9EDBE0E9-CB5E-4B70-9383-FC2054EAEA6D}"/>
    <cellStyle name="Comma 111 2 3 2 2 3 3" xfId="24451" xr:uid="{44EC469D-F784-4BC5-9430-7C1821CA4D58}"/>
    <cellStyle name="Comma 111 2 3 2 2 3 3 2" xfId="46120" xr:uid="{03208162-8B3A-47AB-B6E2-E32C93AF1F1F}"/>
    <cellStyle name="Comma 111 2 3 2 2 3 4" xfId="35654" xr:uid="{D238EE68-F1C6-40F7-AFFD-C3785D73E861}"/>
    <cellStyle name="Comma 111 2 3 2 2 4" xfId="31175" xr:uid="{0CC2AE03-972D-40A0-AD25-06A921B9E992}"/>
    <cellStyle name="Comma 111 2 3 2 3" xfId="9859" xr:uid="{958DB56A-6D72-4FC8-865A-5D21C2E42182}"/>
    <cellStyle name="Comma 111 2 3 2 3 2" xfId="11368" xr:uid="{10B7B9C2-278D-4153-9CD7-B05D6C60B245}"/>
    <cellStyle name="Comma 111 2 3 2 3 2 2" xfId="12862" xr:uid="{6DAEA2AC-A6CA-4915-A0F1-0EB6C7C4F02F}"/>
    <cellStyle name="Comma 111 2 3 2 3 2 2 2" xfId="18098" xr:uid="{DEBF29BB-E99F-4FF3-92D2-C4FD9A566D9F}"/>
    <cellStyle name="Comma 111 2 3 2 3 2 2 2 2" xfId="28564" xr:uid="{ACB429DF-A726-4EA7-B6F0-31CE47132673}"/>
    <cellStyle name="Comma 111 2 3 2 3 2 2 2 2 2" xfId="50233" xr:uid="{5AF28B9D-121B-4C3D-8E90-82E73E12F2D7}"/>
    <cellStyle name="Comma 111 2 3 2 3 2 2 2 3" xfId="39767" xr:uid="{07D499CE-EE6A-4051-ACA1-4AF28F41DA0B}"/>
    <cellStyle name="Comma 111 2 3 2 3 2 2 3" xfId="23332" xr:uid="{7DA9DB91-CCC6-4BCB-A7ED-4ED2E37A38CE}"/>
    <cellStyle name="Comma 111 2 3 2 3 2 2 3 2" xfId="45001" xr:uid="{1CB85227-D371-462B-BF92-F2955149A747}"/>
    <cellStyle name="Comma 111 2 3 2 3 2 2 4" xfId="34535" xr:uid="{CEDB30CD-FBC1-4B8B-8031-2C331B63CD39}"/>
    <cellStyle name="Comma 111 2 3 2 3 2 3" xfId="16604" xr:uid="{345AAA90-A4FE-4246-9663-4E1D8EDDA805}"/>
    <cellStyle name="Comma 111 2 3 2 3 2 3 2" xfId="27070" xr:uid="{F2A515AC-07CD-4205-B7FC-23609AA0AFB1}"/>
    <cellStyle name="Comma 111 2 3 2 3 2 3 2 2" xfId="48739" xr:uid="{EE2E65FC-82AC-45B6-A68C-EDB62ADA7896}"/>
    <cellStyle name="Comma 111 2 3 2 3 2 3 3" xfId="38273" xr:uid="{3BC6DAD8-307A-4D31-B4A8-E27FCD6329D2}"/>
    <cellStyle name="Comma 111 2 3 2 3 2 4" xfId="21838" xr:uid="{B6554E98-7436-45B1-A279-86F96B14382F}"/>
    <cellStyle name="Comma 111 2 3 2 3 2 4 2" xfId="43507" xr:uid="{C417B070-9AE3-48EB-A4E8-AF974DEFBC62}"/>
    <cellStyle name="Comma 111 2 3 2 3 2 5" xfId="33041" xr:uid="{3A2B9CF4-0279-4DE8-98BE-7B2396EB7D02}"/>
    <cellStyle name="Comma 111 2 3 2 3 3" xfId="10621" xr:uid="{BE02E85E-C2C7-48F6-BA22-5BDB121203A0}"/>
    <cellStyle name="Comma 111 2 3 2 3 3 2" xfId="15857" xr:uid="{D2B76AC6-4D15-4CBB-94DA-258BF61A7567}"/>
    <cellStyle name="Comma 111 2 3 2 3 3 2 2" xfId="26323" xr:uid="{13840063-D942-463A-9F23-E55F6299E807}"/>
    <cellStyle name="Comma 111 2 3 2 3 3 2 2 2" xfId="47992" xr:uid="{2ACED24F-4EE6-4748-BDA1-729361B76606}"/>
    <cellStyle name="Comma 111 2 3 2 3 3 2 3" xfId="37526" xr:uid="{5CDD0CC1-2E95-4678-B0CD-F7E524AE8EED}"/>
    <cellStyle name="Comma 111 2 3 2 3 3 3" xfId="21091" xr:uid="{2E31FC2B-0D3E-417D-B842-94D07E16FD46}"/>
    <cellStyle name="Comma 111 2 3 2 3 3 3 2" xfId="42760" xr:uid="{5CF6A234-D189-4EC9-A8EE-5C1C0D587B05}"/>
    <cellStyle name="Comma 111 2 3 2 3 3 4" xfId="32294" xr:uid="{605CAD37-E618-4860-BC60-1A31EAC51C02}"/>
    <cellStyle name="Comma 111 2 3 2 3 4" xfId="12115" xr:uid="{04B3E134-EBEA-4DBA-88B0-C059EF5DF453}"/>
    <cellStyle name="Comma 111 2 3 2 3 4 2" xfId="17351" xr:uid="{83B3883E-A6C7-4456-8011-7DD02778A5E7}"/>
    <cellStyle name="Comma 111 2 3 2 3 4 2 2" xfId="27817" xr:uid="{A1CBC440-B821-4A9A-805A-9563AFD23CAC}"/>
    <cellStyle name="Comma 111 2 3 2 3 4 2 2 2" xfId="49486" xr:uid="{2FC3EDD6-CE0D-496D-8987-6193E2C6538F}"/>
    <cellStyle name="Comma 111 2 3 2 3 4 2 3" xfId="39020" xr:uid="{273B66F4-B9EF-4FBD-A930-675AA0165063}"/>
    <cellStyle name="Comma 111 2 3 2 3 4 3" xfId="22585" xr:uid="{4260EDFF-50CE-49B0-86F6-1BA4C287410E}"/>
    <cellStyle name="Comma 111 2 3 2 3 4 3 2" xfId="44254" xr:uid="{FC3F67A8-2BFF-4434-8F0B-A7596A6626A8}"/>
    <cellStyle name="Comma 111 2 3 2 3 4 4" xfId="33788" xr:uid="{DACA7A74-6170-4949-AA87-AB03013DF696}"/>
    <cellStyle name="Comma 111 2 3 2 3 5" xfId="14358" xr:uid="{220F81DD-33BF-4521-A63B-167D5C015A1F}"/>
    <cellStyle name="Comma 111 2 3 2 3 5 2" xfId="19590" xr:uid="{3D690FA7-F11C-4B06-8AF9-D15889548CAE}"/>
    <cellStyle name="Comma 111 2 3 2 3 5 2 2" xfId="30056" xr:uid="{9EB9BF9F-34F6-4F5E-999C-4673A9726B74}"/>
    <cellStyle name="Comma 111 2 3 2 3 5 2 2 2" xfId="51725" xr:uid="{951C4A0D-9787-4CAA-A2BB-E88DEDE4C4D9}"/>
    <cellStyle name="Comma 111 2 3 2 3 5 2 3" xfId="41259" xr:uid="{40D3E1F5-3D7F-4DF8-A1D0-C85F3BD1FFD0}"/>
    <cellStyle name="Comma 111 2 3 2 3 5 3" xfId="24824" xr:uid="{6FFA686A-C780-4B2E-A45B-CACE2799FE47}"/>
    <cellStyle name="Comma 111 2 3 2 3 5 3 2" xfId="46493" xr:uid="{E741377F-943C-40E8-AA1E-29E517D849D4}"/>
    <cellStyle name="Comma 111 2 3 2 3 5 4" xfId="36027" xr:uid="{C622863F-9B0A-4EEF-A737-3237A0496610}"/>
    <cellStyle name="Comma 111 2 3 2 3 6" xfId="15111" xr:uid="{FD3E6CB9-B74B-4BF7-9D18-2BD28DD1EE3D}"/>
    <cellStyle name="Comma 111 2 3 2 3 6 2" xfId="25577" xr:uid="{9003DF31-9667-473E-BEB8-3CF18A7A3CDE}"/>
    <cellStyle name="Comma 111 2 3 2 3 6 2 2" xfId="47246" xr:uid="{E25B5CB5-9206-4EE6-A020-2E1329031838}"/>
    <cellStyle name="Comma 111 2 3 2 3 6 3" xfId="36780" xr:uid="{4CFBAA89-9009-4C20-B297-7F8EF2E630D2}"/>
    <cellStyle name="Comma 111 2 3 2 3 7" xfId="20345" xr:uid="{F6C7A363-CE4A-45E3-A56C-2C6BD0306E70}"/>
    <cellStyle name="Comma 111 2 3 2 3 7 2" xfId="42014" xr:uid="{8D6431AA-7AE8-4A14-BF08-F71EDC2C6B46}"/>
    <cellStyle name="Comma 111 2 3 2 3 8" xfId="31548" xr:uid="{A14D680A-1BCB-4EDA-A2DE-007F6C3A60F3}"/>
    <cellStyle name="Comma 111 2 3 2 4" xfId="13614" xr:uid="{A5C6E345-FF06-4A14-ACD0-39086E20B866}"/>
    <cellStyle name="Comma 111 2 3 2 4 2" xfId="18846" xr:uid="{972A091A-019E-42AD-9D98-363ACBF16F0E}"/>
    <cellStyle name="Comma 111 2 3 2 4 2 2" xfId="29312" xr:uid="{B539A1BA-CCCC-41F0-8D4A-FD485449CEF4}"/>
    <cellStyle name="Comma 111 2 3 2 4 2 2 2" xfId="50981" xr:uid="{3FCD4ADC-5BBF-4D01-84A1-EA2FE937FF51}"/>
    <cellStyle name="Comma 111 2 3 2 4 2 3" xfId="40515" xr:uid="{ACE4B42F-2AC6-40D6-9CF8-93C39E8E6CCE}"/>
    <cellStyle name="Comma 111 2 3 2 4 3" xfId="24080" xr:uid="{DA271C84-4C00-4D18-AF73-12119BD6F742}"/>
    <cellStyle name="Comma 111 2 3 2 4 3 2" xfId="45749" xr:uid="{D738817F-5672-4AA9-96E6-076E88369AEC}"/>
    <cellStyle name="Comma 111 2 3 2 4 4" xfId="35283" xr:uid="{EAE8EC94-22AC-41FB-A648-089D9A596629}"/>
    <cellStyle name="Comma 111 2 3 2 5" xfId="30804" xr:uid="{D13BCC7F-6181-4374-8547-0F1ACACDF446}"/>
    <cellStyle name="Comma 111 2 3 3" xfId="9462" xr:uid="{00000000-0005-0000-0000-00004A010000}"/>
    <cellStyle name="Comma 111 2 3 3 2" xfId="10211" xr:uid="{84AC58EB-D128-448A-BCEE-788831EF5E5D}"/>
    <cellStyle name="Comma 111 2 3 3 2 2" xfId="11720" xr:uid="{E965D5D0-FC68-46C1-97B5-FBFC5DF677C7}"/>
    <cellStyle name="Comma 111 2 3 3 2 2 2" xfId="13214" xr:uid="{CD2D7C2E-19C1-4663-B50F-70D00F041D17}"/>
    <cellStyle name="Comma 111 2 3 3 2 2 2 2" xfId="18450" xr:uid="{CB0CDC56-447D-4729-8AA9-5D72B09EA399}"/>
    <cellStyle name="Comma 111 2 3 3 2 2 2 2 2" xfId="28916" xr:uid="{7DD9B5C8-0E4C-44C7-9C3A-D4EEB68443BA}"/>
    <cellStyle name="Comma 111 2 3 3 2 2 2 2 2 2" xfId="50585" xr:uid="{9AA8E89C-D993-417B-B3BC-9797882FCF27}"/>
    <cellStyle name="Comma 111 2 3 3 2 2 2 2 3" xfId="40119" xr:uid="{1092001A-2C72-470C-9663-800D7F613FCB}"/>
    <cellStyle name="Comma 111 2 3 3 2 2 2 3" xfId="23684" xr:uid="{2C5BCB08-2553-4D62-806A-3E18D7B43786}"/>
    <cellStyle name="Comma 111 2 3 3 2 2 2 3 2" xfId="45353" xr:uid="{23FFA67E-164B-4191-BA78-61450B4C6A99}"/>
    <cellStyle name="Comma 111 2 3 3 2 2 2 4" xfId="34887" xr:uid="{BE0CA688-82C7-4413-870F-39B82791E208}"/>
    <cellStyle name="Comma 111 2 3 3 2 2 3" xfId="16956" xr:uid="{D8B10B69-2E4F-4C02-92E5-AC2ED4AFA30F}"/>
    <cellStyle name="Comma 111 2 3 3 2 2 3 2" xfId="27422" xr:uid="{DD6098A1-52F5-42E9-866B-340C1F2560C0}"/>
    <cellStyle name="Comma 111 2 3 3 2 2 3 2 2" xfId="49091" xr:uid="{52E97E37-10FC-452E-9255-52E79CF1AF45}"/>
    <cellStyle name="Comma 111 2 3 3 2 2 3 3" xfId="38625" xr:uid="{26A67480-4946-493E-B0A8-CE7868EAAA9C}"/>
    <cellStyle name="Comma 111 2 3 3 2 2 4" xfId="22190" xr:uid="{9AEC6345-211D-412D-9CF4-14159EA73D18}"/>
    <cellStyle name="Comma 111 2 3 3 2 2 4 2" xfId="43859" xr:uid="{9574ED51-3095-492B-BC39-2CECB14D5DBE}"/>
    <cellStyle name="Comma 111 2 3 3 2 2 5" xfId="33393" xr:uid="{02C03423-6B73-49FD-B3BF-38F4C3FD1E91}"/>
    <cellStyle name="Comma 111 2 3 3 2 3" xfId="10973" xr:uid="{2A883922-9A76-4191-91B4-11A879902219}"/>
    <cellStyle name="Comma 111 2 3 3 2 3 2" xfId="16209" xr:uid="{C29ECA94-0071-49DB-AB69-572BDCCA2EFF}"/>
    <cellStyle name="Comma 111 2 3 3 2 3 2 2" xfId="26675" xr:uid="{87BE8772-4EDA-4FEB-A0B2-678ECFFE2F77}"/>
    <cellStyle name="Comma 111 2 3 3 2 3 2 2 2" xfId="48344" xr:uid="{D30A4DD9-64DF-42A6-AB78-4C9E1D383B60}"/>
    <cellStyle name="Comma 111 2 3 3 2 3 2 3" xfId="37878" xr:uid="{05620B4C-AD6B-4F4B-9AA8-99A11C63FD66}"/>
    <cellStyle name="Comma 111 2 3 3 2 3 3" xfId="21443" xr:uid="{25C78ABC-AEAA-42AF-8E95-BD531E2E070E}"/>
    <cellStyle name="Comma 111 2 3 3 2 3 3 2" xfId="43112" xr:uid="{99F41E12-FA16-4450-9E4D-E611286F9B3D}"/>
    <cellStyle name="Comma 111 2 3 3 2 3 4" xfId="32646" xr:uid="{3F67AFB9-37C1-4580-9782-61A360FCF5E5}"/>
    <cellStyle name="Comma 111 2 3 3 2 4" xfId="12467" xr:uid="{FA2AB0F3-CF79-4975-A88C-4003F7D299C5}"/>
    <cellStyle name="Comma 111 2 3 3 2 4 2" xfId="17703" xr:uid="{6241FB7D-C7F1-4EFD-AE81-9576ECFB82CF}"/>
    <cellStyle name="Comma 111 2 3 3 2 4 2 2" xfId="28169" xr:uid="{CDCD54AF-8CCC-4EC9-9179-747C0FFCFC82}"/>
    <cellStyle name="Comma 111 2 3 3 2 4 2 2 2" xfId="49838" xr:uid="{6735D885-59EA-411A-B858-6D3D4E4C2772}"/>
    <cellStyle name="Comma 111 2 3 3 2 4 2 3" xfId="39372" xr:uid="{AC958DE1-290B-4F1D-84FF-B5A503186E8E}"/>
    <cellStyle name="Comma 111 2 3 3 2 4 3" xfId="22937" xr:uid="{F6EB8188-19FE-43B4-ACE1-CED018EFD97D}"/>
    <cellStyle name="Comma 111 2 3 3 2 4 3 2" xfId="44606" xr:uid="{7E5949E0-D240-4A24-ABDF-3AF03CE3EE2A}"/>
    <cellStyle name="Comma 111 2 3 3 2 4 4" xfId="34140" xr:uid="{D2A117AB-EDD4-4725-8BEE-4637A079AF8C}"/>
    <cellStyle name="Comma 111 2 3 3 2 5" xfId="14710" xr:uid="{2F23AFD0-A38E-4CFB-BFF3-727DA05A8153}"/>
    <cellStyle name="Comma 111 2 3 3 2 5 2" xfId="19942" xr:uid="{24191B12-BA81-4238-96AB-D855C99D106F}"/>
    <cellStyle name="Comma 111 2 3 3 2 5 2 2" xfId="30408" xr:uid="{AE1DD999-3D53-455C-9959-9712113B2F57}"/>
    <cellStyle name="Comma 111 2 3 3 2 5 2 2 2" xfId="52077" xr:uid="{5BA2E306-7653-4778-980B-8F461E7F3401}"/>
    <cellStyle name="Comma 111 2 3 3 2 5 2 3" xfId="41611" xr:uid="{C1283941-9E5F-48DD-849F-ACF1AD7ED881}"/>
    <cellStyle name="Comma 111 2 3 3 2 5 3" xfId="25176" xr:uid="{0C9DFB82-9B5E-44D6-8BA0-2FE8F0DD8B43}"/>
    <cellStyle name="Comma 111 2 3 3 2 5 3 2" xfId="46845" xr:uid="{CB8065A9-670C-43C9-945C-FFD412D9D34A}"/>
    <cellStyle name="Comma 111 2 3 3 2 5 4" xfId="36379" xr:uid="{3EDDF774-877A-46BD-BF03-403F10829617}"/>
    <cellStyle name="Comma 111 2 3 3 2 6" xfId="15463" xr:uid="{A9CFBC7E-0506-4CE7-B392-D9E15C55A52A}"/>
    <cellStyle name="Comma 111 2 3 3 2 6 2" xfId="25929" xr:uid="{ADFF80F2-EA19-448F-9B0A-1782C86C0E8D}"/>
    <cellStyle name="Comma 111 2 3 3 2 6 2 2" xfId="47598" xr:uid="{3840B291-BF7D-4230-AA00-9EFBFE07704A}"/>
    <cellStyle name="Comma 111 2 3 3 2 6 3" xfId="37132" xr:uid="{9BF72DBD-9D22-41EB-917C-F62201DDFE9D}"/>
    <cellStyle name="Comma 111 2 3 3 2 7" xfId="20697" xr:uid="{B25924AC-3FCF-44AB-AE50-4FC72C5FE8A7}"/>
    <cellStyle name="Comma 111 2 3 3 2 7 2" xfId="42366" xr:uid="{194C1271-40E1-4F67-8863-C2163B25C0FC}"/>
    <cellStyle name="Comma 111 2 3 3 2 8" xfId="31900" xr:uid="{B712079C-A908-442F-9EC4-4487F0FA4F32}"/>
    <cellStyle name="Comma 111 2 3 3 3" xfId="13965" xr:uid="{26A3B231-49DB-49F7-8913-360C8F19F910}"/>
    <cellStyle name="Comma 111 2 3 3 3 2" xfId="19197" xr:uid="{9F1E0FB8-FB4D-4317-BC80-70183FCC9920}"/>
    <cellStyle name="Comma 111 2 3 3 3 2 2" xfId="29663" xr:uid="{6C77DDFC-ECB0-4B5D-BB7F-E55AF0099A59}"/>
    <cellStyle name="Comma 111 2 3 3 3 2 2 2" xfId="51332" xr:uid="{85794A07-658B-4674-A575-F2261D46AF7F}"/>
    <cellStyle name="Comma 111 2 3 3 3 2 3" xfId="40866" xr:uid="{F4C4DD7C-C6BD-45DD-976C-C86398819A6B}"/>
    <cellStyle name="Comma 111 2 3 3 3 3" xfId="24431" xr:uid="{73128C42-3A73-4D2F-B444-C091727235AB}"/>
    <cellStyle name="Comma 111 2 3 3 3 3 2" xfId="46100" xr:uid="{9AA9E9B0-DAA8-4511-A4D8-2EC751057900}"/>
    <cellStyle name="Comma 111 2 3 3 3 4" xfId="35634" xr:uid="{9E7DA376-76C7-41BE-9E8A-846461D9B7A0}"/>
    <cellStyle name="Comma 111 2 3 3 4" xfId="31155" xr:uid="{43DA7344-F3AD-4155-AE2D-AE737FC46579}"/>
    <cellStyle name="Comma 111 2 3 4" xfId="9839" xr:uid="{4351FCD7-9B77-4CDE-A2A8-57DC6A7A17BB}"/>
    <cellStyle name="Comma 111 2 3 4 2" xfId="11348" xr:uid="{0EFC6910-A975-4207-8A66-C00B4D4B441F}"/>
    <cellStyle name="Comma 111 2 3 4 2 2" xfId="12842" xr:uid="{F3DAAD59-4F38-46F8-AD14-ECDE34A8355D}"/>
    <cellStyle name="Comma 111 2 3 4 2 2 2" xfId="18078" xr:uid="{33894424-DB01-491A-A532-558668E10C1C}"/>
    <cellStyle name="Comma 111 2 3 4 2 2 2 2" xfId="28544" xr:uid="{61079253-EEAA-4B3E-A7BC-1AB6916CB691}"/>
    <cellStyle name="Comma 111 2 3 4 2 2 2 2 2" xfId="50213" xr:uid="{31A41A28-EFCB-44A6-9C84-86248236BD2B}"/>
    <cellStyle name="Comma 111 2 3 4 2 2 2 3" xfId="39747" xr:uid="{984552AC-BCC2-42F7-83FD-593BB5E41F5D}"/>
    <cellStyle name="Comma 111 2 3 4 2 2 3" xfId="23312" xr:uid="{2564DF4F-0F50-44E8-97DF-4F0DC7C2C78D}"/>
    <cellStyle name="Comma 111 2 3 4 2 2 3 2" xfId="44981" xr:uid="{5779A831-351F-4D1B-BA38-C3BB52E39B89}"/>
    <cellStyle name="Comma 111 2 3 4 2 2 4" xfId="34515" xr:uid="{FF18FD6C-6E3C-412C-B28E-F803FE1DDCEA}"/>
    <cellStyle name="Comma 111 2 3 4 2 3" xfId="16584" xr:uid="{29DE0074-37FF-4DF2-A05B-9DDC4154BDF6}"/>
    <cellStyle name="Comma 111 2 3 4 2 3 2" xfId="27050" xr:uid="{0B3AADE3-C773-4FAA-824E-D1281CF29DD0}"/>
    <cellStyle name="Comma 111 2 3 4 2 3 2 2" xfId="48719" xr:uid="{22372C4D-6A35-49E1-9B69-F61C5CBFBF3E}"/>
    <cellStyle name="Comma 111 2 3 4 2 3 3" xfId="38253" xr:uid="{E15287CE-F880-4240-B229-C24CBC2C3FA2}"/>
    <cellStyle name="Comma 111 2 3 4 2 4" xfId="21818" xr:uid="{72007E98-A538-462A-80A8-130E4E982B7C}"/>
    <cellStyle name="Comma 111 2 3 4 2 4 2" xfId="43487" xr:uid="{5046D6BF-BACB-4C3D-99CC-B718EC3C3E32}"/>
    <cellStyle name="Comma 111 2 3 4 2 5" xfId="33021" xr:uid="{DEAFADB1-C1C6-4602-A159-79D572210BE8}"/>
    <cellStyle name="Comma 111 2 3 4 3" xfId="10601" xr:uid="{65B2BB01-5148-4DF5-9605-785B6B1BFA8E}"/>
    <cellStyle name="Comma 111 2 3 4 3 2" xfId="15837" xr:uid="{2143D857-1AB8-4EC9-80FE-FE0501E86AE4}"/>
    <cellStyle name="Comma 111 2 3 4 3 2 2" xfId="26303" xr:uid="{C65C8FF4-AFDF-43FB-8267-D5F88BD54680}"/>
    <cellStyle name="Comma 111 2 3 4 3 2 2 2" xfId="47972" xr:uid="{42F3E6BA-9099-40F8-9332-C5441A6DDA7B}"/>
    <cellStyle name="Comma 111 2 3 4 3 2 3" xfId="37506" xr:uid="{0031BC3B-61B0-4EBE-9769-B54C875726DE}"/>
    <cellStyle name="Comma 111 2 3 4 3 3" xfId="21071" xr:uid="{688903C3-88D7-4139-B9CA-66E92AA0CF30}"/>
    <cellStyle name="Comma 111 2 3 4 3 3 2" xfId="42740" xr:uid="{1004C58F-999E-4E87-B99B-5807E643F57D}"/>
    <cellStyle name="Comma 111 2 3 4 3 4" xfId="32274" xr:uid="{88C85C0A-2A27-4073-AFFC-EEAA412F88ED}"/>
    <cellStyle name="Comma 111 2 3 4 4" xfId="12095" xr:uid="{3066DB69-1E48-4650-B9F2-DE012B01B9F2}"/>
    <cellStyle name="Comma 111 2 3 4 4 2" xfId="17331" xr:uid="{9E3691A4-F94F-4944-97C7-C15E47706FF9}"/>
    <cellStyle name="Comma 111 2 3 4 4 2 2" xfId="27797" xr:uid="{428B033A-948E-4500-8C13-54906C413CC3}"/>
    <cellStyle name="Comma 111 2 3 4 4 2 2 2" xfId="49466" xr:uid="{6396223A-D6C1-4B5C-AD89-C5E2E08DA83B}"/>
    <cellStyle name="Comma 111 2 3 4 4 2 3" xfId="39000" xr:uid="{14939DCD-728A-40E6-B3F4-0672B83A3CC7}"/>
    <cellStyle name="Comma 111 2 3 4 4 3" xfId="22565" xr:uid="{EA2B8EF6-A2B4-41E6-967E-05C24AC04574}"/>
    <cellStyle name="Comma 111 2 3 4 4 3 2" xfId="44234" xr:uid="{677344DD-2BFB-405C-BF8A-D11329C6202C}"/>
    <cellStyle name="Comma 111 2 3 4 4 4" xfId="33768" xr:uid="{F9638240-1142-46E2-8FD2-E2B8A80BA8F3}"/>
    <cellStyle name="Comma 111 2 3 4 5" xfId="14338" xr:uid="{9ED49983-3E11-476F-9196-81EFF2E340B7}"/>
    <cellStyle name="Comma 111 2 3 4 5 2" xfId="19570" xr:uid="{50260A6F-4625-40F6-935C-A9A9EAC70F35}"/>
    <cellStyle name="Comma 111 2 3 4 5 2 2" xfId="30036" xr:uid="{23057AC0-8173-40E4-8BB9-BB51EB01FCA0}"/>
    <cellStyle name="Comma 111 2 3 4 5 2 2 2" xfId="51705" xr:uid="{611DE1B9-10D7-47EF-B9A4-96897DBDD127}"/>
    <cellStyle name="Comma 111 2 3 4 5 2 3" xfId="41239" xr:uid="{26B335E7-F68B-4B41-BBD5-13A221F86775}"/>
    <cellStyle name="Comma 111 2 3 4 5 3" xfId="24804" xr:uid="{B1782E19-7F10-4F4A-B512-45D0C8C96CB9}"/>
    <cellStyle name="Comma 111 2 3 4 5 3 2" xfId="46473" xr:uid="{D8B43FBC-B61B-4A8B-97D1-26CAEF0B494B}"/>
    <cellStyle name="Comma 111 2 3 4 5 4" xfId="36007" xr:uid="{EB3BCB96-1146-4C4E-9CE4-5BF76182DAB9}"/>
    <cellStyle name="Comma 111 2 3 4 6" xfId="15091" xr:uid="{C6AEACDA-731E-4135-90DC-AC60D8A9A018}"/>
    <cellStyle name="Comma 111 2 3 4 6 2" xfId="25557" xr:uid="{5DA07BDE-5D52-43D4-B068-9DDAC938226E}"/>
    <cellStyle name="Comma 111 2 3 4 6 2 2" xfId="47226" xr:uid="{975C55D6-99D0-4EA2-B621-65AED971F92E}"/>
    <cellStyle name="Comma 111 2 3 4 6 3" xfId="36760" xr:uid="{8D8E01F4-F183-4C60-8DAF-FF384AD2376D}"/>
    <cellStyle name="Comma 111 2 3 4 7" xfId="20325" xr:uid="{3532ADA0-9FC5-4ED9-9439-D5E88CF91721}"/>
    <cellStyle name="Comma 111 2 3 4 7 2" xfId="41994" xr:uid="{6CE13F97-6823-4597-9FBE-0CAAAC5EB19F}"/>
    <cellStyle name="Comma 111 2 3 4 8" xfId="31528" xr:uid="{6E2B9396-D738-4DA9-8016-A21BB6C211FA}"/>
    <cellStyle name="Comma 111 2 3 5" xfId="13594" xr:uid="{D42F4648-F758-43CE-AF1D-58FA2C90D7A4}"/>
    <cellStyle name="Comma 111 2 3 5 2" xfId="18826" xr:uid="{C7D9E80D-3719-461A-AB41-8FD56AFBF9B0}"/>
    <cellStyle name="Comma 111 2 3 5 2 2" xfId="29292" xr:uid="{74D5C539-09EF-42B3-AD9B-2D39555D217B}"/>
    <cellStyle name="Comma 111 2 3 5 2 2 2" xfId="50961" xr:uid="{63A2767E-A649-459B-90C9-A6D63779C8D9}"/>
    <cellStyle name="Comma 111 2 3 5 2 3" xfId="40495" xr:uid="{20F69817-0703-4A16-8BCF-D111B5C35C90}"/>
    <cellStyle name="Comma 111 2 3 5 3" xfId="24060" xr:uid="{55EBC3E5-081D-4CC8-BB75-C0197E65B2D4}"/>
    <cellStyle name="Comma 111 2 3 5 3 2" xfId="45729" xr:uid="{CDE7E5F3-1F33-4AF6-916A-3F4E3549DAE2}"/>
    <cellStyle name="Comma 111 2 3 5 4" xfId="35263" xr:uid="{692319A6-5860-4D76-8BCF-1403945B0167}"/>
    <cellStyle name="Comma 111 2 3 6" xfId="30784" xr:uid="{93E72C68-8E6E-4291-954E-57C69C50A4BA}"/>
    <cellStyle name="Comma 111 2 4" xfId="5078" xr:uid="{00000000-0005-0000-0000-00004B010000}"/>
    <cellStyle name="Comma 111 2 4 2" xfId="9483" xr:uid="{00000000-0005-0000-0000-00004C010000}"/>
    <cellStyle name="Comma 111 2 4 2 2" xfId="10232" xr:uid="{06ABC4FC-BA2A-4EBF-8B47-A65CD8F510F3}"/>
    <cellStyle name="Comma 111 2 4 2 2 2" xfId="11741" xr:uid="{8C6A0F5F-7F21-488F-B4E6-CCD696EA26EA}"/>
    <cellStyle name="Comma 111 2 4 2 2 2 2" xfId="13235" xr:uid="{CA2BE2D2-AD36-46F1-8898-2A686715F499}"/>
    <cellStyle name="Comma 111 2 4 2 2 2 2 2" xfId="18471" xr:uid="{AF580AD6-B9CB-4C67-BD6D-0EB933DCF155}"/>
    <cellStyle name="Comma 111 2 4 2 2 2 2 2 2" xfId="28937" xr:uid="{C97DC507-0CD7-490A-84DD-66AE13FE59DF}"/>
    <cellStyle name="Comma 111 2 4 2 2 2 2 2 2 2" xfId="50606" xr:uid="{F3C3F090-C90F-490A-B69E-354AA6A5F88D}"/>
    <cellStyle name="Comma 111 2 4 2 2 2 2 2 3" xfId="40140" xr:uid="{DCBC4D95-80D3-4F24-9CFE-76C3E38DBF37}"/>
    <cellStyle name="Comma 111 2 4 2 2 2 2 3" xfId="23705" xr:uid="{82D110BB-5373-4A9E-AF8A-7CC5A3E553E2}"/>
    <cellStyle name="Comma 111 2 4 2 2 2 2 3 2" xfId="45374" xr:uid="{58F1EB9D-D377-4808-BD8B-D47BBA8D9037}"/>
    <cellStyle name="Comma 111 2 4 2 2 2 2 4" xfId="34908" xr:uid="{91BB5CEA-3DC3-46C4-8D19-051FC965050A}"/>
    <cellStyle name="Comma 111 2 4 2 2 2 3" xfId="16977" xr:uid="{01A506C9-D4B5-4D94-8B91-81C44AD8262C}"/>
    <cellStyle name="Comma 111 2 4 2 2 2 3 2" xfId="27443" xr:uid="{342A0649-9C51-4CE2-B8C3-44CF3119EDE0}"/>
    <cellStyle name="Comma 111 2 4 2 2 2 3 2 2" xfId="49112" xr:uid="{EF56A3BB-30BC-4848-8E4B-E9ED1F822D39}"/>
    <cellStyle name="Comma 111 2 4 2 2 2 3 3" xfId="38646" xr:uid="{3A8CBCF2-A3AC-4E7C-8580-542B15CDFAE6}"/>
    <cellStyle name="Comma 111 2 4 2 2 2 4" xfId="22211" xr:uid="{252E8BBB-9804-4EFD-AA1D-CB401D62A834}"/>
    <cellStyle name="Comma 111 2 4 2 2 2 4 2" xfId="43880" xr:uid="{3D8A38DD-E2D1-458F-96EA-21A45A6D2D9C}"/>
    <cellStyle name="Comma 111 2 4 2 2 2 5" xfId="33414" xr:uid="{1E68D307-B234-44E9-98A5-ADC7ADAFE2DF}"/>
    <cellStyle name="Comma 111 2 4 2 2 3" xfId="10994" xr:uid="{C4413AA7-679B-4FF9-B2AB-5D5C66C477C4}"/>
    <cellStyle name="Comma 111 2 4 2 2 3 2" xfId="16230" xr:uid="{BF3E39B5-6138-447C-B476-C159C7180D82}"/>
    <cellStyle name="Comma 111 2 4 2 2 3 2 2" xfId="26696" xr:uid="{290A6869-3A8A-4082-8FAB-3CCE77839B96}"/>
    <cellStyle name="Comma 111 2 4 2 2 3 2 2 2" xfId="48365" xr:uid="{2507D388-83AF-4D19-8399-905575810294}"/>
    <cellStyle name="Comma 111 2 4 2 2 3 2 3" xfId="37899" xr:uid="{E15B03BC-9837-461A-AB92-0ADC4BA55288}"/>
    <cellStyle name="Comma 111 2 4 2 2 3 3" xfId="21464" xr:uid="{C3E53F71-CD7B-4667-A18D-DC06B8DE9075}"/>
    <cellStyle name="Comma 111 2 4 2 2 3 3 2" xfId="43133" xr:uid="{AB7E97AD-6A2F-4370-8CEA-330810C85197}"/>
    <cellStyle name="Comma 111 2 4 2 2 3 4" xfId="32667" xr:uid="{3D1EE870-D552-48C1-AE7E-A45D43E35B2C}"/>
    <cellStyle name="Comma 111 2 4 2 2 4" xfId="12488" xr:uid="{51122CC8-14CB-4004-9D03-5065FAC827CB}"/>
    <cellStyle name="Comma 111 2 4 2 2 4 2" xfId="17724" xr:uid="{62D10CAD-9FDD-4FC3-BFD2-9D07EDC16820}"/>
    <cellStyle name="Comma 111 2 4 2 2 4 2 2" xfId="28190" xr:uid="{56DF8CA5-F777-4A10-A5BB-872043A9EE21}"/>
    <cellStyle name="Comma 111 2 4 2 2 4 2 2 2" xfId="49859" xr:uid="{48C5645D-1942-4004-AE93-9CAEC0645D74}"/>
    <cellStyle name="Comma 111 2 4 2 2 4 2 3" xfId="39393" xr:uid="{3FBC1552-5895-470F-938C-01B50C5CADB9}"/>
    <cellStyle name="Comma 111 2 4 2 2 4 3" xfId="22958" xr:uid="{5F0D738D-AFA9-4708-87BB-8553B4986858}"/>
    <cellStyle name="Comma 111 2 4 2 2 4 3 2" xfId="44627" xr:uid="{04EAA8C0-06B1-402A-828A-1C184FEC3FBF}"/>
    <cellStyle name="Comma 111 2 4 2 2 4 4" xfId="34161" xr:uid="{C83CD895-C3C0-4CAA-ABCD-0566EEEC0337}"/>
    <cellStyle name="Comma 111 2 4 2 2 5" xfId="14731" xr:uid="{584B1AF2-70DE-47D1-AA14-9CF2DB60A038}"/>
    <cellStyle name="Comma 111 2 4 2 2 5 2" xfId="19963" xr:uid="{5697A2AF-ECC4-4E3C-88D1-410F8A9B22C7}"/>
    <cellStyle name="Comma 111 2 4 2 2 5 2 2" xfId="30429" xr:uid="{7AFFA83E-8885-4696-9B6A-1BEE4E9A9F63}"/>
    <cellStyle name="Comma 111 2 4 2 2 5 2 2 2" xfId="52098" xr:uid="{CFEB519D-B064-4E82-B45D-DB8781E7F3EF}"/>
    <cellStyle name="Comma 111 2 4 2 2 5 2 3" xfId="41632" xr:uid="{E4DBA760-3400-4DAD-822D-6D6FD40EBF04}"/>
    <cellStyle name="Comma 111 2 4 2 2 5 3" xfId="25197" xr:uid="{518AA668-466D-49DC-A955-EEBCB0F96455}"/>
    <cellStyle name="Comma 111 2 4 2 2 5 3 2" xfId="46866" xr:uid="{FF20EF1C-A89D-4368-BC3A-6D60412CAE41}"/>
    <cellStyle name="Comma 111 2 4 2 2 5 4" xfId="36400" xr:uid="{D3808A16-B8BC-4DF1-AA69-E3C78C0F94E0}"/>
    <cellStyle name="Comma 111 2 4 2 2 6" xfId="15484" xr:uid="{6058BDE8-88DA-44AD-B08A-22089512CCC1}"/>
    <cellStyle name="Comma 111 2 4 2 2 6 2" xfId="25950" xr:uid="{28D98A98-EB49-4190-9189-E5617D9959A1}"/>
    <cellStyle name="Comma 111 2 4 2 2 6 2 2" xfId="47619" xr:uid="{9D6FED65-E779-4735-AC29-E1854EDAB999}"/>
    <cellStyle name="Comma 111 2 4 2 2 6 3" xfId="37153" xr:uid="{5278DD73-3138-45F2-8B00-9CB7DA5B65F9}"/>
    <cellStyle name="Comma 111 2 4 2 2 7" xfId="20718" xr:uid="{ED6AEB88-DED6-424B-9106-D96CB9766DE9}"/>
    <cellStyle name="Comma 111 2 4 2 2 7 2" xfId="42387" xr:uid="{DF2D8FEA-F534-4CDD-B057-778814588783}"/>
    <cellStyle name="Comma 111 2 4 2 2 8" xfId="31921" xr:uid="{710CC75E-B974-4CAC-A6AC-528057CB2CF6}"/>
    <cellStyle name="Comma 111 2 4 2 3" xfId="13986" xr:uid="{15009C2B-916D-45C2-B58F-82490F46CB99}"/>
    <cellStyle name="Comma 111 2 4 2 3 2" xfId="19218" xr:uid="{1A4351B4-6D78-49D1-92A9-0499D1862D8F}"/>
    <cellStyle name="Comma 111 2 4 2 3 2 2" xfId="29684" xr:uid="{1D8E8047-25B7-4BDA-AEB3-C1BEA0318249}"/>
    <cellStyle name="Comma 111 2 4 2 3 2 2 2" xfId="51353" xr:uid="{78E57E41-E691-4206-8892-1CAF3A79328C}"/>
    <cellStyle name="Comma 111 2 4 2 3 2 3" xfId="40887" xr:uid="{652FAA60-2403-4150-8D0C-9734A45AF006}"/>
    <cellStyle name="Comma 111 2 4 2 3 3" xfId="24452" xr:uid="{E312C0A8-5FBF-43A8-B6D3-94885B788170}"/>
    <cellStyle name="Comma 111 2 4 2 3 3 2" xfId="46121" xr:uid="{9D6B88EE-C1BC-4B8E-8622-C55EF5CDF4B1}"/>
    <cellStyle name="Comma 111 2 4 2 3 4" xfId="35655" xr:uid="{AF8F2758-31BE-4D43-B814-98BC843C86A6}"/>
    <cellStyle name="Comma 111 2 4 2 4" xfId="31176" xr:uid="{B3BD8CF8-DAC7-4ABB-8387-27BA0B737DB2}"/>
    <cellStyle name="Comma 111 2 4 3" xfId="9860" xr:uid="{ED488F27-26FD-4D9E-B0EC-8E3149AD7772}"/>
    <cellStyle name="Comma 111 2 4 3 2" xfId="11369" xr:uid="{9F8BF0BD-F661-423B-BC53-C4703CDBD42B}"/>
    <cellStyle name="Comma 111 2 4 3 2 2" xfId="12863" xr:uid="{03CDF90C-D8B4-49F9-9085-3ABD40F8040B}"/>
    <cellStyle name="Comma 111 2 4 3 2 2 2" xfId="18099" xr:uid="{F64E57FD-485E-4ECA-81DE-1A45E812A8DC}"/>
    <cellStyle name="Comma 111 2 4 3 2 2 2 2" xfId="28565" xr:uid="{956FD906-FE0A-42CB-AD67-7D6AB224A5D5}"/>
    <cellStyle name="Comma 111 2 4 3 2 2 2 2 2" xfId="50234" xr:uid="{D7DC5EF7-1499-43DC-BCE4-0A998110CBE7}"/>
    <cellStyle name="Comma 111 2 4 3 2 2 2 3" xfId="39768" xr:uid="{A8C47134-0549-4554-8CB1-FC434564FA90}"/>
    <cellStyle name="Comma 111 2 4 3 2 2 3" xfId="23333" xr:uid="{63FBB524-37BF-4943-A618-C8E626A62F0B}"/>
    <cellStyle name="Comma 111 2 4 3 2 2 3 2" xfId="45002" xr:uid="{D561804E-ED80-427E-90A7-06A5328396C2}"/>
    <cellStyle name="Comma 111 2 4 3 2 2 4" xfId="34536" xr:uid="{260B9439-EF30-4475-967F-3CBCBB95C694}"/>
    <cellStyle name="Comma 111 2 4 3 2 3" xfId="16605" xr:uid="{C5E8AA0B-28E7-469F-ADC6-509F9BF587E7}"/>
    <cellStyle name="Comma 111 2 4 3 2 3 2" xfId="27071" xr:uid="{E2766944-76F9-44C4-B9C6-DEB6BBA56D3E}"/>
    <cellStyle name="Comma 111 2 4 3 2 3 2 2" xfId="48740" xr:uid="{50EA5F3B-5DD2-4B9E-891F-6626FD01F6D6}"/>
    <cellStyle name="Comma 111 2 4 3 2 3 3" xfId="38274" xr:uid="{D63317AD-969C-4A90-BB1A-0E830DD0C9EE}"/>
    <cellStyle name="Comma 111 2 4 3 2 4" xfId="21839" xr:uid="{2D560FEF-E478-45D8-B9E0-B60722993DE3}"/>
    <cellStyle name="Comma 111 2 4 3 2 4 2" xfId="43508" xr:uid="{46DAAE7C-7015-4BD3-81A0-D91DE3DEB113}"/>
    <cellStyle name="Comma 111 2 4 3 2 5" xfId="33042" xr:uid="{CE3BEB5F-4794-4E12-AAFD-3952423ACAC8}"/>
    <cellStyle name="Comma 111 2 4 3 3" xfId="10622" xr:uid="{939B10A7-B750-468A-BC0A-DBC9EFDF7A96}"/>
    <cellStyle name="Comma 111 2 4 3 3 2" xfId="15858" xr:uid="{BE1AB312-FCA3-4E4B-80E4-134139FCBA8D}"/>
    <cellStyle name="Comma 111 2 4 3 3 2 2" xfId="26324" xr:uid="{4EC58B95-8E31-4E99-A57F-F93175021742}"/>
    <cellStyle name="Comma 111 2 4 3 3 2 2 2" xfId="47993" xr:uid="{339EA72E-88B6-4877-8C04-EEE335B62189}"/>
    <cellStyle name="Comma 111 2 4 3 3 2 3" xfId="37527" xr:uid="{0EB385E3-CF1A-4E6F-BFB5-C552F98882D3}"/>
    <cellStyle name="Comma 111 2 4 3 3 3" xfId="21092" xr:uid="{285F31BF-6DEF-422D-A213-04A7F2B37455}"/>
    <cellStyle name="Comma 111 2 4 3 3 3 2" xfId="42761" xr:uid="{2E2850E0-F0CA-48A9-A4BD-A423F8E1AE13}"/>
    <cellStyle name="Comma 111 2 4 3 3 4" xfId="32295" xr:uid="{670B64EA-88AF-4463-BC09-40628D0B7DF2}"/>
    <cellStyle name="Comma 111 2 4 3 4" xfId="12116" xr:uid="{96AD0C2F-95CB-48C8-985E-4BCA55B4E478}"/>
    <cellStyle name="Comma 111 2 4 3 4 2" xfId="17352" xr:uid="{95C54619-9375-461C-8D04-AB1217F4B4D7}"/>
    <cellStyle name="Comma 111 2 4 3 4 2 2" xfId="27818" xr:uid="{416905C3-0DA5-4F27-8273-3516268314AD}"/>
    <cellStyle name="Comma 111 2 4 3 4 2 2 2" xfId="49487" xr:uid="{3DD905DD-48C3-4711-88AD-7BC1A180C1B2}"/>
    <cellStyle name="Comma 111 2 4 3 4 2 3" xfId="39021" xr:uid="{B2C867F4-44AE-49EA-9835-03C78D513C63}"/>
    <cellStyle name="Comma 111 2 4 3 4 3" xfId="22586" xr:uid="{79B34ECF-6B41-438D-B8B2-D6CB1318E388}"/>
    <cellStyle name="Comma 111 2 4 3 4 3 2" xfId="44255" xr:uid="{25A73FAB-E3BC-4DAE-90F0-D98F5C7C448A}"/>
    <cellStyle name="Comma 111 2 4 3 4 4" xfId="33789" xr:uid="{8E2E67D9-E3E0-4D10-9994-EE9861E2F2BD}"/>
    <cellStyle name="Comma 111 2 4 3 5" xfId="14359" xr:uid="{2854703C-3873-4BB4-BDBE-23F57A75E1F1}"/>
    <cellStyle name="Comma 111 2 4 3 5 2" xfId="19591" xr:uid="{8CF37C9B-0956-490E-98E1-BEE033F3EAFF}"/>
    <cellStyle name="Comma 111 2 4 3 5 2 2" xfId="30057" xr:uid="{47C46DB5-26EF-4682-BE00-CF2F25EF045D}"/>
    <cellStyle name="Comma 111 2 4 3 5 2 2 2" xfId="51726" xr:uid="{22156919-65E3-407C-A9A4-D96F2BEB5C45}"/>
    <cellStyle name="Comma 111 2 4 3 5 2 3" xfId="41260" xr:uid="{8DFA31ED-6E71-417A-A785-6CD0B9B39684}"/>
    <cellStyle name="Comma 111 2 4 3 5 3" xfId="24825" xr:uid="{615B934D-CED7-4D37-AB1D-109BFB10D8DB}"/>
    <cellStyle name="Comma 111 2 4 3 5 3 2" xfId="46494" xr:uid="{18B58175-869E-4762-A4FA-4A0AF577D8BA}"/>
    <cellStyle name="Comma 111 2 4 3 5 4" xfId="36028" xr:uid="{A816ACCD-908F-4ADC-A03B-79FB2DD3ECD1}"/>
    <cellStyle name="Comma 111 2 4 3 6" xfId="15112" xr:uid="{A730CF41-7FCC-4BF5-B4E3-EAEEE3673E7D}"/>
    <cellStyle name="Comma 111 2 4 3 6 2" xfId="25578" xr:uid="{5262D624-DE86-4D13-82FC-83FD314843B7}"/>
    <cellStyle name="Comma 111 2 4 3 6 2 2" xfId="47247" xr:uid="{733738F6-311D-4598-906F-D0417B4CD345}"/>
    <cellStyle name="Comma 111 2 4 3 6 3" xfId="36781" xr:uid="{04AE9ABB-9C60-406E-B4E1-B5AEBEDC6F61}"/>
    <cellStyle name="Comma 111 2 4 3 7" xfId="20346" xr:uid="{79DF3A88-0741-40C3-8D9A-FB1165E18C9B}"/>
    <cellStyle name="Comma 111 2 4 3 7 2" xfId="42015" xr:uid="{1899A0B2-B493-4031-9DA9-E4B85025EE16}"/>
    <cellStyle name="Comma 111 2 4 3 8" xfId="31549" xr:uid="{DEA81838-76A2-471D-86FF-F1316F903E33}"/>
    <cellStyle name="Comma 111 2 4 4" xfId="13615" xr:uid="{A91FA518-3596-42AB-B747-BE1DD4018DF1}"/>
    <cellStyle name="Comma 111 2 4 4 2" xfId="18847" xr:uid="{D0A939EB-C37E-4702-8061-CF00E48F3476}"/>
    <cellStyle name="Comma 111 2 4 4 2 2" xfId="29313" xr:uid="{6AC5C276-23FD-4BE5-BD94-6F4B61DE7B82}"/>
    <cellStyle name="Comma 111 2 4 4 2 2 2" xfId="50982" xr:uid="{3ED7AA0C-A82F-4830-B6AC-90655663B524}"/>
    <cellStyle name="Comma 111 2 4 4 2 3" xfId="40516" xr:uid="{8826DAB3-1C35-4134-BD27-81018773C9CB}"/>
    <cellStyle name="Comma 111 2 4 4 3" xfId="24081" xr:uid="{BEE89FAB-2BAD-4CF6-898C-27E435D0A219}"/>
    <cellStyle name="Comma 111 2 4 4 3 2" xfId="45750" xr:uid="{FCC29914-78F8-4D3A-B4B4-7FD6DDE582EC}"/>
    <cellStyle name="Comma 111 2 4 4 4" xfId="35284" xr:uid="{2C905C97-64C6-45EA-9BD7-2957AC2B339A}"/>
    <cellStyle name="Comma 111 2 4 5" xfId="30805" xr:uid="{0B1EAE7A-6A49-43B5-A83E-5AD9FDE58E79}"/>
    <cellStyle name="Comma 111 2 5" xfId="9400" xr:uid="{00000000-0005-0000-0000-00004D010000}"/>
    <cellStyle name="Comma 111 2 5 2" xfId="10149" xr:uid="{C765C433-DA5D-4172-92B9-64763231A385}"/>
    <cellStyle name="Comma 111 2 5 2 2" xfId="11658" xr:uid="{39E192F0-E3F0-404C-A1A3-5938ABC01FEB}"/>
    <cellStyle name="Comma 111 2 5 2 2 2" xfId="13152" xr:uid="{29D58C99-07E4-4F3D-9F81-59A4AC8F922E}"/>
    <cellStyle name="Comma 111 2 5 2 2 2 2" xfId="18388" xr:uid="{6458DBCA-313C-40CC-9B30-0A05DF0E71D4}"/>
    <cellStyle name="Comma 111 2 5 2 2 2 2 2" xfId="28854" xr:uid="{A298D0A0-6E93-4A55-90B7-697130C7E56F}"/>
    <cellStyle name="Comma 111 2 5 2 2 2 2 2 2" xfId="50523" xr:uid="{F2406342-3797-4691-B1DA-C58767AE9B09}"/>
    <cellStyle name="Comma 111 2 5 2 2 2 2 3" xfId="40057" xr:uid="{A852BC1A-F60A-4F62-A9D0-51C333999735}"/>
    <cellStyle name="Comma 111 2 5 2 2 2 3" xfId="23622" xr:uid="{393D95D2-F039-4865-A065-1E99347955F0}"/>
    <cellStyle name="Comma 111 2 5 2 2 2 3 2" xfId="45291" xr:uid="{ED6E064D-35C8-413B-B3A3-A40FDD99D379}"/>
    <cellStyle name="Comma 111 2 5 2 2 2 4" xfId="34825" xr:uid="{93F5A703-1ECE-4ADD-922E-058F8F6BFA74}"/>
    <cellStyle name="Comma 111 2 5 2 2 3" xfId="16894" xr:uid="{635E1246-6BF1-42EF-8534-DE5A0FC3D2C1}"/>
    <cellStyle name="Comma 111 2 5 2 2 3 2" xfId="27360" xr:uid="{A6F5E849-9B0A-4E8A-A30A-5EF6A6C06F0A}"/>
    <cellStyle name="Comma 111 2 5 2 2 3 2 2" xfId="49029" xr:uid="{ED31DFBC-5BBE-42EC-8F0B-21E2FA04D592}"/>
    <cellStyle name="Comma 111 2 5 2 2 3 3" xfId="38563" xr:uid="{B0B277F8-2B49-43C0-A895-CAF588B442DD}"/>
    <cellStyle name="Comma 111 2 5 2 2 4" xfId="22128" xr:uid="{C124428B-35D6-4BE6-8591-C1F679DDEAF2}"/>
    <cellStyle name="Comma 111 2 5 2 2 4 2" xfId="43797" xr:uid="{095E282F-FC9E-4967-8C59-8A065EA28DB9}"/>
    <cellStyle name="Comma 111 2 5 2 2 5" xfId="33331" xr:uid="{CA81D47C-9959-476E-8D81-0899BAD6D53A}"/>
    <cellStyle name="Comma 111 2 5 2 3" xfId="10911" xr:uid="{B8A1E1CF-0331-4F09-9D3B-D97B247806E5}"/>
    <cellStyle name="Comma 111 2 5 2 3 2" xfId="16147" xr:uid="{1EE6C7EC-CB99-4F0A-9CD1-4277DC8EB450}"/>
    <cellStyle name="Comma 111 2 5 2 3 2 2" xfId="26613" xr:uid="{7FA9FEBB-48DF-42D7-81CC-1F64AB0720FB}"/>
    <cellStyle name="Comma 111 2 5 2 3 2 2 2" xfId="48282" xr:uid="{54528901-B7D6-4589-BF96-9EFA6398E3AC}"/>
    <cellStyle name="Comma 111 2 5 2 3 2 3" xfId="37816" xr:uid="{23B937EB-FBF8-46AE-A01B-8A523BAD9F7A}"/>
    <cellStyle name="Comma 111 2 5 2 3 3" xfId="21381" xr:uid="{2EBE45A5-EC34-4449-98B5-02CABAB29745}"/>
    <cellStyle name="Comma 111 2 5 2 3 3 2" xfId="43050" xr:uid="{EA3A04AF-9A31-49B9-9FD7-ADBA94B70F70}"/>
    <cellStyle name="Comma 111 2 5 2 3 4" xfId="32584" xr:uid="{88AC5367-D74B-4274-8ECB-1C93DFF15D9D}"/>
    <cellStyle name="Comma 111 2 5 2 4" xfId="12405" xr:uid="{F7523CE5-EE2F-4D18-8B89-17E26E792F07}"/>
    <cellStyle name="Comma 111 2 5 2 4 2" xfId="17641" xr:uid="{1B02386D-8C3F-4D6C-BC66-9A33BDB81EB4}"/>
    <cellStyle name="Comma 111 2 5 2 4 2 2" xfId="28107" xr:uid="{523E7805-B991-40EF-BBDA-08ED257DA41C}"/>
    <cellStyle name="Comma 111 2 5 2 4 2 2 2" xfId="49776" xr:uid="{6361A6FB-DB30-4405-A2D3-55D07E588188}"/>
    <cellStyle name="Comma 111 2 5 2 4 2 3" xfId="39310" xr:uid="{35CFAB54-A7A8-49DD-9F5D-32852F56AA5F}"/>
    <cellStyle name="Comma 111 2 5 2 4 3" xfId="22875" xr:uid="{EB1E2349-F706-4071-957D-133387246F73}"/>
    <cellStyle name="Comma 111 2 5 2 4 3 2" xfId="44544" xr:uid="{8C9AB92B-91A5-4ECD-985E-F78D4B06ACB2}"/>
    <cellStyle name="Comma 111 2 5 2 4 4" xfId="34078" xr:uid="{625B32B9-5094-453F-B302-DA6222D19844}"/>
    <cellStyle name="Comma 111 2 5 2 5" xfId="14648" xr:uid="{36B98B8B-3BED-4109-A125-249D17B9242B}"/>
    <cellStyle name="Comma 111 2 5 2 5 2" xfId="19880" xr:uid="{01D95A55-B4A5-4327-A4DC-27A07B4F2E0D}"/>
    <cellStyle name="Comma 111 2 5 2 5 2 2" xfId="30346" xr:uid="{6B658B16-40B3-4B4C-AFB8-3659D2786AFE}"/>
    <cellStyle name="Comma 111 2 5 2 5 2 2 2" xfId="52015" xr:uid="{E121E6F1-C181-4F05-BCA4-30917930627D}"/>
    <cellStyle name="Comma 111 2 5 2 5 2 3" xfId="41549" xr:uid="{C506DCAF-497F-4305-BF51-F03E270919B6}"/>
    <cellStyle name="Comma 111 2 5 2 5 3" xfId="25114" xr:uid="{E04D2FD9-E5EB-488F-A386-F9F90D64C83E}"/>
    <cellStyle name="Comma 111 2 5 2 5 3 2" xfId="46783" xr:uid="{EDDBA518-ED36-42B8-8042-A27892D0BDC9}"/>
    <cellStyle name="Comma 111 2 5 2 5 4" xfId="36317" xr:uid="{6414470C-E891-46F1-9663-393182958A9F}"/>
    <cellStyle name="Comma 111 2 5 2 6" xfId="15401" xr:uid="{C3C046AE-6DC6-4145-BBCA-D8C0BD8BD943}"/>
    <cellStyle name="Comma 111 2 5 2 6 2" xfId="25867" xr:uid="{C8D7118D-0151-4C22-A673-C14BC04BACDB}"/>
    <cellStyle name="Comma 111 2 5 2 6 2 2" xfId="47536" xr:uid="{6B719B4D-7442-4B11-8118-E29E52A70215}"/>
    <cellStyle name="Comma 111 2 5 2 6 3" xfId="37070" xr:uid="{FA189EA4-4598-4324-B0C6-89A20D8787C5}"/>
    <cellStyle name="Comma 111 2 5 2 7" xfId="20635" xr:uid="{9676FCFF-16F5-4824-8092-495EE5CF60FF}"/>
    <cellStyle name="Comma 111 2 5 2 7 2" xfId="42304" xr:uid="{016BD26A-771D-440B-AB9B-B586686A1E94}"/>
    <cellStyle name="Comma 111 2 5 2 8" xfId="31838" xr:uid="{3E4FDBE7-333F-4AF0-8DB2-0881AA4AD4AB}"/>
    <cellStyle name="Comma 111 2 5 3" xfId="13903" xr:uid="{7668C8A1-D250-4104-8BB5-ABF6C13E48D0}"/>
    <cellStyle name="Comma 111 2 5 3 2" xfId="19135" xr:uid="{D04611EF-DD51-472A-A2E6-42F255466F8A}"/>
    <cellStyle name="Comma 111 2 5 3 2 2" xfId="29601" xr:uid="{989985A6-0CA2-41B9-A340-165C51007A61}"/>
    <cellStyle name="Comma 111 2 5 3 2 2 2" xfId="51270" xr:uid="{2995D771-B4A5-45E9-ABC2-BB7993FF38DC}"/>
    <cellStyle name="Comma 111 2 5 3 2 3" xfId="40804" xr:uid="{2C54DE76-E2B5-4BB4-8CCB-C070FE2DE060}"/>
    <cellStyle name="Comma 111 2 5 3 3" xfId="24369" xr:uid="{1EC0BCF8-9EA4-4A26-9D57-305D5B1D1836}"/>
    <cellStyle name="Comma 111 2 5 3 3 2" xfId="46038" xr:uid="{FDB634D4-F491-4702-A78A-68CA93CF0D0E}"/>
    <cellStyle name="Comma 111 2 5 3 4" xfId="35572" xr:uid="{833353AF-E520-499C-9525-6067BFE935AC}"/>
    <cellStyle name="Comma 111 2 5 4" xfId="31093" xr:uid="{AAB6762B-1712-499F-91BE-3E5B63F10C56}"/>
    <cellStyle name="Comma 111 2 6" xfId="9776" xr:uid="{13E580E4-A052-4A7B-A64D-9AB387FCA800}"/>
    <cellStyle name="Comma 111 2 6 2" xfId="11285" xr:uid="{3943BC1C-877A-4C0B-9B82-2BFA77027A41}"/>
    <cellStyle name="Comma 111 2 6 2 2" xfId="12779" xr:uid="{24B50F1A-859B-496D-8504-0EB3DEAC05A8}"/>
    <cellStyle name="Comma 111 2 6 2 2 2" xfId="18015" xr:uid="{04366386-ACE7-42C5-8715-9DB8CDC8BE18}"/>
    <cellStyle name="Comma 111 2 6 2 2 2 2" xfId="28481" xr:uid="{CB82D9C5-0701-47F9-BF3A-7F05EC857B2C}"/>
    <cellStyle name="Comma 111 2 6 2 2 2 2 2" xfId="50150" xr:uid="{4B4640F2-9F8D-43FF-B143-564782B3BA3A}"/>
    <cellStyle name="Comma 111 2 6 2 2 2 3" xfId="39684" xr:uid="{3DE86886-4899-4C21-8EFB-1EA284983B40}"/>
    <cellStyle name="Comma 111 2 6 2 2 3" xfId="23249" xr:uid="{9AC8A1D7-118E-4EF4-B11E-EE1E59644BB0}"/>
    <cellStyle name="Comma 111 2 6 2 2 3 2" xfId="44918" xr:uid="{7C37C917-F585-458B-AA91-6BE240C91FAE}"/>
    <cellStyle name="Comma 111 2 6 2 2 4" xfId="34452" xr:uid="{C1AEE2C8-4E4E-452A-87AC-C46EB84F3EBE}"/>
    <cellStyle name="Comma 111 2 6 2 3" xfId="16521" xr:uid="{78159EBD-6F74-4E50-AE5D-88495BFBDDB9}"/>
    <cellStyle name="Comma 111 2 6 2 3 2" xfId="26987" xr:uid="{19DC4979-8918-49D6-88D4-4165FF53E22E}"/>
    <cellStyle name="Comma 111 2 6 2 3 2 2" xfId="48656" xr:uid="{1D1918F7-2B27-4E99-A881-56F1EBA9C3DE}"/>
    <cellStyle name="Comma 111 2 6 2 3 3" xfId="38190" xr:uid="{9C40AEEB-A1BA-4C32-8BDD-40F5D2E3A91E}"/>
    <cellStyle name="Comma 111 2 6 2 4" xfId="21755" xr:uid="{C17D96CA-BF63-4965-B505-EEB8B326503F}"/>
    <cellStyle name="Comma 111 2 6 2 4 2" xfId="43424" xr:uid="{63A04284-C5AE-49F7-8D83-15E695E6B885}"/>
    <cellStyle name="Comma 111 2 6 2 5" xfId="32958" xr:uid="{C86998E6-3637-419C-AB2D-B9148967409A}"/>
    <cellStyle name="Comma 111 2 6 3" xfId="10538" xr:uid="{9641B65D-0614-4379-82F6-7FBCE494F78C}"/>
    <cellStyle name="Comma 111 2 6 3 2" xfId="15774" xr:uid="{DC00FC5A-4B92-43F8-A64B-51AD34FF10D7}"/>
    <cellStyle name="Comma 111 2 6 3 2 2" xfId="26240" xr:uid="{5F92BF6D-2D3A-4B7A-9642-5F4B024E3C44}"/>
    <cellStyle name="Comma 111 2 6 3 2 2 2" xfId="47909" xr:uid="{23D144C9-5A1B-4705-B966-8C67C6C121EE}"/>
    <cellStyle name="Comma 111 2 6 3 2 3" xfId="37443" xr:uid="{FFC2E265-1765-42DD-9921-8E128107CCCB}"/>
    <cellStyle name="Comma 111 2 6 3 3" xfId="21008" xr:uid="{540E81D8-1CB3-4D57-9D55-4FE77F783F92}"/>
    <cellStyle name="Comma 111 2 6 3 3 2" xfId="42677" xr:uid="{6E2B67E4-98FB-40BA-981B-146F374D1F87}"/>
    <cellStyle name="Comma 111 2 6 3 4" xfId="32211" xr:uid="{E32C9084-5289-4048-B21E-9384C916BA32}"/>
    <cellStyle name="Comma 111 2 6 4" xfId="12032" xr:uid="{5D82C989-DD6B-405A-B517-3054EA59275D}"/>
    <cellStyle name="Comma 111 2 6 4 2" xfId="17268" xr:uid="{E9760BE2-2C90-4144-B00C-9A8F418615DF}"/>
    <cellStyle name="Comma 111 2 6 4 2 2" xfId="27734" xr:uid="{FD3AB35F-ED2A-45D6-A36D-B74ECAFA93EA}"/>
    <cellStyle name="Comma 111 2 6 4 2 2 2" xfId="49403" xr:uid="{66E512AF-6D3B-4C26-9666-E39BB9A079DA}"/>
    <cellStyle name="Comma 111 2 6 4 2 3" xfId="38937" xr:uid="{FFBD77B3-14CC-4F74-8948-5B9C30863A5A}"/>
    <cellStyle name="Comma 111 2 6 4 3" xfId="22502" xr:uid="{CB07E078-356B-419E-8820-F9AEF01EF39A}"/>
    <cellStyle name="Comma 111 2 6 4 3 2" xfId="44171" xr:uid="{51D03627-FE0B-4FFD-BC3A-4B32124DCF9A}"/>
    <cellStyle name="Comma 111 2 6 4 4" xfId="33705" xr:uid="{6F59D100-50DA-45F7-8404-B42DB8872213}"/>
    <cellStyle name="Comma 111 2 6 5" xfId="14275" xr:uid="{FF54A382-0061-4C58-992C-45D09780C988}"/>
    <cellStyle name="Comma 111 2 6 5 2" xfId="19507" xr:uid="{4B3A92AC-C8C2-49A2-B1CB-69106EB1CEDB}"/>
    <cellStyle name="Comma 111 2 6 5 2 2" xfId="29973" xr:uid="{C0410D4E-679E-422B-8BD8-1C877C2C2B14}"/>
    <cellStyle name="Comma 111 2 6 5 2 2 2" xfId="51642" xr:uid="{D21B5301-C2C7-4E8F-A79A-87F22D6BEDC9}"/>
    <cellStyle name="Comma 111 2 6 5 2 3" xfId="41176" xr:uid="{3550024D-5C04-4233-844C-E35241AA1507}"/>
    <cellStyle name="Comma 111 2 6 5 3" xfId="24741" xr:uid="{664E5AD1-F8DF-4FCA-8383-54D21C23B4FC}"/>
    <cellStyle name="Comma 111 2 6 5 3 2" xfId="46410" xr:uid="{0FDD3F1C-B211-4F1A-862F-7609693A2601}"/>
    <cellStyle name="Comma 111 2 6 5 4" xfId="35944" xr:uid="{FCEF0DD9-974A-4A97-B315-A83BCB4C6CAE}"/>
    <cellStyle name="Comma 111 2 6 6" xfId="15028" xr:uid="{EAE647AE-1525-43A5-9E34-A75E47FFD96E}"/>
    <cellStyle name="Comma 111 2 6 6 2" xfId="25494" xr:uid="{C0190CA3-A323-4BDB-8E52-EC919E9732E7}"/>
    <cellStyle name="Comma 111 2 6 6 2 2" xfId="47163" xr:uid="{23F8A25F-9FB9-4F70-98E8-89E846765C34}"/>
    <cellStyle name="Comma 111 2 6 6 3" xfId="36697" xr:uid="{81FEB8B3-3393-4A90-BF1D-C0C8396C86F6}"/>
    <cellStyle name="Comma 111 2 6 7" xfId="20262" xr:uid="{7F0BEC18-B31C-4131-AEB3-17BAA4A93668}"/>
    <cellStyle name="Comma 111 2 6 7 2" xfId="41931" xr:uid="{BA061FCD-8348-462D-A905-27E15AA3F52D}"/>
    <cellStyle name="Comma 111 2 6 8" xfId="31465" xr:uid="{D3D00496-280E-45E7-A9CF-BBEEBEF9D1E4}"/>
    <cellStyle name="Comma 111 2 7" xfId="13532" xr:uid="{E0652719-A4DC-46EE-84C1-559D41D6EB00}"/>
    <cellStyle name="Comma 111 2 7 2" xfId="18764" xr:uid="{1E424276-82B9-4C17-A05E-70D033DF1838}"/>
    <cellStyle name="Comma 111 2 7 2 2" xfId="29230" xr:uid="{488C9061-B0C1-4D79-ACC4-93C379C387E1}"/>
    <cellStyle name="Comma 111 2 7 2 2 2" xfId="50899" xr:uid="{1284A42B-8EC4-4C32-9008-B5A8B6AEA345}"/>
    <cellStyle name="Comma 111 2 7 2 3" xfId="40433" xr:uid="{8D94E7F5-6D30-40EA-8FF7-5008A404C428}"/>
    <cellStyle name="Comma 111 2 7 3" xfId="23998" xr:uid="{9F9CFC07-6E37-41A4-93F5-438FC2727891}"/>
    <cellStyle name="Comma 111 2 7 3 2" xfId="45667" xr:uid="{AA478DBF-C66D-4592-8EEA-0421F66FC7C0}"/>
    <cellStyle name="Comma 111 2 7 4" xfId="35201" xr:uid="{4ECF5AE6-9C9C-4772-835D-589B5683A025}"/>
    <cellStyle name="Comma 111 2 8" xfId="30722" xr:uid="{41EF7C27-708C-46B3-953B-31B0DA60F9E4}"/>
    <cellStyle name="Comma 111 3" xfId="2164" xr:uid="{00000000-0005-0000-0000-00004E010000}"/>
    <cellStyle name="Comma 111 3 2" xfId="2926" xr:uid="{00000000-0005-0000-0000-00004F010000}"/>
    <cellStyle name="Comma 111 3 2 2" xfId="5079" xr:uid="{00000000-0005-0000-0000-000050010000}"/>
    <cellStyle name="Comma 111 3 2 2 2" xfId="9484" xr:uid="{00000000-0005-0000-0000-000051010000}"/>
    <cellStyle name="Comma 111 3 2 2 2 2" xfId="10233" xr:uid="{F2A908D5-64CD-486E-86F8-7F017D9BB491}"/>
    <cellStyle name="Comma 111 3 2 2 2 2 2" xfId="11742" xr:uid="{C2A323D7-2DC0-46F7-B4AF-2CD02C5E4941}"/>
    <cellStyle name="Comma 111 3 2 2 2 2 2 2" xfId="13236" xr:uid="{B17E5DA3-ADC5-474D-BD52-C2E3DDBD0C77}"/>
    <cellStyle name="Comma 111 3 2 2 2 2 2 2 2" xfId="18472" xr:uid="{D07EEC77-5625-4991-8A31-5697233B3763}"/>
    <cellStyle name="Comma 111 3 2 2 2 2 2 2 2 2" xfId="28938" xr:uid="{FF06CA02-4E6A-4E2E-AE7B-1D91DBEA8019}"/>
    <cellStyle name="Comma 111 3 2 2 2 2 2 2 2 2 2" xfId="50607" xr:uid="{6C99F8F8-2402-42D3-AC25-36B2DCDEB360}"/>
    <cellStyle name="Comma 111 3 2 2 2 2 2 2 2 3" xfId="40141" xr:uid="{F5F31F12-2A75-4FC2-B0F3-3C9896167E63}"/>
    <cellStyle name="Comma 111 3 2 2 2 2 2 2 3" xfId="23706" xr:uid="{F9FABA44-3303-4156-BB37-8DC1F5CEE254}"/>
    <cellStyle name="Comma 111 3 2 2 2 2 2 2 3 2" xfId="45375" xr:uid="{B5C5CED3-7E50-4ED2-AD98-C2D1E283F6F8}"/>
    <cellStyle name="Comma 111 3 2 2 2 2 2 2 4" xfId="34909" xr:uid="{92AACCDF-13E8-465F-BA39-C769FFB4E863}"/>
    <cellStyle name="Comma 111 3 2 2 2 2 2 3" xfId="16978" xr:uid="{22461EBF-1C9A-4572-844D-E19408A455CD}"/>
    <cellStyle name="Comma 111 3 2 2 2 2 2 3 2" xfId="27444" xr:uid="{4A22461A-62B1-4229-B860-4BF1989925A3}"/>
    <cellStyle name="Comma 111 3 2 2 2 2 2 3 2 2" xfId="49113" xr:uid="{36DB63DA-1172-4D26-B43A-85897898A918}"/>
    <cellStyle name="Comma 111 3 2 2 2 2 2 3 3" xfId="38647" xr:uid="{97947643-ED80-44E1-A23A-77BEF50CEF39}"/>
    <cellStyle name="Comma 111 3 2 2 2 2 2 4" xfId="22212" xr:uid="{76AD28D8-D1BA-4766-AB44-FCAF9603AF96}"/>
    <cellStyle name="Comma 111 3 2 2 2 2 2 4 2" xfId="43881" xr:uid="{4697D97B-9F01-461A-9AB6-A98FEE031CE9}"/>
    <cellStyle name="Comma 111 3 2 2 2 2 2 5" xfId="33415" xr:uid="{1A6BDDCC-1F75-40B7-A476-D90037ED7B1B}"/>
    <cellStyle name="Comma 111 3 2 2 2 2 3" xfId="10995" xr:uid="{FFEF835B-BC9C-4024-91C0-7BD9381A7FC7}"/>
    <cellStyle name="Comma 111 3 2 2 2 2 3 2" xfId="16231" xr:uid="{C0C8AB5B-67FE-4094-8B94-A45D11E50BBC}"/>
    <cellStyle name="Comma 111 3 2 2 2 2 3 2 2" xfId="26697" xr:uid="{42AB22A4-2679-4397-AC68-1FC1C3F2FA2F}"/>
    <cellStyle name="Comma 111 3 2 2 2 2 3 2 2 2" xfId="48366" xr:uid="{470267F8-C3F1-4EEF-BD49-B8040C177639}"/>
    <cellStyle name="Comma 111 3 2 2 2 2 3 2 3" xfId="37900" xr:uid="{9EC56167-40A2-4F69-B66A-50F8F0F722E2}"/>
    <cellStyle name="Comma 111 3 2 2 2 2 3 3" xfId="21465" xr:uid="{F6EDD668-4BB7-49BB-A15B-13C30A291E33}"/>
    <cellStyle name="Comma 111 3 2 2 2 2 3 3 2" xfId="43134" xr:uid="{437A94D7-09C2-44EE-9C73-95A7A180398F}"/>
    <cellStyle name="Comma 111 3 2 2 2 2 3 4" xfId="32668" xr:uid="{BBAF7DFD-EEF2-492A-AEA7-31576AC4832D}"/>
    <cellStyle name="Comma 111 3 2 2 2 2 4" xfId="12489" xr:uid="{A8FDF8B7-099C-4510-8DA5-5024E2F71942}"/>
    <cellStyle name="Comma 111 3 2 2 2 2 4 2" xfId="17725" xr:uid="{6643B066-9DA3-4928-A05A-62C1122FCEAF}"/>
    <cellStyle name="Comma 111 3 2 2 2 2 4 2 2" xfId="28191" xr:uid="{C0AFB856-327E-469F-B1B0-102DECC46385}"/>
    <cellStyle name="Comma 111 3 2 2 2 2 4 2 2 2" xfId="49860" xr:uid="{8BEED4E4-139A-460D-A888-53C0581775C4}"/>
    <cellStyle name="Comma 111 3 2 2 2 2 4 2 3" xfId="39394" xr:uid="{F9123585-C178-4E9D-8D22-0FD888A3C983}"/>
    <cellStyle name="Comma 111 3 2 2 2 2 4 3" xfId="22959" xr:uid="{0937B749-0E59-4ABB-A62E-BD125C992F15}"/>
    <cellStyle name="Comma 111 3 2 2 2 2 4 3 2" xfId="44628" xr:uid="{0F983E85-9E58-4B05-B02F-66474FD361AA}"/>
    <cellStyle name="Comma 111 3 2 2 2 2 4 4" xfId="34162" xr:uid="{E81B1E94-0B55-4FE4-8059-BAD3198C09CD}"/>
    <cellStyle name="Comma 111 3 2 2 2 2 5" xfId="14732" xr:uid="{BB5420C1-5E00-4C51-A6D9-AB551628BE0C}"/>
    <cellStyle name="Comma 111 3 2 2 2 2 5 2" xfId="19964" xr:uid="{0E13ACAB-49E4-4A7A-9EEF-A515E29F76FF}"/>
    <cellStyle name="Comma 111 3 2 2 2 2 5 2 2" xfId="30430" xr:uid="{F640B2E8-CB61-48B2-AA4B-4574D83EF5EE}"/>
    <cellStyle name="Comma 111 3 2 2 2 2 5 2 2 2" xfId="52099" xr:uid="{60C4FFC2-E523-44F0-881E-1356B064F40B}"/>
    <cellStyle name="Comma 111 3 2 2 2 2 5 2 3" xfId="41633" xr:uid="{D6F89EDE-7CF4-4128-A811-9EA905F1BDB3}"/>
    <cellStyle name="Comma 111 3 2 2 2 2 5 3" xfId="25198" xr:uid="{E0D2AC9F-41F4-42AD-BC6C-645382369EFE}"/>
    <cellStyle name="Comma 111 3 2 2 2 2 5 3 2" xfId="46867" xr:uid="{0E15A3AE-6AB2-4201-AE95-71C793765BE5}"/>
    <cellStyle name="Comma 111 3 2 2 2 2 5 4" xfId="36401" xr:uid="{971D3257-6B46-4AAC-8573-953ACD6C5E4F}"/>
    <cellStyle name="Comma 111 3 2 2 2 2 6" xfId="15485" xr:uid="{D32353C4-5FD0-4395-88F2-0A41AA78C811}"/>
    <cellStyle name="Comma 111 3 2 2 2 2 6 2" xfId="25951" xr:uid="{68C87F0C-245B-41C9-85CC-85EA3EA03B57}"/>
    <cellStyle name="Comma 111 3 2 2 2 2 6 2 2" xfId="47620" xr:uid="{82D81117-F48E-4CC6-90C8-2AE006042CA2}"/>
    <cellStyle name="Comma 111 3 2 2 2 2 6 3" xfId="37154" xr:uid="{8A992EB3-2950-465E-B3EA-0014AD0FAADC}"/>
    <cellStyle name="Comma 111 3 2 2 2 2 7" xfId="20719" xr:uid="{40AF3F78-B0FC-4861-8D14-DA91982CAB12}"/>
    <cellStyle name="Comma 111 3 2 2 2 2 7 2" xfId="42388" xr:uid="{19CC39C3-1C53-4CF0-B56A-AB37F70C1EB8}"/>
    <cellStyle name="Comma 111 3 2 2 2 2 8" xfId="31922" xr:uid="{F1B3BEB9-D47A-479B-B11C-EEBC84EBEED3}"/>
    <cellStyle name="Comma 111 3 2 2 2 3" xfId="13987" xr:uid="{44240EE2-7CF4-4809-B6FF-3F7570E4068E}"/>
    <cellStyle name="Comma 111 3 2 2 2 3 2" xfId="19219" xr:uid="{68303F14-1CBE-4652-8F54-34D4E0D6350D}"/>
    <cellStyle name="Comma 111 3 2 2 2 3 2 2" xfId="29685" xr:uid="{BE0384C5-61A5-422B-88E4-7F79853047F9}"/>
    <cellStyle name="Comma 111 3 2 2 2 3 2 2 2" xfId="51354" xr:uid="{64C0AD82-1F20-4FC0-8CC1-6B72783F8A77}"/>
    <cellStyle name="Comma 111 3 2 2 2 3 2 3" xfId="40888" xr:uid="{B7127CD6-1391-44A6-B119-A523AF3A7BB4}"/>
    <cellStyle name="Comma 111 3 2 2 2 3 3" xfId="24453" xr:uid="{03827F5C-D5D9-4186-BC0F-36451CF331F6}"/>
    <cellStyle name="Comma 111 3 2 2 2 3 3 2" xfId="46122" xr:uid="{52BA1710-CD36-4AC2-8B4D-64DE45688617}"/>
    <cellStyle name="Comma 111 3 2 2 2 3 4" xfId="35656" xr:uid="{A7F068BF-7DAA-474D-A440-EBD4E06B6BC1}"/>
    <cellStyle name="Comma 111 3 2 2 2 4" xfId="31177" xr:uid="{B555638A-733E-4007-B804-3CAD4B1429F7}"/>
    <cellStyle name="Comma 111 3 2 2 3" xfId="9861" xr:uid="{5DE4C609-BF98-4589-BD1B-E3BA2FBDEDBC}"/>
    <cellStyle name="Comma 111 3 2 2 3 2" xfId="11370" xr:uid="{ECBD832A-28E1-4027-8987-1CD25B4E9A6A}"/>
    <cellStyle name="Comma 111 3 2 2 3 2 2" xfId="12864" xr:uid="{7E02D660-5A77-4942-99A1-9CE9D8CF2BA3}"/>
    <cellStyle name="Comma 111 3 2 2 3 2 2 2" xfId="18100" xr:uid="{55081A29-3C0E-4A38-986C-9AA965CA8E25}"/>
    <cellStyle name="Comma 111 3 2 2 3 2 2 2 2" xfId="28566" xr:uid="{B6C7545A-F054-4CC2-B751-EC0F1D4EF124}"/>
    <cellStyle name="Comma 111 3 2 2 3 2 2 2 2 2" xfId="50235" xr:uid="{FE2B5399-4319-4A45-AE8B-D9D83A1746F0}"/>
    <cellStyle name="Comma 111 3 2 2 3 2 2 2 3" xfId="39769" xr:uid="{FAA14889-6668-4718-9ECF-C7E8705589C5}"/>
    <cellStyle name="Comma 111 3 2 2 3 2 2 3" xfId="23334" xr:uid="{8F509635-D707-4F7A-B15A-134B7B18774F}"/>
    <cellStyle name="Comma 111 3 2 2 3 2 2 3 2" xfId="45003" xr:uid="{B5C28871-B24E-4A95-B913-A34B316F085D}"/>
    <cellStyle name="Comma 111 3 2 2 3 2 2 4" xfId="34537" xr:uid="{C1E28B93-91A4-4A7B-A886-77AA35B9E78C}"/>
    <cellStyle name="Comma 111 3 2 2 3 2 3" xfId="16606" xr:uid="{B3CE62DD-19E7-4AB9-9E4F-56308B8F0E11}"/>
    <cellStyle name="Comma 111 3 2 2 3 2 3 2" xfId="27072" xr:uid="{0BECADAD-0243-4D34-9559-A566CB4E3086}"/>
    <cellStyle name="Comma 111 3 2 2 3 2 3 2 2" xfId="48741" xr:uid="{2F2E66AA-F7CD-497F-BC8D-1638C77EEBEB}"/>
    <cellStyle name="Comma 111 3 2 2 3 2 3 3" xfId="38275" xr:uid="{2557BD1E-8852-44B3-BE0E-F4A234862E9F}"/>
    <cellStyle name="Comma 111 3 2 2 3 2 4" xfId="21840" xr:uid="{D3445E50-1A6C-431A-AC07-4EDFB488B513}"/>
    <cellStyle name="Comma 111 3 2 2 3 2 4 2" xfId="43509" xr:uid="{2F360D9E-9A1E-483A-B40D-D1BBA60EDA4C}"/>
    <cellStyle name="Comma 111 3 2 2 3 2 5" xfId="33043" xr:uid="{DE1EEC4B-103E-4FD1-979E-4E4E9AC96B8F}"/>
    <cellStyle name="Comma 111 3 2 2 3 3" xfId="10623" xr:uid="{64E42E73-28E2-4F2A-8D21-FCFC54611ABF}"/>
    <cellStyle name="Comma 111 3 2 2 3 3 2" xfId="15859" xr:uid="{B7F43B0A-FFA6-4886-8915-489598A92D76}"/>
    <cellStyle name="Comma 111 3 2 2 3 3 2 2" xfId="26325" xr:uid="{B2794D28-5BEA-4073-8335-5F7A10D12D2F}"/>
    <cellStyle name="Comma 111 3 2 2 3 3 2 2 2" xfId="47994" xr:uid="{A04B44D7-7488-45F4-87A1-4E79F816FB62}"/>
    <cellStyle name="Comma 111 3 2 2 3 3 2 3" xfId="37528" xr:uid="{9A15D3D7-0058-4655-973E-466D3332A9FC}"/>
    <cellStyle name="Comma 111 3 2 2 3 3 3" xfId="21093" xr:uid="{264ECA59-C1CD-4C3F-89DC-C83BD319FFF1}"/>
    <cellStyle name="Comma 111 3 2 2 3 3 3 2" xfId="42762" xr:uid="{060E1351-7D91-4EF5-9785-4191361EE1AC}"/>
    <cellStyle name="Comma 111 3 2 2 3 3 4" xfId="32296" xr:uid="{F96A9D9B-C1B1-441F-9902-F69812410946}"/>
    <cellStyle name="Comma 111 3 2 2 3 4" xfId="12117" xr:uid="{EB58263A-0201-4C05-B490-32BA91426446}"/>
    <cellStyle name="Comma 111 3 2 2 3 4 2" xfId="17353" xr:uid="{22ED524D-5E53-499A-B419-7052F9C61D30}"/>
    <cellStyle name="Comma 111 3 2 2 3 4 2 2" xfId="27819" xr:uid="{2CAA70D4-8FD7-42F1-B0FF-8C0F7ABACC73}"/>
    <cellStyle name="Comma 111 3 2 2 3 4 2 2 2" xfId="49488" xr:uid="{5952C4C7-ABE3-44FA-ADDF-6CE98EEF095A}"/>
    <cellStyle name="Comma 111 3 2 2 3 4 2 3" xfId="39022" xr:uid="{A2B31DBC-78B7-4DC6-BEB1-8333127521EA}"/>
    <cellStyle name="Comma 111 3 2 2 3 4 3" xfId="22587" xr:uid="{5B376BFC-84AB-4D9E-829D-7B49EAC2F989}"/>
    <cellStyle name="Comma 111 3 2 2 3 4 3 2" xfId="44256" xr:uid="{8D934166-3E15-4D48-8647-57925A367FDE}"/>
    <cellStyle name="Comma 111 3 2 2 3 4 4" xfId="33790" xr:uid="{9CF7FC35-4D23-448F-874A-C03759F5F2AF}"/>
    <cellStyle name="Comma 111 3 2 2 3 5" xfId="14360" xr:uid="{340AD52B-A10D-427C-8116-6B77062A837F}"/>
    <cellStyle name="Comma 111 3 2 2 3 5 2" xfId="19592" xr:uid="{F4D35BAA-00A1-48DF-B589-0C4492FDF094}"/>
    <cellStyle name="Comma 111 3 2 2 3 5 2 2" xfId="30058" xr:uid="{596B30FB-88D6-484C-891E-FE1E6EA82F08}"/>
    <cellStyle name="Comma 111 3 2 2 3 5 2 2 2" xfId="51727" xr:uid="{F937F17F-FC71-46A7-BC0F-CA70434BB660}"/>
    <cellStyle name="Comma 111 3 2 2 3 5 2 3" xfId="41261" xr:uid="{860E0F43-0201-41A0-A13B-398A7E35A220}"/>
    <cellStyle name="Comma 111 3 2 2 3 5 3" xfId="24826" xr:uid="{011E53E7-5FB7-4AFD-9897-5A970A4C6A9F}"/>
    <cellStyle name="Comma 111 3 2 2 3 5 3 2" xfId="46495" xr:uid="{CF8EFD3E-31DA-4CF8-B6CF-19ACE62B7DAE}"/>
    <cellStyle name="Comma 111 3 2 2 3 5 4" xfId="36029" xr:uid="{9D49FF11-52E1-4CE1-A527-E2E71FFDFE75}"/>
    <cellStyle name="Comma 111 3 2 2 3 6" xfId="15113" xr:uid="{9CB3ADCE-6178-4F37-895C-15389F9F2B9C}"/>
    <cellStyle name="Comma 111 3 2 2 3 6 2" xfId="25579" xr:uid="{43669F09-0AD3-46AD-B066-C272A269DDF4}"/>
    <cellStyle name="Comma 111 3 2 2 3 6 2 2" xfId="47248" xr:uid="{C426B344-2FBF-42A1-883D-8A433E3ADEFA}"/>
    <cellStyle name="Comma 111 3 2 2 3 6 3" xfId="36782" xr:uid="{58145002-2C21-4319-BA0D-856C499C95AE}"/>
    <cellStyle name="Comma 111 3 2 2 3 7" xfId="20347" xr:uid="{4B991356-777B-4386-AAF4-811DB90F5D56}"/>
    <cellStyle name="Comma 111 3 2 2 3 7 2" xfId="42016" xr:uid="{0BD95E0F-0B3F-4984-BC68-BB78D7BA8260}"/>
    <cellStyle name="Comma 111 3 2 2 3 8" xfId="31550" xr:uid="{3D5877D6-2088-4E7B-8327-25EE1A639F75}"/>
    <cellStyle name="Comma 111 3 2 2 4" xfId="13616" xr:uid="{A72B0A56-4012-429D-B6F4-4B1AEE655B77}"/>
    <cellStyle name="Comma 111 3 2 2 4 2" xfId="18848" xr:uid="{854FA49E-32E7-49F3-B897-D539A5CBFCC4}"/>
    <cellStyle name="Comma 111 3 2 2 4 2 2" xfId="29314" xr:uid="{A22108A1-5AC9-44F8-9EC2-B43C8C4A79E5}"/>
    <cellStyle name="Comma 111 3 2 2 4 2 2 2" xfId="50983" xr:uid="{7CE6E6FE-6EB4-4457-8163-9AACB8B463C1}"/>
    <cellStyle name="Comma 111 3 2 2 4 2 3" xfId="40517" xr:uid="{369B91CD-9C29-4E08-8DD8-82249AC18F67}"/>
    <cellStyle name="Comma 111 3 2 2 4 3" xfId="24082" xr:uid="{7F1A1C26-FF4A-481C-8C67-252327354E0E}"/>
    <cellStyle name="Comma 111 3 2 2 4 3 2" xfId="45751" xr:uid="{D97D93E8-1090-4B8E-9F81-E7109F8D2E75}"/>
    <cellStyle name="Comma 111 3 2 2 4 4" xfId="35285" xr:uid="{B25EEB98-2252-4CCE-A3C1-5B54AC9FED25}"/>
    <cellStyle name="Comma 111 3 2 2 5" xfId="30806" xr:uid="{85CDFDCD-E885-471D-BD05-43C072C500FD}"/>
    <cellStyle name="Comma 111 3 2 3" xfId="9463" xr:uid="{00000000-0005-0000-0000-000052010000}"/>
    <cellStyle name="Comma 111 3 2 3 2" xfId="10212" xr:uid="{4E906240-D1A3-444F-AE90-E4B76C5D43EA}"/>
    <cellStyle name="Comma 111 3 2 3 2 2" xfId="11721" xr:uid="{6A7A3DC0-6CF2-43F8-9691-68E74B790B34}"/>
    <cellStyle name="Comma 111 3 2 3 2 2 2" xfId="13215" xr:uid="{1BDFE309-203E-447C-B836-D57D16BBB6D2}"/>
    <cellStyle name="Comma 111 3 2 3 2 2 2 2" xfId="18451" xr:uid="{B8B62DC0-A5D4-4308-8F50-350DA0700752}"/>
    <cellStyle name="Comma 111 3 2 3 2 2 2 2 2" xfId="28917" xr:uid="{26E6D00B-32CC-460C-92B0-F06BEB8F3822}"/>
    <cellStyle name="Comma 111 3 2 3 2 2 2 2 2 2" xfId="50586" xr:uid="{1A4B417D-DF30-4A9E-A0D9-25BDD0861C5B}"/>
    <cellStyle name="Comma 111 3 2 3 2 2 2 2 3" xfId="40120" xr:uid="{D481B642-D548-4D4D-B152-BF86AE9558C4}"/>
    <cellStyle name="Comma 111 3 2 3 2 2 2 3" xfId="23685" xr:uid="{C5A25702-990F-4221-946E-D43B70414736}"/>
    <cellStyle name="Comma 111 3 2 3 2 2 2 3 2" xfId="45354" xr:uid="{EACFD427-C345-42BB-936C-F76F9ECA2129}"/>
    <cellStyle name="Comma 111 3 2 3 2 2 2 4" xfId="34888" xr:uid="{A63AB2D4-D53A-4264-9665-0685DFA5A43A}"/>
    <cellStyle name="Comma 111 3 2 3 2 2 3" xfId="16957" xr:uid="{36CE7B64-E54F-411A-91A0-CB69E16E82B7}"/>
    <cellStyle name="Comma 111 3 2 3 2 2 3 2" xfId="27423" xr:uid="{DE6EF731-4603-455F-B3C4-1A8A7DCEC366}"/>
    <cellStyle name="Comma 111 3 2 3 2 2 3 2 2" xfId="49092" xr:uid="{56E5737E-DFC4-4D97-BBDB-9E079CFC8B8D}"/>
    <cellStyle name="Comma 111 3 2 3 2 2 3 3" xfId="38626" xr:uid="{74C8D696-36F2-48B1-91A2-E1B4509CE86E}"/>
    <cellStyle name="Comma 111 3 2 3 2 2 4" xfId="22191" xr:uid="{311EE283-44C1-45B8-9D95-DA17C8B77DF3}"/>
    <cellStyle name="Comma 111 3 2 3 2 2 4 2" xfId="43860" xr:uid="{E6F1D500-1E92-4F20-9331-7B5E84C70ECA}"/>
    <cellStyle name="Comma 111 3 2 3 2 2 5" xfId="33394" xr:uid="{939B8772-1DF8-44E3-855F-62709B7BBADC}"/>
    <cellStyle name="Comma 111 3 2 3 2 3" xfId="10974" xr:uid="{183C184C-29FE-4E79-BF06-62B0871B2DBC}"/>
    <cellStyle name="Comma 111 3 2 3 2 3 2" xfId="16210" xr:uid="{8E4A9A6D-F15E-4104-BB9B-86E7C3169BD3}"/>
    <cellStyle name="Comma 111 3 2 3 2 3 2 2" xfId="26676" xr:uid="{0BFD738B-ABF1-4E7E-895B-3A7EA362A28D}"/>
    <cellStyle name="Comma 111 3 2 3 2 3 2 2 2" xfId="48345" xr:uid="{537EEEF2-B53B-47AE-8636-8F4AC5D70AFB}"/>
    <cellStyle name="Comma 111 3 2 3 2 3 2 3" xfId="37879" xr:uid="{5ACA7787-BB3E-4F32-9AB3-D4BA5AEC83D8}"/>
    <cellStyle name="Comma 111 3 2 3 2 3 3" xfId="21444" xr:uid="{CA481430-3A00-48C9-B675-DCE4F3BB7C05}"/>
    <cellStyle name="Comma 111 3 2 3 2 3 3 2" xfId="43113" xr:uid="{DBAC1C76-4E00-4080-9C5F-E3178BD22563}"/>
    <cellStyle name="Comma 111 3 2 3 2 3 4" xfId="32647" xr:uid="{F97F6BA9-ED4C-45D4-8A7E-610A922291F0}"/>
    <cellStyle name="Comma 111 3 2 3 2 4" xfId="12468" xr:uid="{B318A356-7BF8-45C2-83B8-12A49001EF92}"/>
    <cellStyle name="Comma 111 3 2 3 2 4 2" xfId="17704" xr:uid="{DCF05AE2-A53A-4875-8EF8-D6C50D05CB8B}"/>
    <cellStyle name="Comma 111 3 2 3 2 4 2 2" xfId="28170" xr:uid="{D7D6ADD3-A8B2-4220-97F3-D25D058F5F44}"/>
    <cellStyle name="Comma 111 3 2 3 2 4 2 2 2" xfId="49839" xr:uid="{C602845A-5D98-4B0D-91C3-513AEC36D255}"/>
    <cellStyle name="Comma 111 3 2 3 2 4 2 3" xfId="39373" xr:uid="{939F4399-4B37-443E-A057-56D71C889D18}"/>
    <cellStyle name="Comma 111 3 2 3 2 4 3" xfId="22938" xr:uid="{7814D15B-ABB9-4B71-B736-B77FD104EDCB}"/>
    <cellStyle name="Comma 111 3 2 3 2 4 3 2" xfId="44607" xr:uid="{5C812191-B14B-4F9D-B97E-A64BBE52225C}"/>
    <cellStyle name="Comma 111 3 2 3 2 4 4" xfId="34141" xr:uid="{A8672BAF-A401-405F-AC9B-A2C6BBAFFF4E}"/>
    <cellStyle name="Comma 111 3 2 3 2 5" xfId="14711" xr:uid="{25D6F681-71B4-449A-AA1C-161FACBDCF12}"/>
    <cellStyle name="Comma 111 3 2 3 2 5 2" xfId="19943" xr:uid="{EF25C351-0892-4D60-B611-8071635834CF}"/>
    <cellStyle name="Comma 111 3 2 3 2 5 2 2" xfId="30409" xr:uid="{19494DA1-BEAC-422B-9C84-F5A05BD0A0EE}"/>
    <cellStyle name="Comma 111 3 2 3 2 5 2 2 2" xfId="52078" xr:uid="{A3CFE153-58D3-4162-AB12-F74B3D987F44}"/>
    <cellStyle name="Comma 111 3 2 3 2 5 2 3" xfId="41612" xr:uid="{FC226F0F-8E2B-454D-BFC2-79AF1892687E}"/>
    <cellStyle name="Comma 111 3 2 3 2 5 3" xfId="25177" xr:uid="{0D902340-542E-4CEB-9B32-007CB89B7180}"/>
    <cellStyle name="Comma 111 3 2 3 2 5 3 2" xfId="46846" xr:uid="{9BF5A0A4-45D6-4653-8C62-8673515B1A19}"/>
    <cellStyle name="Comma 111 3 2 3 2 5 4" xfId="36380" xr:uid="{519B40C0-B633-4468-97E5-CE2E7505BEB8}"/>
    <cellStyle name="Comma 111 3 2 3 2 6" xfId="15464" xr:uid="{CFB8EA64-8581-4815-8C43-26BC8185FF8D}"/>
    <cellStyle name="Comma 111 3 2 3 2 6 2" xfId="25930" xr:uid="{A976B2FA-C957-4538-9EB9-43869FF924A0}"/>
    <cellStyle name="Comma 111 3 2 3 2 6 2 2" xfId="47599" xr:uid="{DB0C0DBD-3476-4690-8EED-7A280C3CED2A}"/>
    <cellStyle name="Comma 111 3 2 3 2 6 3" xfId="37133" xr:uid="{07FE7937-ABDB-4CF1-8974-9F4001D50647}"/>
    <cellStyle name="Comma 111 3 2 3 2 7" xfId="20698" xr:uid="{E31C9731-56E2-41DC-91C3-A8796E1C7A6D}"/>
    <cellStyle name="Comma 111 3 2 3 2 7 2" xfId="42367" xr:uid="{B144B44D-EB77-4851-9BCA-4CF50E59ED34}"/>
    <cellStyle name="Comma 111 3 2 3 2 8" xfId="31901" xr:uid="{738AF71E-EC39-40B2-A64C-4EF85CA6A322}"/>
    <cellStyle name="Comma 111 3 2 3 3" xfId="13966" xr:uid="{B0EDC5AF-4227-454B-8CF7-6C89CC894DE2}"/>
    <cellStyle name="Comma 111 3 2 3 3 2" xfId="19198" xr:uid="{5B25A321-6914-421F-809F-BBE95C0E4712}"/>
    <cellStyle name="Comma 111 3 2 3 3 2 2" xfId="29664" xr:uid="{CF146D7F-70E5-474C-A6FD-A65A6C64AA94}"/>
    <cellStyle name="Comma 111 3 2 3 3 2 2 2" xfId="51333" xr:uid="{5AEE6D4B-F2DF-4C06-92C7-8ACED452953A}"/>
    <cellStyle name="Comma 111 3 2 3 3 2 3" xfId="40867" xr:uid="{F31EAEA2-1AF0-4513-AADC-D24764A160A4}"/>
    <cellStyle name="Comma 111 3 2 3 3 3" xfId="24432" xr:uid="{D2DC45F8-2848-4511-9B94-ABEB199891FF}"/>
    <cellStyle name="Comma 111 3 2 3 3 3 2" xfId="46101" xr:uid="{0FA2B4DE-F77F-4B1A-B03E-58CF02C38A18}"/>
    <cellStyle name="Comma 111 3 2 3 3 4" xfId="35635" xr:uid="{B9CF81F6-8286-4073-8536-825965B23F04}"/>
    <cellStyle name="Comma 111 3 2 3 4" xfId="31156" xr:uid="{FE0F5EB5-8EE6-4293-94F8-00316ABB8450}"/>
    <cellStyle name="Comma 111 3 2 4" xfId="9840" xr:uid="{A51D3E5B-DA40-4962-9362-34945BA3C190}"/>
    <cellStyle name="Comma 111 3 2 4 2" xfId="11349" xr:uid="{EE22B10E-AFF2-4DC6-842D-E5A2B59C72FD}"/>
    <cellStyle name="Comma 111 3 2 4 2 2" xfId="12843" xr:uid="{99E989FE-E98F-45D7-BC59-69C033304CE3}"/>
    <cellStyle name="Comma 111 3 2 4 2 2 2" xfId="18079" xr:uid="{C793EDFD-6E4F-4350-B47D-7B0B6B0B010E}"/>
    <cellStyle name="Comma 111 3 2 4 2 2 2 2" xfId="28545" xr:uid="{8707C3C3-98F7-4C8D-A3A6-77EC49AB5377}"/>
    <cellStyle name="Comma 111 3 2 4 2 2 2 2 2" xfId="50214" xr:uid="{A6FC14A9-D2FE-4238-8E64-A43C39D898ED}"/>
    <cellStyle name="Comma 111 3 2 4 2 2 2 3" xfId="39748" xr:uid="{CFCB6FF8-2F97-489A-BD61-5F7CE5B5FC9A}"/>
    <cellStyle name="Comma 111 3 2 4 2 2 3" xfId="23313" xr:uid="{76552768-D3D3-4BAF-A3EE-E042A9A6073C}"/>
    <cellStyle name="Comma 111 3 2 4 2 2 3 2" xfId="44982" xr:uid="{9544C40A-8AC7-4AF8-92F6-73E80C81CCEA}"/>
    <cellStyle name="Comma 111 3 2 4 2 2 4" xfId="34516" xr:uid="{366E4F97-E533-4413-977A-654496AD46A7}"/>
    <cellStyle name="Comma 111 3 2 4 2 3" xfId="16585" xr:uid="{41407B68-CE17-4912-846B-DB8783E72801}"/>
    <cellStyle name="Comma 111 3 2 4 2 3 2" xfId="27051" xr:uid="{AA902F30-EC37-4E92-B115-7642D7A6CA4E}"/>
    <cellStyle name="Comma 111 3 2 4 2 3 2 2" xfId="48720" xr:uid="{54192284-46CD-473F-BB6F-FF8BA8CC0EB0}"/>
    <cellStyle name="Comma 111 3 2 4 2 3 3" xfId="38254" xr:uid="{4B3F5175-E560-47CD-BEB8-EE439B789BD6}"/>
    <cellStyle name="Comma 111 3 2 4 2 4" xfId="21819" xr:uid="{2AFC2E75-74CE-42A2-BB27-0CB345A5C846}"/>
    <cellStyle name="Comma 111 3 2 4 2 4 2" xfId="43488" xr:uid="{F95DBC68-12A7-4194-B5F5-82D463589C99}"/>
    <cellStyle name="Comma 111 3 2 4 2 5" xfId="33022" xr:uid="{E1AF9D0B-FFE6-40C2-AAC8-366011257FAE}"/>
    <cellStyle name="Comma 111 3 2 4 3" xfId="10602" xr:uid="{B334F321-E996-49D2-B12E-9E8171291830}"/>
    <cellStyle name="Comma 111 3 2 4 3 2" xfId="15838" xr:uid="{0BD60383-0596-475E-879C-242CC0182F0B}"/>
    <cellStyle name="Comma 111 3 2 4 3 2 2" xfId="26304" xr:uid="{ED768A73-347A-42F5-9ED8-2E92CF3AE17D}"/>
    <cellStyle name="Comma 111 3 2 4 3 2 2 2" xfId="47973" xr:uid="{19E97395-39E9-4A07-A69D-7D0591392390}"/>
    <cellStyle name="Comma 111 3 2 4 3 2 3" xfId="37507" xr:uid="{F1B2012F-A4ED-4143-BA17-D65761A072F6}"/>
    <cellStyle name="Comma 111 3 2 4 3 3" xfId="21072" xr:uid="{9ADC6313-AF02-4BB7-93AE-6D33A8B993B9}"/>
    <cellStyle name="Comma 111 3 2 4 3 3 2" xfId="42741" xr:uid="{281A39E9-EDA5-4D09-B5AC-41F36DE910C2}"/>
    <cellStyle name="Comma 111 3 2 4 3 4" xfId="32275" xr:uid="{32B64177-0246-4189-AF22-D9E127CABED2}"/>
    <cellStyle name="Comma 111 3 2 4 4" xfId="12096" xr:uid="{93481E04-CA83-4F61-B327-5BC8EC9DB4B2}"/>
    <cellStyle name="Comma 111 3 2 4 4 2" xfId="17332" xr:uid="{170B8FF8-099B-4CDF-A94C-E90F99CDAEDE}"/>
    <cellStyle name="Comma 111 3 2 4 4 2 2" xfId="27798" xr:uid="{C1E80037-36D7-4727-B9A7-6BC0478B50AA}"/>
    <cellStyle name="Comma 111 3 2 4 4 2 2 2" xfId="49467" xr:uid="{15544CF7-3AC2-4C5B-8647-953960F3D9A0}"/>
    <cellStyle name="Comma 111 3 2 4 4 2 3" xfId="39001" xr:uid="{C75FD30D-980F-4184-81B0-EE2B747D224D}"/>
    <cellStyle name="Comma 111 3 2 4 4 3" xfId="22566" xr:uid="{F8BACF79-6051-4344-8BDA-09EC602006DB}"/>
    <cellStyle name="Comma 111 3 2 4 4 3 2" xfId="44235" xr:uid="{1EC389F6-8E21-46D9-9CFB-1C29E5B875FA}"/>
    <cellStyle name="Comma 111 3 2 4 4 4" xfId="33769" xr:uid="{2F32C2C0-CAC5-4E51-B9AE-A2535D8A6553}"/>
    <cellStyle name="Comma 111 3 2 4 5" xfId="14339" xr:uid="{50BE1773-6555-41E2-8050-E059179C9CD9}"/>
    <cellStyle name="Comma 111 3 2 4 5 2" xfId="19571" xr:uid="{6D0ED17D-5790-4B36-8BBF-10F45669C331}"/>
    <cellStyle name="Comma 111 3 2 4 5 2 2" xfId="30037" xr:uid="{541125FA-B80E-4DCD-B23F-16CFE47A75A0}"/>
    <cellStyle name="Comma 111 3 2 4 5 2 2 2" xfId="51706" xr:uid="{68CF740F-F53B-4FFD-93C3-2FAC10608111}"/>
    <cellStyle name="Comma 111 3 2 4 5 2 3" xfId="41240" xr:uid="{DF17C7CF-D525-4DBB-BA92-501A0A0D82D2}"/>
    <cellStyle name="Comma 111 3 2 4 5 3" xfId="24805" xr:uid="{5A5D1B2D-6E70-42CA-9533-B63A7CC54E43}"/>
    <cellStyle name="Comma 111 3 2 4 5 3 2" xfId="46474" xr:uid="{364A2638-8DB1-4DD9-BE27-52181ED12667}"/>
    <cellStyle name="Comma 111 3 2 4 5 4" xfId="36008" xr:uid="{3FF4898E-1E60-4D19-8C7F-BBC834877F98}"/>
    <cellStyle name="Comma 111 3 2 4 6" xfId="15092" xr:uid="{4CEDC28C-B73D-4079-A696-4C2B3B730480}"/>
    <cellStyle name="Comma 111 3 2 4 6 2" xfId="25558" xr:uid="{49F2EC56-F567-4C93-BE7A-2660617CC1CD}"/>
    <cellStyle name="Comma 111 3 2 4 6 2 2" xfId="47227" xr:uid="{0FCA3790-7BA8-45D1-A1EF-6F5A5EC05DFA}"/>
    <cellStyle name="Comma 111 3 2 4 6 3" xfId="36761" xr:uid="{9CAC0182-CC05-47A7-8357-EF7890D7F2EB}"/>
    <cellStyle name="Comma 111 3 2 4 7" xfId="20326" xr:uid="{647D58D4-FD7A-4F29-AEF5-E769C18399A5}"/>
    <cellStyle name="Comma 111 3 2 4 7 2" xfId="41995" xr:uid="{1994ED9B-AD56-432E-88AF-AB67060BE4FB}"/>
    <cellStyle name="Comma 111 3 2 4 8" xfId="31529" xr:uid="{A2E2D925-E3CF-4052-935C-DCBD30EC152A}"/>
    <cellStyle name="Comma 111 3 2 5" xfId="13595" xr:uid="{C7E3D9D8-AEB9-459D-B97F-3257C0F6C54A}"/>
    <cellStyle name="Comma 111 3 2 5 2" xfId="18827" xr:uid="{2A37F497-9F6F-44F1-B6F1-2B5265930A91}"/>
    <cellStyle name="Comma 111 3 2 5 2 2" xfId="29293" xr:uid="{FE744448-99F3-4775-BDBA-DA3A31EE1EC7}"/>
    <cellStyle name="Comma 111 3 2 5 2 2 2" xfId="50962" xr:uid="{87C6B635-D363-4310-8883-3B629370FAE8}"/>
    <cellStyle name="Comma 111 3 2 5 2 3" xfId="40496" xr:uid="{A83A795C-9F36-4521-805B-B52B0DFCCEB3}"/>
    <cellStyle name="Comma 111 3 2 5 3" xfId="24061" xr:uid="{1B80432E-49EB-4825-97AD-538EDC1D3251}"/>
    <cellStyle name="Comma 111 3 2 5 3 2" xfId="45730" xr:uid="{81845F9D-88AA-4685-8F8E-5DD0D349FAC6}"/>
    <cellStyle name="Comma 111 3 2 5 4" xfId="35264" xr:uid="{E1A67368-D08B-416C-95A7-8E1C4152918D}"/>
    <cellStyle name="Comma 111 3 2 6" xfId="30785" xr:uid="{6A8A4FA4-FC35-47FF-95AF-FCA22B6B5EA4}"/>
    <cellStyle name="Comma 111 3 3" xfId="5080" xr:uid="{00000000-0005-0000-0000-000053010000}"/>
    <cellStyle name="Comma 111 3 3 2" xfId="9485" xr:uid="{00000000-0005-0000-0000-000054010000}"/>
    <cellStyle name="Comma 111 3 3 2 2" xfId="10234" xr:uid="{920C3FA7-AB75-4143-9847-234E516F790D}"/>
    <cellStyle name="Comma 111 3 3 2 2 2" xfId="11743" xr:uid="{FE53E175-898B-4068-B69A-9A5BBEF6557C}"/>
    <cellStyle name="Comma 111 3 3 2 2 2 2" xfId="13237" xr:uid="{8CACD8F7-2DD4-43B0-9F6A-DA9663229CEB}"/>
    <cellStyle name="Comma 111 3 3 2 2 2 2 2" xfId="18473" xr:uid="{4187AF3F-5476-45F3-BF53-FB9BAD90AAC9}"/>
    <cellStyle name="Comma 111 3 3 2 2 2 2 2 2" xfId="28939" xr:uid="{A5660282-D0C4-4329-B158-B4DBDE365CA0}"/>
    <cellStyle name="Comma 111 3 3 2 2 2 2 2 2 2" xfId="50608" xr:uid="{C08DD0B2-F925-44A2-8A25-988198ACC2F1}"/>
    <cellStyle name="Comma 111 3 3 2 2 2 2 2 3" xfId="40142" xr:uid="{1C0F29DC-2DBC-4C9F-9F95-019689428169}"/>
    <cellStyle name="Comma 111 3 3 2 2 2 2 3" xfId="23707" xr:uid="{6F19A537-98EE-4AD6-BE2F-FA815BD38B5E}"/>
    <cellStyle name="Comma 111 3 3 2 2 2 2 3 2" xfId="45376" xr:uid="{6A5ED6E6-0B89-42AF-A09E-2BAB3956BF4F}"/>
    <cellStyle name="Comma 111 3 3 2 2 2 2 4" xfId="34910" xr:uid="{A9CF6E11-4425-442A-B196-41D63E7D97A5}"/>
    <cellStyle name="Comma 111 3 3 2 2 2 3" xfId="16979" xr:uid="{CCE9A3B6-ABC4-4FE4-A952-DE2DC6B919ED}"/>
    <cellStyle name="Comma 111 3 3 2 2 2 3 2" xfId="27445" xr:uid="{B80AB73D-7AD1-485C-9AF9-849509AEA8F4}"/>
    <cellStyle name="Comma 111 3 3 2 2 2 3 2 2" xfId="49114" xr:uid="{51D60FB0-1439-46E7-8B46-5152B6AFAF08}"/>
    <cellStyle name="Comma 111 3 3 2 2 2 3 3" xfId="38648" xr:uid="{30A5A9A3-0A2E-474B-BD16-C4E080C86FAF}"/>
    <cellStyle name="Comma 111 3 3 2 2 2 4" xfId="22213" xr:uid="{F99FD765-1955-4B54-975E-DA8F3608F958}"/>
    <cellStyle name="Comma 111 3 3 2 2 2 4 2" xfId="43882" xr:uid="{921C1ADC-95EB-4D0E-A562-315FD7366499}"/>
    <cellStyle name="Comma 111 3 3 2 2 2 5" xfId="33416" xr:uid="{910A2C21-C7FF-4624-9DAC-81A00092BA06}"/>
    <cellStyle name="Comma 111 3 3 2 2 3" xfId="10996" xr:uid="{0415564B-40B9-4D6A-881B-F3403EF07AA9}"/>
    <cellStyle name="Comma 111 3 3 2 2 3 2" xfId="16232" xr:uid="{D40B215D-1EB4-49DF-8B43-304E34401FAC}"/>
    <cellStyle name="Comma 111 3 3 2 2 3 2 2" xfId="26698" xr:uid="{C3DA550F-E430-48B1-8A73-965DC7553ECA}"/>
    <cellStyle name="Comma 111 3 3 2 2 3 2 2 2" xfId="48367" xr:uid="{D5F03927-6E5E-465B-ACCB-3101B68D78C3}"/>
    <cellStyle name="Comma 111 3 3 2 2 3 2 3" xfId="37901" xr:uid="{B8CC1C08-E175-408C-96F1-8E571DB70BC3}"/>
    <cellStyle name="Comma 111 3 3 2 2 3 3" xfId="21466" xr:uid="{303B3C91-0EC1-49E0-82D3-D552B154A918}"/>
    <cellStyle name="Comma 111 3 3 2 2 3 3 2" xfId="43135" xr:uid="{90FB97BD-6F75-4F42-84BD-ADC058E3FACC}"/>
    <cellStyle name="Comma 111 3 3 2 2 3 4" xfId="32669" xr:uid="{F3C2AE1E-536C-4904-95FB-788BAE7A26BF}"/>
    <cellStyle name="Comma 111 3 3 2 2 4" xfId="12490" xr:uid="{6904C458-A4AD-4DE2-AC9A-3B8C95B30A22}"/>
    <cellStyle name="Comma 111 3 3 2 2 4 2" xfId="17726" xr:uid="{FED3E609-29EA-4468-9D7D-95E7288477ED}"/>
    <cellStyle name="Comma 111 3 3 2 2 4 2 2" xfId="28192" xr:uid="{99B0F246-70CA-4E20-9A0E-E344502E92E0}"/>
    <cellStyle name="Comma 111 3 3 2 2 4 2 2 2" xfId="49861" xr:uid="{81E825BC-616F-4097-83FF-08DF15A60E27}"/>
    <cellStyle name="Comma 111 3 3 2 2 4 2 3" xfId="39395" xr:uid="{83583A4B-A8D1-4BF6-9D42-15E45070F092}"/>
    <cellStyle name="Comma 111 3 3 2 2 4 3" xfId="22960" xr:uid="{968FC306-E2D3-4EE4-A423-85E45E575ABA}"/>
    <cellStyle name="Comma 111 3 3 2 2 4 3 2" xfId="44629" xr:uid="{49781A83-9E53-4743-8F62-931F6A00ED05}"/>
    <cellStyle name="Comma 111 3 3 2 2 4 4" xfId="34163" xr:uid="{EAA43161-4AFF-44BB-BB11-41CF20C408AE}"/>
    <cellStyle name="Comma 111 3 3 2 2 5" xfId="14733" xr:uid="{69554B0B-EFB6-48D9-B57A-F7B52A12009B}"/>
    <cellStyle name="Comma 111 3 3 2 2 5 2" xfId="19965" xr:uid="{52258EF9-6770-4775-AB14-0DA5CBD5FE16}"/>
    <cellStyle name="Comma 111 3 3 2 2 5 2 2" xfId="30431" xr:uid="{B8025AA3-3D22-4549-B623-E3AE9FA29C9D}"/>
    <cellStyle name="Comma 111 3 3 2 2 5 2 2 2" xfId="52100" xr:uid="{1B3E9A9F-0492-475F-BA93-1175DF8CC427}"/>
    <cellStyle name="Comma 111 3 3 2 2 5 2 3" xfId="41634" xr:uid="{975ECCCD-CA92-401C-99C9-85113F68649E}"/>
    <cellStyle name="Comma 111 3 3 2 2 5 3" xfId="25199" xr:uid="{86A96AE1-4122-4F6E-B201-D685C3EFE1BB}"/>
    <cellStyle name="Comma 111 3 3 2 2 5 3 2" xfId="46868" xr:uid="{7BE37FF3-7962-4AF1-92C5-C78F6331C8A8}"/>
    <cellStyle name="Comma 111 3 3 2 2 5 4" xfId="36402" xr:uid="{3EEDDDF9-2F0D-4D79-A887-ED111DB098CC}"/>
    <cellStyle name="Comma 111 3 3 2 2 6" xfId="15486" xr:uid="{0B4FDBA0-48C7-4679-B7B4-BD25BCCF292B}"/>
    <cellStyle name="Comma 111 3 3 2 2 6 2" xfId="25952" xr:uid="{1092FEEA-A801-46A6-B170-9148DA11B917}"/>
    <cellStyle name="Comma 111 3 3 2 2 6 2 2" xfId="47621" xr:uid="{2CA56557-DA34-48A1-8B96-9DF55556059D}"/>
    <cellStyle name="Comma 111 3 3 2 2 6 3" xfId="37155" xr:uid="{4E87EE0C-A20F-4AE5-8E58-38F109A93E3E}"/>
    <cellStyle name="Comma 111 3 3 2 2 7" xfId="20720" xr:uid="{4D662536-0892-4563-9F62-127F8FCE2E46}"/>
    <cellStyle name="Comma 111 3 3 2 2 7 2" xfId="42389" xr:uid="{1DFD506D-0D91-4F58-B7FE-5CB135E39FA9}"/>
    <cellStyle name="Comma 111 3 3 2 2 8" xfId="31923" xr:uid="{BF98D27B-FABA-43D3-BC24-CAE11F42BC53}"/>
    <cellStyle name="Comma 111 3 3 2 3" xfId="13988" xr:uid="{DA95368F-4246-4748-B338-970ED14BE081}"/>
    <cellStyle name="Comma 111 3 3 2 3 2" xfId="19220" xr:uid="{D4343B5C-83A8-42A3-8052-34246D9881FF}"/>
    <cellStyle name="Comma 111 3 3 2 3 2 2" xfId="29686" xr:uid="{05C46774-4D33-46B5-AFA5-AAC23E7B3837}"/>
    <cellStyle name="Comma 111 3 3 2 3 2 2 2" xfId="51355" xr:uid="{9D4CF64E-0392-4932-8AC8-972CDD47F49F}"/>
    <cellStyle name="Comma 111 3 3 2 3 2 3" xfId="40889" xr:uid="{A76FE184-B914-4FD5-9461-EAE3EEA7C812}"/>
    <cellStyle name="Comma 111 3 3 2 3 3" xfId="24454" xr:uid="{F75603B7-D331-469B-8A85-2007C5864353}"/>
    <cellStyle name="Comma 111 3 3 2 3 3 2" xfId="46123" xr:uid="{C5D7A77F-2B51-4C20-94C2-005B0829FB17}"/>
    <cellStyle name="Comma 111 3 3 2 3 4" xfId="35657" xr:uid="{1C2D9F5F-6796-4E2F-A17E-3EBA1E5E9572}"/>
    <cellStyle name="Comma 111 3 3 2 4" xfId="31178" xr:uid="{7AA5DD82-561A-4BC6-987C-D50B2F84F0EF}"/>
    <cellStyle name="Comma 111 3 3 3" xfId="9862" xr:uid="{2A96F50C-7119-484B-BA9B-580006F9E8FC}"/>
    <cellStyle name="Comma 111 3 3 3 2" xfId="11371" xr:uid="{6D9D0E36-5FCE-42E9-A545-2EA0EE5E7148}"/>
    <cellStyle name="Comma 111 3 3 3 2 2" xfId="12865" xr:uid="{2B97F3AE-6466-4ABC-B5BF-60C2511617D3}"/>
    <cellStyle name="Comma 111 3 3 3 2 2 2" xfId="18101" xr:uid="{69AAD7B9-59E5-42FF-9912-236B76E8F99F}"/>
    <cellStyle name="Comma 111 3 3 3 2 2 2 2" xfId="28567" xr:uid="{4BC85A18-CDFC-40B6-A794-600FC6186A1A}"/>
    <cellStyle name="Comma 111 3 3 3 2 2 2 2 2" xfId="50236" xr:uid="{B3196387-46B8-4B72-A71F-8F726AD1A687}"/>
    <cellStyle name="Comma 111 3 3 3 2 2 2 3" xfId="39770" xr:uid="{C22A5059-636B-41C3-9932-D07595CDEA0E}"/>
    <cellStyle name="Comma 111 3 3 3 2 2 3" xfId="23335" xr:uid="{EE5A18DE-8D2F-43E1-ABBB-F6C08F1B14EE}"/>
    <cellStyle name="Comma 111 3 3 3 2 2 3 2" xfId="45004" xr:uid="{6C9E81F4-8DF4-48FA-819F-0614B1E2D99A}"/>
    <cellStyle name="Comma 111 3 3 3 2 2 4" xfId="34538" xr:uid="{CC0FD5D5-C1E6-4C0B-BB1D-A397991E4777}"/>
    <cellStyle name="Comma 111 3 3 3 2 3" xfId="16607" xr:uid="{7BE818AF-722D-4408-BAE5-DA91097EBAA1}"/>
    <cellStyle name="Comma 111 3 3 3 2 3 2" xfId="27073" xr:uid="{8D806547-8923-425E-8D01-58429D2E4361}"/>
    <cellStyle name="Comma 111 3 3 3 2 3 2 2" xfId="48742" xr:uid="{0A23C245-7DDE-426B-95D4-ED80A0C1F7BA}"/>
    <cellStyle name="Comma 111 3 3 3 2 3 3" xfId="38276" xr:uid="{181C7738-DDCA-491E-9CEE-E9F18856BCFE}"/>
    <cellStyle name="Comma 111 3 3 3 2 4" xfId="21841" xr:uid="{7C2A23AE-A5E2-4C68-BAE9-A831CDCEE55E}"/>
    <cellStyle name="Comma 111 3 3 3 2 4 2" xfId="43510" xr:uid="{3DF556B3-25E6-4727-AD28-BE369AA07C12}"/>
    <cellStyle name="Comma 111 3 3 3 2 5" xfId="33044" xr:uid="{5803A66A-4077-45A4-B7E6-3A7CC0D8E722}"/>
    <cellStyle name="Comma 111 3 3 3 3" xfId="10624" xr:uid="{734662CB-EC9F-487B-9317-B8389A979356}"/>
    <cellStyle name="Comma 111 3 3 3 3 2" xfId="15860" xr:uid="{6F6E5580-12FB-4796-A48E-4E0C5E0F0760}"/>
    <cellStyle name="Comma 111 3 3 3 3 2 2" xfId="26326" xr:uid="{D9F30151-69F8-4354-963B-2F3DBBD6D622}"/>
    <cellStyle name="Comma 111 3 3 3 3 2 2 2" xfId="47995" xr:uid="{02332333-F726-4C23-BEA9-5F9F410AAA0D}"/>
    <cellStyle name="Comma 111 3 3 3 3 2 3" xfId="37529" xr:uid="{3E231606-190B-4A93-AB19-8BDD8C5CEC46}"/>
    <cellStyle name="Comma 111 3 3 3 3 3" xfId="21094" xr:uid="{5E25C9D8-E6DD-40A1-A660-0456086555E8}"/>
    <cellStyle name="Comma 111 3 3 3 3 3 2" xfId="42763" xr:uid="{2C2D21C1-8B54-4688-A212-A5C7CE1E882D}"/>
    <cellStyle name="Comma 111 3 3 3 3 4" xfId="32297" xr:uid="{D934A58C-C515-426F-B503-E4546BFD8029}"/>
    <cellStyle name="Comma 111 3 3 3 4" xfId="12118" xr:uid="{E281CB0C-11C2-448D-A0D7-CF4E4879E7BC}"/>
    <cellStyle name="Comma 111 3 3 3 4 2" xfId="17354" xr:uid="{92BC847B-B96B-4860-B17A-62CB495846A0}"/>
    <cellStyle name="Comma 111 3 3 3 4 2 2" xfId="27820" xr:uid="{0AE1F74F-0923-4F70-8AAC-72ABC29DCD78}"/>
    <cellStyle name="Comma 111 3 3 3 4 2 2 2" xfId="49489" xr:uid="{B865BD4F-790C-4D99-B02C-B07C224939E4}"/>
    <cellStyle name="Comma 111 3 3 3 4 2 3" xfId="39023" xr:uid="{14B3F126-C74A-4734-B677-188E801AAE3B}"/>
    <cellStyle name="Comma 111 3 3 3 4 3" xfId="22588" xr:uid="{F7AB3CBF-015F-45E7-AEAE-5EE2AC579A40}"/>
    <cellStyle name="Comma 111 3 3 3 4 3 2" xfId="44257" xr:uid="{EDB00BFC-8BD2-45E0-8464-89023852D800}"/>
    <cellStyle name="Comma 111 3 3 3 4 4" xfId="33791" xr:uid="{6A9C6F71-C1C8-4156-B1F0-58077F6A5F4A}"/>
    <cellStyle name="Comma 111 3 3 3 5" xfId="14361" xr:uid="{306FEBAE-7D65-4EA8-92DE-BB3BF1A951C8}"/>
    <cellStyle name="Comma 111 3 3 3 5 2" xfId="19593" xr:uid="{EF8ECCF2-5853-4CD6-8461-2661BB73E3B9}"/>
    <cellStyle name="Comma 111 3 3 3 5 2 2" xfId="30059" xr:uid="{E356F852-B67C-4FD4-A1DF-7EBDD148257F}"/>
    <cellStyle name="Comma 111 3 3 3 5 2 2 2" xfId="51728" xr:uid="{C0345498-0710-41B9-BF89-CB3A0A4B8E40}"/>
    <cellStyle name="Comma 111 3 3 3 5 2 3" xfId="41262" xr:uid="{85014BE7-8E32-4177-9B6E-1AC9C9C5F52F}"/>
    <cellStyle name="Comma 111 3 3 3 5 3" xfId="24827" xr:uid="{E15B03EA-5618-4CF2-9D16-8049C502FCB2}"/>
    <cellStyle name="Comma 111 3 3 3 5 3 2" xfId="46496" xr:uid="{15B8AA6D-45FB-4031-A54A-083C0C1209E0}"/>
    <cellStyle name="Comma 111 3 3 3 5 4" xfId="36030" xr:uid="{8659213E-25D3-4445-8802-71B2ECC7F075}"/>
    <cellStyle name="Comma 111 3 3 3 6" xfId="15114" xr:uid="{D1681A4E-7FCD-4B0B-B55E-A83F06E2437B}"/>
    <cellStyle name="Comma 111 3 3 3 6 2" xfId="25580" xr:uid="{ED81D00E-4409-4814-8130-DDFD246DBFC1}"/>
    <cellStyle name="Comma 111 3 3 3 6 2 2" xfId="47249" xr:uid="{8D0F3095-C85A-4CB6-BC46-E8AE9D089F55}"/>
    <cellStyle name="Comma 111 3 3 3 6 3" xfId="36783" xr:uid="{0B68063C-305F-4ECC-8EDE-677159DAEDC1}"/>
    <cellStyle name="Comma 111 3 3 3 7" xfId="20348" xr:uid="{AD6643F7-51CA-47A2-A8DF-215A6DDC9D0D}"/>
    <cellStyle name="Comma 111 3 3 3 7 2" xfId="42017" xr:uid="{7A535096-9331-436A-B7CB-F2C685AC02DB}"/>
    <cellStyle name="Comma 111 3 3 3 8" xfId="31551" xr:uid="{AAE874A0-63B1-4F5D-B4B0-E4DA3D1017F4}"/>
    <cellStyle name="Comma 111 3 3 4" xfId="13617" xr:uid="{E5C177E7-D954-4186-A28E-93D39D8415F2}"/>
    <cellStyle name="Comma 111 3 3 4 2" xfId="18849" xr:uid="{8084315A-88F2-47BF-AB29-4D0A0977F272}"/>
    <cellStyle name="Comma 111 3 3 4 2 2" xfId="29315" xr:uid="{B9A2E372-C721-4F5B-B5D1-544A30524F87}"/>
    <cellStyle name="Comma 111 3 3 4 2 2 2" xfId="50984" xr:uid="{73BC7800-85B0-4B64-934E-A05A4D22A249}"/>
    <cellStyle name="Comma 111 3 3 4 2 3" xfId="40518" xr:uid="{69371E40-BFED-42FD-8CEA-2C71DC14ADA1}"/>
    <cellStyle name="Comma 111 3 3 4 3" xfId="24083" xr:uid="{AEF93206-F391-4E0C-A547-353D50208766}"/>
    <cellStyle name="Comma 111 3 3 4 3 2" xfId="45752" xr:uid="{795EF77F-8CD7-4448-A3E0-76969CEEFE5F}"/>
    <cellStyle name="Comma 111 3 3 4 4" xfId="35286" xr:uid="{3A1E79E9-FBE5-4894-91E7-29DC8A8B3B0F}"/>
    <cellStyle name="Comma 111 3 3 5" xfId="30807" xr:uid="{A13181B3-58A6-4C30-BD12-C8D42DB04D68}"/>
    <cellStyle name="Comma 111 3 4" xfId="9448" xr:uid="{00000000-0005-0000-0000-000055010000}"/>
    <cellStyle name="Comma 111 3 4 2" xfId="10197" xr:uid="{F43F41F4-8768-4014-9C02-2B2B447C4BFD}"/>
    <cellStyle name="Comma 111 3 4 2 2" xfId="11706" xr:uid="{250E47B8-3349-4135-8B10-388E9DA8B1AC}"/>
    <cellStyle name="Comma 111 3 4 2 2 2" xfId="13200" xr:uid="{7079269F-4080-4C97-BDF0-54DBCF9C98E7}"/>
    <cellStyle name="Comma 111 3 4 2 2 2 2" xfId="18436" xr:uid="{A268B98A-3900-4B2C-8C27-C673804EA060}"/>
    <cellStyle name="Comma 111 3 4 2 2 2 2 2" xfId="28902" xr:uid="{1CCB7201-2EE0-40BA-8010-56467D9A36B2}"/>
    <cellStyle name="Comma 111 3 4 2 2 2 2 2 2" xfId="50571" xr:uid="{1E88E0C6-71B5-49C5-8D6C-31688FE86094}"/>
    <cellStyle name="Comma 111 3 4 2 2 2 2 3" xfId="40105" xr:uid="{48929E18-1A4C-483B-88D3-BF2C57CC89BA}"/>
    <cellStyle name="Comma 111 3 4 2 2 2 3" xfId="23670" xr:uid="{FCC8581A-B255-4046-ADB9-AE8ED92EFF1B}"/>
    <cellStyle name="Comma 111 3 4 2 2 2 3 2" xfId="45339" xr:uid="{BCA46148-0FBA-4E12-AA7F-F63034C7896C}"/>
    <cellStyle name="Comma 111 3 4 2 2 2 4" xfId="34873" xr:uid="{658D828E-A40B-4CBE-9C02-82C9C0739A2F}"/>
    <cellStyle name="Comma 111 3 4 2 2 3" xfId="16942" xr:uid="{7CAE8559-CFF1-4C7A-8B45-DB5173E601C1}"/>
    <cellStyle name="Comma 111 3 4 2 2 3 2" xfId="27408" xr:uid="{04FFDE9D-AD1F-4717-9EC5-F5BA10FEB271}"/>
    <cellStyle name="Comma 111 3 4 2 2 3 2 2" xfId="49077" xr:uid="{0FC4669D-7981-42A2-BB91-C55909CF7CE4}"/>
    <cellStyle name="Comma 111 3 4 2 2 3 3" xfId="38611" xr:uid="{BF30A704-C268-4CC6-A482-1CE97B371309}"/>
    <cellStyle name="Comma 111 3 4 2 2 4" xfId="22176" xr:uid="{8FD5DE11-2251-4DFB-8CE6-78F9362D551B}"/>
    <cellStyle name="Comma 111 3 4 2 2 4 2" xfId="43845" xr:uid="{FC70CA77-2853-4FC0-9437-7A8ED0F43966}"/>
    <cellStyle name="Comma 111 3 4 2 2 5" xfId="33379" xr:uid="{D68F035E-4B04-405E-9EC8-691C66657122}"/>
    <cellStyle name="Comma 111 3 4 2 3" xfId="10959" xr:uid="{2923050E-DD1F-4807-82CC-C2783A4ECAD1}"/>
    <cellStyle name="Comma 111 3 4 2 3 2" xfId="16195" xr:uid="{C4A17BE4-B2E9-42C3-BF5D-AF8E9350C044}"/>
    <cellStyle name="Comma 111 3 4 2 3 2 2" xfId="26661" xr:uid="{C4EDEBDD-BF96-46B9-8BF8-BB55C68CC156}"/>
    <cellStyle name="Comma 111 3 4 2 3 2 2 2" xfId="48330" xr:uid="{7314ECAE-EB22-4E8D-A53F-05DC02BFDD1D}"/>
    <cellStyle name="Comma 111 3 4 2 3 2 3" xfId="37864" xr:uid="{63C6EB1D-1EF0-4EA9-84CC-BDC93B3CE041}"/>
    <cellStyle name="Comma 111 3 4 2 3 3" xfId="21429" xr:uid="{42B1F706-B15A-4AA2-8521-0B69654791A7}"/>
    <cellStyle name="Comma 111 3 4 2 3 3 2" xfId="43098" xr:uid="{6D28497F-237B-406E-9F5E-CA0A0B8D4758}"/>
    <cellStyle name="Comma 111 3 4 2 3 4" xfId="32632" xr:uid="{5AD6C99F-3786-4B79-ABD8-416EE9B865CB}"/>
    <cellStyle name="Comma 111 3 4 2 4" xfId="12453" xr:uid="{B8684576-CF8C-4140-B636-467C07E1D711}"/>
    <cellStyle name="Comma 111 3 4 2 4 2" xfId="17689" xr:uid="{E5A11C50-7D99-4222-89AB-1E92590FAB2F}"/>
    <cellStyle name="Comma 111 3 4 2 4 2 2" xfId="28155" xr:uid="{AD536A1B-0E21-43F7-82E5-F5CAA31487D1}"/>
    <cellStyle name="Comma 111 3 4 2 4 2 2 2" xfId="49824" xr:uid="{AAC3CE85-6FBF-411E-833D-4AC1776DD09C}"/>
    <cellStyle name="Comma 111 3 4 2 4 2 3" xfId="39358" xr:uid="{DB1D0B4C-A439-42FD-8F9D-F83F71BF5187}"/>
    <cellStyle name="Comma 111 3 4 2 4 3" xfId="22923" xr:uid="{953964A9-6437-4AF9-9541-45D87904E9E2}"/>
    <cellStyle name="Comma 111 3 4 2 4 3 2" xfId="44592" xr:uid="{DE65EC9A-D435-4988-8232-99093FEF3329}"/>
    <cellStyle name="Comma 111 3 4 2 4 4" xfId="34126" xr:uid="{53178636-0AC6-4A73-BD7A-63ACA487746D}"/>
    <cellStyle name="Comma 111 3 4 2 5" xfId="14696" xr:uid="{FB3DB980-63C0-40AC-9558-20A8E5340A6F}"/>
    <cellStyle name="Comma 111 3 4 2 5 2" xfId="19928" xr:uid="{67273387-8647-4CD5-AE93-E256039C4276}"/>
    <cellStyle name="Comma 111 3 4 2 5 2 2" xfId="30394" xr:uid="{4DA182DE-5622-4BAA-9E3B-FB6E538D3B2A}"/>
    <cellStyle name="Comma 111 3 4 2 5 2 2 2" xfId="52063" xr:uid="{97A06017-CC70-4451-B918-E052EDEDA514}"/>
    <cellStyle name="Comma 111 3 4 2 5 2 3" xfId="41597" xr:uid="{E279BAE8-D66C-4636-9309-4C3626F57814}"/>
    <cellStyle name="Comma 111 3 4 2 5 3" xfId="25162" xr:uid="{D8136384-F7AE-46A9-9F7D-74D30A5508CB}"/>
    <cellStyle name="Comma 111 3 4 2 5 3 2" xfId="46831" xr:uid="{7C96849F-224C-4CBA-8455-FA7E4DE21D5A}"/>
    <cellStyle name="Comma 111 3 4 2 5 4" xfId="36365" xr:uid="{28F522D0-EA90-4A01-95BD-437281EA60E3}"/>
    <cellStyle name="Comma 111 3 4 2 6" xfId="15449" xr:uid="{CE603487-0322-407F-B6F8-0A79C1643E7C}"/>
    <cellStyle name="Comma 111 3 4 2 6 2" xfId="25915" xr:uid="{87AE6BB5-A9B9-4619-A808-C7EFC77AD741}"/>
    <cellStyle name="Comma 111 3 4 2 6 2 2" xfId="47584" xr:uid="{83EDC048-1F33-401F-8912-345D86585356}"/>
    <cellStyle name="Comma 111 3 4 2 6 3" xfId="37118" xr:uid="{60529914-4B5C-4BD6-9A5A-69CC437AADE2}"/>
    <cellStyle name="Comma 111 3 4 2 7" xfId="20683" xr:uid="{17419ED9-AAA1-4621-B412-E1F54BAC903B}"/>
    <cellStyle name="Comma 111 3 4 2 7 2" xfId="42352" xr:uid="{05152E06-FF7C-4174-9742-CDF520DE268A}"/>
    <cellStyle name="Comma 111 3 4 2 8" xfId="31886" xr:uid="{B9802E56-70F4-4C2A-9C01-A0D2BC787E02}"/>
    <cellStyle name="Comma 111 3 4 3" xfId="13951" xr:uid="{96C23887-4FFF-4361-9F07-BE7FA0655B7F}"/>
    <cellStyle name="Comma 111 3 4 3 2" xfId="19183" xr:uid="{3E232653-C4AD-4CA7-9C52-78424C6D602A}"/>
    <cellStyle name="Comma 111 3 4 3 2 2" xfId="29649" xr:uid="{4AA51955-9860-4B76-8F57-3E513C965163}"/>
    <cellStyle name="Comma 111 3 4 3 2 2 2" xfId="51318" xr:uid="{EB280D3E-756F-425D-96AD-CDF25ADE5D6F}"/>
    <cellStyle name="Comma 111 3 4 3 2 3" xfId="40852" xr:uid="{633CD3A6-5FE3-4D73-8DA6-DD3E837331A3}"/>
    <cellStyle name="Comma 111 3 4 3 3" xfId="24417" xr:uid="{32152927-F434-4E4C-B0D8-62BD5C15B432}"/>
    <cellStyle name="Comma 111 3 4 3 3 2" xfId="46086" xr:uid="{C9C3DEFC-8A75-422E-BCD6-8C249EC4E9F2}"/>
    <cellStyle name="Comma 111 3 4 3 4" xfId="35620" xr:uid="{0937831B-38F8-4025-B4B1-7DD24151E3AD}"/>
    <cellStyle name="Comma 111 3 4 4" xfId="31141" xr:uid="{C3BA74CF-7D43-4C60-B836-B33392DC9AF1}"/>
    <cellStyle name="Comma 111 3 5" xfId="9825" xr:uid="{B029AE29-F378-49CF-8AA3-798B6B7D551F}"/>
    <cellStyle name="Comma 111 3 5 2" xfId="11334" xr:uid="{67C74AB9-1AA8-4B1E-897A-3800B3ECBFCC}"/>
    <cellStyle name="Comma 111 3 5 2 2" xfId="12828" xr:uid="{686FABB4-2636-44E8-8182-60DCA808B52B}"/>
    <cellStyle name="Comma 111 3 5 2 2 2" xfId="18064" xr:uid="{3CE2EB3B-004D-42DF-8E81-BD8B48786019}"/>
    <cellStyle name="Comma 111 3 5 2 2 2 2" xfId="28530" xr:uid="{4E5AB941-3F87-4036-91C9-2350E209BAAC}"/>
    <cellStyle name="Comma 111 3 5 2 2 2 2 2" xfId="50199" xr:uid="{815B263B-D9FC-4738-9AD0-619D190DAEB1}"/>
    <cellStyle name="Comma 111 3 5 2 2 2 3" xfId="39733" xr:uid="{CA2CB2FC-A3A5-4959-80DB-19744FA37321}"/>
    <cellStyle name="Comma 111 3 5 2 2 3" xfId="23298" xr:uid="{AF55EEDE-783D-4871-972C-A1BB6424C2C0}"/>
    <cellStyle name="Comma 111 3 5 2 2 3 2" xfId="44967" xr:uid="{17F35506-7F99-40F5-9B4A-5F5B51666F95}"/>
    <cellStyle name="Comma 111 3 5 2 2 4" xfId="34501" xr:uid="{A835F644-FC75-4A3E-9D9C-64E229946784}"/>
    <cellStyle name="Comma 111 3 5 2 3" xfId="16570" xr:uid="{0B4F9866-2C66-4915-A46D-434165ADB350}"/>
    <cellStyle name="Comma 111 3 5 2 3 2" xfId="27036" xr:uid="{9823D181-D993-47F2-84DD-C1C1CA5999BD}"/>
    <cellStyle name="Comma 111 3 5 2 3 2 2" xfId="48705" xr:uid="{6EEA5C83-72AB-43CA-A594-E54235FA0701}"/>
    <cellStyle name="Comma 111 3 5 2 3 3" xfId="38239" xr:uid="{F6166B7C-4C09-4C61-A058-CA59CC70AA35}"/>
    <cellStyle name="Comma 111 3 5 2 4" xfId="21804" xr:uid="{CEE350E4-3E0C-4AB3-B6DA-F1C17788C9ED}"/>
    <cellStyle name="Comma 111 3 5 2 4 2" xfId="43473" xr:uid="{3753DA46-14B0-4828-AD55-013BE8EC4083}"/>
    <cellStyle name="Comma 111 3 5 2 5" xfId="33007" xr:uid="{5F490E96-A3C7-4DD6-88BF-C35C60045382}"/>
    <cellStyle name="Comma 111 3 5 3" xfId="10587" xr:uid="{DB109927-BE1F-4A9A-AC32-53A65CFEAFB9}"/>
    <cellStyle name="Comma 111 3 5 3 2" xfId="15823" xr:uid="{260B86F6-299E-4E10-BAD9-4D28EBA31D73}"/>
    <cellStyle name="Comma 111 3 5 3 2 2" xfId="26289" xr:uid="{490D9E66-D90E-4245-B933-8B6299B64AE2}"/>
    <cellStyle name="Comma 111 3 5 3 2 2 2" xfId="47958" xr:uid="{C4B4E854-CCD0-4C58-AE6F-82A0CEF3BAA0}"/>
    <cellStyle name="Comma 111 3 5 3 2 3" xfId="37492" xr:uid="{ED6C3C3F-DA6F-4F7D-9E15-83FF9F197C15}"/>
    <cellStyle name="Comma 111 3 5 3 3" xfId="21057" xr:uid="{922F7AB1-53FC-452A-925F-3B3145A27408}"/>
    <cellStyle name="Comma 111 3 5 3 3 2" xfId="42726" xr:uid="{89C23028-C46F-45C2-B3A9-AA18E909383C}"/>
    <cellStyle name="Comma 111 3 5 3 4" xfId="32260" xr:uid="{FC755413-6914-46A9-81C1-E64A6100FF1B}"/>
    <cellStyle name="Comma 111 3 5 4" xfId="12081" xr:uid="{A77AC2E8-90C4-4987-AA96-29227DFC1365}"/>
    <cellStyle name="Comma 111 3 5 4 2" xfId="17317" xr:uid="{23708E63-0A1C-4F99-B080-97B27895CC7B}"/>
    <cellStyle name="Comma 111 3 5 4 2 2" xfId="27783" xr:uid="{EB6E7BEF-F1F2-47E0-A279-1EDE2330F2C4}"/>
    <cellStyle name="Comma 111 3 5 4 2 2 2" xfId="49452" xr:uid="{05DD7457-B189-4CD3-8A76-DFEA71C921B6}"/>
    <cellStyle name="Comma 111 3 5 4 2 3" xfId="38986" xr:uid="{FEDDD72B-A50E-4B9D-9764-E3C3ADD466C3}"/>
    <cellStyle name="Comma 111 3 5 4 3" xfId="22551" xr:uid="{8B938C6C-1899-43ED-9478-98A06B632AEF}"/>
    <cellStyle name="Comma 111 3 5 4 3 2" xfId="44220" xr:uid="{86CB9CF1-CA34-4C37-93F3-929E1B3FFD87}"/>
    <cellStyle name="Comma 111 3 5 4 4" xfId="33754" xr:uid="{641E1525-2716-41CC-ACAB-D9E02E8DD4C7}"/>
    <cellStyle name="Comma 111 3 5 5" xfId="14324" xr:uid="{EEAA1F71-8B05-45C5-AE01-956F822E1114}"/>
    <cellStyle name="Comma 111 3 5 5 2" xfId="19556" xr:uid="{5699EF44-B31C-429F-A263-3198BC40826A}"/>
    <cellStyle name="Comma 111 3 5 5 2 2" xfId="30022" xr:uid="{66DBE031-7ECA-425B-8428-0B6EFA5A8C04}"/>
    <cellStyle name="Comma 111 3 5 5 2 2 2" xfId="51691" xr:uid="{CE1F7290-B2CC-442A-9C09-E5C7339974FB}"/>
    <cellStyle name="Comma 111 3 5 5 2 3" xfId="41225" xr:uid="{044C3618-C389-4C6D-A59C-DE57E4CA4237}"/>
    <cellStyle name="Comma 111 3 5 5 3" xfId="24790" xr:uid="{21308E70-C29C-49F8-9D72-DE7698D3CBE9}"/>
    <cellStyle name="Comma 111 3 5 5 3 2" xfId="46459" xr:uid="{B1AE5561-678E-4B99-8D22-B6F2379779BA}"/>
    <cellStyle name="Comma 111 3 5 5 4" xfId="35993" xr:uid="{45BDDA44-D344-4D0A-AFD1-6E1CD8ED88C3}"/>
    <cellStyle name="Comma 111 3 5 6" xfId="15077" xr:uid="{C64B6B8E-9E48-4148-B207-E8F497CB38DB}"/>
    <cellStyle name="Comma 111 3 5 6 2" xfId="25543" xr:uid="{07951C4A-6F5F-42F6-8B74-D95E791B6513}"/>
    <cellStyle name="Comma 111 3 5 6 2 2" xfId="47212" xr:uid="{EAD31535-1D07-4662-8F77-B81910CF23F1}"/>
    <cellStyle name="Comma 111 3 5 6 3" xfId="36746" xr:uid="{DC512491-9707-4D4F-9D77-D00318F2722A}"/>
    <cellStyle name="Comma 111 3 5 7" xfId="20311" xr:uid="{0A40C67E-D733-4F0D-871C-0260B4A1B125}"/>
    <cellStyle name="Comma 111 3 5 7 2" xfId="41980" xr:uid="{4C0601A9-E87C-4525-A7FB-7634D167E421}"/>
    <cellStyle name="Comma 111 3 5 8" xfId="31514" xr:uid="{C0A50D60-C016-487F-9DEB-7B6ED8D26786}"/>
    <cellStyle name="Comma 111 3 6" xfId="13580" xr:uid="{B65060AE-2F2C-4C16-AFFC-63959EE7AE42}"/>
    <cellStyle name="Comma 111 3 6 2" xfId="18812" xr:uid="{4AAD0A7C-AC54-412D-B267-19C07F531934}"/>
    <cellStyle name="Comma 111 3 6 2 2" xfId="29278" xr:uid="{1F5977C3-56AF-411A-89B2-6BFA86387D0C}"/>
    <cellStyle name="Comma 111 3 6 2 2 2" xfId="50947" xr:uid="{32201892-462E-4B15-B02F-CB2DCD469DC7}"/>
    <cellStyle name="Comma 111 3 6 2 3" xfId="40481" xr:uid="{7C19399A-7B11-4892-8D59-942B89E9F3E8}"/>
    <cellStyle name="Comma 111 3 6 3" xfId="24046" xr:uid="{5D6DF4EA-9770-4836-98B5-EC28C72A3A55}"/>
    <cellStyle name="Comma 111 3 6 3 2" xfId="45715" xr:uid="{684FAE0C-1A9F-473D-8804-13DCECC5DBC6}"/>
    <cellStyle name="Comma 111 3 6 4" xfId="35249" xr:uid="{05600C4C-39BB-4C41-8927-F3B53BCA5AB3}"/>
    <cellStyle name="Comma 111 3 7" xfId="30770" xr:uid="{563D068F-4BE5-40EB-B073-72F3C000D8E6}"/>
    <cellStyle name="Comma 111 4" xfId="2927" xr:uid="{00000000-0005-0000-0000-000056010000}"/>
    <cellStyle name="Comma 111 4 2" xfId="5081" xr:uid="{00000000-0005-0000-0000-000057010000}"/>
    <cellStyle name="Comma 111 4 2 2" xfId="9486" xr:uid="{00000000-0005-0000-0000-000058010000}"/>
    <cellStyle name="Comma 111 4 2 2 2" xfId="10235" xr:uid="{8F84D63E-C199-477F-8D4B-8DA67A3CE596}"/>
    <cellStyle name="Comma 111 4 2 2 2 2" xfId="11744" xr:uid="{AEA926AE-CC6A-4456-9C15-85A077D4672B}"/>
    <cellStyle name="Comma 111 4 2 2 2 2 2" xfId="13238" xr:uid="{830B0D9E-A0E6-4CCA-A5FC-03083CD34192}"/>
    <cellStyle name="Comma 111 4 2 2 2 2 2 2" xfId="18474" xr:uid="{FFC1E0B9-4B56-4848-8EDF-E23D7151BCF9}"/>
    <cellStyle name="Comma 111 4 2 2 2 2 2 2 2" xfId="28940" xr:uid="{AF750499-B803-4956-BFD8-6897A6DE9F77}"/>
    <cellStyle name="Comma 111 4 2 2 2 2 2 2 2 2" xfId="50609" xr:uid="{805977E2-F95E-46F6-B718-A00F76C8A72F}"/>
    <cellStyle name="Comma 111 4 2 2 2 2 2 2 3" xfId="40143" xr:uid="{9DCBE8D4-ED65-4D5A-B94B-4C4CA6B2EB96}"/>
    <cellStyle name="Comma 111 4 2 2 2 2 2 3" xfId="23708" xr:uid="{1D3DF44F-ECDE-4938-9F35-3B05475A49AE}"/>
    <cellStyle name="Comma 111 4 2 2 2 2 2 3 2" xfId="45377" xr:uid="{B09A2642-20CA-4334-85F2-728708712042}"/>
    <cellStyle name="Comma 111 4 2 2 2 2 2 4" xfId="34911" xr:uid="{CDDC9930-3665-446F-90B4-4CAC0F753F5E}"/>
    <cellStyle name="Comma 111 4 2 2 2 2 3" xfId="16980" xr:uid="{A3323ADE-29AD-4BB1-A92F-F65B5C7B9811}"/>
    <cellStyle name="Comma 111 4 2 2 2 2 3 2" xfId="27446" xr:uid="{91E5EBCB-5809-45CC-969F-99BA9BF3E139}"/>
    <cellStyle name="Comma 111 4 2 2 2 2 3 2 2" xfId="49115" xr:uid="{8EFE562B-53A6-4CDC-85DC-1FB966C4B799}"/>
    <cellStyle name="Comma 111 4 2 2 2 2 3 3" xfId="38649" xr:uid="{B2869488-24FD-4655-9D72-74437B072977}"/>
    <cellStyle name="Comma 111 4 2 2 2 2 4" xfId="22214" xr:uid="{CCF903D5-1AF0-4E70-AA34-2BE12B0F0E59}"/>
    <cellStyle name="Comma 111 4 2 2 2 2 4 2" xfId="43883" xr:uid="{1A564753-CD1C-4739-9068-632F5D91F4F4}"/>
    <cellStyle name="Comma 111 4 2 2 2 2 5" xfId="33417" xr:uid="{4D99AE0D-3073-4866-AF08-4DB95137A117}"/>
    <cellStyle name="Comma 111 4 2 2 2 3" xfId="10997" xr:uid="{B2995FC9-5B49-4AF9-A407-5A61D2B43E8C}"/>
    <cellStyle name="Comma 111 4 2 2 2 3 2" xfId="16233" xr:uid="{9A0A3ECE-AE66-4FAC-93B8-8944C75FC917}"/>
    <cellStyle name="Comma 111 4 2 2 2 3 2 2" xfId="26699" xr:uid="{8CEA2B72-B205-411C-8F4B-1222BA12C999}"/>
    <cellStyle name="Comma 111 4 2 2 2 3 2 2 2" xfId="48368" xr:uid="{5382FDF3-70C9-4459-9903-B6A07695B24E}"/>
    <cellStyle name="Comma 111 4 2 2 2 3 2 3" xfId="37902" xr:uid="{BFFD3269-765B-41C8-8B7D-E1B58DC1D1F9}"/>
    <cellStyle name="Comma 111 4 2 2 2 3 3" xfId="21467" xr:uid="{7AB01853-CF17-4E1E-A701-71E93C796606}"/>
    <cellStyle name="Comma 111 4 2 2 2 3 3 2" xfId="43136" xr:uid="{5A3C54BB-FDFB-462F-B20C-12777F9E1216}"/>
    <cellStyle name="Comma 111 4 2 2 2 3 4" xfId="32670" xr:uid="{2A57653E-5ED3-481E-9E8B-4ED01EE15581}"/>
    <cellStyle name="Comma 111 4 2 2 2 4" xfId="12491" xr:uid="{79E7BCEF-AE58-4A7F-A549-7294B5A9ABE4}"/>
    <cellStyle name="Comma 111 4 2 2 2 4 2" xfId="17727" xr:uid="{0F31DC0B-D143-44E3-AC49-BF3AC43DE507}"/>
    <cellStyle name="Comma 111 4 2 2 2 4 2 2" xfId="28193" xr:uid="{23DE0075-4564-4383-92AF-1E56522BE5CD}"/>
    <cellStyle name="Comma 111 4 2 2 2 4 2 2 2" xfId="49862" xr:uid="{7A4EAF1F-56DA-4039-8CC8-269D2D1B8437}"/>
    <cellStyle name="Comma 111 4 2 2 2 4 2 3" xfId="39396" xr:uid="{E1FEF1BB-6C01-441F-97DF-43A63A47A179}"/>
    <cellStyle name="Comma 111 4 2 2 2 4 3" xfId="22961" xr:uid="{0040DCA8-7A77-410D-8915-D935E36F914D}"/>
    <cellStyle name="Comma 111 4 2 2 2 4 3 2" xfId="44630" xr:uid="{5BEF358C-B6CA-495F-B800-A60918889091}"/>
    <cellStyle name="Comma 111 4 2 2 2 4 4" xfId="34164" xr:uid="{43B82925-1B0A-4CBE-BB78-F8235911026B}"/>
    <cellStyle name="Comma 111 4 2 2 2 5" xfId="14734" xr:uid="{F2877253-5F4D-484F-9D9E-9118CA7CA6E6}"/>
    <cellStyle name="Comma 111 4 2 2 2 5 2" xfId="19966" xr:uid="{CEACFBB5-5A70-4CF9-9F02-628B89FB6103}"/>
    <cellStyle name="Comma 111 4 2 2 2 5 2 2" xfId="30432" xr:uid="{C468E201-9409-4C75-BA47-415C957462C8}"/>
    <cellStyle name="Comma 111 4 2 2 2 5 2 2 2" xfId="52101" xr:uid="{D19D5FE1-4855-489A-94CF-0B1D17B2A48F}"/>
    <cellStyle name="Comma 111 4 2 2 2 5 2 3" xfId="41635" xr:uid="{32A19DCB-BBDC-4A98-936E-AF19C3A73821}"/>
    <cellStyle name="Comma 111 4 2 2 2 5 3" xfId="25200" xr:uid="{992E2795-5A44-4B0E-85BA-99200CE29D92}"/>
    <cellStyle name="Comma 111 4 2 2 2 5 3 2" xfId="46869" xr:uid="{B6B7320A-8F91-4375-832F-368DD2C143F5}"/>
    <cellStyle name="Comma 111 4 2 2 2 5 4" xfId="36403" xr:uid="{1B171B3A-B5F3-4A1F-8DC0-26151AA0D054}"/>
    <cellStyle name="Comma 111 4 2 2 2 6" xfId="15487" xr:uid="{C6F74170-3F2E-45A4-916C-B5203BE773E9}"/>
    <cellStyle name="Comma 111 4 2 2 2 6 2" xfId="25953" xr:uid="{20BE9D10-7321-4EB3-A80D-4F33038E7B68}"/>
    <cellStyle name="Comma 111 4 2 2 2 6 2 2" xfId="47622" xr:uid="{E888EA34-A45B-4FD8-9BD5-18CFDCA10C36}"/>
    <cellStyle name="Comma 111 4 2 2 2 6 3" xfId="37156" xr:uid="{0F6C5C26-1982-4629-8EDA-DD948F3D04BE}"/>
    <cellStyle name="Comma 111 4 2 2 2 7" xfId="20721" xr:uid="{4CC1FA57-EC4D-4C11-9E70-C555A0FF8ABE}"/>
    <cellStyle name="Comma 111 4 2 2 2 7 2" xfId="42390" xr:uid="{542D3F7D-9B61-4351-8FED-AFC01D968446}"/>
    <cellStyle name="Comma 111 4 2 2 2 8" xfId="31924" xr:uid="{CB2641AE-F728-4720-BD71-0BEA04011015}"/>
    <cellStyle name="Comma 111 4 2 2 3" xfId="13989" xr:uid="{F1E589BE-257C-48E7-A140-309B7C6E795E}"/>
    <cellStyle name="Comma 111 4 2 2 3 2" xfId="19221" xr:uid="{A860BE39-12DA-4774-A038-A05768796BF6}"/>
    <cellStyle name="Comma 111 4 2 2 3 2 2" xfId="29687" xr:uid="{818DC2D9-46FB-435F-8144-077954C60E0D}"/>
    <cellStyle name="Comma 111 4 2 2 3 2 2 2" xfId="51356" xr:uid="{4D7BBFF6-1CCA-46C3-B3F9-BD1126A1165C}"/>
    <cellStyle name="Comma 111 4 2 2 3 2 3" xfId="40890" xr:uid="{2E839D04-C5A1-459C-A43E-EEFE7C52F11A}"/>
    <cellStyle name="Comma 111 4 2 2 3 3" xfId="24455" xr:uid="{43F826AA-3C98-4CEB-BE90-8D1F693DA7A0}"/>
    <cellStyle name="Comma 111 4 2 2 3 3 2" xfId="46124" xr:uid="{6B458978-FE4E-49A7-8CE3-4F992C51083C}"/>
    <cellStyle name="Comma 111 4 2 2 3 4" xfId="35658" xr:uid="{71E3A190-C173-4CF3-9CA6-FD96EBBC9CAA}"/>
    <cellStyle name="Comma 111 4 2 2 4" xfId="31179" xr:uid="{E211121F-F526-4CD0-90D0-94E271B81699}"/>
    <cellStyle name="Comma 111 4 2 3" xfId="9863" xr:uid="{C636EA82-8458-4AE9-9F62-C95190F3133C}"/>
    <cellStyle name="Comma 111 4 2 3 2" xfId="11372" xr:uid="{4049204D-1AFD-4F02-B318-2FCBA692EBAD}"/>
    <cellStyle name="Comma 111 4 2 3 2 2" xfId="12866" xr:uid="{7B8A41B9-FEB6-4C6C-A7AA-73E74A4AC770}"/>
    <cellStyle name="Comma 111 4 2 3 2 2 2" xfId="18102" xr:uid="{351C04B5-2AF7-40C6-B460-6C76A5992090}"/>
    <cellStyle name="Comma 111 4 2 3 2 2 2 2" xfId="28568" xr:uid="{C0B77561-6D35-4A96-90B5-5FCF49C3F416}"/>
    <cellStyle name="Comma 111 4 2 3 2 2 2 2 2" xfId="50237" xr:uid="{C8E43F94-991C-409F-A983-84ACD4226D64}"/>
    <cellStyle name="Comma 111 4 2 3 2 2 2 3" xfId="39771" xr:uid="{27E411B3-97C5-47C2-8AC5-115B4356F57B}"/>
    <cellStyle name="Comma 111 4 2 3 2 2 3" xfId="23336" xr:uid="{E4DAC063-25E7-49BA-9F7F-79CDF4E14674}"/>
    <cellStyle name="Comma 111 4 2 3 2 2 3 2" xfId="45005" xr:uid="{C2415509-66E5-4B03-9808-4E85DB5065AF}"/>
    <cellStyle name="Comma 111 4 2 3 2 2 4" xfId="34539" xr:uid="{ECC2476C-FC77-400E-ABAB-3258A32F0595}"/>
    <cellStyle name="Comma 111 4 2 3 2 3" xfId="16608" xr:uid="{242B6CF9-59FB-435B-B7B3-4052A7C62E70}"/>
    <cellStyle name="Comma 111 4 2 3 2 3 2" xfId="27074" xr:uid="{E87230AF-7EFF-4228-8185-349537BBBEB7}"/>
    <cellStyle name="Comma 111 4 2 3 2 3 2 2" xfId="48743" xr:uid="{E31F0888-07F5-4FAD-B0F8-0692A815DFDF}"/>
    <cellStyle name="Comma 111 4 2 3 2 3 3" xfId="38277" xr:uid="{DB86E204-4694-4A9B-AAAC-61E3C80CA2E5}"/>
    <cellStyle name="Comma 111 4 2 3 2 4" xfId="21842" xr:uid="{6737B960-6F79-4A11-8B28-62874482F383}"/>
    <cellStyle name="Comma 111 4 2 3 2 4 2" xfId="43511" xr:uid="{D1DA266A-51E5-4498-86D8-FFBCAB8F566D}"/>
    <cellStyle name="Comma 111 4 2 3 2 5" xfId="33045" xr:uid="{F2412196-6DE0-477E-BBCE-1041187E2016}"/>
    <cellStyle name="Comma 111 4 2 3 3" xfId="10625" xr:uid="{F582B5E9-BD66-4646-AAF2-FDC4393E864B}"/>
    <cellStyle name="Comma 111 4 2 3 3 2" xfId="15861" xr:uid="{3BAA2928-EB9E-444F-B71B-C5E83CD4927C}"/>
    <cellStyle name="Comma 111 4 2 3 3 2 2" xfId="26327" xr:uid="{024313D6-FF60-4EE6-A969-829AA281F104}"/>
    <cellStyle name="Comma 111 4 2 3 3 2 2 2" xfId="47996" xr:uid="{BD9BC6D2-35D2-4F1E-87A8-7D69E632973B}"/>
    <cellStyle name="Comma 111 4 2 3 3 2 3" xfId="37530" xr:uid="{1CF88A1F-53B4-45DA-B1EB-E54A97258AF9}"/>
    <cellStyle name="Comma 111 4 2 3 3 3" xfId="21095" xr:uid="{655FC77B-84E8-414E-B728-88E27916E08A}"/>
    <cellStyle name="Comma 111 4 2 3 3 3 2" xfId="42764" xr:uid="{3EAF93F0-6CBF-4677-BEAB-A984F5559485}"/>
    <cellStyle name="Comma 111 4 2 3 3 4" xfId="32298" xr:uid="{0F3296D6-5B05-423C-9D7F-490C53297D4E}"/>
    <cellStyle name="Comma 111 4 2 3 4" xfId="12119" xr:uid="{AE2E1522-2885-4116-817A-13A18AEB8038}"/>
    <cellStyle name="Comma 111 4 2 3 4 2" xfId="17355" xr:uid="{54E08498-3A9F-4319-8CDF-58C9886D4191}"/>
    <cellStyle name="Comma 111 4 2 3 4 2 2" xfId="27821" xr:uid="{1D695188-CE23-43D0-BDCD-B10B842025FF}"/>
    <cellStyle name="Comma 111 4 2 3 4 2 2 2" xfId="49490" xr:uid="{EDF461D6-8049-4FF1-9CDF-E449CE68E46B}"/>
    <cellStyle name="Comma 111 4 2 3 4 2 3" xfId="39024" xr:uid="{14C92EF3-25AC-44FE-95CA-2129931BCDDB}"/>
    <cellStyle name="Comma 111 4 2 3 4 3" xfId="22589" xr:uid="{54DE655F-8867-4A15-BF03-482FF65807DC}"/>
    <cellStyle name="Comma 111 4 2 3 4 3 2" xfId="44258" xr:uid="{23420FF4-15A6-4FCA-9069-E2B945424267}"/>
    <cellStyle name="Comma 111 4 2 3 4 4" xfId="33792" xr:uid="{D7826D83-86A9-499F-B11B-AED9286C303D}"/>
    <cellStyle name="Comma 111 4 2 3 5" xfId="14362" xr:uid="{9C7FE908-F8D5-4785-A81C-15CB6BEAE742}"/>
    <cellStyle name="Comma 111 4 2 3 5 2" xfId="19594" xr:uid="{0E44DD7D-983A-4B3D-953C-01A61EA912E5}"/>
    <cellStyle name="Comma 111 4 2 3 5 2 2" xfId="30060" xr:uid="{42937BF6-7B51-4FCF-910A-1F351D19861D}"/>
    <cellStyle name="Comma 111 4 2 3 5 2 2 2" xfId="51729" xr:uid="{E7408179-9E61-44F4-8408-934D475B98B6}"/>
    <cellStyle name="Comma 111 4 2 3 5 2 3" xfId="41263" xr:uid="{D01AAA79-F39F-40C8-AC20-3A5AE22694AE}"/>
    <cellStyle name="Comma 111 4 2 3 5 3" xfId="24828" xr:uid="{79708C63-2611-481B-91FE-9F239A4D7CF7}"/>
    <cellStyle name="Comma 111 4 2 3 5 3 2" xfId="46497" xr:uid="{6C895F01-BAF5-412E-BBC5-6347E63ED3A7}"/>
    <cellStyle name="Comma 111 4 2 3 5 4" xfId="36031" xr:uid="{01233842-8873-44AF-91E3-42FCBE19178F}"/>
    <cellStyle name="Comma 111 4 2 3 6" xfId="15115" xr:uid="{B1FC880E-C4F4-4E5F-9969-BDBEFECE2424}"/>
    <cellStyle name="Comma 111 4 2 3 6 2" xfId="25581" xr:uid="{69A5700E-9BAE-4A7E-840E-81D7B15ED9FD}"/>
    <cellStyle name="Comma 111 4 2 3 6 2 2" xfId="47250" xr:uid="{29561C36-1D4B-48F7-96DC-896FBDC11DE3}"/>
    <cellStyle name="Comma 111 4 2 3 6 3" xfId="36784" xr:uid="{36FBD726-F69C-4EF8-881E-C0B5EEAA720E}"/>
    <cellStyle name="Comma 111 4 2 3 7" xfId="20349" xr:uid="{35B5C24C-4335-4BD1-8EE7-422D2507A960}"/>
    <cellStyle name="Comma 111 4 2 3 7 2" xfId="42018" xr:uid="{887E2A32-F441-4E72-977A-D4160D3D9155}"/>
    <cellStyle name="Comma 111 4 2 3 8" xfId="31552" xr:uid="{BB522113-0070-4F3E-85F1-F38E82A6673A}"/>
    <cellStyle name="Comma 111 4 2 4" xfId="13618" xr:uid="{5492E551-8EE1-45E5-8920-E8BEFF4B8246}"/>
    <cellStyle name="Comma 111 4 2 4 2" xfId="18850" xr:uid="{FDCE40C9-C5E2-4B3B-8746-43F022122465}"/>
    <cellStyle name="Comma 111 4 2 4 2 2" xfId="29316" xr:uid="{747529A7-415C-46D0-A44C-B41F5EEFBA59}"/>
    <cellStyle name="Comma 111 4 2 4 2 2 2" xfId="50985" xr:uid="{F5A1232D-F5B3-45C5-89F8-6B5C4B4A2D85}"/>
    <cellStyle name="Comma 111 4 2 4 2 3" xfId="40519" xr:uid="{EDDD6E6E-CCC7-4E05-8237-E9C7685AE4E8}"/>
    <cellStyle name="Comma 111 4 2 4 3" xfId="24084" xr:uid="{36BF8C11-26F5-4BB6-A0AF-9F30CBA8DCCE}"/>
    <cellStyle name="Comma 111 4 2 4 3 2" xfId="45753" xr:uid="{68B637EE-F180-44D1-B43B-40C8FCF0E567}"/>
    <cellStyle name="Comma 111 4 2 4 4" xfId="35287" xr:uid="{5C8516B9-1060-406D-9A60-64159F7037B1}"/>
    <cellStyle name="Comma 111 4 2 5" xfId="30808" xr:uid="{3A6A6FBE-B260-4B10-9C9E-026CB9CF0E2E}"/>
    <cellStyle name="Comma 111 4 3" xfId="9464" xr:uid="{00000000-0005-0000-0000-000059010000}"/>
    <cellStyle name="Comma 111 4 3 2" xfId="10213" xr:uid="{2D163C1F-DA3D-40C5-9C3F-ACBC383D17C5}"/>
    <cellStyle name="Comma 111 4 3 2 2" xfId="11722" xr:uid="{89C477DD-EFE7-4C3D-A895-A07722B6DC40}"/>
    <cellStyle name="Comma 111 4 3 2 2 2" xfId="13216" xr:uid="{58F76022-E8BB-4401-AA05-3266389BA6F7}"/>
    <cellStyle name="Comma 111 4 3 2 2 2 2" xfId="18452" xr:uid="{CCF979A5-A3B4-4891-99DD-19B2EC1A47A9}"/>
    <cellStyle name="Comma 111 4 3 2 2 2 2 2" xfId="28918" xr:uid="{BA0E971A-D9AC-4C16-8719-7C71DF197C0F}"/>
    <cellStyle name="Comma 111 4 3 2 2 2 2 2 2" xfId="50587" xr:uid="{89C7DE81-D8ED-4C84-B7A6-E869A96DFA2B}"/>
    <cellStyle name="Comma 111 4 3 2 2 2 2 3" xfId="40121" xr:uid="{A32037ED-E8BB-43F6-A43A-BB906624D8BA}"/>
    <cellStyle name="Comma 111 4 3 2 2 2 3" xfId="23686" xr:uid="{43F4180C-3272-4AED-82CC-5DDF607DC6F0}"/>
    <cellStyle name="Comma 111 4 3 2 2 2 3 2" xfId="45355" xr:uid="{32E8046B-A955-4DBB-9BA3-D1E49255856B}"/>
    <cellStyle name="Comma 111 4 3 2 2 2 4" xfId="34889" xr:uid="{A2DA284B-A986-404E-BFB7-022FA3454281}"/>
    <cellStyle name="Comma 111 4 3 2 2 3" xfId="16958" xr:uid="{D93EC118-B1BD-4B0A-BE56-3DA3C078EE52}"/>
    <cellStyle name="Comma 111 4 3 2 2 3 2" xfId="27424" xr:uid="{B69A9E63-B3B6-4632-AA6F-6593B30BF9A8}"/>
    <cellStyle name="Comma 111 4 3 2 2 3 2 2" xfId="49093" xr:uid="{3B5F4DE2-E5FF-491F-8C97-A5B67F60EE43}"/>
    <cellStyle name="Comma 111 4 3 2 2 3 3" xfId="38627" xr:uid="{2AAB3C4A-B2BC-466C-A9E6-354E98F0EF1D}"/>
    <cellStyle name="Comma 111 4 3 2 2 4" xfId="22192" xr:uid="{4488BAAD-706D-4C33-AF5E-1DC36DE2F4F9}"/>
    <cellStyle name="Comma 111 4 3 2 2 4 2" xfId="43861" xr:uid="{07A69A0C-8A8C-4A20-B3F9-A46D08BE3D8E}"/>
    <cellStyle name="Comma 111 4 3 2 2 5" xfId="33395" xr:uid="{CF2C0FD3-D9B6-4104-8E6D-F6587F327985}"/>
    <cellStyle name="Comma 111 4 3 2 3" xfId="10975" xr:uid="{C983E8D5-7DA2-4E5C-B1F7-E201BE93699E}"/>
    <cellStyle name="Comma 111 4 3 2 3 2" xfId="16211" xr:uid="{3D2721C6-5DE4-47AC-AEA7-4A34A43726DE}"/>
    <cellStyle name="Comma 111 4 3 2 3 2 2" xfId="26677" xr:uid="{FE0DD349-7737-405C-A224-FBF5974DC2AB}"/>
    <cellStyle name="Comma 111 4 3 2 3 2 2 2" xfId="48346" xr:uid="{A7E1A27E-B61C-4837-BF2E-89DF319F01D0}"/>
    <cellStyle name="Comma 111 4 3 2 3 2 3" xfId="37880" xr:uid="{F92FD049-2C10-4E67-B4E4-61AA5A9E0438}"/>
    <cellStyle name="Comma 111 4 3 2 3 3" xfId="21445" xr:uid="{505C1CB7-8F66-4653-947C-0191B994B87F}"/>
    <cellStyle name="Comma 111 4 3 2 3 3 2" xfId="43114" xr:uid="{D9B4B6B5-8369-4054-ABB2-CF221400EBC9}"/>
    <cellStyle name="Comma 111 4 3 2 3 4" xfId="32648" xr:uid="{BF21BF98-C051-4611-8454-8864AF4B8BDE}"/>
    <cellStyle name="Comma 111 4 3 2 4" xfId="12469" xr:uid="{6ED4C989-9516-4B1D-AF7A-11260AA024C5}"/>
    <cellStyle name="Comma 111 4 3 2 4 2" xfId="17705" xr:uid="{AB0BACFD-BFC8-47BA-80F8-58D86A4A8173}"/>
    <cellStyle name="Comma 111 4 3 2 4 2 2" xfId="28171" xr:uid="{7E6E7154-ECB5-430C-8E5D-39C7D06D8102}"/>
    <cellStyle name="Comma 111 4 3 2 4 2 2 2" xfId="49840" xr:uid="{8EBBD8FE-DFE6-4939-85F4-FBD738CC7B01}"/>
    <cellStyle name="Comma 111 4 3 2 4 2 3" xfId="39374" xr:uid="{4CB75DA6-E080-4CC2-BEDB-D3015C794ADC}"/>
    <cellStyle name="Comma 111 4 3 2 4 3" xfId="22939" xr:uid="{65992508-F5AD-4D52-8CCF-0C5DE8C422ED}"/>
    <cellStyle name="Comma 111 4 3 2 4 3 2" xfId="44608" xr:uid="{364D52CB-C544-4BBB-97FC-A0202D754E2B}"/>
    <cellStyle name="Comma 111 4 3 2 4 4" xfId="34142" xr:uid="{A0A11174-6EF0-48DD-AD72-9983776EFFC1}"/>
    <cellStyle name="Comma 111 4 3 2 5" xfId="14712" xr:uid="{50EA0867-06C3-4AF6-B358-532A8574E824}"/>
    <cellStyle name="Comma 111 4 3 2 5 2" xfId="19944" xr:uid="{23CE1561-EACA-45ED-94C6-90D56D460D10}"/>
    <cellStyle name="Comma 111 4 3 2 5 2 2" xfId="30410" xr:uid="{4C20883E-BC8E-406F-B3B2-C8A43CCACC41}"/>
    <cellStyle name="Comma 111 4 3 2 5 2 2 2" xfId="52079" xr:uid="{E815C7C0-1D91-495E-8A55-FF8AFA337F06}"/>
    <cellStyle name="Comma 111 4 3 2 5 2 3" xfId="41613" xr:uid="{3AE9656B-D1A9-4866-AF8F-912AE4C1EDD0}"/>
    <cellStyle name="Comma 111 4 3 2 5 3" xfId="25178" xr:uid="{66079A5F-7645-4783-8BE5-50B6F528334A}"/>
    <cellStyle name="Comma 111 4 3 2 5 3 2" xfId="46847" xr:uid="{975F1F78-ADC9-4003-8B86-9BC06CA12F80}"/>
    <cellStyle name="Comma 111 4 3 2 5 4" xfId="36381" xr:uid="{4E6018B1-8D30-4E62-84AC-F4EB8FBEDABC}"/>
    <cellStyle name="Comma 111 4 3 2 6" xfId="15465" xr:uid="{0ACB5464-4588-4481-BBAD-54B283719C27}"/>
    <cellStyle name="Comma 111 4 3 2 6 2" xfId="25931" xr:uid="{494ACA13-2D22-435E-83E2-53A80DA5F018}"/>
    <cellStyle name="Comma 111 4 3 2 6 2 2" xfId="47600" xr:uid="{65063C33-55D6-4A09-8516-ACB71102E6EA}"/>
    <cellStyle name="Comma 111 4 3 2 6 3" xfId="37134" xr:uid="{4A8A7268-C672-489A-94DD-9FDCED7AA926}"/>
    <cellStyle name="Comma 111 4 3 2 7" xfId="20699" xr:uid="{DF62B567-830B-4914-9E6A-9B8B4B691E2B}"/>
    <cellStyle name="Comma 111 4 3 2 7 2" xfId="42368" xr:uid="{BBBCE1ED-E4EE-4BC8-9EED-C1F827426B4B}"/>
    <cellStyle name="Comma 111 4 3 2 8" xfId="31902" xr:uid="{8B1DDC21-C384-4644-B7A5-76A727BEE5BC}"/>
    <cellStyle name="Comma 111 4 3 3" xfId="13967" xr:uid="{EA2D9CCE-0075-4252-86D1-1D914CC75279}"/>
    <cellStyle name="Comma 111 4 3 3 2" xfId="19199" xr:uid="{5EC048F7-D8E3-40FE-A857-76CDE7A11F21}"/>
    <cellStyle name="Comma 111 4 3 3 2 2" xfId="29665" xr:uid="{8DA70D5A-B345-4B7B-BBF0-395223D59A72}"/>
    <cellStyle name="Comma 111 4 3 3 2 2 2" xfId="51334" xr:uid="{173E82A1-AEBA-43C5-ABC6-DC107420D6D3}"/>
    <cellStyle name="Comma 111 4 3 3 2 3" xfId="40868" xr:uid="{23DA1558-1BD8-4A91-9672-F7A2382AC94B}"/>
    <cellStyle name="Comma 111 4 3 3 3" xfId="24433" xr:uid="{A66863A2-14B5-4B22-AF03-393E7E362504}"/>
    <cellStyle name="Comma 111 4 3 3 3 2" xfId="46102" xr:uid="{8C51DDEA-10AD-4C15-8FB1-8F408569E593}"/>
    <cellStyle name="Comma 111 4 3 3 4" xfId="35636" xr:uid="{64066A42-C372-4A07-87EA-2EA1AF531673}"/>
    <cellStyle name="Comma 111 4 3 4" xfId="31157" xr:uid="{567B8221-5B6E-45C5-A79E-AC647962C9BB}"/>
    <cellStyle name="Comma 111 4 4" xfId="9841" xr:uid="{5752C146-314E-4DD7-B221-96C2010DE063}"/>
    <cellStyle name="Comma 111 4 4 2" xfId="11350" xr:uid="{D021E63B-C75E-456C-BAAE-B1C553647515}"/>
    <cellStyle name="Comma 111 4 4 2 2" xfId="12844" xr:uid="{6B6E660B-5AEF-48BB-9011-9CC04FF4F64A}"/>
    <cellStyle name="Comma 111 4 4 2 2 2" xfId="18080" xr:uid="{6B556093-E9C6-45BE-B4DB-E2AA4F23A408}"/>
    <cellStyle name="Comma 111 4 4 2 2 2 2" xfId="28546" xr:uid="{CF305DE5-C5C7-4BF4-BB92-08DF704C1BA9}"/>
    <cellStyle name="Comma 111 4 4 2 2 2 2 2" xfId="50215" xr:uid="{A97F2276-0A8D-41C3-8BAE-B56ED31172DC}"/>
    <cellStyle name="Comma 111 4 4 2 2 2 3" xfId="39749" xr:uid="{01F9B9B6-49A7-4FDC-88EB-79F7E52991C0}"/>
    <cellStyle name="Comma 111 4 4 2 2 3" xfId="23314" xr:uid="{FEEF9CC9-3BDC-4441-A28E-52CAFE675D72}"/>
    <cellStyle name="Comma 111 4 4 2 2 3 2" xfId="44983" xr:uid="{A49ECB12-3BF5-4619-A109-C2026D9F1F84}"/>
    <cellStyle name="Comma 111 4 4 2 2 4" xfId="34517" xr:uid="{F9F835A4-A65B-42B5-81C0-01F11FC17F88}"/>
    <cellStyle name="Comma 111 4 4 2 3" xfId="16586" xr:uid="{4B568028-2C75-483B-9E1A-F460CE5B984F}"/>
    <cellStyle name="Comma 111 4 4 2 3 2" xfId="27052" xr:uid="{41F4209D-C254-40B0-B033-E75C9830F77A}"/>
    <cellStyle name="Comma 111 4 4 2 3 2 2" xfId="48721" xr:uid="{21877D22-AC13-4DBA-93C2-8121355D8EE1}"/>
    <cellStyle name="Comma 111 4 4 2 3 3" xfId="38255" xr:uid="{142222D2-22AE-4209-94EF-21CBA420E8E2}"/>
    <cellStyle name="Comma 111 4 4 2 4" xfId="21820" xr:uid="{2A0B52F3-FDE2-45B7-969D-6FE529884773}"/>
    <cellStyle name="Comma 111 4 4 2 4 2" xfId="43489" xr:uid="{2F887BBA-7445-4B88-9206-1EBE301A7AA3}"/>
    <cellStyle name="Comma 111 4 4 2 5" xfId="33023" xr:uid="{8FDAE899-31D4-4C26-BA05-8712F2C897F9}"/>
    <cellStyle name="Comma 111 4 4 3" xfId="10603" xr:uid="{84CBC024-E068-4FD5-9310-09695E55EE86}"/>
    <cellStyle name="Comma 111 4 4 3 2" xfId="15839" xr:uid="{813EEB20-14E2-4F21-9597-6B502659D653}"/>
    <cellStyle name="Comma 111 4 4 3 2 2" xfId="26305" xr:uid="{4D22B984-B2EC-4112-ABF0-F8A52AC7ADE6}"/>
    <cellStyle name="Comma 111 4 4 3 2 2 2" xfId="47974" xr:uid="{D6C79594-5F13-4BA2-943C-6240DADD9D12}"/>
    <cellStyle name="Comma 111 4 4 3 2 3" xfId="37508" xr:uid="{1F8F970C-9CDC-4424-8AA3-54DEB95DEB57}"/>
    <cellStyle name="Comma 111 4 4 3 3" xfId="21073" xr:uid="{2B7D5E46-114C-490D-B107-427C4D4C57D8}"/>
    <cellStyle name="Comma 111 4 4 3 3 2" xfId="42742" xr:uid="{83FF9716-1AF4-41DB-B9E8-8CA12C1B983F}"/>
    <cellStyle name="Comma 111 4 4 3 4" xfId="32276" xr:uid="{3E8086A8-48B3-47C4-A052-AEBA996B3F73}"/>
    <cellStyle name="Comma 111 4 4 4" xfId="12097" xr:uid="{DA79A4DD-6E6B-497C-B3A9-1DA067DE80A3}"/>
    <cellStyle name="Comma 111 4 4 4 2" xfId="17333" xr:uid="{1E5A0A61-96C0-4733-BBDD-8B133C37BC86}"/>
    <cellStyle name="Comma 111 4 4 4 2 2" xfId="27799" xr:uid="{40B4A72A-C578-4D37-9698-2C30B551FCD8}"/>
    <cellStyle name="Comma 111 4 4 4 2 2 2" xfId="49468" xr:uid="{9809A260-4B67-460F-8029-56F38E4A5F56}"/>
    <cellStyle name="Comma 111 4 4 4 2 3" xfId="39002" xr:uid="{F2164897-57A7-4DE1-87A2-E2E4B5A8B22D}"/>
    <cellStyle name="Comma 111 4 4 4 3" xfId="22567" xr:uid="{48FA9DAD-698F-404C-A306-5B50A634C04C}"/>
    <cellStyle name="Comma 111 4 4 4 3 2" xfId="44236" xr:uid="{EBE84DD5-F024-4972-80FD-37FF1DBDF1A5}"/>
    <cellStyle name="Comma 111 4 4 4 4" xfId="33770" xr:uid="{1E835C6A-0C12-41D6-AF07-B3FEE2A93E22}"/>
    <cellStyle name="Comma 111 4 4 5" xfId="14340" xr:uid="{2FFBE6C6-2B9A-4135-9258-C28B0FDECD7D}"/>
    <cellStyle name="Comma 111 4 4 5 2" xfId="19572" xr:uid="{ADB8825C-DF91-4FCE-88A3-D5724182B39C}"/>
    <cellStyle name="Comma 111 4 4 5 2 2" xfId="30038" xr:uid="{320D0D03-1794-41CF-B8A1-3BFF3E7C7425}"/>
    <cellStyle name="Comma 111 4 4 5 2 2 2" xfId="51707" xr:uid="{1101C229-B4A3-4888-BD73-29806E6E0CCE}"/>
    <cellStyle name="Comma 111 4 4 5 2 3" xfId="41241" xr:uid="{FD680680-6A00-4D45-BCDC-15DD818F6FBB}"/>
    <cellStyle name="Comma 111 4 4 5 3" xfId="24806" xr:uid="{D644B58B-1591-4953-A3FD-76F77ABB48CA}"/>
    <cellStyle name="Comma 111 4 4 5 3 2" xfId="46475" xr:uid="{1E6FE0BB-0118-4346-A81F-2F734FCE66C0}"/>
    <cellStyle name="Comma 111 4 4 5 4" xfId="36009" xr:uid="{90CC131E-C94F-4B56-8FA2-C0BCBBC8B4B7}"/>
    <cellStyle name="Comma 111 4 4 6" xfId="15093" xr:uid="{18A41705-5FCD-4A67-99C6-3646BB9E8CF4}"/>
    <cellStyle name="Comma 111 4 4 6 2" xfId="25559" xr:uid="{08528C18-A46D-419C-A268-2C3E6E401266}"/>
    <cellStyle name="Comma 111 4 4 6 2 2" xfId="47228" xr:uid="{D669BE73-A195-4E07-A179-F6C1CF3F9AC8}"/>
    <cellStyle name="Comma 111 4 4 6 3" xfId="36762" xr:uid="{05A632AC-E671-4EFB-8F27-5368971712B9}"/>
    <cellStyle name="Comma 111 4 4 7" xfId="20327" xr:uid="{BCEBA42D-8A6A-46DA-918F-D16317F65B18}"/>
    <cellStyle name="Comma 111 4 4 7 2" xfId="41996" xr:uid="{43001F26-4905-4BBA-8674-6E340DAC8EC6}"/>
    <cellStyle name="Comma 111 4 4 8" xfId="31530" xr:uid="{70A48761-A85C-4383-AB8E-B05864D6216C}"/>
    <cellStyle name="Comma 111 4 5" xfId="13596" xr:uid="{553DE8CF-93D4-46A2-B3C0-E3055E2489DF}"/>
    <cellStyle name="Comma 111 4 5 2" xfId="18828" xr:uid="{0739E171-58F1-4872-8208-6BAA072B6A59}"/>
    <cellStyle name="Comma 111 4 5 2 2" xfId="29294" xr:uid="{11C6034E-60D8-4AAA-AB9B-FEFEAA4B0AD9}"/>
    <cellStyle name="Comma 111 4 5 2 2 2" xfId="50963" xr:uid="{439541E1-AA90-4BC0-8359-C5636F37EE6C}"/>
    <cellStyle name="Comma 111 4 5 2 3" xfId="40497" xr:uid="{0DF89B73-3AE8-4AA1-A072-384752DDBA2B}"/>
    <cellStyle name="Comma 111 4 5 3" xfId="24062" xr:uid="{1778BB29-86BA-4C2C-9390-DFE69363191A}"/>
    <cellStyle name="Comma 111 4 5 3 2" xfId="45731" xr:uid="{3FC9ADBD-6B41-4626-9C6B-6E9C8179EB03}"/>
    <cellStyle name="Comma 111 4 5 4" xfId="35265" xr:uid="{A63BA995-2433-42FD-AF56-1567121F151B}"/>
    <cellStyle name="Comma 111 4 6" xfId="30786" xr:uid="{A61EDEB0-1157-4E32-9961-70B8FF9C398C}"/>
    <cellStyle name="Comma 111 5" xfId="5082" xr:uid="{00000000-0005-0000-0000-00005A010000}"/>
    <cellStyle name="Comma 111 5 2" xfId="9487" xr:uid="{00000000-0005-0000-0000-00005B010000}"/>
    <cellStyle name="Comma 111 5 2 2" xfId="10236" xr:uid="{62DB43B3-54E0-4210-8C1D-5016552B53AE}"/>
    <cellStyle name="Comma 111 5 2 2 2" xfId="11745" xr:uid="{3B9693CB-A097-4AFF-BFBD-C1116BF7A3AB}"/>
    <cellStyle name="Comma 111 5 2 2 2 2" xfId="13239" xr:uid="{2AFE65A8-2455-43E4-9A60-D092975AD4E4}"/>
    <cellStyle name="Comma 111 5 2 2 2 2 2" xfId="18475" xr:uid="{948CA447-9473-41BA-A874-41A2AAEEAAA2}"/>
    <cellStyle name="Comma 111 5 2 2 2 2 2 2" xfId="28941" xr:uid="{80383C7F-2F67-4E32-BC1B-F07D05B7C76B}"/>
    <cellStyle name="Comma 111 5 2 2 2 2 2 2 2" xfId="50610" xr:uid="{8601C18D-6067-4E7D-B4D1-94C668A828E0}"/>
    <cellStyle name="Comma 111 5 2 2 2 2 2 3" xfId="40144" xr:uid="{7D2E6105-1FC1-4714-AF0A-E30FEE26955A}"/>
    <cellStyle name="Comma 111 5 2 2 2 2 3" xfId="23709" xr:uid="{C17CD352-7EED-43FF-A6D7-751F97F7323E}"/>
    <cellStyle name="Comma 111 5 2 2 2 2 3 2" xfId="45378" xr:uid="{A829A337-0270-415A-85D2-425F1E030C5C}"/>
    <cellStyle name="Comma 111 5 2 2 2 2 4" xfId="34912" xr:uid="{A99353F8-B641-44CC-BEE1-7CDE1FCF317F}"/>
    <cellStyle name="Comma 111 5 2 2 2 3" xfId="16981" xr:uid="{E71CEC39-B570-4A67-BFCF-162E2A9CC619}"/>
    <cellStyle name="Comma 111 5 2 2 2 3 2" xfId="27447" xr:uid="{F0451739-EAD5-4ECA-B9EA-759E86BC9163}"/>
    <cellStyle name="Comma 111 5 2 2 2 3 2 2" xfId="49116" xr:uid="{72F5BCF8-31A7-49E0-8996-ED6ACD214BE4}"/>
    <cellStyle name="Comma 111 5 2 2 2 3 3" xfId="38650" xr:uid="{FCB9FC29-0456-487E-9B16-9DC05E527E55}"/>
    <cellStyle name="Comma 111 5 2 2 2 4" xfId="22215" xr:uid="{9219352C-7245-43E6-B13E-A2CC400746C0}"/>
    <cellStyle name="Comma 111 5 2 2 2 4 2" xfId="43884" xr:uid="{2D1F826C-7C26-404C-9B74-CE3FF82D444C}"/>
    <cellStyle name="Comma 111 5 2 2 2 5" xfId="33418" xr:uid="{72A25705-4923-43DC-AD04-8B3380513F74}"/>
    <cellStyle name="Comma 111 5 2 2 3" xfId="10998" xr:uid="{B20E8383-B779-4C70-9318-BA17F19266CB}"/>
    <cellStyle name="Comma 111 5 2 2 3 2" xfId="16234" xr:uid="{BBB5D0B7-69C0-4F96-9345-EF117940B0B4}"/>
    <cellStyle name="Comma 111 5 2 2 3 2 2" xfId="26700" xr:uid="{F063DE7A-CD4A-4EF1-8991-C4D08041B9A0}"/>
    <cellStyle name="Comma 111 5 2 2 3 2 2 2" xfId="48369" xr:uid="{940CAB29-E028-4EAF-B859-B64123C312F2}"/>
    <cellStyle name="Comma 111 5 2 2 3 2 3" xfId="37903" xr:uid="{1C6DA0D7-DE91-4B19-9694-00EE6139D454}"/>
    <cellStyle name="Comma 111 5 2 2 3 3" xfId="21468" xr:uid="{471832A3-415B-4FBB-8032-0137C8BA7208}"/>
    <cellStyle name="Comma 111 5 2 2 3 3 2" xfId="43137" xr:uid="{85B391BB-F93C-4959-A3FA-DE257A87DA6F}"/>
    <cellStyle name="Comma 111 5 2 2 3 4" xfId="32671" xr:uid="{BBB7C24E-0931-4495-924B-5EF04AB96E4B}"/>
    <cellStyle name="Comma 111 5 2 2 4" xfId="12492" xr:uid="{7FBC413D-AF25-46AC-9025-295AA85BC1A6}"/>
    <cellStyle name="Comma 111 5 2 2 4 2" xfId="17728" xr:uid="{C2A7C727-B28E-4CDC-8DC1-4C51BCB72176}"/>
    <cellStyle name="Comma 111 5 2 2 4 2 2" xfId="28194" xr:uid="{64FFC11A-2417-4425-9CEA-390F4567E661}"/>
    <cellStyle name="Comma 111 5 2 2 4 2 2 2" xfId="49863" xr:uid="{98257577-DDFF-4C2A-B14E-8125B2702A1E}"/>
    <cellStyle name="Comma 111 5 2 2 4 2 3" xfId="39397" xr:uid="{529E23B3-E157-4FE7-B4B6-65687B1F3A3D}"/>
    <cellStyle name="Comma 111 5 2 2 4 3" xfId="22962" xr:uid="{73254AB7-6F24-43CF-9DED-E4A3FBFDD826}"/>
    <cellStyle name="Comma 111 5 2 2 4 3 2" xfId="44631" xr:uid="{3F747C14-1537-4E65-8C94-BBA2C7F71C2B}"/>
    <cellStyle name="Comma 111 5 2 2 4 4" xfId="34165" xr:uid="{89573147-54CF-4BC7-B679-CD32A4E2981A}"/>
    <cellStyle name="Comma 111 5 2 2 5" xfId="14735" xr:uid="{950E393E-C7AC-4212-A493-DDEB2382EFA4}"/>
    <cellStyle name="Comma 111 5 2 2 5 2" xfId="19967" xr:uid="{B6D3D64D-A33C-4BC3-9C99-E2A8ECFADEC8}"/>
    <cellStyle name="Comma 111 5 2 2 5 2 2" xfId="30433" xr:uid="{BF57DD1E-C26F-49F4-9527-96F502573B87}"/>
    <cellStyle name="Comma 111 5 2 2 5 2 2 2" xfId="52102" xr:uid="{CFA4871C-1D23-4C85-96AA-2F97530A7984}"/>
    <cellStyle name="Comma 111 5 2 2 5 2 3" xfId="41636" xr:uid="{3DC6F5A0-6B6C-47B6-9A2D-A2492B0FEFD0}"/>
    <cellStyle name="Comma 111 5 2 2 5 3" xfId="25201" xr:uid="{DF6532D5-B0ED-404C-A3D1-F80A70C2CD42}"/>
    <cellStyle name="Comma 111 5 2 2 5 3 2" xfId="46870" xr:uid="{D08B2A19-67E6-4AE9-A587-265C9504D1C4}"/>
    <cellStyle name="Comma 111 5 2 2 5 4" xfId="36404" xr:uid="{A7E15F25-DF6A-413E-984A-FAC4C0B2A327}"/>
    <cellStyle name="Comma 111 5 2 2 6" xfId="15488" xr:uid="{C122D19A-15E7-4444-B578-D46D56B8FDB4}"/>
    <cellStyle name="Comma 111 5 2 2 6 2" xfId="25954" xr:uid="{0C718E78-D3C2-4BBB-9582-1DA7A2C5A346}"/>
    <cellStyle name="Comma 111 5 2 2 6 2 2" xfId="47623" xr:uid="{92A32EB2-985A-4ABC-879A-FA656FDAE5B6}"/>
    <cellStyle name="Comma 111 5 2 2 6 3" xfId="37157" xr:uid="{24D4E835-0456-4AF5-9962-F2B4529FF892}"/>
    <cellStyle name="Comma 111 5 2 2 7" xfId="20722" xr:uid="{52DEB417-E256-483B-9187-EE85B1C43558}"/>
    <cellStyle name="Comma 111 5 2 2 7 2" xfId="42391" xr:uid="{1F558B2B-7276-4679-8688-34CA583899FB}"/>
    <cellStyle name="Comma 111 5 2 2 8" xfId="31925" xr:uid="{997481B7-B6D3-4744-A1B1-3F6C00BE77C6}"/>
    <cellStyle name="Comma 111 5 2 3" xfId="13990" xr:uid="{7A6ED339-3C9F-42AE-B03B-B6F9620DE538}"/>
    <cellStyle name="Comma 111 5 2 3 2" xfId="19222" xr:uid="{2D78FFF5-356C-424F-86FB-7C5C5206E906}"/>
    <cellStyle name="Comma 111 5 2 3 2 2" xfId="29688" xr:uid="{52D06B21-2341-403D-9E92-78207DBF8758}"/>
    <cellStyle name="Comma 111 5 2 3 2 2 2" xfId="51357" xr:uid="{5406629C-74F6-4BBE-A5D7-B5E8AA90364E}"/>
    <cellStyle name="Comma 111 5 2 3 2 3" xfId="40891" xr:uid="{32287EE7-3AD1-4AC2-8ACC-33DEB87AFF03}"/>
    <cellStyle name="Comma 111 5 2 3 3" xfId="24456" xr:uid="{CE40ED60-D3FD-45FF-8F8E-8B8855FF0E78}"/>
    <cellStyle name="Comma 111 5 2 3 3 2" xfId="46125" xr:uid="{88E7CEB1-F96F-4E94-9675-F99C6B791FE0}"/>
    <cellStyle name="Comma 111 5 2 3 4" xfId="35659" xr:uid="{89856F08-47BE-4626-87E0-5FC5B8C9DE26}"/>
    <cellStyle name="Comma 111 5 2 4" xfId="31180" xr:uid="{5C500FFF-71AB-4F27-8B97-43320A2458C4}"/>
    <cellStyle name="Comma 111 5 3" xfId="9864" xr:uid="{ADBB0A46-BB5A-4768-8844-17B64807F369}"/>
    <cellStyle name="Comma 111 5 3 2" xfId="11373" xr:uid="{52373E9A-5228-462A-AC73-FBAA50D3BC03}"/>
    <cellStyle name="Comma 111 5 3 2 2" xfId="12867" xr:uid="{4725C888-4D62-401A-BADA-A6522DE7D33B}"/>
    <cellStyle name="Comma 111 5 3 2 2 2" xfId="18103" xr:uid="{C88912B5-B50A-43E7-8595-1230D82C24F9}"/>
    <cellStyle name="Comma 111 5 3 2 2 2 2" xfId="28569" xr:uid="{7C4365E9-8B80-4AC2-BD1D-BECF5123F0E9}"/>
    <cellStyle name="Comma 111 5 3 2 2 2 2 2" xfId="50238" xr:uid="{D80489D5-F8FB-41B6-BF0A-7473DEE182E2}"/>
    <cellStyle name="Comma 111 5 3 2 2 2 3" xfId="39772" xr:uid="{1BB00AA5-D7E2-4920-ADA9-B744CEDEC3B5}"/>
    <cellStyle name="Comma 111 5 3 2 2 3" xfId="23337" xr:uid="{06CF6C24-3066-4BDC-9C21-76E4EB763041}"/>
    <cellStyle name="Comma 111 5 3 2 2 3 2" xfId="45006" xr:uid="{78CD0B81-FAA5-482F-96CD-E93D2BD670A3}"/>
    <cellStyle name="Comma 111 5 3 2 2 4" xfId="34540" xr:uid="{B36ECE09-BD20-4A4A-B8D2-E7D3B00E3840}"/>
    <cellStyle name="Comma 111 5 3 2 3" xfId="16609" xr:uid="{6FEF2C1E-8680-434B-995B-03B5EFB0177C}"/>
    <cellStyle name="Comma 111 5 3 2 3 2" xfId="27075" xr:uid="{40CA516E-BC2A-4890-A1BC-62C9DD161001}"/>
    <cellStyle name="Comma 111 5 3 2 3 2 2" xfId="48744" xr:uid="{3C5A4299-44B7-4AF5-B3C9-813DCE00CAC7}"/>
    <cellStyle name="Comma 111 5 3 2 3 3" xfId="38278" xr:uid="{70785D5B-70E5-4BEF-A89E-1ED875DE1F2C}"/>
    <cellStyle name="Comma 111 5 3 2 4" xfId="21843" xr:uid="{42EDFC62-F71C-4398-AE65-8BA5D3BCFDF4}"/>
    <cellStyle name="Comma 111 5 3 2 4 2" xfId="43512" xr:uid="{B207E3D8-D32B-4DD5-B496-29A231663826}"/>
    <cellStyle name="Comma 111 5 3 2 5" xfId="33046" xr:uid="{53862C0F-9DB1-4C1B-9F5F-3ADC1D80ACDA}"/>
    <cellStyle name="Comma 111 5 3 3" xfId="10626" xr:uid="{E4EF06A8-C140-47B3-A4C0-2DD3196B1648}"/>
    <cellStyle name="Comma 111 5 3 3 2" xfId="15862" xr:uid="{2B03A69C-15D3-4E4C-AA06-BE264ADA0707}"/>
    <cellStyle name="Comma 111 5 3 3 2 2" xfId="26328" xr:uid="{34913551-8544-414C-A97E-CA12ED635AA2}"/>
    <cellStyle name="Comma 111 5 3 3 2 2 2" xfId="47997" xr:uid="{F3B1A8C5-0D8D-4DE1-B45F-FAE56AC21AB5}"/>
    <cellStyle name="Comma 111 5 3 3 2 3" xfId="37531" xr:uid="{8028AF7F-5A90-4483-87D2-803D26D10008}"/>
    <cellStyle name="Comma 111 5 3 3 3" xfId="21096" xr:uid="{EEF8D34C-6F35-40B0-8929-01ED2F6307E3}"/>
    <cellStyle name="Comma 111 5 3 3 3 2" xfId="42765" xr:uid="{C612FB9C-37CC-4682-B941-615375487E44}"/>
    <cellStyle name="Comma 111 5 3 3 4" xfId="32299" xr:uid="{659364A5-775F-488E-9891-19883D8F5559}"/>
    <cellStyle name="Comma 111 5 3 4" xfId="12120" xr:uid="{B826AEE0-F89F-4559-B048-7B836466E69E}"/>
    <cellStyle name="Comma 111 5 3 4 2" xfId="17356" xr:uid="{6CD3EAD8-9272-4B3A-8353-BCC105F7CBD0}"/>
    <cellStyle name="Comma 111 5 3 4 2 2" xfId="27822" xr:uid="{31AAEA02-24D1-4CEF-87B1-812B3D3F2912}"/>
    <cellStyle name="Comma 111 5 3 4 2 2 2" xfId="49491" xr:uid="{CCDDC84C-79EB-4D35-9F6C-BBA3F8190B38}"/>
    <cellStyle name="Comma 111 5 3 4 2 3" xfId="39025" xr:uid="{AEBFAF0B-F1FD-4783-8827-7ADE87E058FE}"/>
    <cellStyle name="Comma 111 5 3 4 3" xfId="22590" xr:uid="{EB24F901-5DAB-4A31-8D9C-9EE657BE41CB}"/>
    <cellStyle name="Comma 111 5 3 4 3 2" xfId="44259" xr:uid="{474D12EB-63DE-4C85-B177-350748B7932C}"/>
    <cellStyle name="Comma 111 5 3 4 4" xfId="33793" xr:uid="{385D11F0-C5DD-4563-AD56-4209AFF5F6A1}"/>
    <cellStyle name="Comma 111 5 3 5" xfId="14363" xr:uid="{C99C91D2-A52D-4985-B89F-38E1936127C7}"/>
    <cellStyle name="Comma 111 5 3 5 2" xfId="19595" xr:uid="{B05A522A-9FD5-4E98-AEAF-438C0F476FE5}"/>
    <cellStyle name="Comma 111 5 3 5 2 2" xfId="30061" xr:uid="{4CEDB18D-F0CC-4368-B087-C1D1D9F69A38}"/>
    <cellStyle name="Comma 111 5 3 5 2 2 2" xfId="51730" xr:uid="{8510086F-3E99-4A96-9DB8-BBB3391F8917}"/>
    <cellStyle name="Comma 111 5 3 5 2 3" xfId="41264" xr:uid="{B1AD5694-284B-4D49-BD09-A07BA5AEE53A}"/>
    <cellStyle name="Comma 111 5 3 5 3" xfId="24829" xr:uid="{46C3CB77-A4EF-4CE3-A9F7-2BB40E321A84}"/>
    <cellStyle name="Comma 111 5 3 5 3 2" xfId="46498" xr:uid="{7B8E05F5-6B3D-454D-B7AB-581EC59B7FD0}"/>
    <cellStyle name="Comma 111 5 3 5 4" xfId="36032" xr:uid="{8068A6EA-6ED0-4C2E-AF05-261D2E14B55B}"/>
    <cellStyle name="Comma 111 5 3 6" xfId="15116" xr:uid="{5194CA46-F487-431D-9978-90782A21B790}"/>
    <cellStyle name="Comma 111 5 3 6 2" xfId="25582" xr:uid="{421206FF-BF6D-4E33-880D-230A367DDAE3}"/>
    <cellStyle name="Comma 111 5 3 6 2 2" xfId="47251" xr:uid="{ED090BCA-809A-46F2-8B2B-18D85E346342}"/>
    <cellStyle name="Comma 111 5 3 6 3" xfId="36785" xr:uid="{CC4137D9-EA69-4C7F-9827-D8B19C22421F}"/>
    <cellStyle name="Comma 111 5 3 7" xfId="20350" xr:uid="{A52ECDA6-9E4C-46DB-818E-8ED6FD4FAFDB}"/>
    <cellStyle name="Comma 111 5 3 7 2" xfId="42019" xr:uid="{301BAC1F-8DD0-44F1-838E-7044CDD0ECF5}"/>
    <cellStyle name="Comma 111 5 3 8" xfId="31553" xr:uid="{A5E684B6-D124-4B87-8C4F-38F1FAE6DC8E}"/>
    <cellStyle name="Comma 111 5 4" xfId="13619" xr:uid="{AA2F445D-2075-4854-97B9-FA2E6B27F8A8}"/>
    <cellStyle name="Comma 111 5 4 2" xfId="18851" xr:uid="{E61572C6-AEB7-4EC4-91F5-A7E7E3E4B0D4}"/>
    <cellStyle name="Comma 111 5 4 2 2" xfId="29317" xr:uid="{8EF6178D-8995-4AB8-BD00-298BBE6C7E22}"/>
    <cellStyle name="Comma 111 5 4 2 2 2" xfId="50986" xr:uid="{A296B648-B4E8-494E-A44A-0EA2BD4ACC10}"/>
    <cellStyle name="Comma 111 5 4 2 3" xfId="40520" xr:uid="{CB14F2AA-980A-4661-9977-B92A62384B40}"/>
    <cellStyle name="Comma 111 5 4 3" xfId="24085" xr:uid="{8B2DA5B5-DEA1-416C-A5A6-A42401282659}"/>
    <cellStyle name="Comma 111 5 4 3 2" xfId="45754" xr:uid="{588841A5-BFB8-4E3A-82E4-F657B08871DB}"/>
    <cellStyle name="Comma 111 5 4 4" xfId="35288" xr:uid="{1D8E4EB5-9C4D-4651-B26E-85A9B092638C}"/>
    <cellStyle name="Comma 111 5 5" xfId="30809" xr:uid="{0B186106-EF45-47A9-BA36-193399A618AA}"/>
    <cellStyle name="Comma 111 6" xfId="9383" xr:uid="{00000000-0005-0000-0000-00005C010000}"/>
    <cellStyle name="Comma 111 6 2" xfId="10132" xr:uid="{144FB795-91C5-42BF-B0E3-4107BB082DBB}"/>
    <cellStyle name="Comma 111 6 2 2" xfId="11641" xr:uid="{09CF09C9-43C5-4490-A850-D20905B20C96}"/>
    <cellStyle name="Comma 111 6 2 2 2" xfId="13135" xr:uid="{FAC1F2F4-C100-4878-9E70-46330EB7EE14}"/>
    <cellStyle name="Comma 111 6 2 2 2 2" xfId="18371" xr:uid="{8D5900EA-89B1-45B5-B9A3-8B1832BA8859}"/>
    <cellStyle name="Comma 111 6 2 2 2 2 2" xfId="28837" xr:uid="{2B7FE4DF-F8FC-4E8B-82E7-EBA94CA7E3E9}"/>
    <cellStyle name="Comma 111 6 2 2 2 2 2 2" xfId="50506" xr:uid="{ECB8B3A4-2DD9-4427-AE01-611A9083A4A5}"/>
    <cellStyle name="Comma 111 6 2 2 2 2 3" xfId="40040" xr:uid="{993E2D6D-527F-4ACA-8803-02DF8F8C0343}"/>
    <cellStyle name="Comma 111 6 2 2 2 3" xfId="23605" xr:uid="{A17B58C3-23ED-4BAA-8BAE-D90AD11D8822}"/>
    <cellStyle name="Comma 111 6 2 2 2 3 2" xfId="45274" xr:uid="{798280A1-4741-4330-9630-EB54AFE71C44}"/>
    <cellStyle name="Comma 111 6 2 2 2 4" xfId="34808" xr:uid="{DC010512-326A-4A3B-942E-DB77AA309DF7}"/>
    <cellStyle name="Comma 111 6 2 2 3" xfId="16877" xr:uid="{D5AAA532-A944-4F95-9A00-8DE9E58C2D18}"/>
    <cellStyle name="Comma 111 6 2 2 3 2" xfId="27343" xr:uid="{6FA1EF54-B3E5-4C37-AD32-0A4CFA1BC42E}"/>
    <cellStyle name="Comma 111 6 2 2 3 2 2" xfId="49012" xr:uid="{E3FAD6F1-CE51-4339-8A3A-F42F24BA8B79}"/>
    <cellStyle name="Comma 111 6 2 2 3 3" xfId="38546" xr:uid="{992E20F8-D38A-46E9-972A-24956FDD15E8}"/>
    <cellStyle name="Comma 111 6 2 2 4" xfId="22111" xr:uid="{E69B794E-E4EA-4281-9230-B11AB545D88C}"/>
    <cellStyle name="Comma 111 6 2 2 4 2" xfId="43780" xr:uid="{50E7BA8F-4389-4410-9F47-7FF1B1814867}"/>
    <cellStyle name="Comma 111 6 2 2 5" xfId="33314" xr:uid="{3FDA8E7C-65D2-4853-8E59-D034CB750365}"/>
    <cellStyle name="Comma 111 6 2 3" xfId="10894" xr:uid="{5E0847F9-DA17-444C-AA6D-8884CCECF31C}"/>
    <cellStyle name="Comma 111 6 2 3 2" xfId="16130" xr:uid="{B636A232-98B6-4F56-85E1-8D4ABA8E6BB7}"/>
    <cellStyle name="Comma 111 6 2 3 2 2" xfId="26596" xr:uid="{005F817F-E6D6-456B-89E9-27A3DC766370}"/>
    <cellStyle name="Comma 111 6 2 3 2 2 2" xfId="48265" xr:uid="{82B09D92-0024-4FC1-A4C3-59A2C5A0E61C}"/>
    <cellStyle name="Comma 111 6 2 3 2 3" xfId="37799" xr:uid="{069D4D88-A99D-4DE5-B605-070486396E19}"/>
    <cellStyle name="Comma 111 6 2 3 3" xfId="21364" xr:uid="{FEBCFAEC-0D80-4CD0-B3DF-F3ECCAF39BEA}"/>
    <cellStyle name="Comma 111 6 2 3 3 2" xfId="43033" xr:uid="{91ECBDBF-D93E-444F-8688-3D996891DBEE}"/>
    <cellStyle name="Comma 111 6 2 3 4" xfId="32567" xr:uid="{A07FD8D5-8AA7-4D0C-A964-FD79A6C62EE4}"/>
    <cellStyle name="Comma 111 6 2 4" xfId="12388" xr:uid="{C71ECB86-7DFC-4E97-9189-6565DA43B4BB}"/>
    <cellStyle name="Comma 111 6 2 4 2" xfId="17624" xr:uid="{B1026149-BA9A-43A2-B3EE-C15A4F0E8C06}"/>
    <cellStyle name="Comma 111 6 2 4 2 2" xfId="28090" xr:uid="{8B5F38FE-DD44-4547-866A-09C66E747DDF}"/>
    <cellStyle name="Comma 111 6 2 4 2 2 2" xfId="49759" xr:uid="{F57304DE-FB84-473E-955C-6EE9172BCE04}"/>
    <cellStyle name="Comma 111 6 2 4 2 3" xfId="39293" xr:uid="{8EA0FE63-8D72-4DA0-8D61-4DD1B6998D58}"/>
    <cellStyle name="Comma 111 6 2 4 3" xfId="22858" xr:uid="{AED0CB1E-E2F2-4BCE-B2E2-38F4B13C85C6}"/>
    <cellStyle name="Comma 111 6 2 4 3 2" xfId="44527" xr:uid="{177017C0-5443-44C0-AC23-3B3B9EB5C775}"/>
    <cellStyle name="Comma 111 6 2 4 4" xfId="34061" xr:uid="{0671C6C1-17D5-4D6F-9425-B1CE7AF70841}"/>
    <cellStyle name="Comma 111 6 2 5" xfId="14631" xr:uid="{12157BFB-B8BF-40D6-8EDF-C1BB91E0CFEF}"/>
    <cellStyle name="Comma 111 6 2 5 2" xfId="19863" xr:uid="{8C26D1D0-BB4C-43F4-9345-D72D67A2E367}"/>
    <cellStyle name="Comma 111 6 2 5 2 2" xfId="30329" xr:uid="{29EBCD29-581A-4878-96FD-A3F6759C0B02}"/>
    <cellStyle name="Comma 111 6 2 5 2 2 2" xfId="51998" xr:uid="{BBA2DA99-82C1-4288-B279-DE8AC80404C5}"/>
    <cellStyle name="Comma 111 6 2 5 2 3" xfId="41532" xr:uid="{66DC4281-FF95-4C9C-AF7F-D96D3D923488}"/>
    <cellStyle name="Comma 111 6 2 5 3" xfId="25097" xr:uid="{C15AAC86-BB76-4848-A8B6-F60E23EA073C}"/>
    <cellStyle name="Comma 111 6 2 5 3 2" xfId="46766" xr:uid="{301F72C5-DD97-4C5D-9CDB-F6CC8D7601BE}"/>
    <cellStyle name="Comma 111 6 2 5 4" xfId="36300" xr:uid="{12047E36-34E5-4DDA-902F-5197FA8BBDE7}"/>
    <cellStyle name="Comma 111 6 2 6" xfId="15384" xr:uid="{F06DEF17-4260-4160-A75B-8EE8E1649617}"/>
    <cellStyle name="Comma 111 6 2 6 2" xfId="25850" xr:uid="{8ABCFB8F-28F7-4497-822B-AC23CB59048A}"/>
    <cellStyle name="Comma 111 6 2 6 2 2" xfId="47519" xr:uid="{111A5F5A-7FBE-47B9-84F3-F684267E1254}"/>
    <cellStyle name="Comma 111 6 2 6 3" xfId="37053" xr:uid="{4E499F3F-C2BE-4C2F-97E7-2F31F39AEDF3}"/>
    <cellStyle name="Comma 111 6 2 7" xfId="20618" xr:uid="{6D0D9E53-30C2-4CD0-8D7E-7459381BF391}"/>
    <cellStyle name="Comma 111 6 2 7 2" xfId="42287" xr:uid="{10A43BB7-191F-45F0-8A29-19AEBC7213C3}"/>
    <cellStyle name="Comma 111 6 2 8" xfId="31821" xr:uid="{6364BB9E-A0CD-424B-985C-348B1FE28765}"/>
    <cellStyle name="Comma 111 6 3" xfId="13886" xr:uid="{369AC18F-7B0C-439F-AF98-FE3B4D095D08}"/>
    <cellStyle name="Comma 111 6 3 2" xfId="19118" xr:uid="{25F01E89-2C75-4FF2-99BF-29FEA2EEF856}"/>
    <cellStyle name="Comma 111 6 3 2 2" xfId="29584" xr:uid="{8BE8FEE8-3A90-4D3E-B381-F39F3AB3A675}"/>
    <cellStyle name="Comma 111 6 3 2 2 2" xfId="51253" xr:uid="{E61549E8-2C66-43CB-B9BB-4EE898879B0D}"/>
    <cellStyle name="Comma 111 6 3 2 3" xfId="40787" xr:uid="{B003FE94-F704-4321-BA45-7B29F37FDC36}"/>
    <cellStyle name="Comma 111 6 3 3" xfId="24352" xr:uid="{F0C270EE-87F4-466D-A702-EEB49FDFDDB5}"/>
    <cellStyle name="Comma 111 6 3 3 2" xfId="46021" xr:uid="{95E1477D-5576-4AF0-B78E-7B4853728EE3}"/>
    <cellStyle name="Comma 111 6 3 4" xfId="35555" xr:uid="{B2DED086-0912-4EAA-9E4B-F0C79BD8B5A5}"/>
    <cellStyle name="Comma 111 6 4" xfId="31076" xr:uid="{795CF1A2-1965-4DA9-B066-C1EF7E62D278}"/>
    <cellStyle name="Comma 111 7" xfId="9758" xr:uid="{3121EEB9-3321-455E-8C50-D396276B3A97}"/>
    <cellStyle name="Comma 111 7 2" xfId="11267" xr:uid="{20096DA1-AB17-422D-BF48-6B7554E0863E}"/>
    <cellStyle name="Comma 111 7 2 2" xfId="12761" xr:uid="{81F508CD-3D1A-4D20-AB51-DA28122AD57F}"/>
    <cellStyle name="Comma 111 7 2 2 2" xfId="17997" xr:uid="{9EDC3F7A-0032-4E7C-A795-DFE955A0246F}"/>
    <cellStyle name="Comma 111 7 2 2 2 2" xfId="28463" xr:uid="{F86E1505-B649-485A-A9C4-8C383EEFA403}"/>
    <cellStyle name="Comma 111 7 2 2 2 2 2" xfId="50132" xr:uid="{F8132519-4DE7-4DCD-B701-05AC2E866BAA}"/>
    <cellStyle name="Comma 111 7 2 2 2 3" xfId="39666" xr:uid="{F0955094-7762-427C-BAB1-86FAFA28BA1B}"/>
    <cellStyle name="Comma 111 7 2 2 3" xfId="23231" xr:uid="{A4962E53-E6B0-469E-AF45-337EF332E24C}"/>
    <cellStyle name="Comma 111 7 2 2 3 2" xfId="44900" xr:uid="{DEB899E7-1065-4561-8413-70C84E36E413}"/>
    <cellStyle name="Comma 111 7 2 2 4" xfId="34434" xr:uid="{D3237F95-489E-40C6-B1F2-6C32FCD90A78}"/>
    <cellStyle name="Comma 111 7 2 3" xfId="16503" xr:uid="{D6AB5ACD-0CA7-4EA4-B238-5B01443A9048}"/>
    <cellStyle name="Comma 111 7 2 3 2" xfId="26969" xr:uid="{27807189-EB4A-49B4-9E13-9C5DE9573464}"/>
    <cellStyle name="Comma 111 7 2 3 2 2" xfId="48638" xr:uid="{85DD4125-EB3B-46AF-89FD-8F379F06E6C6}"/>
    <cellStyle name="Comma 111 7 2 3 3" xfId="38172" xr:uid="{5B721EEC-33D3-4521-8F22-338603BEF54D}"/>
    <cellStyle name="Comma 111 7 2 4" xfId="21737" xr:uid="{4C3EDFB5-E3B9-4C1F-8E6D-5487F1ABC9BA}"/>
    <cellStyle name="Comma 111 7 2 4 2" xfId="43406" xr:uid="{4E9AC220-8B5B-449A-A83F-B9263F925CAF}"/>
    <cellStyle name="Comma 111 7 2 5" xfId="32940" xr:uid="{A330C98C-7EC8-4A23-A86E-19C94B247D48}"/>
    <cellStyle name="Comma 111 7 3" xfId="10520" xr:uid="{23AC930A-9ED2-448B-8A2D-12FBE4B0F839}"/>
    <cellStyle name="Comma 111 7 3 2" xfId="15756" xr:uid="{B3CDC2CD-69EE-424A-AC96-E67E39475A24}"/>
    <cellStyle name="Comma 111 7 3 2 2" xfId="26222" xr:uid="{028C673D-B59B-4BBA-8203-F707ECB22BAA}"/>
    <cellStyle name="Comma 111 7 3 2 2 2" xfId="47891" xr:uid="{172BEBB8-1AC6-4AD0-A267-8AA420C6550A}"/>
    <cellStyle name="Comma 111 7 3 2 3" xfId="37425" xr:uid="{3864E3E6-6380-4A38-8F9A-F8C8F2851A5F}"/>
    <cellStyle name="Comma 111 7 3 3" xfId="20990" xr:uid="{4C05144C-3BFF-4913-8271-0584DA0F5173}"/>
    <cellStyle name="Comma 111 7 3 3 2" xfId="42659" xr:uid="{62A9AEA9-C178-4C80-B6AD-C39669BDB01A}"/>
    <cellStyle name="Comma 111 7 3 4" xfId="32193" xr:uid="{120FF4B2-0254-4B72-8BB4-CAB562F05266}"/>
    <cellStyle name="Comma 111 7 4" xfId="12014" xr:uid="{591B2982-EE5E-42A0-BF40-55BE29A3806B}"/>
    <cellStyle name="Comma 111 7 4 2" xfId="17250" xr:uid="{511108C9-5AEB-4E75-BD79-318D3066C46B}"/>
    <cellStyle name="Comma 111 7 4 2 2" xfId="27716" xr:uid="{BC20FA1C-1341-4916-AA89-0B4DD749DFD1}"/>
    <cellStyle name="Comma 111 7 4 2 2 2" xfId="49385" xr:uid="{1A7CEBCD-6C54-4F0A-9E6A-77F4EEA02502}"/>
    <cellStyle name="Comma 111 7 4 2 3" xfId="38919" xr:uid="{CF25F512-6ADA-4F78-90F4-477841D16A94}"/>
    <cellStyle name="Comma 111 7 4 3" xfId="22484" xr:uid="{8A12E9B0-47DC-49EE-A8B8-12A85C3578D4}"/>
    <cellStyle name="Comma 111 7 4 3 2" xfId="44153" xr:uid="{BA52000B-0EA4-4B85-8A8C-45598DE6E48D}"/>
    <cellStyle name="Comma 111 7 4 4" xfId="33687" xr:uid="{FDD3ABE4-C8CF-4A8A-B1A2-6481A13D6362}"/>
    <cellStyle name="Comma 111 7 5" xfId="14257" xr:uid="{4D695831-B79D-4E56-AD5F-12EB70AEF3AF}"/>
    <cellStyle name="Comma 111 7 5 2" xfId="19489" xr:uid="{2F7CFB44-1729-40F5-8EBC-B681B94A49EE}"/>
    <cellStyle name="Comma 111 7 5 2 2" xfId="29955" xr:uid="{4E2BD602-F760-4A02-BE16-C35D9AE3CC71}"/>
    <cellStyle name="Comma 111 7 5 2 2 2" xfId="51624" xr:uid="{BAFC7F27-C005-4196-B68A-9ED6AA6831E2}"/>
    <cellStyle name="Comma 111 7 5 2 3" xfId="41158" xr:uid="{1CD7CCD4-B41A-459D-9E2E-F7A4B1A05C40}"/>
    <cellStyle name="Comma 111 7 5 3" xfId="24723" xr:uid="{1C27684C-56BA-4467-BE6B-464FBDB7ECF6}"/>
    <cellStyle name="Comma 111 7 5 3 2" xfId="46392" xr:uid="{6CDB8303-0B86-47A6-A191-ABE64EF3E861}"/>
    <cellStyle name="Comma 111 7 5 4" xfId="35926" xr:uid="{ED794C7D-7853-450E-A077-AA45807CDE41}"/>
    <cellStyle name="Comma 111 7 6" xfId="15010" xr:uid="{EC0F4D79-6443-451B-806D-C3CF02D6777F}"/>
    <cellStyle name="Comma 111 7 6 2" xfId="25476" xr:uid="{1C92D379-08CE-4B4C-8B76-0A0A841D44C1}"/>
    <cellStyle name="Comma 111 7 6 2 2" xfId="47145" xr:uid="{9C816E24-8E67-4E75-8C62-FFEFFE6ABA33}"/>
    <cellStyle name="Comma 111 7 6 3" xfId="36679" xr:uid="{56F98841-8710-4BBD-8DB3-D2CD2FB373A4}"/>
    <cellStyle name="Comma 111 7 7" xfId="20244" xr:uid="{AD45EA3E-785C-4FCE-95ED-25DE1B0E5D32}"/>
    <cellStyle name="Comma 111 7 7 2" xfId="41913" xr:uid="{42413D3D-A875-468C-A9D9-931AF5510D5D}"/>
    <cellStyle name="Comma 111 7 8" xfId="31447" xr:uid="{341E6AD2-63A7-4B37-A49F-D43431E1359D}"/>
    <cellStyle name="Comma 111 8" xfId="13515" xr:uid="{5C2E47CC-9C4D-4F99-8113-A934503AB524}"/>
    <cellStyle name="Comma 111 8 2" xfId="18747" xr:uid="{813FAFFE-9207-4363-97E5-CF24C57A5EA5}"/>
    <cellStyle name="Comma 111 8 2 2" xfId="29213" xr:uid="{027AD6B1-0709-4141-BE8C-D3BB19EB4D18}"/>
    <cellStyle name="Comma 111 8 2 2 2" xfId="50882" xr:uid="{707AF948-F388-41D8-AEDC-D71A60DC7045}"/>
    <cellStyle name="Comma 111 8 2 3" xfId="40416" xr:uid="{5F439237-025F-4A40-9DE0-5C06F84ED1C8}"/>
    <cellStyle name="Comma 111 8 3" xfId="23981" xr:uid="{B77F5862-2E99-48F2-BE35-267AD741846E}"/>
    <cellStyle name="Comma 111 8 3 2" xfId="45650" xr:uid="{EE192079-D637-4D09-B8F3-257AA1386FB3}"/>
    <cellStyle name="Comma 111 8 4" xfId="35184" xr:uid="{1BC87460-2D4B-4E85-B7F4-ADA6B340A52C}"/>
    <cellStyle name="Comma 111 9" xfId="30705" xr:uid="{4E6F17D8-F7A9-4154-A2E3-EB413F520C07}"/>
    <cellStyle name="Comma 112" xfId="1209" xr:uid="{00000000-0005-0000-0000-00005D010000}"/>
    <cellStyle name="Comma 112 2" xfId="1688" xr:uid="{00000000-0005-0000-0000-00005E010000}"/>
    <cellStyle name="Comma 112 2 2" xfId="2803" xr:uid="{00000000-0005-0000-0000-00005F010000}"/>
    <cellStyle name="Comma 112 2 2 2" xfId="2928" xr:uid="{00000000-0005-0000-0000-000060010000}"/>
    <cellStyle name="Comma 112 2 2 2 2" xfId="5083" xr:uid="{00000000-0005-0000-0000-000061010000}"/>
    <cellStyle name="Comma 112 2 2 2 2 2" xfId="9488" xr:uid="{00000000-0005-0000-0000-000062010000}"/>
    <cellStyle name="Comma 112 2 2 2 2 2 2" xfId="10237" xr:uid="{473283A2-34B0-4C15-8C8D-A56B66D3C9E5}"/>
    <cellStyle name="Comma 112 2 2 2 2 2 2 2" xfId="11746" xr:uid="{D40801A9-E8C8-4021-9E82-B0DB303F11E1}"/>
    <cellStyle name="Comma 112 2 2 2 2 2 2 2 2" xfId="13240" xr:uid="{79B9BB91-42FC-4819-A03F-53E80ECE6B20}"/>
    <cellStyle name="Comma 112 2 2 2 2 2 2 2 2 2" xfId="18476" xr:uid="{7974FF15-6C72-4895-BE65-499B69E0265B}"/>
    <cellStyle name="Comma 112 2 2 2 2 2 2 2 2 2 2" xfId="28942" xr:uid="{73A99194-6099-41FA-9539-7FBDCEC50C28}"/>
    <cellStyle name="Comma 112 2 2 2 2 2 2 2 2 2 2 2" xfId="50611" xr:uid="{C733BF83-5410-4299-9786-504BDD347C40}"/>
    <cellStyle name="Comma 112 2 2 2 2 2 2 2 2 2 3" xfId="40145" xr:uid="{D998A8C9-AAAC-45A4-85D7-79FBD29F8765}"/>
    <cellStyle name="Comma 112 2 2 2 2 2 2 2 2 3" xfId="23710" xr:uid="{35B27765-CB0C-40B9-B99E-F494B8358812}"/>
    <cellStyle name="Comma 112 2 2 2 2 2 2 2 2 3 2" xfId="45379" xr:uid="{22563EF0-E42A-4F65-9DC2-57AEBFCC03BF}"/>
    <cellStyle name="Comma 112 2 2 2 2 2 2 2 2 4" xfId="34913" xr:uid="{82CBDFA2-7C1E-4781-8CA0-56B1162C2EE9}"/>
    <cellStyle name="Comma 112 2 2 2 2 2 2 2 3" xfId="16982" xr:uid="{ED2AC61D-B2E2-4267-ADED-07273ABA8408}"/>
    <cellStyle name="Comma 112 2 2 2 2 2 2 2 3 2" xfId="27448" xr:uid="{1F861C50-934A-42A9-AFC8-89FBA1D236DE}"/>
    <cellStyle name="Comma 112 2 2 2 2 2 2 2 3 2 2" xfId="49117" xr:uid="{74D5917D-3AEA-4A28-A310-B7E7DCC48344}"/>
    <cellStyle name="Comma 112 2 2 2 2 2 2 2 3 3" xfId="38651" xr:uid="{67C26BCA-4EF5-4F29-8EB9-CF5F2926C798}"/>
    <cellStyle name="Comma 112 2 2 2 2 2 2 2 4" xfId="22216" xr:uid="{DA135ED7-7A58-45CB-B3C2-20AF09DD43CB}"/>
    <cellStyle name="Comma 112 2 2 2 2 2 2 2 4 2" xfId="43885" xr:uid="{88D4183F-B0FC-4CD0-9C32-68F4318AE9BE}"/>
    <cellStyle name="Comma 112 2 2 2 2 2 2 2 5" xfId="33419" xr:uid="{4AFFC789-D30E-4369-A912-F869A8EA0FF3}"/>
    <cellStyle name="Comma 112 2 2 2 2 2 2 3" xfId="10999" xr:uid="{CAD495BE-EF8F-402D-9E93-ACB143125F81}"/>
    <cellStyle name="Comma 112 2 2 2 2 2 2 3 2" xfId="16235" xr:uid="{85843612-388C-4AD9-83CB-42EA6FAEDAA0}"/>
    <cellStyle name="Comma 112 2 2 2 2 2 2 3 2 2" xfId="26701" xr:uid="{1735A4BB-56DB-4C2C-BA0B-01B4C7511CDB}"/>
    <cellStyle name="Comma 112 2 2 2 2 2 2 3 2 2 2" xfId="48370" xr:uid="{CCF8074D-6A96-42A1-AF6B-52B61C83B0E2}"/>
    <cellStyle name="Comma 112 2 2 2 2 2 2 3 2 3" xfId="37904" xr:uid="{0B13E7FB-2999-4107-A383-F41C15FB6AEB}"/>
    <cellStyle name="Comma 112 2 2 2 2 2 2 3 3" xfId="21469" xr:uid="{E664796C-3C4D-4B79-BA39-C18139B3CF40}"/>
    <cellStyle name="Comma 112 2 2 2 2 2 2 3 3 2" xfId="43138" xr:uid="{DDB086CC-B817-4AEB-B668-C1362FBC19EC}"/>
    <cellStyle name="Comma 112 2 2 2 2 2 2 3 4" xfId="32672" xr:uid="{712B4BCA-5575-4C2A-9788-6BBE656B1F36}"/>
    <cellStyle name="Comma 112 2 2 2 2 2 2 4" xfId="12493" xr:uid="{8E42B0AC-F601-4C54-86C9-7FDD9CDD1436}"/>
    <cellStyle name="Comma 112 2 2 2 2 2 2 4 2" xfId="17729" xr:uid="{4835A2AD-B6DB-4059-A832-3F09FFA18B1E}"/>
    <cellStyle name="Comma 112 2 2 2 2 2 2 4 2 2" xfId="28195" xr:uid="{E9B1B248-357C-40D4-9F6D-C468A8AB87B0}"/>
    <cellStyle name="Comma 112 2 2 2 2 2 2 4 2 2 2" xfId="49864" xr:uid="{40D312B1-A298-4B78-A5E0-930B4CE049CE}"/>
    <cellStyle name="Comma 112 2 2 2 2 2 2 4 2 3" xfId="39398" xr:uid="{E17B0CEE-4FDC-4505-8067-8D078234DD00}"/>
    <cellStyle name="Comma 112 2 2 2 2 2 2 4 3" xfId="22963" xr:uid="{C85F42FF-E131-41D4-9535-C1F91F121D59}"/>
    <cellStyle name="Comma 112 2 2 2 2 2 2 4 3 2" xfId="44632" xr:uid="{1342B8D1-B1EA-48A5-AF31-4B942A95A127}"/>
    <cellStyle name="Comma 112 2 2 2 2 2 2 4 4" xfId="34166" xr:uid="{4FC9ECF0-350C-4D2D-BD65-68F487EAAD6E}"/>
    <cellStyle name="Comma 112 2 2 2 2 2 2 5" xfId="14736" xr:uid="{66107023-8726-475B-82A7-CEBC9BADCDDE}"/>
    <cellStyle name="Comma 112 2 2 2 2 2 2 5 2" xfId="19968" xr:uid="{940686DF-DE6F-4CC0-9410-E7E548936D95}"/>
    <cellStyle name="Comma 112 2 2 2 2 2 2 5 2 2" xfId="30434" xr:uid="{63F83544-6635-4168-B6CD-DA7BDB6FC1FB}"/>
    <cellStyle name="Comma 112 2 2 2 2 2 2 5 2 2 2" xfId="52103" xr:uid="{B480A3CE-CFDC-43B6-AC9D-C6B7EE7F88B0}"/>
    <cellStyle name="Comma 112 2 2 2 2 2 2 5 2 3" xfId="41637" xr:uid="{2C30F4F8-9066-4B89-B932-26CE7A8487FF}"/>
    <cellStyle name="Comma 112 2 2 2 2 2 2 5 3" xfId="25202" xr:uid="{D6674ED6-D270-49FC-A110-4966205BBE7A}"/>
    <cellStyle name="Comma 112 2 2 2 2 2 2 5 3 2" xfId="46871" xr:uid="{629E196F-1F9D-4AD8-97C2-AAB28E33A030}"/>
    <cellStyle name="Comma 112 2 2 2 2 2 2 5 4" xfId="36405" xr:uid="{2E477B24-E40A-490B-B604-13AAFA72808F}"/>
    <cellStyle name="Comma 112 2 2 2 2 2 2 6" xfId="15489" xr:uid="{E2B2018B-44AE-46AC-B18E-DA15B62F2A35}"/>
    <cellStyle name="Comma 112 2 2 2 2 2 2 6 2" xfId="25955" xr:uid="{17B4BBA4-30E6-4CD2-B8E3-739D92206B95}"/>
    <cellStyle name="Comma 112 2 2 2 2 2 2 6 2 2" xfId="47624" xr:uid="{131EE73D-42EC-4E01-8CE8-8E1106F5ABBD}"/>
    <cellStyle name="Comma 112 2 2 2 2 2 2 6 3" xfId="37158" xr:uid="{EED64245-1365-480B-BCAF-90B719A305DA}"/>
    <cellStyle name="Comma 112 2 2 2 2 2 2 7" xfId="20723" xr:uid="{63C748F7-759A-44F0-9F78-391E825A7FBC}"/>
    <cellStyle name="Comma 112 2 2 2 2 2 2 7 2" xfId="42392" xr:uid="{FB66073F-2BB1-44EA-9A3A-5C7CCB43D16B}"/>
    <cellStyle name="Comma 112 2 2 2 2 2 2 8" xfId="31926" xr:uid="{D4D1B2C3-0EB2-4023-8C0F-12E6BCF9BBCC}"/>
    <cellStyle name="Comma 112 2 2 2 2 2 3" xfId="13991" xr:uid="{9481CA93-5693-4824-BE45-BB1DAC37024C}"/>
    <cellStyle name="Comma 112 2 2 2 2 2 3 2" xfId="19223" xr:uid="{E15E590F-9420-4AFD-80DA-E534798240BE}"/>
    <cellStyle name="Comma 112 2 2 2 2 2 3 2 2" xfId="29689" xr:uid="{1E34DDD4-2D06-4A64-AFAF-740BC24D53A9}"/>
    <cellStyle name="Comma 112 2 2 2 2 2 3 2 2 2" xfId="51358" xr:uid="{16CCA7D4-0F8A-4AAC-BD38-5AA6FC2EF89B}"/>
    <cellStyle name="Comma 112 2 2 2 2 2 3 2 3" xfId="40892" xr:uid="{E2226CED-A57A-4C16-A2FD-CFC094F02843}"/>
    <cellStyle name="Comma 112 2 2 2 2 2 3 3" xfId="24457" xr:uid="{211D6F80-9486-45CA-9CD4-525BB7E374C8}"/>
    <cellStyle name="Comma 112 2 2 2 2 2 3 3 2" xfId="46126" xr:uid="{055A25CC-C9A3-47A6-B5AF-E8BCFA3BFA12}"/>
    <cellStyle name="Comma 112 2 2 2 2 2 3 4" xfId="35660" xr:uid="{E315CFF8-A8CC-4943-96CD-63B93E87BA44}"/>
    <cellStyle name="Comma 112 2 2 2 2 2 4" xfId="31181" xr:uid="{1D46C1AD-E2E9-4869-A5FD-A69A733B3F27}"/>
    <cellStyle name="Comma 112 2 2 2 2 3" xfId="9865" xr:uid="{D011D2B6-7FFA-4191-B940-F7448A01A9BC}"/>
    <cellStyle name="Comma 112 2 2 2 2 3 2" xfId="11374" xr:uid="{9B9E7D49-9E25-46B2-93EC-6585ED763A13}"/>
    <cellStyle name="Comma 112 2 2 2 2 3 2 2" xfId="12868" xr:uid="{5B01F8FA-4656-4F6F-96CF-505F49C04796}"/>
    <cellStyle name="Comma 112 2 2 2 2 3 2 2 2" xfId="18104" xr:uid="{E2B7144D-8EEB-418D-B049-0EF532AE4375}"/>
    <cellStyle name="Comma 112 2 2 2 2 3 2 2 2 2" xfId="28570" xr:uid="{B0EFF0C4-B612-4CBC-A4CB-09E81EBF466D}"/>
    <cellStyle name="Comma 112 2 2 2 2 3 2 2 2 2 2" xfId="50239" xr:uid="{284C60D0-141F-4A7D-BE1E-D6F368216595}"/>
    <cellStyle name="Comma 112 2 2 2 2 3 2 2 2 3" xfId="39773" xr:uid="{A68C7703-40D3-472C-98CD-9F1E988D8137}"/>
    <cellStyle name="Comma 112 2 2 2 2 3 2 2 3" xfId="23338" xr:uid="{07B0661B-8A7A-45DD-B5BC-4861EC56AF74}"/>
    <cellStyle name="Comma 112 2 2 2 2 3 2 2 3 2" xfId="45007" xr:uid="{585F5D2A-173A-4669-9247-75DDC7DC9D8A}"/>
    <cellStyle name="Comma 112 2 2 2 2 3 2 2 4" xfId="34541" xr:uid="{E726631D-02F3-4377-AC35-8AF79F41135C}"/>
    <cellStyle name="Comma 112 2 2 2 2 3 2 3" xfId="16610" xr:uid="{3D9A6804-0A7B-44C8-9D9E-8696912FBBFC}"/>
    <cellStyle name="Comma 112 2 2 2 2 3 2 3 2" xfId="27076" xr:uid="{90A75A02-D3B4-4AED-B8D2-9662159DEEE1}"/>
    <cellStyle name="Comma 112 2 2 2 2 3 2 3 2 2" xfId="48745" xr:uid="{6C19A142-66F6-4E83-8150-DFE7DA8E0194}"/>
    <cellStyle name="Comma 112 2 2 2 2 3 2 3 3" xfId="38279" xr:uid="{4DF763AA-A75B-4F2F-BDE9-433E48F8E8B5}"/>
    <cellStyle name="Comma 112 2 2 2 2 3 2 4" xfId="21844" xr:uid="{973ABD52-0523-4B55-B2EC-A7E28177DAD2}"/>
    <cellStyle name="Comma 112 2 2 2 2 3 2 4 2" xfId="43513" xr:uid="{6D2B4B0A-A21C-4AB3-9E0E-E0402990B307}"/>
    <cellStyle name="Comma 112 2 2 2 2 3 2 5" xfId="33047" xr:uid="{ED9284E0-8D30-4099-AF31-B504B6AD64FB}"/>
    <cellStyle name="Comma 112 2 2 2 2 3 3" xfId="10627" xr:uid="{305FA46F-2130-4FA8-8A60-B3E69DF2F838}"/>
    <cellStyle name="Comma 112 2 2 2 2 3 3 2" xfId="15863" xr:uid="{240B94CD-4FCE-4302-B1DF-E5534037EB29}"/>
    <cellStyle name="Comma 112 2 2 2 2 3 3 2 2" xfId="26329" xr:uid="{B172D958-13A8-4A9C-8194-7608A49EF98F}"/>
    <cellStyle name="Comma 112 2 2 2 2 3 3 2 2 2" xfId="47998" xr:uid="{FB48F3B3-1A6C-4DCF-B97D-76CE298628EB}"/>
    <cellStyle name="Comma 112 2 2 2 2 3 3 2 3" xfId="37532" xr:uid="{96B5AD5B-1FB6-49DE-9792-43192651094B}"/>
    <cellStyle name="Comma 112 2 2 2 2 3 3 3" xfId="21097" xr:uid="{5C469687-F244-46CE-9D5B-BF0891AA8DBB}"/>
    <cellStyle name="Comma 112 2 2 2 2 3 3 3 2" xfId="42766" xr:uid="{2B3B99BD-1DF0-4747-BC9B-E3FA2EDF363F}"/>
    <cellStyle name="Comma 112 2 2 2 2 3 3 4" xfId="32300" xr:uid="{17E49F6E-5647-4958-B465-D68B5263567F}"/>
    <cellStyle name="Comma 112 2 2 2 2 3 4" xfId="12121" xr:uid="{2B966DE7-D39E-4780-866A-00E14C87FD94}"/>
    <cellStyle name="Comma 112 2 2 2 2 3 4 2" xfId="17357" xr:uid="{08692FAF-41E9-4E25-AADD-DFC11ED98E64}"/>
    <cellStyle name="Comma 112 2 2 2 2 3 4 2 2" xfId="27823" xr:uid="{E186AD00-BF35-4398-8AB9-E3D56C691DE1}"/>
    <cellStyle name="Comma 112 2 2 2 2 3 4 2 2 2" xfId="49492" xr:uid="{1B98A64E-9D4B-4E5B-A68B-A9DEEB47E84D}"/>
    <cellStyle name="Comma 112 2 2 2 2 3 4 2 3" xfId="39026" xr:uid="{1334C976-B4FF-42BC-B6F2-724F3DE04431}"/>
    <cellStyle name="Comma 112 2 2 2 2 3 4 3" xfId="22591" xr:uid="{93B8FCD5-9950-42F1-A28C-BDDCF1E0EBC6}"/>
    <cellStyle name="Comma 112 2 2 2 2 3 4 3 2" xfId="44260" xr:uid="{2F736F74-11C5-4595-84C4-1DE05E31522A}"/>
    <cellStyle name="Comma 112 2 2 2 2 3 4 4" xfId="33794" xr:uid="{E5941197-44CF-41D8-8BE1-299A6A21396E}"/>
    <cellStyle name="Comma 112 2 2 2 2 3 5" xfId="14364" xr:uid="{0E4A44B5-F136-479A-B924-8011AFB5668A}"/>
    <cellStyle name="Comma 112 2 2 2 2 3 5 2" xfId="19596" xr:uid="{42AD6BE7-3439-4959-9DF5-103C4A8F8AD0}"/>
    <cellStyle name="Comma 112 2 2 2 2 3 5 2 2" xfId="30062" xr:uid="{260ADFF9-A7C0-4CD8-AB46-B1F5D345565C}"/>
    <cellStyle name="Comma 112 2 2 2 2 3 5 2 2 2" xfId="51731" xr:uid="{D14DB30D-DC92-4BF0-9217-BBCC335D245D}"/>
    <cellStyle name="Comma 112 2 2 2 2 3 5 2 3" xfId="41265" xr:uid="{0D79DEC0-B810-4C4A-93DD-5A45246791EB}"/>
    <cellStyle name="Comma 112 2 2 2 2 3 5 3" xfId="24830" xr:uid="{82B97670-BEDC-42E5-BF83-9128135539BC}"/>
    <cellStyle name="Comma 112 2 2 2 2 3 5 3 2" xfId="46499" xr:uid="{256AF764-E9F2-401C-A9F1-D545896D475E}"/>
    <cellStyle name="Comma 112 2 2 2 2 3 5 4" xfId="36033" xr:uid="{F070E548-B277-4C6A-AEEE-A3AA44FB6A00}"/>
    <cellStyle name="Comma 112 2 2 2 2 3 6" xfId="15117" xr:uid="{1EB4A038-766A-483B-B584-BC82E43FFC77}"/>
    <cellStyle name="Comma 112 2 2 2 2 3 6 2" xfId="25583" xr:uid="{30F5126C-6C0A-41EB-ABF8-F8576996999E}"/>
    <cellStyle name="Comma 112 2 2 2 2 3 6 2 2" xfId="47252" xr:uid="{2E4CEAA1-D7FB-48A6-8B22-C9B1E966F90C}"/>
    <cellStyle name="Comma 112 2 2 2 2 3 6 3" xfId="36786" xr:uid="{156AB7C1-817D-4432-8845-30C86993DE77}"/>
    <cellStyle name="Comma 112 2 2 2 2 3 7" xfId="20351" xr:uid="{0306B4CE-F6BC-417B-BB54-569B14D211CF}"/>
    <cellStyle name="Comma 112 2 2 2 2 3 7 2" xfId="42020" xr:uid="{3204B605-0935-4657-9BAB-81FAA4C0ACD5}"/>
    <cellStyle name="Comma 112 2 2 2 2 3 8" xfId="31554" xr:uid="{F8E302EF-19B6-4093-BAA9-D1D6FC3F303F}"/>
    <cellStyle name="Comma 112 2 2 2 2 4" xfId="13620" xr:uid="{1852A826-93AA-4FF7-AC16-87C4EFF43FDD}"/>
    <cellStyle name="Comma 112 2 2 2 2 4 2" xfId="18852" xr:uid="{47146255-C707-4F91-B669-17F900194536}"/>
    <cellStyle name="Comma 112 2 2 2 2 4 2 2" xfId="29318" xr:uid="{8267B6D8-0AE5-4EC5-BA66-17FBEC0F3CEF}"/>
    <cellStyle name="Comma 112 2 2 2 2 4 2 2 2" xfId="50987" xr:uid="{BBC41CA2-8454-4E04-B59F-038C4722932B}"/>
    <cellStyle name="Comma 112 2 2 2 2 4 2 3" xfId="40521" xr:uid="{5C0BA2E9-4237-4CB7-BD2F-1C81DB6EDFB8}"/>
    <cellStyle name="Comma 112 2 2 2 2 4 3" xfId="24086" xr:uid="{3920FFE8-8F06-4DF2-B396-DC9185B581F7}"/>
    <cellStyle name="Comma 112 2 2 2 2 4 3 2" xfId="45755" xr:uid="{C9404BE0-835D-4033-86BE-DF5088364E85}"/>
    <cellStyle name="Comma 112 2 2 2 2 4 4" xfId="35289" xr:uid="{F9FF0C18-9EB5-4796-BF28-3FCC67E72F67}"/>
    <cellStyle name="Comma 112 2 2 2 2 5" xfId="30810" xr:uid="{4EDAB8DF-F078-4C0C-86FB-489F83AD7D49}"/>
    <cellStyle name="Comma 112 2 2 2 3" xfId="9465" xr:uid="{00000000-0005-0000-0000-000063010000}"/>
    <cellStyle name="Comma 112 2 2 2 3 2" xfId="10214" xr:uid="{992213F6-E4B2-4BF8-808F-64F102F0E2D4}"/>
    <cellStyle name="Comma 112 2 2 2 3 2 2" xfId="11723" xr:uid="{490CDB3E-A100-46A3-8756-DCDD7893D808}"/>
    <cellStyle name="Comma 112 2 2 2 3 2 2 2" xfId="13217" xr:uid="{35DC08DF-6037-44E3-A255-F81A9C34CE2F}"/>
    <cellStyle name="Comma 112 2 2 2 3 2 2 2 2" xfId="18453" xr:uid="{8695F70E-F87A-49F6-ACB9-1A2EBB37A43D}"/>
    <cellStyle name="Comma 112 2 2 2 3 2 2 2 2 2" xfId="28919" xr:uid="{0601BB76-F8C1-4831-BA58-13EE7A19D9ED}"/>
    <cellStyle name="Comma 112 2 2 2 3 2 2 2 2 2 2" xfId="50588" xr:uid="{A3C8B441-1E7B-44AC-BE4C-5F07E5A56229}"/>
    <cellStyle name="Comma 112 2 2 2 3 2 2 2 2 3" xfId="40122" xr:uid="{8E37EE49-19BD-469A-B808-ADB0842E2333}"/>
    <cellStyle name="Comma 112 2 2 2 3 2 2 2 3" xfId="23687" xr:uid="{27209BB4-04EE-4939-9B87-EF676643746C}"/>
    <cellStyle name="Comma 112 2 2 2 3 2 2 2 3 2" xfId="45356" xr:uid="{B4EEDC1E-3F4C-4F91-ACFE-8FC17BC431D2}"/>
    <cellStyle name="Comma 112 2 2 2 3 2 2 2 4" xfId="34890" xr:uid="{E420CA9D-79DA-42F1-AAC0-F64681000D92}"/>
    <cellStyle name="Comma 112 2 2 2 3 2 2 3" xfId="16959" xr:uid="{2466C703-EBD9-4BF8-BC55-DA77BBF30CE3}"/>
    <cellStyle name="Comma 112 2 2 2 3 2 2 3 2" xfId="27425" xr:uid="{B38F2AA0-4121-46F8-A8DC-4843E7072C36}"/>
    <cellStyle name="Comma 112 2 2 2 3 2 2 3 2 2" xfId="49094" xr:uid="{5141E124-2B84-4015-9407-11967559C558}"/>
    <cellStyle name="Comma 112 2 2 2 3 2 2 3 3" xfId="38628" xr:uid="{F7A0D670-4D88-4D7A-9B98-A65433C4E6F6}"/>
    <cellStyle name="Comma 112 2 2 2 3 2 2 4" xfId="22193" xr:uid="{044C2DF5-3AF1-47F4-8CB5-64ED27D18DA8}"/>
    <cellStyle name="Comma 112 2 2 2 3 2 2 4 2" xfId="43862" xr:uid="{B2D27F4E-720D-403D-8DD8-7A3368F5F57D}"/>
    <cellStyle name="Comma 112 2 2 2 3 2 2 5" xfId="33396" xr:uid="{DFC1E2D2-46A3-4E5E-9F08-06334BD2A9DD}"/>
    <cellStyle name="Comma 112 2 2 2 3 2 3" xfId="10976" xr:uid="{8EE46359-731E-4BE4-A276-D8E01ADB0AA8}"/>
    <cellStyle name="Comma 112 2 2 2 3 2 3 2" xfId="16212" xr:uid="{70CC668C-AEB6-46AC-B482-EC666BEEBCD0}"/>
    <cellStyle name="Comma 112 2 2 2 3 2 3 2 2" xfId="26678" xr:uid="{2C9C389F-D7F9-4AAD-8AAD-8451236011D4}"/>
    <cellStyle name="Comma 112 2 2 2 3 2 3 2 2 2" xfId="48347" xr:uid="{1D5D13CC-EC83-4239-BE2D-10CCD763ED93}"/>
    <cellStyle name="Comma 112 2 2 2 3 2 3 2 3" xfId="37881" xr:uid="{68FE88BE-7AB6-4082-B1C2-4E8069F5853B}"/>
    <cellStyle name="Comma 112 2 2 2 3 2 3 3" xfId="21446" xr:uid="{D195C799-2D0D-4F5F-AF1F-6FC96118E787}"/>
    <cellStyle name="Comma 112 2 2 2 3 2 3 3 2" xfId="43115" xr:uid="{A456E2AF-4572-41E0-A854-5900A252BCAC}"/>
    <cellStyle name="Comma 112 2 2 2 3 2 3 4" xfId="32649" xr:uid="{F4AF0E9D-B91F-47C7-839A-C480EB534C01}"/>
    <cellStyle name="Comma 112 2 2 2 3 2 4" xfId="12470" xr:uid="{76281784-B068-49C4-BDD8-6C31B641C8EA}"/>
    <cellStyle name="Comma 112 2 2 2 3 2 4 2" xfId="17706" xr:uid="{0DD6AE2A-A0E5-45AC-8BC1-B449AF94B072}"/>
    <cellStyle name="Comma 112 2 2 2 3 2 4 2 2" xfId="28172" xr:uid="{EADBD425-C1D5-424E-9BF3-832942C251F4}"/>
    <cellStyle name="Comma 112 2 2 2 3 2 4 2 2 2" xfId="49841" xr:uid="{5E805C90-5DF3-4314-92F3-4DD5A54BC35C}"/>
    <cellStyle name="Comma 112 2 2 2 3 2 4 2 3" xfId="39375" xr:uid="{5C8816AA-3214-441C-BBCA-8C64A2B9E7AB}"/>
    <cellStyle name="Comma 112 2 2 2 3 2 4 3" xfId="22940" xr:uid="{815649AB-26B3-4AAB-B897-EB2397DB93D2}"/>
    <cellStyle name="Comma 112 2 2 2 3 2 4 3 2" xfId="44609" xr:uid="{91F59B26-DADE-4698-93DB-3D6F55E37BC4}"/>
    <cellStyle name="Comma 112 2 2 2 3 2 4 4" xfId="34143" xr:uid="{28DD4746-86C8-4B46-85F3-9D218763CEB4}"/>
    <cellStyle name="Comma 112 2 2 2 3 2 5" xfId="14713" xr:uid="{1BEE86B0-C3CC-491D-9B50-7E970B6007B3}"/>
    <cellStyle name="Comma 112 2 2 2 3 2 5 2" xfId="19945" xr:uid="{AE587AD0-3E90-4BFB-823B-12AF90360D58}"/>
    <cellStyle name="Comma 112 2 2 2 3 2 5 2 2" xfId="30411" xr:uid="{E97A787C-BB7E-42C3-9EBA-D3F47F7ACD5C}"/>
    <cellStyle name="Comma 112 2 2 2 3 2 5 2 2 2" xfId="52080" xr:uid="{933A7499-85C2-42C2-8381-84891A9FA630}"/>
    <cellStyle name="Comma 112 2 2 2 3 2 5 2 3" xfId="41614" xr:uid="{603AA512-852E-492D-86B6-CC0F5CFBC69F}"/>
    <cellStyle name="Comma 112 2 2 2 3 2 5 3" xfId="25179" xr:uid="{329926E0-6D5B-4FF2-94EF-3A571BDF4AC7}"/>
    <cellStyle name="Comma 112 2 2 2 3 2 5 3 2" xfId="46848" xr:uid="{7C68BCF5-EE22-4070-982E-46E365805527}"/>
    <cellStyle name="Comma 112 2 2 2 3 2 5 4" xfId="36382" xr:uid="{295DEECB-EF3E-40A9-ADBE-3BD7B2BB32D1}"/>
    <cellStyle name="Comma 112 2 2 2 3 2 6" xfId="15466" xr:uid="{A8B2AA71-6939-476F-B4ED-CC4E26D12E7F}"/>
    <cellStyle name="Comma 112 2 2 2 3 2 6 2" xfId="25932" xr:uid="{9F3AC8A4-9565-4A04-B2F4-906235B33DF2}"/>
    <cellStyle name="Comma 112 2 2 2 3 2 6 2 2" xfId="47601" xr:uid="{343EFB1E-AD74-4CBA-AB91-4C26C85ADEBD}"/>
    <cellStyle name="Comma 112 2 2 2 3 2 6 3" xfId="37135" xr:uid="{B1600581-6C25-4FCB-9508-E34AA9F9E4E5}"/>
    <cellStyle name="Comma 112 2 2 2 3 2 7" xfId="20700" xr:uid="{E587A230-87E1-4D40-B8FA-4C385D0A0659}"/>
    <cellStyle name="Comma 112 2 2 2 3 2 7 2" xfId="42369" xr:uid="{70453E9E-279F-46C5-B9B6-0676505AE454}"/>
    <cellStyle name="Comma 112 2 2 2 3 2 8" xfId="31903" xr:uid="{83DE3DF4-993B-4434-BEF6-EE7194AF8F71}"/>
    <cellStyle name="Comma 112 2 2 2 3 3" xfId="13968" xr:uid="{28CB39F7-81A8-43B5-9E63-0FE5D4A81366}"/>
    <cellStyle name="Comma 112 2 2 2 3 3 2" xfId="19200" xr:uid="{2B01480C-4CCB-4845-9DFE-4270BE8623A2}"/>
    <cellStyle name="Comma 112 2 2 2 3 3 2 2" xfId="29666" xr:uid="{489233A0-65D2-471D-8E4B-B29DCDA37035}"/>
    <cellStyle name="Comma 112 2 2 2 3 3 2 2 2" xfId="51335" xr:uid="{8A60D9FB-2B53-4611-B2DD-7A9350FE8DC8}"/>
    <cellStyle name="Comma 112 2 2 2 3 3 2 3" xfId="40869" xr:uid="{C3FEFB54-48F4-4FA8-BB8C-179C4074F948}"/>
    <cellStyle name="Comma 112 2 2 2 3 3 3" xfId="24434" xr:uid="{EF60288A-9849-4F44-866D-294363E1FB1D}"/>
    <cellStyle name="Comma 112 2 2 2 3 3 3 2" xfId="46103" xr:uid="{E0A61FE1-D2C6-4B95-B49A-7EB739A9D4AD}"/>
    <cellStyle name="Comma 112 2 2 2 3 3 4" xfId="35637" xr:uid="{18798F93-FE48-4BF0-8509-BBEAC3B0BDD1}"/>
    <cellStyle name="Comma 112 2 2 2 3 4" xfId="31158" xr:uid="{E6C58BBF-6856-46F1-9CA1-DD8A3E57F449}"/>
    <cellStyle name="Comma 112 2 2 2 4" xfId="9842" xr:uid="{00C2A502-DEC3-498B-81B1-B751F1847F50}"/>
    <cellStyle name="Comma 112 2 2 2 4 2" xfId="11351" xr:uid="{7ACA546E-5715-43FE-A26C-4050EB73CF85}"/>
    <cellStyle name="Comma 112 2 2 2 4 2 2" xfId="12845" xr:uid="{90B3C956-437B-4750-BF25-C131A8FCDB72}"/>
    <cellStyle name="Comma 112 2 2 2 4 2 2 2" xfId="18081" xr:uid="{BEC33FEC-06ED-4263-AC15-C90AC3797A0B}"/>
    <cellStyle name="Comma 112 2 2 2 4 2 2 2 2" xfId="28547" xr:uid="{DDF0AA5E-2396-4730-80CA-906BD79AD49F}"/>
    <cellStyle name="Comma 112 2 2 2 4 2 2 2 2 2" xfId="50216" xr:uid="{395DF2B6-71DC-4478-94F7-A4A04A170677}"/>
    <cellStyle name="Comma 112 2 2 2 4 2 2 2 3" xfId="39750" xr:uid="{BE0ED8AD-57AB-4097-B341-427A6429E542}"/>
    <cellStyle name="Comma 112 2 2 2 4 2 2 3" xfId="23315" xr:uid="{41F87A42-F4C2-47BE-A0AC-15D664E5173C}"/>
    <cellStyle name="Comma 112 2 2 2 4 2 2 3 2" xfId="44984" xr:uid="{634574E2-7E60-494B-9F7A-A116C275D893}"/>
    <cellStyle name="Comma 112 2 2 2 4 2 2 4" xfId="34518" xr:uid="{05B4395A-25A4-47F3-B689-16F7EFC426CF}"/>
    <cellStyle name="Comma 112 2 2 2 4 2 3" xfId="16587" xr:uid="{F81EAC56-1A70-4226-854A-27B3BE30A14A}"/>
    <cellStyle name="Comma 112 2 2 2 4 2 3 2" xfId="27053" xr:uid="{065747E4-4DB1-4D82-B117-A6658B16DAC0}"/>
    <cellStyle name="Comma 112 2 2 2 4 2 3 2 2" xfId="48722" xr:uid="{FCB02DE5-C7B5-4E76-8671-187172BE8D29}"/>
    <cellStyle name="Comma 112 2 2 2 4 2 3 3" xfId="38256" xr:uid="{AAC7B334-93BA-4D9E-9132-7D6453D4C38C}"/>
    <cellStyle name="Comma 112 2 2 2 4 2 4" xfId="21821" xr:uid="{E21CCDE2-80AA-4B2C-9DA0-D7286D7B3EC5}"/>
    <cellStyle name="Comma 112 2 2 2 4 2 4 2" xfId="43490" xr:uid="{4B454494-91BF-4BDC-B436-4F88C6B58776}"/>
    <cellStyle name="Comma 112 2 2 2 4 2 5" xfId="33024" xr:uid="{9ADEB0FD-6B74-41A7-99CC-E579EA9069CE}"/>
    <cellStyle name="Comma 112 2 2 2 4 3" xfId="10604" xr:uid="{A1340337-DAAF-49D4-92D4-B16328055276}"/>
    <cellStyle name="Comma 112 2 2 2 4 3 2" xfId="15840" xr:uid="{E79DD555-0954-487B-A576-7147D3EA282A}"/>
    <cellStyle name="Comma 112 2 2 2 4 3 2 2" xfId="26306" xr:uid="{A0D7BFF5-84F2-4DF3-8A7B-5E928F2E0814}"/>
    <cellStyle name="Comma 112 2 2 2 4 3 2 2 2" xfId="47975" xr:uid="{9A98BD78-5FC3-430D-9507-EB895F9CE679}"/>
    <cellStyle name="Comma 112 2 2 2 4 3 2 3" xfId="37509" xr:uid="{B2F75461-7A92-4348-9397-17922C741B0E}"/>
    <cellStyle name="Comma 112 2 2 2 4 3 3" xfId="21074" xr:uid="{5A25C3E4-96C7-485B-8972-E9B09963AEA5}"/>
    <cellStyle name="Comma 112 2 2 2 4 3 3 2" xfId="42743" xr:uid="{2343664E-9195-414B-A44E-712BBA6766FE}"/>
    <cellStyle name="Comma 112 2 2 2 4 3 4" xfId="32277" xr:uid="{82DF3D08-7049-4686-AEB9-7CE23CD27CFF}"/>
    <cellStyle name="Comma 112 2 2 2 4 4" xfId="12098" xr:uid="{19B68D20-04EE-4DA0-A178-907BFCFA8E2E}"/>
    <cellStyle name="Comma 112 2 2 2 4 4 2" xfId="17334" xr:uid="{F6114A0D-2523-455B-8704-1A8D55776906}"/>
    <cellStyle name="Comma 112 2 2 2 4 4 2 2" xfId="27800" xr:uid="{473BDCDA-F31D-4AC0-897C-5A1CCA226B19}"/>
    <cellStyle name="Comma 112 2 2 2 4 4 2 2 2" xfId="49469" xr:uid="{0C75640D-F2FA-4C3F-ACF5-52B63631E31A}"/>
    <cellStyle name="Comma 112 2 2 2 4 4 2 3" xfId="39003" xr:uid="{E27B163F-5247-4F61-BC7E-A3D2285BBA65}"/>
    <cellStyle name="Comma 112 2 2 2 4 4 3" xfId="22568" xr:uid="{0DEC7BB1-A034-4395-9106-97DEA57723FE}"/>
    <cellStyle name="Comma 112 2 2 2 4 4 3 2" xfId="44237" xr:uid="{33948425-42B8-4A36-AB06-FB08C85FBCF6}"/>
    <cellStyle name="Comma 112 2 2 2 4 4 4" xfId="33771" xr:uid="{3766BED3-EEFA-44C6-BB2A-6476AE862D24}"/>
    <cellStyle name="Comma 112 2 2 2 4 5" xfId="14341" xr:uid="{93315BCB-86B2-47E7-8899-FF23CF16EAF1}"/>
    <cellStyle name="Comma 112 2 2 2 4 5 2" xfId="19573" xr:uid="{8EF4A22C-3B49-46B4-8ACB-ECE2CD73A563}"/>
    <cellStyle name="Comma 112 2 2 2 4 5 2 2" xfId="30039" xr:uid="{3CA8DD2C-5980-4000-AB4A-592128685A80}"/>
    <cellStyle name="Comma 112 2 2 2 4 5 2 2 2" xfId="51708" xr:uid="{01D7BFB7-85D1-4399-A85D-735685644ED1}"/>
    <cellStyle name="Comma 112 2 2 2 4 5 2 3" xfId="41242" xr:uid="{4E7F7AA8-A5C9-49FE-86FB-23ABDD7E1AB8}"/>
    <cellStyle name="Comma 112 2 2 2 4 5 3" xfId="24807" xr:uid="{5566CE84-CAE0-45AC-A75B-2A03A6C63E97}"/>
    <cellStyle name="Comma 112 2 2 2 4 5 3 2" xfId="46476" xr:uid="{43F30489-9E2B-4CA3-B72D-B7132B23FD2F}"/>
    <cellStyle name="Comma 112 2 2 2 4 5 4" xfId="36010" xr:uid="{23D1C0C8-9850-4477-9FA8-6A85B1E9F276}"/>
    <cellStyle name="Comma 112 2 2 2 4 6" xfId="15094" xr:uid="{65E85C12-5BD6-432F-948F-617194EEFF7C}"/>
    <cellStyle name="Comma 112 2 2 2 4 6 2" xfId="25560" xr:uid="{7CAE1E83-94DB-49D8-89BA-D024CF76CD92}"/>
    <cellStyle name="Comma 112 2 2 2 4 6 2 2" xfId="47229" xr:uid="{918C307F-7E22-4BFF-AA9A-A5EF62A4B7C3}"/>
    <cellStyle name="Comma 112 2 2 2 4 6 3" xfId="36763" xr:uid="{B512ADDD-6B65-41DD-B4A8-EADF245FE998}"/>
    <cellStyle name="Comma 112 2 2 2 4 7" xfId="20328" xr:uid="{661E6C9B-F0EC-4360-9CB2-F9D0092DBD51}"/>
    <cellStyle name="Comma 112 2 2 2 4 7 2" xfId="41997" xr:uid="{8BAE1B67-FC6B-4217-B1D4-641AF183297C}"/>
    <cellStyle name="Comma 112 2 2 2 4 8" xfId="31531" xr:uid="{904DE8F4-125C-4AB1-A3CD-27EA4E4D5B0C}"/>
    <cellStyle name="Comma 112 2 2 2 5" xfId="13597" xr:uid="{8E8A6E7D-DC6E-48F3-819D-268D61BD034F}"/>
    <cellStyle name="Comma 112 2 2 2 5 2" xfId="18829" xr:uid="{A1619839-015E-474C-BBFA-A541F766C396}"/>
    <cellStyle name="Comma 112 2 2 2 5 2 2" xfId="29295" xr:uid="{4B83F823-B1A1-44EB-9BAF-4E808D29C607}"/>
    <cellStyle name="Comma 112 2 2 2 5 2 2 2" xfId="50964" xr:uid="{66B91E9F-FC84-49B8-BA75-9EE53658A7EC}"/>
    <cellStyle name="Comma 112 2 2 2 5 2 3" xfId="40498" xr:uid="{990D8D35-E7DE-45CA-9960-9BDE38821C39}"/>
    <cellStyle name="Comma 112 2 2 2 5 3" xfId="24063" xr:uid="{5126A367-E5F8-42B6-B68B-BDB7FDA8868F}"/>
    <cellStyle name="Comma 112 2 2 2 5 3 2" xfId="45732" xr:uid="{F97A2D4D-3049-490B-B70B-0016403D7394}"/>
    <cellStyle name="Comma 112 2 2 2 5 4" xfId="35266" xr:uid="{C1C6BF8A-12F1-4DD3-A135-6E8FAA8E89A5}"/>
    <cellStyle name="Comma 112 2 2 2 6" xfId="30787" xr:uid="{CEDD2E20-1CEF-45EA-A99F-037C73C74238}"/>
    <cellStyle name="Comma 112 2 2 3" xfId="5084" xr:uid="{00000000-0005-0000-0000-000064010000}"/>
    <cellStyle name="Comma 112 2 2 3 2" xfId="9489" xr:uid="{00000000-0005-0000-0000-000065010000}"/>
    <cellStyle name="Comma 112 2 2 3 2 2" xfId="10238" xr:uid="{83706C5E-8AD1-4581-B19C-08CEBD5BD34D}"/>
    <cellStyle name="Comma 112 2 2 3 2 2 2" xfId="11747" xr:uid="{7ED6A353-47A2-4AB0-A815-6CABFFC5878D}"/>
    <cellStyle name="Comma 112 2 2 3 2 2 2 2" xfId="13241" xr:uid="{6AD3DE44-7814-4372-A7B8-C20738303F5C}"/>
    <cellStyle name="Comma 112 2 2 3 2 2 2 2 2" xfId="18477" xr:uid="{417FC2F8-5898-4233-9829-E9134394F6B6}"/>
    <cellStyle name="Comma 112 2 2 3 2 2 2 2 2 2" xfId="28943" xr:uid="{C0098A51-955A-42C0-AD3E-B7B9EDA14F32}"/>
    <cellStyle name="Comma 112 2 2 3 2 2 2 2 2 2 2" xfId="50612" xr:uid="{DDACBFE0-C980-41B7-8AF6-D6F725A59501}"/>
    <cellStyle name="Comma 112 2 2 3 2 2 2 2 2 3" xfId="40146" xr:uid="{25C48240-1B71-4912-953C-2951AF31EBE3}"/>
    <cellStyle name="Comma 112 2 2 3 2 2 2 2 3" xfId="23711" xr:uid="{6CCBF907-E3F0-4FAB-92F9-34ED966130B2}"/>
    <cellStyle name="Comma 112 2 2 3 2 2 2 2 3 2" xfId="45380" xr:uid="{2E2BA329-1E63-4D5C-940F-0DA869984AA9}"/>
    <cellStyle name="Comma 112 2 2 3 2 2 2 2 4" xfId="34914" xr:uid="{5A05ECD8-442F-4965-8491-50466BDF8E35}"/>
    <cellStyle name="Comma 112 2 2 3 2 2 2 3" xfId="16983" xr:uid="{633A5EE8-8BD5-44E8-8E78-4CC38C0B83D6}"/>
    <cellStyle name="Comma 112 2 2 3 2 2 2 3 2" xfId="27449" xr:uid="{B0BADC98-7894-40AA-833F-BB833A552960}"/>
    <cellStyle name="Comma 112 2 2 3 2 2 2 3 2 2" xfId="49118" xr:uid="{A0DF518F-82BA-4E9C-B0F8-D157C41C2F44}"/>
    <cellStyle name="Comma 112 2 2 3 2 2 2 3 3" xfId="38652" xr:uid="{A004CD1F-C5F4-4B7C-98A3-55A2208E8F3A}"/>
    <cellStyle name="Comma 112 2 2 3 2 2 2 4" xfId="22217" xr:uid="{4583C356-BA21-4FBF-9585-173800F11704}"/>
    <cellStyle name="Comma 112 2 2 3 2 2 2 4 2" xfId="43886" xr:uid="{17C176EF-B41F-46CB-9DDE-A8C3B67FE813}"/>
    <cellStyle name="Comma 112 2 2 3 2 2 2 5" xfId="33420" xr:uid="{62D8598E-895E-4442-A323-3F444A6C47FE}"/>
    <cellStyle name="Comma 112 2 2 3 2 2 3" xfId="11000" xr:uid="{3647A585-8960-4D1A-B52C-93D49274A5CB}"/>
    <cellStyle name="Comma 112 2 2 3 2 2 3 2" xfId="16236" xr:uid="{8C7C0589-92CB-43E3-91B5-3D5444BF3A2E}"/>
    <cellStyle name="Comma 112 2 2 3 2 2 3 2 2" xfId="26702" xr:uid="{8F829404-926A-4B61-B74D-F0D2DA3BF07A}"/>
    <cellStyle name="Comma 112 2 2 3 2 2 3 2 2 2" xfId="48371" xr:uid="{A6821739-56DB-401C-9ACD-349F697830DB}"/>
    <cellStyle name="Comma 112 2 2 3 2 2 3 2 3" xfId="37905" xr:uid="{3CE80080-9D64-4F9B-905C-37FABC36982B}"/>
    <cellStyle name="Comma 112 2 2 3 2 2 3 3" xfId="21470" xr:uid="{E5A9BFD1-0EEC-4C0C-B358-9A3F15FEC63A}"/>
    <cellStyle name="Comma 112 2 2 3 2 2 3 3 2" xfId="43139" xr:uid="{BEB9709A-DA59-4CA3-B8C5-A873B3679BDE}"/>
    <cellStyle name="Comma 112 2 2 3 2 2 3 4" xfId="32673" xr:uid="{0E61DAD6-F6A5-43E6-8201-B043BCB2090C}"/>
    <cellStyle name="Comma 112 2 2 3 2 2 4" xfId="12494" xr:uid="{DC9208E9-26D6-424B-9161-50A7A639F5E3}"/>
    <cellStyle name="Comma 112 2 2 3 2 2 4 2" xfId="17730" xr:uid="{E3661AC3-83BE-409F-B6FA-B8E2E2F541A1}"/>
    <cellStyle name="Comma 112 2 2 3 2 2 4 2 2" xfId="28196" xr:uid="{C44217FB-548F-4AA3-9116-449F7B2E7F9F}"/>
    <cellStyle name="Comma 112 2 2 3 2 2 4 2 2 2" xfId="49865" xr:uid="{A99D6022-DD64-482C-BF0F-35599909C6EF}"/>
    <cellStyle name="Comma 112 2 2 3 2 2 4 2 3" xfId="39399" xr:uid="{1C646177-F59A-4EEA-8C34-E49C2E3DA280}"/>
    <cellStyle name="Comma 112 2 2 3 2 2 4 3" xfId="22964" xr:uid="{6863B72E-26BA-46BA-99A4-08F9F051513C}"/>
    <cellStyle name="Comma 112 2 2 3 2 2 4 3 2" xfId="44633" xr:uid="{C1EF8037-7606-4762-85A7-0CF832D89176}"/>
    <cellStyle name="Comma 112 2 2 3 2 2 4 4" xfId="34167" xr:uid="{5B507BD3-C578-459A-8D3B-CBFA984056CB}"/>
    <cellStyle name="Comma 112 2 2 3 2 2 5" xfId="14737" xr:uid="{8D757034-9411-4D87-840E-2A5EB03297E8}"/>
    <cellStyle name="Comma 112 2 2 3 2 2 5 2" xfId="19969" xr:uid="{7A5579CA-5731-46E2-AE27-98C52162CE9E}"/>
    <cellStyle name="Comma 112 2 2 3 2 2 5 2 2" xfId="30435" xr:uid="{F045511C-82D0-460B-AB99-A8BF3B0D0A72}"/>
    <cellStyle name="Comma 112 2 2 3 2 2 5 2 2 2" xfId="52104" xr:uid="{C09D6076-6832-41FF-9F25-4932B9F92D52}"/>
    <cellStyle name="Comma 112 2 2 3 2 2 5 2 3" xfId="41638" xr:uid="{FDBF4FFB-67C5-4E3A-AEE4-DDEFEB9E17D6}"/>
    <cellStyle name="Comma 112 2 2 3 2 2 5 3" xfId="25203" xr:uid="{F6BD4DFB-DE52-451B-8214-845EB88B4125}"/>
    <cellStyle name="Comma 112 2 2 3 2 2 5 3 2" xfId="46872" xr:uid="{6AE9C8CB-BB4B-49A8-A083-6B019C90545B}"/>
    <cellStyle name="Comma 112 2 2 3 2 2 5 4" xfId="36406" xr:uid="{26A49889-63D5-4F5E-BD49-39E6FCC2C873}"/>
    <cellStyle name="Comma 112 2 2 3 2 2 6" xfId="15490" xr:uid="{65D1D8A7-2DE3-4FD2-87D8-51D5597BCD6E}"/>
    <cellStyle name="Comma 112 2 2 3 2 2 6 2" xfId="25956" xr:uid="{C54A8698-2474-47FA-A440-4D512BC6F361}"/>
    <cellStyle name="Comma 112 2 2 3 2 2 6 2 2" xfId="47625" xr:uid="{66CE1B1E-8266-4DC6-9DC6-1587CDFA0708}"/>
    <cellStyle name="Comma 112 2 2 3 2 2 6 3" xfId="37159" xr:uid="{DA8E0A01-CB2A-44A6-A818-37A9468A7239}"/>
    <cellStyle name="Comma 112 2 2 3 2 2 7" xfId="20724" xr:uid="{85A2186B-3D93-489F-A366-BFBD17F68132}"/>
    <cellStyle name="Comma 112 2 2 3 2 2 7 2" xfId="42393" xr:uid="{F60A8ECD-708D-43EC-BD9A-079D3AE03532}"/>
    <cellStyle name="Comma 112 2 2 3 2 2 8" xfId="31927" xr:uid="{56847B1C-0952-400E-AD6E-5F57252043D8}"/>
    <cellStyle name="Comma 112 2 2 3 2 3" xfId="13992" xr:uid="{9CE392A5-5F3B-4B4E-9CC8-9E355FD67526}"/>
    <cellStyle name="Comma 112 2 2 3 2 3 2" xfId="19224" xr:uid="{961E408C-E555-437F-9180-C884A451F4EA}"/>
    <cellStyle name="Comma 112 2 2 3 2 3 2 2" xfId="29690" xr:uid="{FF364B06-160F-4278-908B-A2B48C19633B}"/>
    <cellStyle name="Comma 112 2 2 3 2 3 2 2 2" xfId="51359" xr:uid="{0C3E1C59-5250-4CDC-8D9A-538A4846853C}"/>
    <cellStyle name="Comma 112 2 2 3 2 3 2 3" xfId="40893" xr:uid="{4847548C-6B22-4327-9672-B10CE560DBE6}"/>
    <cellStyle name="Comma 112 2 2 3 2 3 3" xfId="24458" xr:uid="{98C07478-750E-4AEE-9FCB-2F5C4391797E}"/>
    <cellStyle name="Comma 112 2 2 3 2 3 3 2" xfId="46127" xr:uid="{66DBC442-82DF-4CAE-9691-DEEB6A770E57}"/>
    <cellStyle name="Comma 112 2 2 3 2 3 4" xfId="35661" xr:uid="{6650D83C-5E44-41D7-81BB-57846BC4469F}"/>
    <cellStyle name="Comma 112 2 2 3 2 4" xfId="31182" xr:uid="{6DD26986-EDC8-4A4D-B553-00637DCAE400}"/>
    <cellStyle name="Comma 112 2 2 3 3" xfId="9866" xr:uid="{55EAA35E-210A-44CD-93D3-9584AA3D8FCA}"/>
    <cellStyle name="Comma 112 2 2 3 3 2" xfId="11375" xr:uid="{CC066F09-0D58-4615-998E-FDDD46E75332}"/>
    <cellStyle name="Comma 112 2 2 3 3 2 2" xfId="12869" xr:uid="{66234F31-BF3C-424C-904F-08479D9AC368}"/>
    <cellStyle name="Comma 112 2 2 3 3 2 2 2" xfId="18105" xr:uid="{618BB281-C52E-4C33-BEF6-A7735E33BBA7}"/>
    <cellStyle name="Comma 112 2 2 3 3 2 2 2 2" xfId="28571" xr:uid="{6A086DC1-8D3C-4D0B-B97E-1063F4FA5885}"/>
    <cellStyle name="Comma 112 2 2 3 3 2 2 2 2 2" xfId="50240" xr:uid="{776FDBF0-20C3-4C92-9741-13E1CC8E5CF9}"/>
    <cellStyle name="Comma 112 2 2 3 3 2 2 2 3" xfId="39774" xr:uid="{FC950D20-0621-42CE-B294-B99B62EEC9EB}"/>
    <cellStyle name="Comma 112 2 2 3 3 2 2 3" xfId="23339" xr:uid="{26514DE5-07D8-4F46-9532-2F2896DD59DF}"/>
    <cellStyle name="Comma 112 2 2 3 3 2 2 3 2" xfId="45008" xr:uid="{74815D8D-6527-47AF-A121-E9E631012073}"/>
    <cellStyle name="Comma 112 2 2 3 3 2 2 4" xfId="34542" xr:uid="{5F04E285-647E-43EE-8971-A789F1F57C8E}"/>
    <cellStyle name="Comma 112 2 2 3 3 2 3" xfId="16611" xr:uid="{5B958A5C-4053-4F17-A27C-EEC3D1631438}"/>
    <cellStyle name="Comma 112 2 2 3 3 2 3 2" xfId="27077" xr:uid="{7FF7630F-7570-48BD-A215-EFD4A806B27E}"/>
    <cellStyle name="Comma 112 2 2 3 3 2 3 2 2" xfId="48746" xr:uid="{3873EE27-39CC-48FC-925B-8CAA112AA7BD}"/>
    <cellStyle name="Comma 112 2 2 3 3 2 3 3" xfId="38280" xr:uid="{84B08805-E24C-4C75-B451-3B3B62212EC1}"/>
    <cellStyle name="Comma 112 2 2 3 3 2 4" xfId="21845" xr:uid="{1503E1AD-33C4-4683-AC77-D81ECBA95088}"/>
    <cellStyle name="Comma 112 2 2 3 3 2 4 2" xfId="43514" xr:uid="{C2517CB1-4D19-4D13-B1F8-9FD84DCD1EAF}"/>
    <cellStyle name="Comma 112 2 2 3 3 2 5" xfId="33048" xr:uid="{CC812AF4-0C65-4611-9C51-DF1319F66E25}"/>
    <cellStyle name="Comma 112 2 2 3 3 3" xfId="10628" xr:uid="{8CCA8C4B-1DAF-4021-9DF2-4037C6AEA628}"/>
    <cellStyle name="Comma 112 2 2 3 3 3 2" xfId="15864" xr:uid="{E03AD7A3-4F2E-4E4E-A4D2-B3FF79DE3A7C}"/>
    <cellStyle name="Comma 112 2 2 3 3 3 2 2" xfId="26330" xr:uid="{11838140-082B-4A5F-A326-5E525D75AFAD}"/>
    <cellStyle name="Comma 112 2 2 3 3 3 2 2 2" xfId="47999" xr:uid="{2409732F-AF1D-47D3-B71C-77E65940F707}"/>
    <cellStyle name="Comma 112 2 2 3 3 3 2 3" xfId="37533" xr:uid="{EABDAADE-0F3C-420D-9639-36239EBC9AC5}"/>
    <cellStyle name="Comma 112 2 2 3 3 3 3" xfId="21098" xr:uid="{61BDBBEF-BDCD-44DD-963A-712686D4F557}"/>
    <cellStyle name="Comma 112 2 2 3 3 3 3 2" xfId="42767" xr:uid="{E85D2BEC-86D2-4773-9E92-7E74E49D531D}"/>
    <cellStyle name="Comma 112 2 2 3 3 3 4" xfId="32301" xr:uid="{6ABBE584-A2D5-41FC-93C1-DC91ED9811A3}"/>
    <cellStyle name="Comma 112 2 2 3 3 4" xfId="12122" xr:uid="{98D07EF3-D12F-4DB6-BD7D-0BE97B682F20}"/>
    <cellStyle name="Comma 112 2 2 3 3 4 2" xfId="17358" xr:uid="{3DE43AA0-06CE-4100-ADAD-38B84E40A542}"/>
    <cellStyle name="Comma 112 2 2 3 3 4 2 2" xfId="27824" xr:uid="{0FD979D0-EB47-4608-9C7B-14AFAA506E79}"/>
    <cellStyle name="Comma 112 2 2 3 3 4 2 2 2" xfId="49493" xr:uid="{075C00A6-5550-4A38-8565-F3567719D188}"/>
    <cellStyle name="Comma 112 2 2 3 3 4 2 3" xfId="39027" xr:uid="{AB018B66-BB07-4719-B57E-8FD848D46B03}"/>
    <cellStyle name="Comma 112 2 2 3 3 4 3" xfId="22592" xr:uid="{E3EC70CC-B755-4DEA-B44D-9325B6C62ACE}"/>
    <cellStyle name="Comma 112 2 2 3 3 4 3 2" xfId="44261" xr:uid="{B76D3482-16C1-4B87-9454-52ED607B9DBD}"/>
    <cellStyle name="Comma 112 2 2 3 3 4 4" xfId="33795" xr:uid="{02C865FE-7DB3-417F-B76A-521871CA156D}"/>
    <cellStyle name="Comma 112 2 2 3 3 5" xfId="14365" xr:uid="{5C490239-D868-44DD-B227-24C3198E6A69}"/>
    <cellStyle name="Comma 112 2 2 3 3 5 2" xfId="19597" xr:uid="{9CBA6425-F3B9-49E7-B3D5-3AA31758191A}"/>
    <cellStyle name="Comma 112 2 2 3 3 5 2 2" xfId="30063" xr:uid="{1CFBCAF2-517D-4A35-938B-A92BF3C30471}"/>
    <cellStyle name="Comma 112 2 2 3 3 5 2 2 2" xfId="51732" xr:uid="{B5459FA6-B124-4121-82ED-8DFED015250B}"/>
    <cellStyle name="Comma 112 2 2 3 3 5 2 3" xfId="41266" xr:uid="{B2B9941A-60D9-4337-8956-28543C606DBE}"/>
    <cellStyle name="Comma 112 2 2 3 3 5 3" xfId="24831" xr:uid="{F69CEC55-2F91-4095-AF81-001366511DF6}"/>
    <cellStyle name="Comma 112 2 2 3 3 5 3 2" xfId="46500" xr:uid="{9DC05671-4208-4D5F-A2A0-1F2E6C76DE90}"/>
    <cellStyle name="Comma 112 2 2 3 3 5 4" xfId="36034" xr:uid="{67DC2515-07FB-4FD5-B82A-09B4608FA038}"/>
    <cellStyle name="Comma 112 2 2 3 3 6" xfId="15118" xr:uid="{60E43F6C-E729-4FE4-BA35-33B4DA26779F}"/>
    <cellStyle name="Comma 112 2 2 3 3 6 2" xfId="25584" xr:uid="{7925A022-B3C7-4C80-9C42-92BE64687571}"/>
    <cellStyle name="Comma 112 2 2 3 3 6 2 2" xfId="47253" xr:uid="{C9267795-285F-45F1-819B-8E2D2507EA53}"/>
    <cellStyle name="Comma 112 2 2 3 3 6 3" xfId="36787" xr:uid="{775E177E-92DA-4D2E-B62A-905211BE2E1A}"/>
    <cellStyle name="Comma 112 2 2 3 3 7" xfId="20352" xr:uid="{627904FF-D1DF-4AAB-B038-0328E4718CEC}"/>
    <cellStyle name="Comma 112 2 2 3 3 7 2" xfId="42021" xr:uid="{E03473BA-71E3-402D-A8E8-3C0C6E4CFB86}"/>
    <cellStyle name="Comma 112 2 2 3 3 8" xfId="31555" xr:uid="{D20D6D7A-E6B2-42FD-BFB3-AB2FE0D7671C}"/>
    <cellStyle name="Comma 112 2 2 3 4" xfId="13621" xr:uid="{2B81CF45-8899-4910-A86E-640663A4B628}"/>
    <cellStyle name="Comma 112 2 2 3 4 2" xfId="18853" xr:uid="{198E59B1-CAD7-48A6-A251-E2DF3058C154}"/>
    <cellStyle name="Comma 112 2 2 3 4 2 2" xfId="29319" xr:uid="{407628D1-F70F-4489-A3D7-1B70D239EC64}"/>
    <cellStyle name="Comma 112 2 2 3 4 2 2 2" xfId="50988" xr:uid="{1FCA9E16-1E59-43E1-B7BF-7C0C5103076A}"/>
    <cellStyle name="Comma 112 2 2 3 4 2 3" xfId="40522" xr:uid="{262F24B5-D6D1-4AAA-9672-B5A49F30C0F3}"/>
    <cellStyle name="Comma 112 2 2 3 4 3" xfId="24087" xr:uid="{91234E33-0B18-4747-B1E6-57E34E2F5FDC}"/>
    <cellStyle name="Comma 112 2 2 3 4 3 2" xfId="45756" xr:uid="{A78F2988-399F-40B6-8418-863486866C7C}"/>
    <cellStyle name="Comma 112 2 2 3 4 4" xfId="35290" xr:uid="{075314BA-ACA8-48BF-8A34-94FAF023A929}"/>
    <cellStyle name="Comma 112 2 2 3 5" xfId="30811" xr:uid="{762265BD-CEB4-4A04-B81D-B0AE58ECBD6C}"/>
    <cellStyle name="Comma 112 2 2 4" xfId="9452" xr:uid="{00000000-0005-0000-0000-000066010000}"/>
    <cellStyle name="Comma 112 2 2 4 2" xfId="10201" xr:uid="{CCF6D844-9F0F-43C4-A2EC-7C7CE5EAB375}"/>
    <cellStyle name="Comma 112 2 2 4 2 2" xfId="11710" xr:uid="{9BD269A9-2120-4601-808F-D7AED0161FA1}"/>
    <cellStyle name="Comma 112 2 2 4 2 2 2" xfId="13204" xr:uid="{FD2FAAFE-FAAF-4AF4-B51E-58FDD656F1E2}"/>
    <cellStyle name="Comma 112 2 2 4 2 2 2 2" xfId="18440" xr:uid="{229EA43E-D95C-4BE0-9B4A-BA9D48041BC5}"/>
    <cellStyle name="Comma 112 2 2 4 2 2 2 2 2" xfId="28906" xr:uid="{A9E0933D-3A77-42AA-95EF-2E514A122AC7}"/>
    <cellStyle name="Comma 112 2 2 4 2 2 2 2 2 2" xfId="50575" xr:uid="{4F3DD2E3-10C5-48D7-B03E-45820BAFB8B6}"/>
    <cellStyle name="Comma 112 2 2 4 2 2 2 2 3" xfId="40109" xr:uid="{2FCB6FAC-AA7D-44F1-A595-641A82D74603}"/>
    <cellStyle name="Comma 112 2 2 4 2 2 2 3" xfId="23674" xr:uid="{162E5938-AF6C-4DBA-8713-6EF576413323}"/>
    <cellStyle name="Comma 112 2 2 4 2 2 2 3 2" xfId="45343" xr:uid="{C46E867D-B370-4035-940D-C3DBF4ABBDD4}"/>
    <cellStyle name="Comma 112 2 2 4 2 2 2 4" xfId="34877" xr:uid="{ABA195D0-FE65-463C-AFB1-43E4A704767D}"/>
    <cellStyle name="Comma 112 2 2 4 2 2 3" xfId="16946" xr:uid="{7C3192EB-ED27-41C5-9A41-84F4242A5411}"/>
    <cellStyle name="Comma 112 2 2 4 2 2 3 2" xfId="27412" xr:uid="{7155C60C-93AD-4223-935E-7596EF455586}"/>
    <cellStyle name="Comma 112 2 2 4 2 2 3 2 2" xfId="49081" xr:uid="{FE24EF22-354A-4C27-B103-8AA77AB53305}"/>
    <cellStyle name="Comma 112 2 2 4 2 2 3 3" xfId="38615" xr:uid="{717796A0-AC87-4662-A96B-F47EC5253679}"/>
    <cellStyle name="Comma 112 2 2 4 2 2 4" xfId="22180" xr:uid="{ABE8489C-8D03-4381-866B-73C195C1F49F}"/>
    <cellStyle name="Comma 112 2 2 4 2 2 4 2" xfId="43849" xr:uid="{87AFD32F-DD3E-4661-8209-00E28A37E8F3}"/>
    <cellStyle name="Comma 112 2 2 4 2 2 5" xfId="33383" xr:uid="{4CA68F4F-FF73-4878-9791-7E37E80CC6D9}"/>
    <cellStyle name="Comma 112 2 2 4 2 3" xfId="10963" xr:uid="{BFCF75A3-E148-4F3D-BF8F-452F71A4C1D7}"/>
    <cellStyle name="Comma 112 2 2 4 2 3 2" xfId="16199" xr:uid="{3E3DBBF1-7F1A-4696-96A4-82A578C29828}"/>
    <cellStyle name="Comma 112 2 2 4 2 3 2 2" xfId="26665" xr:uid="{32A67819-5121-496B-B200-A5F0F0350FEC}"/>
    <cellStyle name="Comma 112 2 2 4 2 3 2 2 2" xfId="48334" xr:uid="{75A07694-7D21-4A33-B066-9261339E6B0E}"/>
    <cellStyle name="Comma 112 2 2 4 2 3 2 3" xfId="37868" xr:uid="{C44165E7-56E2-47E7-A1AD-72B4034763DD}"/>
    <cellStyle name="Comma 112 2 2 4 2 3 3" xfId="21433" xr:uid="{D5938010-F1AC-438F-B61F-2012EFCC23F2}"/>
    <cellStyle name="Comma 112 2 2 4 2 3 3 2" xfId="43102" xr:uid="{58D355CC-A196-47A3-8372-1335FBDC7BDD}"/>
    <cellStyle name="Comma 112 2 2 4 2 3 4" xfId="32636" xr:uid="{AE963DD7-3AB5-4562-A0E2-0A0DFB656BE5}"/>
    <cellStyle name="Comma 112 2 2 4 2 4" xfId="12457" xr:uid="{5B1EC702-C7AE-43E5-8B4A-02F01261DD7C}"/>
    <cellStyle name="Comma 112 2 2 4 2 4 2" xfId="17693" xr:uid="{5361592A-8DC0-4ECB-96D1-9C2167D6AAD8}"/>
    <cellStyle name="Comma 112 2 2 4 2 4 2 2" xfId="28159" xr:uid="{2078BE23-997D-4DFA-90CB-E7B3893C6B4E}"/>
    <cellStyle name="Comma 112 2 2 4 2 4 2 2 2" xfId="49828" xr:uid="{9076519E-A02B-42F8-B22F-8C9628EB1271}"/>
    <cellStyle name="Comma 112 2 2 4 2 4 2 3" xfId="39362" xr:uid="{98CF4083-C35C-40C6-8071-9E7FC48FE6F7}"/>
    <cellStyle name="Comma 112 2 2 4 2 4 3" xfId="22927" xr:uid="{F7503B59-711F-448E-89FF-9BE16CC41E5F}"/>
    <cellStyle name="Comma 112 2 2 4 2 4 3 2" xfId="44596" xr:uid="{FDD7A146-5F32-470C-A963-B3438271DE0F}"/>
    <cellStyle name="Comma 112 2 2 4 2 4 4" xfId="34130" xr:uid="{5825AD05-12EC-4AFF-981E-F9A8AC5B0FB8}"/>
    <cellStyle name="Comma 112 2 2 4 2 5" xfId="14700" xr:uid="{7DD73494-6DCF-4F9F-B82E-28552284FB62}"/>
    <cellStyle name="Comma 112 2 2 4 2 5 2" xfId="19932" xr:uid="{C369C372-8816-4A7F-9691-C0251CC756F2}"/>
    <cellStyle name="Comma 112 2 2 4 2 5 2 2" xfId="30398" xr:uid="{0C429408-FC21-4B0D-BE10-C2ACF0DBE908}"/>
    <cellStyle name="Comma 112 2 2 4 2 5 2 2 2" xfId="52067" xr:uid="{24E01926-7BF4-4BAA-B47F-35B426415B71}"/>
    <cellStyle name="Comma 112 2 2 4 2 5 2 3" xfId="41601" xr:uid="{57C2507E-1128-48D9-BD14-75F0C6A17134}"/>
    <cellStyle name="Comma 112 2 2 4 2 5 3" xfId="25166" xr:uid="{AB4795D8-3F27-4D9E-8856-1A05BA447CCB}"/>
    <cellStyle name="Comma 112 2 2 4 2 5 3 2" xfId="46835" xr:uid="{ADBE2A39-14CD-40EC-A82D-FFF766E5F674}"/>
    <cellStyle name="Comma 112 2 2 4 2 5 4" xfId="36369" xr:uid="{3BD5BF21-D446-41C2-8735-ED214271E9A6}"/>
    <cellStyle name="Comma 112 2 2 4 2 6" xfId="15453" xr:uid="{B9FBFC81-AA5E-4A96-BFAD-19030A622C22}"/>
    <cellStyle name="Comma 112 2 2 4 2 6 2" xfId="25919" xr:uid="{CE6986E8-690A-44E3-8932-3C0A4B07F61D}"/>
    <cellStyle name="Comma 112 2 2 4 2 6 2 2" xfId="47588" xr:uid="{FBB97864-B8C6-4F0D-AA88-D686EC6B65A9}"/>
    <cellStyle name="Comma 112 2 2 4 2 6 3" xfId="37122" xr:uid="{F4D431F5-400E-49B6-A523-DB4978275DD2}"/>
    <cellStyle name="Comma 112 2 2 4 2 7" xfId="20687" xr:uid="{99A8BBF1-0AC1-49EB-9665-0BB2B7333E9E}"/>
    <cellStyle name="Comma 112 2 2 4 2 7 2" xfId="42356" xr:uid="{5ED5BADF-4D53-40BA-A3BF-D579C7D2B83B}"/>
    <cellStyle name="Comma 112 2 2 4 2 8" xfId="31890" xr:uid="{0B14AC8E-203D-4D75-87FD-AE3900BBCFC9}"/>
    <cellStyle name="Comma 112 2 2 4 3" xfId="13955" xr:uid="{B7A4B0FA-1491-4CA4-867E-85D8AF96BEE6}"/>
    <cellStyle name="Comma 112 2 2 4 3 2" xfId="19187" xr:uid="{E7B7D3B0-5F6D-4D30-8EF0-FE19D61C7521}"/>
    <cellStyle name="Comma 112 2 2 4 3 2 2" xfId="29653" xr:uid="{12E59685-B6FF-43FB-9571-BCD4422250BF}"/>
    <cellStyle name="Comma 112 2 2 4 3 2 2 2" xfId="51322" xr:uid="{BC865904-B8EE-405D-96BB-2369B27D3D7A}"/>
    <cellStyle name="Comma 112 2 2 4 3 2 3" xfId="40856" xr:uid="{48ED52EE-1E12-4F20-A23D-247CA9D5B217}"/>
    <cellStyle name="Comma 112 2 2 4 3 3" xfId="24421" xr:uid="{EE1FF29E-023C-48CC-AB01-3B62FC539377}"/>
    <cellStyle name="Comma 112 2 2 4 3 3 2" xfId="46090" xr:uid="{FBDA56AD-A5B2-4C84-B417-98D6400AB841}"/>
    <cellStyle name="Comma 112 2 2 4 3 4" xfId="35624" xr:uid="{6621AF4C-1D74-4889-853C-27C00D3CCED9}"/>
    <cellStyle name="Comma 112 2 2 4 4" xfId="31145" xr:uid="{B8189E0A-0437-4A88-94B4-BB6C36B30EC4}"/>
    <cellStyle name="Comma 112 2 2 5" xfId="9829" xr:uid="{C8A35906-35BD-4FD6-82EC-D6F8B58E164C}"/>
    <cellStyle name="Comma 112 2 2 5 2" xfId="11338" xr:uid="{BCA11AD3-CED6-4722-A401-3529712F61D1}"/>
    <cellStyle name="Comma 112 2 2 5 2 2" xfId="12832" xr:uid="{559AF139-9F89-4D08-8179-75990C3610FB}"/>
    <cellStyle name="Comma 112 2 2 5 2 2 2" xfId="18068" xr:uid="{2C1363E8-A87D-4150-847A-0A4B3BCA4D51}"/>
    <cellStyle name="Comma 112 2 2 5 2 2 2 2" xfId="28534" xr:uid="{76FE7028-C147-4624-ADF4-60B0F6D493F5}"/>
    <cellStyle name="Comma 112 2 2 5 2 2 2 2 2" xfId="50203" xr:uid="{D1C9C866-D5BA-4000-9190-8F01D1FB5340}"/>
    <cellStyle name="Comma 112 2 2 5 2 2 2 3" xfId="39737" xr:uid="{3B10E33A-76A8-454D-8FAA-972888E31F0D}"/>
    <cellStyle name="Comma 112 2 2 5 2 2 3" xfId="23302" xr:uid="{0FB83B65-3772-4D88-8182-E8D2A2837F1A}"/>
    <cellStyle name="Comma 112 2 2 5 2 2 3 2" xfId="44971" xr:uid="{77A331D0-5456-4A79-A06D-7DDAE264194B}"/>
    <cellStyle name="Comma 112 2 2 5 2 2 4" xfId="34505" xr:uid="{32762D07-586E-4962-ADC5-A4EE54AA32B9}"/>
    <cellStyle name="Comma 112 2 2 5 2 3" xfId="16574" xr:uid="{F589B4AD-002A-4218-ACAF-F489EB8B23E1}"/>
    <cellStyle name="Comma 112 2 2 5 2 3 2" xfId="27040" xr:uid="{20E51531-1E97-433D-88A2-534703E5E637}"/>
    <cellStyle name="Comma 112 2 2 5 2 3 2 2" xfId="48709" xr:uid="{2109EC8C-EDE8-4517-BE52-A42636539AFF}"/>
    <cellStyle name="Comma 112 2 2 5 2 3 3" xfId="38243" xr:uid="{3ED4C541-7D65-42A9-A488-694A0C193DFE}"/>
    <cellStyle name="Comma 112 2 2 5 2 4" xfId="21808" xr:uid="{34346185-4A09-4393-9B56-E0F573C135AB}"/>
    <cellStyle name="Comma 112 2 2 5 2 4 2" xfId="43477" xr:uid="{8201EB9F-6655-4472-8B61-E6234EEFE133}"/>
    <cellStyle name="Comma 112 2 2 5 2 5" xfId="33011" xr:uid="{A0D737D3-D156-4F6C-B557-A305B9F698EB}"/>
    <cellStyle name="Comma 112 2 2 5 3" xfId="10591" xr:uid="{FF55ECD4-5426-4D02-8CA5-2B40C29A8BB3}"/>
    <cellStyle name="Comma 112 2 2 5 3 2" xfId="15827" xr:uid="{75D6A3FD-60CF-42E1-B5A9-0EC67386D128}"/>
    <cellStyle name="Comma 112 2 2 5 3 2 2" xfId="26293" xr:uid="{30DD7239-7B5A-4CC0-AE54-24E78F14CA4F}"/>
    <cellStyle name="Comma 112 2 2 5 3 2 2 2" xfId="47962" xr:uid="{60D0AE65-41A8-4862-B45B-23DBB865BE2B}"/>
    <cellStyle name="Comma 112 2 2 5 3 2 3" xfId="37496" xr:uid="{F76AF340-9A5D-4B12-AC07-17D3868D9C79}"/>
    <cellStyle name="Comma 112 2 2 5 3 3" xfId="21061" xr:uid="{55918FB5-01EB-4A46-883C-F4F4C9F94438}"/>
    <cellStyle name="Comma 112 2 2 5 3 3 2" xfId="42730" xr:uid="{C645A305-C670-4226-8208-71A398172244}"/>
    <cellStyle name="Comma 112 2 2 5 3 4" xfId="32264" xr:uid="{CF08A17E-35F5-431E-8465-506BF41B0146}"/>
    <cellStyle name="Comma 112 2 2 5 4" xfId="12085" xr:uid="{647FEF10-FE1D-471C-BF4D-BA69BAE28975}"/>
    <cellStyle name="Comma 112 2 2 5 4 2" xfId="17321" xr:uid="{4F4A78CC-660F-4895-9304-DE0DE6C63771}"/>
    <cellStyle name="Comma 112 2 2 5 4 2 2" xfId="27787" xr:uid="{E415ED8C-8384-4A4D-8BCD-18A80841D73B}"/>
    <cellStyle name="Comma 112 2 2 5 4 2 2 2" xfId="49456" xr:uid="{9D0B57B8-6003-4BC3-9C51-55C8BBA8D9D2}"/>
    <cellStyle name="Comma 112 2 2 5 4 2 3" xfId="38990" xr:uid="{F368A224-6BC0-4352-9A06-405FD748557C}"/>
    <cellStyle name="Comma 112 2 2 5 4 3" xfId="22555" xr:uid="{BBFBDA65-B151-40D7-836D-9A3C5EE9B3CF}"/>
    <cellStyle name="Comma 112 2 2 5 4 3 2" xfId="44224" xr:uid="{0CBF51A7-07DD-4D18-8C43-48EB3FD3D5D2}"/>
    <cellStyle name="Comma 112 2 2 5 4 4" xfId="33758" xr:uid="{6B87D3A7-D1F3-4436-8B44-39DBF093412D}"/>
    <cellStyle name="Comma 112 2 2 5 5" xfId="14328" xr:uid="{9DAF2E3E-7803-48D2-A7F4-4C6F9CB552A6}"/>
    <cellStyle name="Comma 112 2 2 5 5 2" xfId="19560" xr:uid="{2DF22DD9-4BE0-4AEC-8D56-C7C5D328EBFF}"/>
    <cellStyle name="Comma 112 2 2 5 5 2 2" xfId="30026" xr:uid="{545F98E5-87E8-4BC4-9A6F-0404FB010DB4}"/>
    <cellStyle name="Comma 112 2 2 5 5 2 2 2" xfId="51695" xr:uid="{D332E821-293F-4523-BCD2-6F21C2BB0608}"/>
    <cellStyle name="Comma 112 2 2 5 5 2 3" xfId="41229" xr:uid="{6BD7C708-90A4-485D-9F2E-539ED046AC62}"/>
    <cellStyle name="Comma 112 2 2 5 5 3" xfId="24794" xr:uid="{CCD2483E-C3B4-4CF1-AF0B-0265F23B8783}"/>
    <cellStyle name="Comma 112 2 2 5 5 3 2" xfId="46463" xr:uid="{5DEBB96B-D45B-4FDC-8823-AE108D635237}"/>
    <cellStyle name="Comma 112 2 2 5 5 4" xfId="35997" xr:uid="{A519F683-D789-4D87-9EF2-E09104435706}"/>
    <cellStyle name="Comma 112 2 2 5 6" xfId="15081" xr:uid="{994343B7-3183-4E96-A2FC-5BE3DAD28081}"/>
    <cellStyle name="Comma 112 2 2 5 6 2" xfId="25547" xr:uid="{FE10588F-38CD-4AE6-B4D7-7ADA2A750C0E}"/>
    <cellStyle name="Comma 112 2 2 5 6 2 2" xfId="47216" xr:uid="{25802783-6825-4F15-9904-FB26E9E899AB}"/>
    <cellStyle name="Comma 112 2 2 5 6 3" xfId="36750" xr:uid="{D20258DF-9BB7-4D63-B081-878B856DB271}"/>
    <cellStyle name="Comma 112 2 2 5 7" xfId="20315" xr:uid="{D6C9F3F0-689E-46BB-899B-91CCE40A3966}"/>
    <cellStyle name="Comma 112 2 2 5 7 2" xfId="41984" xr:uid="{A76BA144-A054-40B7-B222-3491D75E6733}"/>
    <cellStyle name="Comma 112 2 2 5 8" xfId="31518" xr:uid="{429ED197-1B7D-4C27-9CBD-A67381C7CD32}"/>
    <cellStyle name="Comma 112 2 2 6" xfId="13584" xr:uid="{F5447AEA-5754-463A-807A-8D48771B2A49}"/>
    <cellStyle name="Comma 112 2 2 6 2" xfId="18816" xr:uid="{BF1C1297-3951-44AF-9BDC-1403A549B947}"/>
    <cellStyle name="Comma 112 2 2 6 2 2" xfId="29282" xr:uid="{11E79836-6F12-4663-A09F-1E0B302E9581}"/>
    <cellStyle name="Comma 112 2 2 6 2 2 2" xfId="50951" xr:uid="{A86BBBDE-A547-4066-B63F-F65A4BF99585}"/>
    <cellStyle name="Comma 112 2 2 6 2 3" xfId="40485" xr:uid="{B8BBBB37-59FA-46AC-B154-59EFF03CD809}"/>
    <cellStyle name="Comma 112 2 2 6 3" xfId="24050" xr:uid="{7DEF60DE-289E-49B9-86F8-DCCD81B2685D}"/>
    <cellStyle name="Comma 112 2 2 6 3 2" xfId="45719" xr:uid="{54536207-1001-497E-A5C2-FFE4A88EEA30}"/>
    <cellStyle name="Comma 112 2 2 6 4" xfId="35253" xr:uid="{0123F9E6-F6BB-454A-9EF8-0359F92991AF}"/>
    <cellStyle name="Comma 112 2 2 7" xfId="30774" xr:uid="{A071C53D-1D71-4752-8F11-95908587E106}"/>
    <cellStyle name="Comma 112 2 3" xfId="2929" xr:uid="{00000000-0005-0000-0000-000067010000}"/>
    <cellStyle name="Comma 112 2 3 2" xfId="5085" xr:uid="{00000000-0005-0000-0000-000068010000}"/>
    <cellStyle name="Comma 112 2 3 2 2" xfId="9490" xr:uid="{00000000-0005-0000-0000-000069010000}"/>
    <cellStyle name="Comma 112 2 3 2 2 2" xfId="10239" xr:uid="{1849030D-4522-4EFE-9AA1-A283B6106F0D}"/>
    <cellStyle name="Comma 112 2 3 2 2 2 2" xfId="11748" xr:uid="{BBA9D288-2A20-4DF4-8BA9-15B1EB1BF38D}"/>
    <cellStyle name="Comma 112 2 3 2 2 2 2 2" xfId="13242" xr:uid="{75D2199C-F1DC-463C-BEF9-9945CEA51233}"/>
    <cellStyle name="Comma 112 2 3 2 2 2 2 2 2" xfId="18478" xr:uid="{4E0DBE58-DE20-4A62-A28E-BAAD8703DC53}"/>
    <cellStyle name="Comma 112 2 3 2 2 2 2 2 2 2" xfId="28944" xr:uid="{90988463-188B-4945-A101-ACA356D01597}"/>
    <cellStyle name="Comma 112 2 3 2 2 2 2 2 2 2 2" xfId="50613" xr:uid="{28EBE028-9F6B-4A7D-B69F-3B509CAD167E}"/>
    <cellStyle name="Comma 112 2 3 2 2 2 2 2 2 3" xfId="40147" xr:uid="{015C5439-4BA9-4830-A553-CA09CDB4EDF7}"/>
    <cellStyle name="Comma 112 2 3 2 2 2 2 2 3" xfId="23712" xr:uid="{84E53D42-379D-4E24-A60E-B17658A42061}"/>
    <cellStyle name="Comma 112 2 3 2 2 2 2 2 3 2" xfId="45381" xr:uid="{50B368F7-D552-4995-8502-597B291C9191}"/>
    <cellStyle name="Comma 112 2 3 2 2 2 2 2 4" xfId="34915" xr:uid="{EFBD87B9-B409-498F-9F7C-269A80CFA574}"/>
    <cellStyle name="Comma 112 2 3 2 2 2 2 3" xfId="16984" xr:uid="{BF6D16A1-98C3-4011-8EB0-7AB8B1FD8B43}"/>
    <cellStyle name="Comma 112 2 3 2 2 2 2 3 2" xfId="27450" xr:uid="{ECA23C4A-69AB-4A01-A479-CEE89CBCF2FE}"/>
    <cellStyle name="Comma 112 2 3 2 2 2 2 3 2 2" xfId="49119" xr:uid="{207715C9-D21A-4BC2-9241-A534B4C0D5A1}"/>
    <cellStyle name="Comma 112 2 3 2 2 2 2 3 3" xfId="38653" xr:uid="{1C944C5B-B44D-4F3E-8CCA-F16449C5D88C}"/>
    <cellStyle name="Comma 112 2 3 2 2 2 2 4" xfId="22218" xr:uid="{E0AFF5DE-B14B-44E3-8761-58656531951F}"/>
    <cellStyle name="Comma 112 2 3 2 2 2 2 4 2" xfId="43887" xr:uid="{C836B75F-58AA-447F-BB26-A3548A6514F5}"/>
    <cellStyle name="Comma 112 2 3 2 2 2 2 5" xfId="33421" xr:uid="{6852E24B-F10B-4FA5-8170-B45D264D26D7}"/>
    <cellStyle name="Comma 112 2 3 2 2 2 3" xfId="11001" xr:uid="{B3F6B6D4-7DBB-4731-8376-822EED800659}"/>
    <cellStyle name="Comma 112 2 3 2 2 2 3 2" xfId="16237" xr:uid="{509819F8-11D3-4C30-9549-30FD2710A616}"/>
    <cellStyle name="Comma 112 2 3 2 2 2 3 2 2" xfId="26703" xr:uid="{C3097D0F-A99E-4123-9F71-5D50DEED5B30}"/>
    <cellStyle name="Comma 112 2 3 2 2 2 3 2 2 2" xfId="48372" xr:uid="{1FCD9C8D-38B4-4026-B38E-A3A6400BE3CC}"/>
    <cellStyle name="Comma 112 2 3 2 2 2 3 2 3" xfId="37906" xr:uid="{E5C1BB59-5B5C-4C6E-9E87-328C8CC2E234}"/>
    <cellStyle name="Comma 112 2 3 2 2 2 3 3" xfId="21471" xr:uid="{E7D585CD-630A-452C-93B7-8F513FBD5EDE}"/>
    <cellStyle name="Comma 112 2 3 2 2 2 3 3 2" xfId="43140" xr:uid="{8329EE40-AA00-4122-AB14-8ABA55C6F07D}"/>
    <cellStyle name="Comma 112 2 3 2 2 2 3 4" xfId="32674" xr:uid="{DA3DB482-BD79-43BD-8A7E-715C2F96F411}"/>
    <cellStyle name="Comma 112 2 3 2 2 2 4" xfId="12495" xr:uid="{0C61FAC3-AB29-4995-AED0-12FA9C5D4022}"/>
    <cellStyle name="Comma 112 2 3 2 2 2 4 2" xfId="17731" xr:uid="{27C3815E-2B06-46C6-B3FA-03BB59965377}"/>
    <cellStyle name="Comma 112 2 3 2 2 2 4 2 2" xfId="28197" xr:uid="{6A6E1CEA-E764-4533-AF32-25E7B8A909D9}"/>
    <cellStyle name="Comma 112 2 3 2 2 2 4 2 2 2" xfId="49866" xr:uid="{3D4F329A-7401-48B5-ABC4-DC031BB313A2}"/>
    <cellStyle name="Comma 112 2 3 2 2 2 4 2 3" xfId="39400" xr:uid="{91601504-F58D-4F66-BD95-74D11DF1FCBF}"/>
    <cellStyle name="Comma 112 2 3 2 2 2 4 3" xfId="22965" xr:uid="{34DFE10D-80DC-4AC4-A32B-0AFD4D12031D}"/>
    <cellStyle name="Comma 112 2 3 2 2 2 4 3 2" xfId="44634" xr:uid="{944BBD97-F174-44D3-9BB3-3C7724D02D3A}"/>
    <cellStyle name="Comma 112 2 3 2 2 2 4 4" xfId="34168" xr:uid="{F85C3270-F7E9-413F-8E2A-54F774E2F598}"/>
    <cellStyle name="Comma 112 2 3 2 2 2 5" xfId="14738" xr:uid="{5C74EDF9-0539-4F5A-B629-B241F62AAC28}"/>
    <cellStyle name="Comma 112 2 3 2 2 2 5 2" xfId="19970" xr:uid="{974156CB-204B-4D2B-95DA-DC8ACCF08EF2}"/>
    <cellStyle name="Comma 112 2 3 2 2 2 5 2 2" xfId="30436" xr:uid="{474AFF63-87F3-4EBA-B7A3-DE17AF4A4FEC}"/>
    <cellStyle name="Comma 112 2 3 2 2 2 5 2 2 2" xfId="52105" xr:uid="{1D648ACA-F48C-4559-A88C-DB0ECF904677}"/>
    <cellStyle name="Comma 112 2 3 2 2 2 5 2 3" xfId="41639" xr:uid="{31FAF2CF-22DD-4C04-8794-90F5F35EAB6A}"/>
    <cellStyle name="Comma 112 2 3 2 2 2 5 3" xfId="25204" xr:uid="{2D57B4E8-EA2E-4FA1-8EE5-A9469E5E6348}"/>
    <cellStyle name="Comma 112 2 3 2 2 2 5 3 2" xfId="46873" xr:uid="{7BD22FE4-DD9C-451D-BC98-3978E929A96F}"/>
    <cellStyle name="Comma 112 2 3 2 2 2 5 4" xfId="36407" xr:uid="{5D50804C-ED78-4A35-AFB5-311236D3BBA6}"/>
    <cellStyle name="Comma 112 2 3 2 2 2 6" xfId="15491" xr:uid="{2CAD99B0-A20A-45B2-A5FF-F64171A79276}"/>
    <cellStyle name="Comma 112 2 3 2 2 2 6 2" xfId="25957" xr:uid="{A0E80E4D-1820-4497-96EF-0E50CFFFA5B9}"/>
    <cellStyle name="Comma 112 2 3 2 2 2 6 2 2" xfId="47626" xr:uid="{C8198375-1551-4E18-BDA2-122EB293FA7A}"/>
    <cellStyle name="Comma 112 2 3 2 2 2 6 3" xfId="37160" xr:uid="{B568219D-EC06-4577-8A24-AD7428724796}"/>
    <cellStyle name="Comma 112 2 3 2 2 2 7" xfId="20725" xr:uid="{B8A1D4A4-FBA7-432F-896D-C2920BEF204E}"/>
    <cellStyle name="Comma 112 2 3 2 2 2 7 2" xfId="42394" xr:uid="{D2D4F5C0-928B-40CE-9F30-D901A47F567D}"/>
    <cellStyle name="Comma 112 2 3 2 2 2 8" xfId="31928" xr:uid="{3D064EE9-75A9-42A4-9BF1-196A348BC988}"/>
    <cellStyle name="Comma 112 2 3 2 2 3" xfId="13993" xr:uid="{D18DF618-B68A-4A09-9907-C398F039B0D1}"/>
    <cellStyle name="Comma 112 2 3 2 2 3 2" xfId="19225" xr:uid="{4109D744-C34D-456F-BAF9-DF81A8F46BD4}"/>
    <cellStyle name="Comma 112 2 3 2 2 3 2 2" xfId="29691" xr:uid="{CD9FCD42-1604-48B3-98C3-134A6A414E0E}"/>
    <cellStyle name="Comma 112 2 3 2 2 3 2 2 2" xfId="51360" xr:uid="{C24EA61C-5BB2-4578-9F23-883591D27637}"/>
    <cellStyle name="Comma 112 2 3 2 2 3 2 3" xfId="40894" xr:uid="{DFA341A6-FFBC-4FC0-8C92-4BB457283624}"/>
    <cellStyle name="Comma 112 2 3 2 2 3 3" xfId="24459" xr:uid="{B931CB0E-1299-4B4A-B09C-D1F5A16D1588}"/>
    <cellStyle name="Comma 112 2 3 2 2 3 3 2" xfId="46128" xr:uid="{4C4361BE-F2F3-4240-98F4-AE0B303CA7C0}"/>
    <cellStyle name="Comma 112 2 3 2 2 3 4" xfId="35662" xr:uid="{635AE1C5-3A12-49BB-8106-61F782332528}"/>
    <cellStyle name="Comma 112 2 3 2 2 4" xfId="31183" xr:uid="{CA899ED4-950F-4B5A-92F7-4FAB03A1BD5A}"/>
    <cellStyle name="Comma 112 2 3 2 3" xfId="9867" xr:uid="{C8B1F190-258B-4F56-9286-F43E4D0E6BB9}"/>
    <cellStyle name="Comma 112 2 3 2 3 2" xfId="11376" xr:uid="{E6784899-E8A6-4B5A-8DD4-8E3C090DF235}"/>
    <cellStyle name="Comma 112 2 3 2 3 2 2" xfId="12870" xr:uid="{87F62395-D9AE-453B-B9B3-C7DBD7B136B7}"/>
    <cellStyle name="Comma 112 2 3 2 3 2 2 2" xfId="18106" xr:uid="{F0D151DB-05CA-4D2C-9DFF-A7BCE85784E4}"/>
    <cellStyle name="Comma 112 2 3 2 3 2 2 2 2" xfId="28572" xr:uid="{BD56D97A-6A3D-4E9D-8330-531BEBCDC267}"/>
    <cellStyle name="Comma 112 2 3 2 3 2 2 2 2 2" xfId="50241" xr:uid="{26F865E2-D380-4626-85E4-3B510090D3D4}"/>
    <cellStyle name="Comma 112 2 3 2 3 2 2 2 3" xfId="39775" xr:uid="{29D9DCFE-169D-4720-A543-89E8A3D79E91}"/>
    <cellStyle name="Comma 112 2 3 2 3 2 2 3" xfId="23340" xr:uid="{76DCBCF8-AD99-4D30-A51B-B05BA935942F}"/>
    <cellStyle name="Comma 112 2 3 2 3 2 2 3 2" xfId="45009" xr:uid="{5FE4B23B-6A0F-4CB9-90A9-7E08AEFE4F98}"/>
    <cellStyle name="Comma 112 2 3 2 3 2 2 4" xfId="34543" xr:uid="{4DC95703-4EB9-450E-99F0-8449C0755BB2}"/>
    <cellStyle name="Comma 112 2 3 2 3 2 3" xfId="16612" xr:uid="{8F7CA854-FA58-48E1-8451-0FC2A9A0D9D4}"/>
    <cellStyle name="Comma 112 2 3 2 3 2 3 2" xfId="27078" xr:uid="{51A747E3-E0AE-41B3-AE6B-5FB2100A55B0}"/>
    <cellStyle name="Comma 112 2 3 2 3 2 3 2 2" xfId="48747" xr:uid="{426D6DE1-174A-44D3-B7EF-2A672A911735}"/>
    <cellStyle name="Comma 112 2 3 2 3 2 3 3" xfId="38281" xr:uid="{F0BD5A4C-FDA1-4284-9336-2ED13F8FE350}"/>
    <cellStyle name="Comma 112 2 3 2 3 2 4" xfId="21846" xr:uid="{6BBE3D38-2BA6-4A2A-A8B0-81331B4471F5}"/>
    <cellStyle name="Comma 112 2 3 2 3 2 4 2" xfId="43515" xr:uid="{077409B1-E116-44B5-91A0-D60B48185D89}"/>
    <cellStyle name="Comma 112 2 3 2 3 2 5" xfId="33049" xr:uid="{C3AD966B-4CC4-4034-9D34-7CE07B8F3569}"/>
    <cellStyle name="Comma 112 2 3 2 3 3" xfId="10629" xr:uid="{066B7758-5FE5-485B-80D8-A12614C8D2A9}"/>
    <cellStyle name="Comma 112 2 3 2 3 3 2" xfId="15865" xr:uid="{10622B67-8AA8-4CAC-BA84-F100E50F8088}"/>
    <cellStyle name="Comma 112 2 3 2 3 3 2 2" xfId="26331" xr:uid="{6B0F88A2-F7DB-4C42-BAC0-7FF3B7E9D38F}"/>
    <cellStyle name="Comma 112 2 3 2 3 3 2 2 2" xfId="48000" xr:uid="{7FDB42C8-0A34-434D-A918-CA76659DE52A}"/>
    <cellStyle name="Comma 112 2 3 2 3 3 2 3" xfId="37534" xr:uid="{91A44DED-8C30-4840-82F0-60ECE00EFD28}"/>
    <cellStyle name="Comma 112 2 3 2 3 3 3" xfId="21099" xr:uid="{6E8E0620-0544-4133-9727-A8B235CD74E9}"/>
    <cellStyle name="Comma 112 2 3 2 3 3 3 2" xfId="42768" xr:uid="{F3C5C8F8-A893-4BCB-8C81-5569CFB839AF}"/>
    <cellStyle name="Comma 112 2 3 2 3 3 4" xfId="32302" xr:uid="{22D26CC5-CDC4-4979-9083-BDF86E821AC6}"/>
    <cellStyle name="Comma 112 2 3 2 3 4" xfId="12123" xr:uid="{5A9F638A-673B-4E47-9E01-348E846E5599}"/>
    <cellStyle name="Comma 112 2 3 2 3 4 2" xfId="17359" xr:uid="{DEC16CAD-9730-4461-A714-580C3C872D30}"/>
    <cellStyle name="Comma 112 2 3 2 3 4 2 2" xfId="27825" xr:uid="{9082A07D-56B3-44F3-BAE9-9CB36F6F2A06}"/>
    <cellStyle name="Comma 112 2 3 2 3 4 2 2 2" xfId="49494" xr:uid="{6C699B16-0B89-4F44-922E-53419BC7BBD0}"/>
    <cellStyle name="Comma 112 2 3 2 3 4 2 3" xfId="39028" xr:uid="{AABA5058-CA38-4C47-A09B-D9A239197CE7}"/>
    <cellStyle name="Comma 112 2 3 2 3 4 3" xfId="22593" xr:uid="{A9F95A0E-D043-487E-A8AF-017CEC74530F}"/>
    <cellStyle name="Comma 112 2 3 2 3 4 3 2" xfId="44262" xr:uid="{6550E8E2-F1B9-4016-AA48-9312BEFF28CF}"/>
    <cellStyle name="Comma 112 2 3 2 3 4 4" xfId="33796" xr:uid="{420DAAA5-0E53-46A0-B015-341CB09BB810}"/>
    <cellStyle name="Comma 112 2 3 2 3 5" xfId="14366" xr:uid="{80B65AB3-D9A5-43D5-BF7A-594C1EF6082A}"/>
    <cellStyle name="Comma 112 2 3 2 3 5 2" xfId="19598" xr:uid="{927E3426-33B5-4816-8443-A91D93E03FC5}"/>
    <cellStyle name="Comma 112 2 3 2 3 5 2 2" xfId="30064" xr:uid="{81B45FFB-B683-435A-81C4-E2191657AE15}"/>
    <cellStyle name="Comma 112 2 3 2 3 5 2 2 2" xfId="51733" xr:uid="{D0D0238B-92CC-46DA-8803-260FAE37CF96}"/>
    <cellStyle name="Comma 112 2 3 2 3 5 2 3" xfId="41267" xr:uid="{43DE6218-8A9D-4E57-B572-A8793ED06FE4}"/>
    <cellStyle name="Comma 112 2 3 2 3 5 3" xfId="24832" xr:uid="{1C3C3390-132A-441A-8258-26A37CC859E3}"/>
    <cellStyle name="Comma 112 2 3 2 3 5 3 2" xfId="46501" xr:uid="{783E5E37-306C-4D99-8D50-F19F07741E16}"/>
    <cellStyle name="Comma 112 2 3 2 3 5 4" xfId="36035" xr:uid="{54FD8C59-3181-4F30-A009-D7FA11550BAF}"/>
    <cellStyle name="Comma 112 2 3 2 3 6" xfId="15119" xr:uid="{B4D5FE8B-BD21-44F2-95F8-1DC1B0EE3253}"/>
    <cellStyle name="Comma 112 2 3 2 3 6 2" xfId="25585" xr:uid="{747CB501-F3CD-4C03-B91C-46E9818D2BA6}"/>
    <cellStyle name="Comma 112 2 3 2 3 6 2 2" xfId="47254" xr:uid="{41890DB0-5FE6-4279-9259-22B1B32F06BA}"/>
    <cellStyle name="Comma 112 2 3 2 3 6 3" xfId="36788" xr:uid="{EB30F0FE-1335-4030-81BD-15DB78B303AA}"/>
    <cellStyle name="Comma 112 2 3 2 3 7" xfId="20353" xr:uid="{32C97A7B-5B5B-4256-812B-0CF765ADC7DA}"/>
    <cellStyle name="Comma 112 2 3 2 3 7 2" xfId="42022" xr:uid="{E9206A70-ACE7-4C7E-A40C-52E9439FDDB7}"/>
    <cellStyle name="Comma 112 2 3 2 3 8" xfId="31556" xr:uid="{34CF3BA4-1442-4631-899E-33406DFFB883}"/>
    <cellStyle name="Comma 112 2 3 2 4" xfId="13622" xr:uid="{4BE6FCAC-4BF6-43FA-85BF-6E081A042269}"/>
    <cellStyle name="Comma 112 2 3 2 4 2" xfId="18854" xr:uid="{AB229C4D-155E-4708-88E5-681F199007A1}"/>
    <cellStyle name="Comma 112 2 3 2 4 2 2" xfId="29320" xr:uid="{24C35560-9496-4255-B859-F30377A62D44}"/>
    <cellStyle name="Comma 112 2 3 2 4 2 2 2" xfId="50989" xr:uid="{A04E92B3-1F19-429B-B47E-7839F0C615BC}"/>
    <cellStyle name="Comma 112 2 3 2 4 2 3" xfId="40523" xr:uid="{9E6F1402-1330-4CEA-B7AD-9AF6EF38FB9F}"/>
    <cellStyle name="Comma 112 2 3 2 4 3" xfId="24088" xr:uid="{36EB268C-559F-49F9-A34C-18069EB5A05A}"/>
    <cellStyle name="Comma 112 2 3 2 4 3 2" xfId="45757" xr:uid="{EE6035C5-67ED-46EF-87F2-031909D1F545}"/>
    <cellStyle name="Comma 112 2 3 2 4 4" xfId="35291" xr:uid="{743D2291-CF33-4C3C-9438-6D1B20B07F5C}"/>
    <cellStyle name="Comma 112 2 3 2 5" xfId="30812" xr:uid="{B67FDF25-6391-4ADA-9D75-C11E7C9C86FE}"/>
    <cellStyle name="Comma 112 2 3 3" xfId="9466" xr:uid="{00000000-0005-0000-0000-00006A010000}"/>
    <cellStyle name="Comma 112 2 3 3 2" xfId="10215" xr:uid="{DDE912D6-B4C1-4F3B-8135-7D66C07D8E93}"/>
    <cellStyle name="Comma 112 2 3 3 2 2" xfId="11724" xr:uid="{29061A7E-33D8-421F-8D13-291210058E16}"/>
    <cellStyle name="Comma 112 2 3 3 2 2 2" xfId="13218" xr:uid="{D50ACD03-92C5-4D7D-AFB2-EA5D43451734}"/>
    <cellStyle name="Comma 112 2 3 3 2 2 2 2" xfId="18454" xr:uid="{2A0C1F67-8C79-43F0-AA36-7ED42DE0D566}"/>
    <cellStyle name="Comma 112 2 3 3 2 2 2 2 2" xfId="28920" xr:uid="{001687DE-26B6-45C4-80F0-19DF5D5D2C99}"/>
    <cellStyle name="Comma 112 2 3 3 2 2 2 2 2 2" xfId="50589" xr:uid="{8FE01D3A-6F14-4869-9533-B75DE50B362C}"/>
    <cellStyle name="Comma 112 2 3 3 2 2 2 2 3" xfId="40123" xr:uid="{EB25B996-02B3-45B0-9DB3-3DC8E8CD5B14}"/>
    <cellStyle name="Comma 112 2 3 3 2 2 2 3" xfId="23688" xr:uid="{9653B44A-3030-4F4D-B66F-FAD44B37EEA5}"/>
    <cellStyle name="Comma 112 2 3 3 2 2 2 3 2" xfId="45357" xr:uid="{12A62085-8904-4704-AF8C-7FEA80239994}"/>
    <cellStyle name="Comma 112 2 3 3 2 2 2 4" xfId="34891" xr:uid="{2CD6FF84-D25F-4465-A636-6288C2C828B4}"/>
    <cellStyle name="Comma 112 2 3 3 2 2 3" xfId="16960" xr:uid="{D7D522D0-98CB-4E70-B078-CE635BFC0645}"/>
    <cellStyle name="Comma 112 2 3 3 2 2 3 2" xfId="27426" xr:uid="{B688CA25-F4DB-40B7-AE45-3E60BBF60952}"/>
    <cellStyle name="Comma 112 2 3 3 2 2 3 2 2" xfId="49095" xr:uid="{4C47CEA2-82C2-4710-BDB6-3DA253F24D8B}"/>
    <cellStyle name="Comma 112 2 3 3 2 2 3 3" xfId="38629" xr:uid="{005ED8C4-6845-4D36-B473-DC5FB2304660}"/>
    <cellStyle name="Comma 112 2 3 3 2 2 4" xfId="22194" xr:uid="{54194153-F390-495B-9380-E3AB5FC129D2}"/>
    <cellStyle name="Comma 112 2 3 3 2 2 4 2" xfId="43863" xr:uid="{E4D91215-E890-462D-9349-AA8D370EA04E}"/>
    <cellStyle name="Comma 112 2 3 3 2 2 5" xfId="33397" xr:uid="{0853FED2-A3DC-4C96-A955-EC0DF0F10F6F}"/>
    <cellStyle name="Comma 112 2 3 3 2 3" xfId="10977" xr:uid="{63AA0FAD-09D9-4062-B491-419865828258}"/>
    <cellStyle name="Comma 112 2 3 3 2 3 2" xfId="16213" xr:uid="{30F4FF00-3DDA-497C-969B-F3C0D293AE8C}"/>
    <cellStyle name="Comma 112 2 3 3 2 3 2 2" xfId="26679" xr:uid="{CA0316F6-19BE-4506-A2C1-8BA4C26AFF8D}"/>
    <cellStyle name="Comma 112 2 3 3 2 3 2 2 2" xfId="48348" xr:uid="{FAF99C64-43AF-43A2-A65D-B31B23130A14}"/>
    <cellStyle name="Comma 112 2 3 3 2 3 2 3" xfId="37882" xr:uid="{819B4846-50FD-422F-BB92-9A8CEEABA4A7}"/>
    <cellStyle name="Comma 112 2 3 3 2 3 3" xfId="21447" xr:uid="{F38FD997-A67E-40D3-9F71-378899FABDC9}"/>
    <cellStyle name="Comma 112 2 3 3 2 3 3 2" xfId="43116" xr:uid="{A0B3D23C-916F-4A80-BB96-170646AED656}"/>
    <cellStyle name="Comma 112 2 3 3 2 3 4" xfId="32650" xr:uid="{0A0A2993-9E59-41C1-8C7A-DFC7DC698CFA}"/>
    <cellStyle name="Comma 112 2 3 3 2 4" xfId="12471" xr:uid="{93D288A9-7520-400E-99DB-DDE779774906}"/>
    <cellStyle name="Comma 112 2 3 3 2 4 2" xfId="17707" xr:uid="{299DCF33-2C4F-4DB9-97B5-001B367AB3AA}"/>
    <cellStyle name="Comma 112 2 3 3 2 4 2 2" xfId="28173" xr:uid="{C56259A1-3DB2-4949-9F50-7E41D60FADAA}"/>
    <cellStyle name="Comma 112 2 3 3 2 4 2 2 2" xfId="49842" xr:uid="{AC78FCDF-22F6-4263-8230-45B67EA61915}"/>
    <cellStyle name="Comma 112 2 3 3 2 4 2 3" xfId="39376" xr:uid="{F491E1C9-9976-4863-8A57-F7B7C178BCF8}"/>
    <cellStyle name="Comma 112 2 3 3 2 4 3" xfId="22941" xr:uid="{9F124FE7-86F3-407E-80B0-C26C0FC421E1}"/>
    <cellStyle name="Comma 112 2 3 3 2 4 3 2" xfId="44610" xr:uid="{BF75FD03-22A6-45A0-B436-7DB3153A3C56}"/>
    <cellStyle name="Comma 112 2 3 3 2 4 4" xfId="34144" xr:uid="{8F4872A5-444A-4D1D-9B08-C5B5414FB6E1}"/>
    <cellStyle name="Comma 112 2 3 3 2 5" xfId="14714" xr:uid="{524BB52B-940A-4389-A32A-D8A59CD44A35}"/>
    <cellStyle name="Comma 112 2 3 3 2 5 2" xfId="19946" xr:uid="{5519A9E6-A2BB-4FD3-8C46-47242470FF5A}"/>
    <cellStyle name="Comma 112 2 3 3 2 5 2 2" xfId="30412" xr:uid="{F02D6377-79F0-47A7-B342-02C344144E21}"/>
    <cellStyle name="Comma 112 2 3 3 2 5 2 2 2" xfId="52081" xr:uid="{E6A2297B-ADDA-4119-8A68-D88F477E931D}"/>
    <cellStyle name="Comma 112 2 3 3 2 5 2 3" xfId="41615" xr:uid="{62D5A045-3368-4107-B776-C1714D04EBBD}"/>
    <cellStyle name="Comma 112 2 3 3 2 5 3" xfId="25180" xr:uid="{9B4EEDD2-BBB9-494C-8BE1-E1B44929B2D1}"/>
    <cellStyle name="Comma 112 2 3 3 2 5 3 2" xfId="46849" xr:uid="{7DE8787C-31EB-4CC2-A460-2A3674B428F5}"/>
    <cellStyle name="Comma 112 2 3 3 2 5 4" xfId="36383" xr:uid="{A80DDA5C-8645-443D-B679-AF741AF59430}"/>
    <cellStyle name="Comma 112 2 3 3 2 6" xfId="15467" xr:uid="{C931B6AE-BDE4-4AD4-BD65-29072B7FCFDE}"/>
    <cellStyle name="Comma 112 2 3 3 2 6 2" xfId="25933" xr:uid="{FF768DFB-3ACF-4CA2-A0A3-6C6C20CEA356}"/>
    <cellStyle name="Comma 112 2 3 3 2 6 2 2" xfId="47602" xr:uid="{0DF27375-72BA-4555-A47E-72F2E0CD53AA}"/>
    <cellStyle name="Comma 112 2 3 3 2 6 3" xfId="37136" xr:uid="{45AEF636-CD94-4E64-AC20-CD968D81CBE0}"/>
    <cellStyle name="Comma 112 2 3 3 2 7" xfId="20701" xr:uid="{64F7B8DA-45FE-4D01-8DD9-BDD29B448A58}"/>
    <cellStyle name="Comma 112 2 3 3 2 7 2" xfId="42370" xr:uid="{1353A8C3-DFEC-48FD-9290-5B689E58EAF1}"/>
    <cellStyle name="Comma 112 2 3 3 2 8" xfId="31904" xr:uid="{46E3B722-0215-4E59-A7FE-5BD39C181AEB}"/>
    <cellStyle name="Comma 112 2 3 3 3" xfId="13969" xr:uid="{F849B206-4F4A-423B-B60D-0BB8167814CC}"/>
    <cellStyle name="Comma 112 2 3 3 3 2" xfId="19201" xr:uid="{547B4C12-FAAB-48F6-A39A-0B5171C811A0}"/>
    <cellStyle name="Comma 112 2 3 3 3 2 2" xfId="29667" xr:uid="{44035D8C-50C6-4A4F-87D3-D0706ABD88CE}"/>
    <cellStyle name="Comma 112 2 3 3 3 2 2 2" xfId="51336" xr:uid="{453D4180-DFF0-45F8-943D-8C381F3C6DAB}"/>
    <cellStyle name="Comma 112 2 3 3 3 2 3" xfId="40870" xr:uid="{794137B0-09F6-43D4-A0E5-3D1959AB4DD9}"/>
    <cellStyle name="Comma 112 2 3 3 3 3" xfId="24435" xr:uid="{51667837-AC05-478B-9801-0C3DACDEF1B3}"/>
    <cellStyle name="Comma 112 2 3 3 3 3 2" xfId="46104" xr:uid="{C5281745-5551-4E6B-A883-25897F73DA6D}"/>
    <cellStyle name="Comma 112 2 3 3 3 4" xfId="35638" xr:uid="{ED5E330F-2A51-41C6-BACA-A271609E9B1A}"/>
    <cellStyle name="Comma 112 2 3 3 4" xfId="31159" xr:uid="{21B549D5-56F6-4D84-A0DD-6E122C5A164B}"/>
    <cellStyle name="Comma 112 2 3 4" xfId="9843" xr:uid="{EF72ED69-903D-4CDE-B2EE-79F365E6E5EE}"/>
    <cellStyle name="Comma 112 2 3 4 2" xfId="11352" xr:uid="{CA5AC5D7-FC2A-4E82-B630-E6267A63D937}"/>
    <cellStyle name="Comma 112 2 3 4 2 2" xfId="12846" xr:uid="{C8983ACC-E252-491D-B97A-413473D20DBE}"/>
    <cellStyle name="Comma 112 2 3 4 2 2 2" xfId="18082" xr:uid="{17DA1B56-B07A-40C5-85D0-30927B12FAC7}"/>
    <cellStyle name="Comma 112 2 3 4 2 2 2 2" xfId="28548" xr:uid="{94AC53AD-B677-4273-B480-59748B28ED92}"/>
    <cellStyle name="Comma 112 2 3 4 2 2 2 2 2" xfId="50217" xr:uid="{EA1EBBE1-75B5-4014-B573-43BD44E4F12F}"/>
    <cellStyle name="Comma 112 2 3 4 2 2 2 3" xfId="39751" xr:uid="{E6D491C6-8CC7-4527-9F74-F9A70FA078E2}"/>
    <cellStyle name="Comma 112 2 3 4 2 2 3" xfId="23316" xr:uid="{4B8D59BE-9262-465A-9B87-831529A123E3}"/>
    <cellStyle name="Comma 112 2 3 4 2 2 3 2" xfId="44985" xr:uid="{D45BF0BC-9129-4601-BD36-6930F442983E}"/>
    <cellStyle name="Comma 112 2 3 4 2 2 4" xfId="34519" xr:uid="{3D071D63-59E9-417F-AD9A-9AD154A4C0AE}"/>
    <cellStyle name="Comma 112 2 3 4 2 3" xfId="16588" xr:uid="{B17EEFFE-08C9-43AB-9DF2-96B08FD63D76}"/>
    <cellStyle name="Comma 112 2 3 4 2 3 2" xfId="27054" xr:uid="{B3FD93B8-00E8-4AF0-9397-97B266E32B65}"/>
    <cellStyle name="Comma 112 2 3 4 2 3 2 2" xfId="48723" xr:uid="{14ECAE97-0492-439C-AB93-93D5BC4B1586}"/>
    <cellStyle name="Comma 112 2 3 4 2 3 3" xfId="38257" xr:uid="{91CF44DC-453C-462A-B2D9-3281323B623C}"/>
    <cellStyle name="Comma 112 2 3 4 2 4" xfId="21822" xr:uid="{48509F79-B2B6-436E-8EE9-846CE19C05F5}"/>
    <cellStyle name="Comma 112 2 3 4 2 4 2" xfId="43491" xr:uid="{86636B99-429A-45B9-AAF7-1199EA51E263}"/>
    <cellStyle name="Comma 112 2 3 4 2 5" xfId="33025" xr:uid="{0A8DD9A3-33D5-4F89-A7EF-408BEDD93A51}"/>
    <cellStyle name="Comma 112 2 3 4 3" xfId="10605" xr:uid="{1C49DCE8-8BF4-46AE-B784-6B268BA5EBA5}"/>
    <cellStyle name="Comma 112 2 3 4 3 2" xfId="15841" xr:uid="{85A15B06-9302-4CBC-8B46-5CD71CC9DB95}"/>
    <cellStyle name="Comma 112 2 3 4 3 2 2" xfId="26307" xr:uid="{5A39AF13-F696-4436-96F1-8FD52F2146EA}"/>
    <cellStyle name="Comma 112 2 3 4 3 2 2 2" xfId="47976" xr:uid="{1508D152-AFF9-4CD0-B112-28CDFEEB5276}"/>
    <cellStyle name="Comma 112 2 3 4 3 2 3" xfId="37510" xr:uid="{93C786DC-931D-4367-A094-D1AF996076BF}"/>
    <cellStyle name="Comma 112 2 3 4 3 3" xfId="21075" xr:uid="{E079AB8B-C691-445F-AC78-D55B771BB5E9}"/>
    <cellStyle name="Comma 112 2 3 4 3 3 2" xfId="42744" xr:uid="{A44EAA89-C4E3-4EEC-BA2D-A984233EF6FC}"/>
    <cellStyle name="Comma 112 2 3 4 3 4" xfId="32278" xr:uid="{70DD3909-063D-40DE-B10D-A501FB6DBDE4}"/>
    <cellStyle name="Comma 112 2 3 4 4" xfId="12099" xr:uid="{6F7E17FA-4CE2-44DF-BB57-DDDC28EE0A2B}"/>
    <cellStyle name="Comma 112 2 3 4 4 2" xfId="17335" xr:uid="{AEF9A37B-9174-489E-901D-4D91890A700E}"/>
    <cellStyle name="Comma 112 2 3 4 4 2 2" xfId="27801" xr:uid="{4CB287BF-5137-449F-8F4E-30C2E2C5C6F8}"/>
    <cellStyle name="Comma 112 2 3 4 4 2 2 2" xfId="49470" xr:uid="{AE065EBE-049D-47DD-94FB-2D840CC757A4}"/>
    <cellStyle name="Comma 112 2 3 4 4 2 3" xfId="39004" xr:uid="{E3D7E774-E6F5-415C-99C3-D513ACA09B27}"/>
    <cellStyle name="Comma 112 2 3 4 4 3" xfId="22569" xr:uid="{E27113E9-FB92-4E93-A76F-2A6C15B11FEA}"/>
    <cellStyle name="Comma 112 2 3 4 4 3 2" xfId="44238" xr:uid="{05F2285F-39F2-41F8-A718-932976A91A0A}"/>
    <cellStyle name="Comma 112 2 3 4 4 4" xfId="33772" xr:uid="{7E8D21BD-6B60-46F3-A480-151CFED9D494}"/>
    <cellStyle name="Comma 112 2 3 4 5" xfId="14342" xr:uid="{465C9FE1-BCA8-4CFD-AB18-7801B0299B30}"/>
    <cellStyle name="Comma 112 2 3 4 5 2" xfId="19574" xr:uid="{1526E282-9798-412B-8747-6DC67785D7B5}"/>
    <cellStyle name="Comma 112 2 3 4 5 2 2" xfId="30040" xr:uid="{103DE5C9-C246-4EE6-95E3-28E7A837135C}"/>
    <cellStyle name="Comma 112 2 3 4 5 2 2 2" xfId="51709" xr:uid="{8CA6CE4B-1562-4FA9-BBBB-0469432E0FD0}"/>
    <cellStyle name="Comma 112 2 3 4 5 2 3" xfId="41243" xr:uid="{4D8E1C65-0D1E-4FB4-89F6-ED304C0908A0}"/>
    <cellStyle name="Comma 112 2 3 4 5 3" xfId="24808" xr:uid="{3B8C746B-A6BE-4D00-8062-C305EF6409E9}"/>
    <cellStyle name="Comma 112 2 3 4 5 3 2" xfId="46477" xr:uid="{11D91AD6-47A2-440E-86CB-C9F79F20D912}"/>
    <cellStyle name="Comma 112 2 3 4 5 4" xfId="36011" xr:uid="{678EEC9D-EB3A-4E5A-ADEC-9777A06DE1C7}"/>
    <cellStyle name="Comma 112 2 3 4 6" xfId="15095" xr:uid="{EABEE0C0-738C-48D0-B796-172591925C19}"/>
    <cellStyle name="Comma 112 2 3 4 6 2" xfId="25561" xr:uid="{D660D8C3-2475-4F06-BAE3-6AAD930CAB6F}"/>
    <cellStyle name="Comma 112 2 3 4 6 2 2" xfId="47230" xr:uid="{44D1864F-CB34-4AE6-9946-F274713E2358}"/>
    <cellStyle name="Comma 112 2 3 4 6 3" xfId="36764" xr:uid="{63DBD768-019F-4528-9BA0-0BB7A67C37B5}"/>
    <cellStyle name="Comma 112 2 3 4 7" xfId="20329" xr:uid="{8A75A491-FFB8-416E-B4E9-601AE9B0D777}"/>
    <cellStyle name="Comma 112 2 3 4 7 2" xfId="41998" xr:uid="{F9C51B3D-56FB-48ED-81CC-A13633EA58A1}"/>
    <cellStyle name="Comma 112 2 3 4 8" xfId="31532" xr:uid="{74AB2F7F-0C28-40D4-A11C-FB5E4B92382D}"/>
    <cellStyle name="Comma 112 2 3 5" xfId="13598" xr:uid="{6DAA9F25-3520-4FF8-BC67-AFB3AE160612}"/>
    <cellStyle name="Comma 112 2 3 5 2" xfId="18830" xr:uid="{C024C128-0320-4BC9-81B3-617AAC9A6236}"/>
    <cellStyle name="Comma 112 2 3 5 2 2" xfId="29296" xr:uid="{E04F8138-A48A-4D8A-88BA-EB367454F120}"/>
    <cellStyle name="Comma 112 2 3 5 2 2 2" xfId="50965" xr:uid="{082D15FF-152D-47A5-B359-666404EE1C33}"/>
    <cellStyle name="Comma 112 2 3 5 2 3" xfId="40499" xr:uid="{0FC98ACB-62D9-4CE7-A642-21590FE7E50A}"/>
    <cellStyle name="Comma 112 2 3 5 3" xfId="24064" xr:uid="{0CD42910-8DBC-4DE9-9E99-1C07134FA038}"/>
    <cellStyle name="Comma 112 2 3 5 3 2" xfId="45733" xr:uid="{1F315FD7-1792-49E5-8F29-2B1C53C401AD}"/>
    <cellStyle name="Comma 112 2 3 5 4" xfId="35267" xr:uid="{F3A7F9CE-1E9F-4B7A-8ACF-A9C3504D3A3F}"/>
    <cellStyle name="Comma 112 2 3 6" xfId="30788" xr:uid="{DB2E7B00-8474-43EC-A9E4-137F06DF5486}"/>
    <cellStyle name="Comma 112 2 4" xfId="5086" xr:uid="{00000000-0005-0000-0000-00006B010000}"/>
    <cellStyle name="Comma 112 2 4 2" xfId="9491" xr:uid="{00000000-0005-0000-0000-00006C010000}"/>
    <cellStyle name="Comma 112 2 4 2 2" xfId="10240" xr:uid="{A7AE10ED-EA72-4C3B-BE7C-038D90176707}"/>
    <cellStyle name="Comma 112 2 4 2 2 2" xfId="11749" xr:uid="{B42783BE-59E1-4AD2-A280-6B7C165E3C83}"/>
    <cellStyle name="Comma 112 2 4 2 2 2 2" xfId="13243" xr:uid="{606DA3DE-EEFB-4C57-9AF3-B8B68BDD63B6}"/>
    <cellStyle name="Comma 112 2 4 2 2 2 2 2" xfId="18479" xr:uid="{F216796E-5D6D-4BC6-9CC5-9D18C6B5434E}"/>
    <cellStyle name="Comma 112 2 4 2 2 2 2 2 2" xfId="28945" xr:uid="{D673AE08-39F7-4E66-BFAA-B08C89D633CD}"/>
    <cellStyle name="Comma 112 2 4 2 2 2 2 2 2 2" xfId="50614" xr:uid="{1A1E8B57-E3E6-4D6E-BF02-5AF005EF1F0A}"/>
    <cellStyle name="Comma 112 2 4 2 2 2 2 2 3" xfId="40148" xr:uid="{C11E967E-4DA7-4F4E-BE5F-868C901BF5CC}"/>
    <cellStyle name="Comma 112 2 4 2 2 2 2 3" xfId="23713" xr:uid="{B476400D-9D9F-4AA7-AD9A-6A7B4A48C8BF}"/>
    <cellStyle name="Comma 112 2 4 2 2 2 2 3 2" xfId="45382" xr:uid="{39AF595C-B880-40AC-B585-B282D57E3A89}"/>
    <cellStyle name="Comma 112 2 4 2 2 2 2 4" xfId="34916" xr:uid="{B4282BAE-B544-460E-983B-C433C7379F30}"/>
    <cellStyle name="Comma 112 2 4 2 2 2 3" xfId="16985" xr:uid="{C5E0FF80-04F1-4681-AC61-30EF8710B5FD}"/>
    <cellStyle name="Comma 112 2 4 2 2 2 3 2" xfId="27451" xr:uid="{25012438-F30B-4569-9EA7-643460C5F7ED}"/>
    <cellStyle name="Comma 112 2 4 2 2 2 3 2 2" xfId="49120" xr:uid="{89B34E89-C444-4139-819B-BC50C10422B4}"/>
    <cellStyle name="Comma 112 2 4 2 2 2 3 3" xfId="38654" xr:uid="{C7FAB38C-C6D9-46F5-9AF8-1855787AAF0B}"/>
    <cellStyle name="Comma 112 2 4 2 2 2 4" xfId="22219" xr:uid="{9152FA50-E22D-4FFE-A8ED-A3BC78C0F804}"/>
    <cellStyle name="Comma 112 2 4 2 2 2 4 2" xfId="43888" xr:uid="{38651BD7-F0D3-4428-A8C6-45DA0A37DF8C}"/>
    <cellStyle name="Comma 112 2 4 2 2 2 5" xfId="33422" xr:uid="{177F8EFD-F755-4486-9D35-FE96DB53B0C9}"/>
    <cellStyle name="Comma 112 2 4 2 2 3" xfId="11002" xr:uid="{16953BB0-F828-407A-B38A-699CA45D4FA7}"/>
    <cellStyle name="Comma 112 2 4 2 2 3 2" xfId="16238" xr:uid="{B2BF1108-2991-46CC-9EA5-061300A4F1B6}"/>
    <cellStyle name="Comma 112 2 4 2 2 3 2 2" xfId="26704" xr:uid="{C95D6FA6-778F-41E9-AB8A-21402FD8F8F4}"/>
    <cellStyle name="Comma 112 2 4 2 2 3 2 2 2" xfId="48373" xr:uid="{10513AFE-C7AB-40A7-B715-3522845DD3D3}"/>
    <cellStyle name="Comma 112 2 4 2 2 3 2 3" xfId="37907" xr:uid="{80D52F25-445F-4521-BE95-19F8A8244AB7}"/>
    <cellStyle name="Comma 112 2 4 2 2 3 3" xfId="21472" xr:uid="{64431816-2174-40D6-9BB0-BD96E3B1A537}"/>
    <cellStyle name="Comma 112 2 4 2 2 3 3 2" xfId="43141" xr:uid="{B73E4E62-57BF-4707-A6F9-77672D41A9A3}"/>
    <cellStyle name="Comma 112 2 4 2 2 3 4" xfId="32675" xr:uid="{79A9ACB6-8AEC-4477-9730-2051E8DEF7AD}"/>
    <cellStyle name="Comma 112 2 4 2 2 4" xfId="12496" xr:uid="{DB6623DF-09FB-4351-86C9-74861E9BF03D}"/>
    <cellStyle name="Comma 112 2 4 2 2 4 2" xfId="17732" xr:uid="{ED5F45FF-A73D-4CA0-812B-A94098450E30}"/>
    <cellStyle name="Comma 112 2 4 2 2 4 2 2" xfId="28198" xr:uid="{E22419AA-36FE-44AA-9045-F75D9A377605}"/>
    <cellStyle name="Comma 112 2 4 2 2 4 2 2 2" xfId="49867" xr:uid="{E922F302-162B-460A-B253-F0056982BE68}"/>
    <cellStyle name="Comma 112 2 4 2 2 4 2 3" xfId="39401" xr:uid="{949C1B59-1037-4423-B431-3F2BF023979D}"/>
    <cellStyle name="Comma 112 2 4 2 2 4 3" xfId="22966" xr:uid="{E7A29C91-AA64-41DF-A931-7FB15E3EE849}"/>
    <cellStyle name="Comma 112 2 4 2 2 4 3 2" xfId="44635" xr:uid="{E879E53D-3674-4C89-B951-B5E1C9308ECB}"/>
    <cellStyle name="Comma 112 2 4 2 2 4 4" xfId="34169" xr:uid="{EA4E7946-CEBD-45E5-9948-65B07D99D4E3}"/>
    <cellStyle name="Comma 112 2 4 2 2 5" xfId="14739" xr:uid="{B2E1CC64-ED9D-4B57-870C-48BB19FB8B04}"/>
    <cellStyle name="Comma 112 2 4 2 2 5 2" xfId="19971" xr:uid="{F30491C0-5169-42F8-A679-E4A9394AFD2B}"/>
    <cellStyle name="Comma 112 2 4 2 2 5 2 2" xfId="30437" xr:uid="{A51EE3CA-A479-4864-B81B-751F48DB8C77}"/>
    <cellStyle name="Comma 112 2 4 2 2 5 2 2 2" xfId="52106" xr:uid="{360EA575-7C64-43D5-93B0-D665BE767C5E}"/>
    <cellStyle name="Comma 112 2 4 2 2 5 2 3" xfId="41640" xr:uid="{CB3D810F-9ED8-4927-A4F7-1306A4617165}"/>
    <cellStyle name="Comma 112 2 4 2 2 5 3" xfId="25205" xr:uid="{202714F2-FB73-4AB0-B187-A2B7E5531572}"/>
    <cellStyle name="Comma 112 2 4 2 2 5 3 2" xfId="46874" xr:uid="{4C93BE59-AF64-4727-966C-4AE7E3F9F229}"/>
    <cellStyle name="Comma 112 2 4 2 2 5 4" xfId="36408" xr:uid="{102DA12E-7E96-4E1A-90E5-B2387A5AB112}"/>
    <cellStyle name="Comma 112 2 4 2 2 6" xfId="15492" xr:uid="{AC977A22-D7AC-489E-8909-C11538E94408}"/>
    <cellStyle name="Comma 112 2 4 2 2 6 2" xfId="25958" xr:uid="{482C76B9-1BE3-407E-AC98-F8B392E0B831}"/>
    <cellStyle name="Comma 112 2 4 2 2 6 2 2" xfId="47627" xr:uid="{3D56EDBD-C5A2-4086-9FA8-4F70F2087AB3}"/>
    <cellStyle name="Comma 112 2 4 2 2 6 3" xfId="37161" xr:uid="{F5E76B39-6F67-41B0-92F0-7E0A6B58F72D}"/>
    <cellStyle name="Comma 112 2 4 2 2 7" xfId="20726" xr:uid="{1AF6FA59-FC27-4E4C-8E86-B01C544DFB29}"/>
    <cellStyle name="Comma 112 2 4 2 2 7 2" xfId="42395" xr:uid="{38EA73AD-1762-4B55-86B8-D52F9FC9AF2F}"/>
    <cellStyle name="Comma 112 2 4 2 2 8" xfId="31929" xr:uid="{39D8037E-1318-40A8-9DAE-E2C021153EBB}"/>
    <cellStyle name="Comma 112 2 4 2 3" xfId="13994" xr:uid="{DC8B12B5-68DC-4600-9B2A-C06889566E3F}"/>
    <cellStyle name="Comma 112 2 4 2 3 2" xfId="19226" xr:uid="{DD67EE0A-D3A7-46D9-9F16-D78F417B8A13}"/>
    <cellStyle name="Comma 112 2 4 2 3 2 2" xfId="29692" xr:uid="{D946B042-230A-446A-9815-4C7E52CA7F02}"/>
    <cellStyle name="Comma 112 2 4 2 3 2 2 2" xfId="51361" xr:uid="{0943857F-89BC-4E32-9974-5105BF17B235}"/>
    <cellStyle name="Comma 112 2 4 2 3 2 3" xfId="40895" xr:uid="{A2591831-47F0-4DAF-85C0-D452F74A0820}"/>
    <cellStyle name="Comma 112 2 4 2 3 3" xfId="24460" xr:uid="{EA38F471-FD95-414B-9EE1-162BA2ABDDEC}"/>
    <cellStyle name="Comma 112 2 4 2 3 3 2" xfId="46129" xr:uid="{9DA3230C-31A7-4ACC-85A1-74610747FA31}"/>
    <cellStyle name="Comma 112 2 4 2 3 4" xfId="35663" xr:uid="{A236988D-612D-40D2-AB14-86CD308778C6}"/>
    <cellStyle name="Comma 112 2 4 2 4" xfId="31184" xr:uid="{35E16BB1-E27A-4EFD-80D3-851C0775FFAB}"/>
    <cellStyle name="Comma 112 2 4 3" xfId="9868" xr:uid="{DE49861E-5BEB-4443-8C38-34157E3B6098}"/>
    <cellStyle name="Comma 112 2 4 3 2" xfId="11377" xr:uid="{6132A0B2-667F-4DBA-ACCC-2C566D3BFDDB}"/>
    <cellStyle name="Comma 112 2 4 3 2 2" xfId="12871" xr:uid="{EC66F6D0-3798-4B97-91DA-2BB2AD2CF17B}"/>
    <cellStyle name="Comma 112 2 4 3 2 2 2" xfId="18107" xr:uid="{45AA33D9-C927-45EC-A5AF-80AD7570FC87}"/>
    <cellStyle name="Comma 112 2 4 3 2 2 2 2" xfId="28573" xr:uid="{519BDC2D-F347-4E60-9E83-A40F5ED6B7E0}"/>
    <cellStyle name="Comma 112 2 4 3 2 2 2 2 2" xfId="50242" xr:uid="{D3443AAE-91EE-46DE-AB0A-E64332A6F55F}"/>
    <cellStyle name="Comma 112 2 4 3 2 2 2 3" xfId="39776" xr:uid="{8D4119BD-6E12-4526-AC95-94966F5BED85}"/>
    <cellStyle name="Comma 112 2 4 3 2 2 3" xfId="23341" xr:uid="{DE0C4CA8-8DFB-4600-8262-89CA85C6FBCA}"/>
    <cellStyle name="Comma 112 2 4 3 2 2 3 2" xfId="45010" xr:uid="{E1613DA0-49BD-4FD7-B841-156ECD96C9F2}"/>
    <cellStyle name="Comma 112 2 4 3 2 2 4" xfId="34544" xr:uid="{832A6B4E-0CC5-49C5-9528-EDFDCBB1FFD1}"/>
    <cellStyle name="Comma 112 2 4 3 2 3" xfId="16613" xr:uid="{E734089E-4D4C-4C4F-88B9-9084F849DAB5}"/>
    <cellStyle name="Comma 112 2 4 3 2 3 2" xfId="27079" xr:uid="{93772E54-1A79-469A-A10C-D09A294D9288}"/>
    <cellStyle name="Comma 112 2 4 3 2 3 2 2" xfId="48748" xr:uid="{0EDA2D72-E7D2-45C4-BB76-25E70CD04AEA}"/>
    <cellStyle name="Comma 112 2 4 3 2 3 3" xfId="38282" xr:uid="{F40E109A-D03B-460A-883F-9F9F4DE74152}"/>
    <cellStyle name="Comma 112 2 4 3 2 4" xfId="21847" xr:uid="{140E4DE6-5F89-40F3-BEBB-73FC2EE7D126}"/>
    <cellStyle name="Comma 112 2 4 3 2 4 2" xfId="43516" xr:uid="{E8FC9C64-0EDB-4633-BF26-83339D2E08E3}"/>
    <cellStyle name="Comma 112 2 4 3 2 5" xfId="33050" xr:uid="{006628BB-D96D-4F14-ACDA-1DCE238E4B9C}"/>
    <cellStyle name="Comma 112 2 4 3 3" xfId="10630" xr:uid="{E4E5ED58-A1CD-48D2-918A-03A7DFC88EF0}"/>
    <cellStyle name="Comma 112 2 4 3 3 2" xfId="15866" xr:uid="{19B6BEFA-CE11-4181-9751-4171DC21DBC1}"/>
    <cellStyle name="Comma 112 2 4 3 3 2 2" xfId="26332" xr:uid="{0F7E502D-0FE7-47DF-9A9E-10CDA87DFC70}"/>
    <cellStyle name="Comma 112 2 4 3 3 2 2 2" xfId="48001" xr:uid="{F7783B20-CA6F-47DD-BA24-75145D801322}"/>
    <cellStyle name="Comma 112 2 4 3 3 2 3" xfId="37535" xr:uid="{A0AAE589-EE00-49F8-BAFD-02967794DE3C}"/>
    <cellStyle name="Comma 112 2 4 3 3 3" xfId="21100" xr:uid="{53889C65-556E-4556-A467-EB5CAA6A5340}"/>
    <cellStyle name="Comma 112 2 4 3 3 3 2" xfId="42769" xr:uid="{1C1F9D69-D543-4EA7-815D-2CE334E192AA}"/>
    <cellStyle name="Comma 112 2 4 3 3 4" xfId="32303" xr:uid="{A4BEAAA6-DA3B-4597-8152-5BB2F1BC8909}"/>
    <cellStyle name="Comma 112 2 4 3 4" xfId="12124" xr:uid="{CBCFB76D-F31E-4764-8E1D-454BAC949425}"/>
    <cellStyle name="Comma 112 2 4 3 4 2" xfId="17360" xr:uid="{44EF2EE4-4A8A-41C0-A7D0-7F2CB8E6D82F}"/>
    <cellStyle name="Comma 112 2 4 3 4 2 2" xfId="27826" xr:uid="{48DA638E-52F9-475F-8E2E-765CB76A549D}"/>
    <cellStyle name="Comma 112 2 4 3 4 2 2 2" xfId="49495" xr:uid="{CCBB25CA-7247-4F77-AB64-6D72711C0021}"/>
    <cellStyle name="Comma 112 2 4 3 4 2 3" xfId="39029" xr:uid="{C5B57A93-6591-46F8-BDFF-D943CD010540}"/>
    <cellStyle name="Comma 112 2 4 3 4 3" xfId="22594" xr:uid="{FCA372D9-2C56-4EDC-8DEA-71EE2FE911A2}"/>
    <cellStyle name="Comma 112 2 4 3 4 3 2" xfId="44263" xr:uid="{BB8750BC-AC43-489C-8FEA-5747B088A8FA}"/>
    <cellStyle name="Comma 112 2 4 3 4 4" xfId="33797" xr:uid="{7175EC73-D26F-4909-8171-0B906F75B116}"/>
    <cellStyle name="Comma 112 2 4 3 5" xfId="14367" xr:uid="{24C5E229-B97C-4020-A028-2C8D7C7155C1}"/>
    <cellStyle name="Comma 112 2 4 3 5 2" xfId="19599" xr:uid="{6C84AC53-9424-4AEC-9009-AB954FC4F493}"/>
    <cellStyle name="Comma 112 2 4 3 5 2 2" xfId="30065" xr:uid="{E79FABB6-4D92-4FD9-A4EA-7D0766E606C5}"/>
    <cellStyle name="Comma 112 2 4 3 5 2 2 2" xfId="51734" xr:uid="{4B9AA60C-88FD-49AB-B9E6-8BDF3D1D8D54}"/>
    <cellStyle name="Comma 112 2 4 3 5 2 3" xfId="41268" xr:uid="{4CE696D3-4A14-47E8-B500-93AEE06C74C4}"/>
    <cellStyle name="Comma 112 2 4 3 5 3" xfId="24833" xr:uid="{CC7EA18E-EF91-44B9-B9DB-F38684C9809B}"/>
    <cellStyle name="Comma 112 2 4 3 5 3 2" xfId="46502" xr:uid="{EEF28652-B179-43BC-8EA1-EBBC85D857A0}"/>
    <cellStyle name="Comma 112 2 4 3 5 4" xfId="36036" xr:uid="{FFB25097-2E45-4E7B-86DC-3F226F21D02A}"/>
    <cellStyle name="Comma 112 2 4 3 6" xfId="15120" xr:uid="{51D95EBA-A1CA-4428-A1B6-2B15A24055BB}"/>
    <cellStyle name="Comma 112 2 4 3 6 2" xfId="25586" xr:uid="{E864C13A-0212-44C0-AA0F-253F3DAACE1E}"/>
    <cellStyle name="Comma 112 2 4 3 6 2 2" xfId="47255" xr:uid="{BE0D03B6-21A7-4FE8-9252-21A3179601BC}"/>
    <cellStyle name="Comma 112 2 4 3 6 3" xfId="36789" xr:uid="{572A819F-88A3-46A7-A40F-D6C9BC4ED78B}"/>
    <cellStyle name="Comma 112 2 4 3 7" xfId="20354" xr:uid="{92C07061-C264-4A5D-B94F-84C3F9C1467B}"/>
    <cellStyle name="Comma 112 2 4 3 7 2" xfId="42023" xr:uid="{2D4E2F15-B176-4CC7-8322-E09DF4DD8A3D}"/>
    <cellStyle name="Comma 112 2 4 3 8" xfId="31557" xr:uid="{1257F0D1-8279-4C3E-A18C-3B65DED08BB6}"/>
    <cellStyle name="Comma 112 2 4 4" xfId="13623" xr:uid="{8CAD61ED-4D6C-4AE9-80B1-822442AE6A29}"/>
    <cellStyle name="Comma 112 2 4 4 2" xfId="18855" xr:uid="{FC4519A0-ECE5-4F38-9D2C-FA9767B63CC1}"/>
    <cellStyle name="Comma 112 2 4 4 2 2" xfId="29321" xr:uid="{6C48C6BD-71C8-4AC0-ADEA-7C09390D054F}"/>
    <cellStyle name="Comma 112 2 4 4 2 2 2" xfId="50990" xr:uid="{0FA34EC3-C21F-4D8F-B89A-8F869A84DC9A}"/>
    <cellStyle name="Comma 112 2 4 4 2 3" xfId="40524" xr:uid="{7C247910-E7C0-4C65-AEF0-F9BB025AAE37}"/>
    <cellStyle name="Comma 112 2 4 4 3" xfId="24089" xr:uid="{C338BCD9-B708-492C-A4F7-5DAC2B8DEA66}"/>
    <cellStyle name="Comma 112 2 4 4 3 2" xfId="45758" xr:uid="{10F3444B-9CAF-4C23-A670-41B33827DD5A}"/>
    <cellStyle name="Comma 112 2 4 4 4" xfId="35292" xr:uid="{59284B4B-926A-4014-874B-A125A045467B}"/>
    <cellStyle name="Comma 112 2 4 5" xfId="30813" xr:uid="{ACFCEB35-5B43-4CA3-A998-A8E9796E8485}"/>
    <cellStyle name="Comma 112 2 5" xfId="9401" xr:uid="{00000000-0005-0000-0000-00006D010000}"/>
    <cellStyle name="Comma 112 2 5 2" xfId="10150" xr:uid="{CDF9D9CC-D6DE-4981-A3C7-6FF18DB8437D}"/>
    <cellStyle name="Comma 112 2 5 2 2" xfId="11659" xr:uid="{94290EB0-E9AF-4AF7-8991-9F5D2DCC1921}"/>
    <cellStyle name="Comma 112 2 5 2 2 2" xfId="13153" xr:uid="{351CF712-BDA6-4705-98D0-35558C6248F7}"/>
    <cellStyle name="Comma 112 2 5 2 2 2 2" xfId="18389" xr:uid="{2B69E04B-8757-4D5F-9592-2420369A2FA3}"/>
    <cellStyle name="Comma 112 2 5 2 2 2 2 2" xfId="28855" xr:uid="{C77DF986-64C0-4684-B907-69B6E0651029}"/>
    <cellStyle name="Comma 112 2 5 2 2 2 2 2 2" xfId="50524" xr:uid="{C84B7C4B-6BE7-41FC-8DCC-814DDA588BE3}"/>
    <cellStyle name="Comma 112 2 5 2 2 2 2 3" xfId="40058" xr:uid="{1E110661-D346-43F9-BBD7-A4E4FBF0DBB2}"/>
    <cellStyle name="Comma 112 2 5 2 2 2 3" xfId="23623" xr:uid="{9E5FBDB0-3C0C-4943-9682-9C10FC697C7C}"/>
    <cellStyle name="Comma 112 2 5 2 2 2 3 2" xfId="45292" xr:uid="{7F39967D-ACE9-4250-9340-59286FA30328}"/>
    <cellStyle name="Comma 112 2 5 2 2 2 4" xfId="34826" xr:uid="{3F063F01-C8E8-443D-BC1E-C9D084A07E03}"/>
    <cellStyle name="Comma 112 2 5 2 2 3" xfId="16895" xr:uid="{6E2BDE2A-59DE-4539-9655-DA32CD4AB0CB}"/>
    <cellStyle name="Comma 112 2 5 2 2 3 2" xfId="27361" xr:uid="{B6146A81-7BCA-4577-BEF1-BFEE95C15CA9}"/>
    <cellStyle name="Comma 112 2 5 2 2 3 2 2" xfId="49030" xr:uid="{457CB0A2-85C7-40A3-AF17-498FEDDA2C6A}"/>
    <cellStyle name="Comma 112 2 5 2 2 3 3" xfId="38564" xr:uid="{2BA8EC07-59CB-4A02-B16E-8307C27F02F5}"/>
    <cellStyle name="Comma 112 2 5 2 2 4" xfId="22129" xr:uid="{D73C8A61-E0D5-4BC0-8829-AF8256046F80}"/>
    <cellStyle name="Comma 112 2 5 2 2 4 2" xfId="43798" xr:uid="{E8C47C8E-1AA9-4593-9A7B-74CB4B58E36C}"/>
    <cellStyle name="Comma 112 2 5 2 2 5" xfId="33332" xr:uid="{7918A31B-AA95-4A23-BFC7-C185BBEE1297}"/>
    <cellStyle name="Comma 112 2 5 2 3" xfId="10912" xr:uid="{882F509B-5091-4F29-95B0-1C56DA0D573C}"/>
    <cellStyle name="Comma 112 2 5 2 3 2" xfId="16148" xr:uid="{C193019D-C209-4D1B-9CF2-947E0263FEAE}"/>
    <cellStyle name="Comma 112 2 5 2 3 2 2" xfId="26614" xr:uid="{0CC1FE47-E8E1-4932-91B4-6AB7D372A449}"/>
    <cellStyle name="Comma 112 2 5 2 3 2 2 2" xfId="48283" xr:uid="{A6EFACB0-067B-471C-9BD1-A5D0AFD52BAE}"/>
    <cellStyle name="Comma 112 2 5 2 3 2 3" xfId="37817" xr:uid="{E6F8F323-C33C-4A88-B361-6C8CD1AB9E31}"/>
    <cellStyle name="Comma 112 2 5 2 3 3" xfId="21382" xr:uid="{BE7A610B-F183-43FA-B50C-4581E0F243C0}"/>
    <cellStyle name="Comma 112 2 5 2 3 3 2" xfId="43051" xr:uid="{F83CA2BE-1F44-4041-BA44-FD726FE3361F}"/>
    <cellStyle name="Comma 112 2 5 2 3 4" xfId="32585" xr:uid="{53829936-BF4D-4098-A9F2-2C06B1B5FD86}"/>
    <cellStyle name="Comma 112 2 5 2 4" xfId="12406" xr:uid="{57C51A51-A4B5-4AFB-976D-45A58B3E46F0}"/>
    <cellStyle name="Comma 112 2 5 2 4 2" xfId="17642" xr:uid="{A7A95759-09F9-40D4-8C68-5F770D59AEA1}"/>
    <cellStyle name="Comma 112 2 5 2 4 2 2" xfId="28108" xr:uid="{00A9F07C-F929-4F01-ACD4-7986AF2533BE}"/>
    <cellStyle name="Comma 112 2 5 2 4 2 2 2" xfId="49777" xr:uid="{98EE93DF-2551-46BC-83F9-84F4DB0DF353}"/>
    <cellStyle name="Comma 112 2 5 2 4 2 3" xfId="39311" xr:uid="{B108E8FE-87E0-4A08-BA50-4481254403FF}"/>
    <cellStyle name="Comma 112 2 5 2 4 3" xfId="22876" xr:uid="{1BFB00E8-A7B6-45AF-A441-700A925F8CC2}"/>
    <cellStyle name="Comma 112 2 5 2 4 3 2" xfId="44545" xr:uid="{6B2CA546-A062-447C-932D-11DDA76BC70A}"/>
    <cellStyle name="Comma 112 2 5 2 4 4" xfId="34079" xr:uid="{2EBB8C7D-591E-4EDD-9AAB-599326EF2FA5}"/>
    <cellStyle name="Comma 112 2 5 2 5" xfId="14649" xr:uid="{E648EED5-6682-490C-AEAE-B65A50E52CB9}"/>
    <cellStyle name="Comma 112 2 5 2 5 2" xfId="19881" xr:uid="{5A306C0D-9381-4010-A96E-43321A26ED19}"/>
    <cellStyle name="Comma 112 2 5 2 5 2 2" xfId="30347" xr:uid="{8F60B8C1-6513-4406-ABF7-2927584BF66F}"/>
    <cellStyle name="Comma 112 2 5 2 5 2 2 2" xfId="52016" xr:uid="{E09EF8A8-3CAF-4853-9E3C-615F3305DB25}"/>
    <cellStyle name="Comma 112 2 5 2 5 2 3" xfId="41550" xr:uid="{DCC20F93-722C-4C14-9D8B-7C0ABBE80106}"/>
    <cellStyle name="Comma 112 2 5 2 5 3" xfId="25115" xr:uid="{827D4675-627D-4E6B-BD24-83D3EC53B7C5}"/>
    <cellStyle name="Comma 112 2 5 2 5 3 2" xfId="46784" xr:uid="{D66B5732-E5F9-44F9-9455-91C31B92ADEC}"/>
    <cellStyle name="Comma 112 2 5 2 5 4" xfId="36318" xr:uid="{AFDE4D92-EE69-40D4-8E85-9207A6E2BCC8}"/>
    <cellStyle name="Comma 112 2 5 2 6" xfId="15402" xr:uid="{1CFF7FE7-5545-41E9-A6E3-0AD3C64DF048}"/>
    <cellStyle name="Comma 112 2 5 2 6 2" xfId="25868" xr:uid="{1E57B628-73E0-480E-8990-18E7ECCD19B0}"/>
    <cellStyle name="Comma 112 2 5 2 6 2 2" xfId="47537" xr:uid="{B869101E-FA0E-41AC-A56F-1E51A7320AF4}"/>
    <cellStyle name="Comma 112 2 5 2 6 3" xfId="37071" xr:uid="{F85BCFD2-B537-46EC-8876-0EDA01E34351}"/>
    <cellStyle name="Comma 112 2 5 2 7" xfId="20636" xr:uid="{9125B2A3-A648-4B5A-93CB-E44D0538D669}"/>
    <cellStyle name="Comma 112 2 5 2 7 2" xfId="42305" xr:uid="{455827D7-5560-454C-B304-6B9D159D82D8}"/>
    <cellStyle name="Comma 112 2 5 2 8" xfId="31839" xr:uid="{2B37267D-E18E-4991-AD88-64F7EF08569C}"/>
    <cellStyle name="Comma 112 2 5 3" xfId="13904" xr:uid="{6A55E84E-50AF-4EE5-BC36-62DFDAE34A85}"/>
    <cellStyle name="Comma 112 2 5 3 2" xfId="19136" xr:uid="{F8DC4960-59DE-4B66-9A38-1C019E5013A3}"/>
    <cellStyle name="Comma 112 2 5 3 2 2" xfId="29602" xr:uid="{1931B79A-D600-4775-81D8-47105DC38745}"/>
    <cellStyle name="Comma 112 2 5 3 2 2 2" xfId="51271" xr:uid="{E210D6D7-0338-4512-A17B-9443D19E388B}"/>
    <cellStyle name="Comma 112 2 5 3 2 3" xfId="40805" xr:uid="{AEEA0467-9D63-4B2A-B338-B0587387CE1B}"/>
    <cellStyle name="Comma 112 2 5 3 3" xfId="24370" xr:uid="{2AFADD66-8941-44CC-8D51-0C91CBA7B51E}"/>
    <cellStyle name="Comma 112 2 5 3 3 2" xfId="46039" xr:uid="{0B0FE51F-5230-4ED7-A99A-B724E6327C60}"/>
    <cellStyle name="Comma 112 2 5 3 4" xfId="35573" xr:uid="{8001E97A-213A-4ACB-8B9F-C2AA5BE12129}"/>
    <cellStyle name="Comma 112 2 5 4" xfId="31094" xr:uid="{CA7715FE-2D28-49B4-A32C-8D88B8AE2577}"/>
    <cellStyle name="Comma 112 2 6" xfId="9777" xr:uid="{BF4E558A-F83D-45FA-8223-4C0F19B8DC21}"/>
    <cellStyle name="Comma 112 2 6 2" xfId="11286" xr:uid="{68527ED9-5EC9-49DD-AEA3-DB980605F7EB}"/>
    <cellStyle name="Comma 112 2 6 2 2" xfId="12780" xr:uid="{B9DCBF17-480B-4EC3-A833-4076F322139C}"/>
    <cellStyle name="Comma 112 2 6 2 2 2" xfId="18016" xr:uid="{99391F3E-A7BF-47EC-ACDF-F81FC1958A56}"/>
    <cellStyle name="Comma 112 2 6 2 2 2 2" xfId="28482" xr:uid="{08528335-B0FE-4342-80E7-A061B6A8E4AD}"/>
    <cellStyle name="Comma 112 2 6 2 2 2 2 2" xfId="50151" xr:uid="{6578E72A-590E-43D3-830A-484E9CCC3FF5}"/>
    <cellStyle name="Comma 112 2 6 2 2 2 3" xfId="39685" xr:uid="{AD9F932C-8788-4A09-889B-8B41B5F5FB95}"/>
    <cellStyle name="Comma 112 2 6 2 2 3" xfId="23250" xr:uid="{E8E0D76B-8990-4EDE-99E3-F6CD0192529D}"/>
    <cellStyle name="Comma 112 2 6 2 2 3 2" xfId="44919" xr:uid="{456B70DF-BD57-40A7-9F8F-5604B0D6B0D9}"/>
    <cellStyle name="Comma 112 2 6 2 2 4" xfId="34453" xr:uid="{B638F86C-3B56-474B-B2F9-760F5811F6F6}"/>
    <cellStyle name="Comma 112 2 6 2 3" xfId="16522" xr:uid="{FA3E7DBA-84E2-4ACB-A966-6EDB3744BFAB}"/>
    <cellStyle name="Comma 112 2 6 2 3 2" xfId="26988" xr:uid="{6B578FA6-5653-4680-A69A-428DF77B2DFF}"/>
    <cellStyle name="Comma 112 2 6 2 3 2 2" xfId="48657" xr:uid="{FEB8C72A-6492-47EE-A0D5-782CC0014347}"/>
    <cellStyle name="Comma 112 2 6 2 3 3" xfId="38191" xr:uid="{98BD7BEB-EFB9-4FF1-BC3C-A084C0CC1853}"/>
    <cellStyle name="Comma 112 2 6 2 4" xfId="21756" xr:uid="{987A22BE-2518-40EC-BA86-B117094BE6E8}"/>
    <cellStyle name="Comma 112 2 6 2 4 2" xfId="43425" xr:uid="{3190A936-4BBA-4359-B0E7-5D19AC9FBB57}"/>
    <cellStyle name="Comma 112 2 6 2 5" xfId="32959" xr:uid="{C7DC9B91-DE3F-4BC1-A5D2-9E560D73DE28}"/>
    <cellStyle name="Comma 112 2 6 3" xfId="10539" xr:uid="{887096FC-A371-4A10-95C8-5CDFCB5FAC93}"/>
    <cellStyle name="Comma 112 2 6 3 2" xfId="15775" xr:uid="{EA01B2D6-C601-4034-A734-61BDFC673E53}"/>
    <cellStyle name="Comma 112 2 6 3 2 2" xfId="26241" xr:uid="{2215FEB5-1E8D-46DE-834A-EA7AE69F088C}"/>
    <cellStyle name="Comma 112 2 6 3 2 2 2" xfId="47910" xr:uid="{29073A63-1739-4B97-A231-E9EE31D08BFA}"/>
    <cellStyle name="Comma 112 2 6 3 2 3" xfId="37444" xr:uid="{E6807222-754C-4E0B-87F8-5DDFA3C03950}"/>
    <cellStyle name="Comma 112 2 6 3 3" xfId="21009" xr:uid="{274A2234-FFC0-45A6-96B4-A2DECD4C5F75}"/>
    <cellStyle name="Comma 112 2 6 3 3 2" xfId="42678" xr:uid="{88EADCE9-E73E-4111-99F5-BE0AFF76133B}"/>
    <cellStyle name="Comma 112 2 6 3 4" xfId="32212" xr:uid="{A9E4474A-1802-40A3-AB5C-077FE89C3E7B}"/>
    <cellStyle name="Comma 112 2 6 4" xfId="12033" xr:uid="{14BEBD52-7CF4-4E56-9C85-37A1CC5F25CD}"/>
    <cellStyle name="Comma 112 2 6 4 2" xfId="17269" xr:uid="{A322773A-DE3A-47D0-A7AB-666E8EAEF9C2}"/>
    <cellStyle name="Comma 112 2 6 4 2 2" xfId="27735" xr:uid="{47485711-6220-4547-A43B-7E8007C5300A}"/>
    <cellStyle name="Comma 112 2 6 4 2 2 2" xfId="49404" xr:uid="{A10CB14D-BF57-49A3-98EC-25053315EEC9}"/>
    <cellStyle name="Comma 112 2 6 4 2 3" xfId="38938" xr:uid="{76D307A7-B679-4A66-9468-5FBCDACBEE77}"/>
    <cellStyle name="Comma 112 2 6 4 3" xfId="22503" xr:uid="{11168C08-18BD-487E-8D5C-5A64D9182347}"/>
    <cellStyle name="Comma 112 2 6 4 3 2" xfId="44172" xr:uid="{58386913-8B80-43A5-A278-13DE04FD18CB}"/>
    <cellStyle name="Comma 112 2 6 4 4" xfId="33706" xr:uid="{09F85D77-5B0C-46A6-AF2F-091C665860D1}"/>
    <cellStyle name="Comma 112 2 6 5" xfId="14276" xr:uid="{27869A0D-E563-452F-ABEE-69DC82DA57E2}"/>
    <cellStyle name="Comma 112 2 6 5 2" xfId="19508" xr:uid="{3E7386C4-6B3F-4CFF-A337-EEB2D2B49F41}"/>
    <cellStyle name="Comma 112 2 6 5 2 2" xfId="29974" xr:uid="{7009292E-F8F4-44D4-B420-9FD65085D229}"/>
    <cellStyle name="Comma 112 2 6 5 2 2 2" xfId="51643" xr:uid="{3A8686AE-209D-4D94-9AFD-E4B4FC4F9D17}"/>
    <cellStyle name="Comma 112 2 6 5 2 3" xfId="41177" xr:uid="{F2E55CFF-0851-4D3F-AF2C-6F62A48F87A4}"/>
    <cellStyle name="Comma 112 2 6 5 3" xfId="24742" xr:uid="{9D48062B-0CC6-4C55-A711-0323B69EE85D}"/>
    <cellStyle name="Comma 112 2 6 5 3 2" xfId="46411" xr:uid="{120420FF-5D6F-4737-BBFE-004349D93ED6}"/>
    <cellStyle name="Comma 112 2 6 5 4" xfId="35945" xr:uid="{B883AA75-6905-45AB-A3C3-834F904CAEB5}"/>
    <cellStyle name="Comma 112 2 6 6" xfId="15029" xr:uid="{B443F72F-2382-491B-B820-E6091AC6CD0B}"/>
    <cellStyle name="Comma 112 2 6 6 2" xfId="25495" xr:uid="{AC7FEB6E-1073-44C4-9717-94E2479AB325}"/>
    <cellStyle name="Comma 112 2 6 6 2 2" xfId="47164" xr:uid="{97A68448-E4C9-4BAD-B4A0-F0B843BB4AFC}"/>
    <cellStyle name="Comma 112 2 6 6 3" xfId="36698" xr:uid="{951A4851-1EB5-4529-A70E-A093BE9F88F2}"/>
    <cellStyle name="Comma 112 2 6 7" xfId="20263" xr:uid="{8D3C0F95-BC7F-48F2-A302-F80B53306331}"/>
    <cellStyle name="Comma 112 2 6 7 2" xfId="41932" xr:uid="{6F09C36F-F986-4485-A00D-8E0C0524F758}"/>
    <cellStyle name="Comma 112 2 6 8" xfId="31466" xr:uid="{D34A4734-A37D-4F8F-B291-3A2106C78672}"/>
    <cellStyle name="Comma 112 2 7" xfId="13533" xr:uid="{0D670966-28EC-40E4-8B30-2E3F6B902E4D}"/>
    <cellStyle name="Comma 112 2 7 2" xfId="18765" xr:uid="{80203A37-D764-419D-AB2D-1D344ECA0105}"/>
    <cellStyle name="Comma 112 2 7 2 2" xfId="29231" xr:uid="{A5EC0D00-91FD-4F3F-83EC-15211E32E596}"/>
    <cellStyle name="Comma 112 2 7 2 2 2" xfId="50900" xr:uid="{C79BAF08-BD31-41F1-8520-EF953F217EC8}"/>
    <cellStyle name="Comma 112 2 7 2 3" xfId="40434" xr:uid="{4F0F52A8-E98E-4171-AD93-8C0D6686B7F7}"/>
    <cellStyle name="Comma 112 2 7 3" xfId="23999" xr:uid="{6CE5FE49-01BC-45A9-A0C1-5AD846BC45E5}"/>
    <cellStyle name="Comma 112 2 7 3 2" xfId="45668" xr:uid="{4E41CDCA-7B42-44CB-A592-F628F554408F}"/>
    <cellStyle name="Comma 112 2 7 4" xfId="35202" xr:uid="{07B75BB3-FF60-480B-99EB-CBDFA57E3F13}"/>
    <cellStyle name="Comma 112 2 8" xfId="30723" xr:uid="{7FCE21DC-B2AE-4894-92A8-A40299ABCEA4}"/>
    <cellStyle name="Comma 112 3" xfId="2376" xr:uid="{00000000-0005-0000-0000-00006E010000}"/>
    <cellStyle name="Comma 112 3 2" xfId="2930" xr:uid="{00000000-0005-0000-0000-00006F010000}"/>
    <cellStyle name="Comma 112 3 2 2" xfId="5087" xr:uid="{00000000-0005-0000-0000-000070010000}"/>
    <cellStyle name="Comma 112 3 2 2 2" xfId="9492" xr:uid="{00000000-0005-0000-0000-000071010000}"/>
    <cellStyle name="Comma 112 3 2 2 2 2" xfId="10241" xr:uid="{78502202-9F52-4322-844F-5710A97A898B}"/>
    <cellStyle name="Comma 112 3 2 2 2 2 2" xfId="11750" xr:uid="{8988BF92-6ADB-4F9F-9235-AB13562DFB99}"/>
    <cellStyle name="Comma 112 3 2 2 2 2 2 2" xfId="13244" xr:uid="{AE236383-CC0D-47A9-B72C-6EECB304B358}"/>
    <cellStyle name="Comma 112 3 2 2 2 2 2 2 2" xfId="18480" xr:uid="{2B08FC51-F549-4B49-AFB8-4F0707C0EEB8}"/>
    <cellStyle name="Comma 112 3 2 2 2 2 2 2 2 2" xfId="28946" xr:uid="{4030F697-AD5D-4C91-B3C4-C4102339492D}"/>
    <cellStyle name="Comma 112 3 2 2 2 2 2 2 2 2 2" xfId="50615" xr:uid="{F23D052E-671D-4E4D-B544-50EBD46397C3}"/>
    <cellStyle name="Comma 112 3 2 2 2 2 2 2 2 3" xfId="40149" xr:uid="{B819E638-15E9-4FA5-B458-848F9AC222CE}"/>
    <cellStyle name="Comma 112 3 2 2 2 2 2 2 3" xfId="23714" xr:uid="{1A2DBB5C-1F06-46E2-A9D8-7DE45B1C65D5}"/>
    <cellStyle name="Comma 112 3 2 2 2 2 2 2 3 2" xfId="45383" xr:uid="{B9E5858E-A182-42BA-AB4D-67F2B28F801B}"/>
    <cellStyle name="Comma 112 3 2 2 2 2 2 2 4" xfId="34917" xr:uid="{E9238CFD-B117-43A5-8296-865F6A9FBE96}"/>
    <cellStyle name="Comma 112 3 2 2 2 2 2 3" xfId="16986" xr:uid="{22F43637-717C-4B8E-9DAE-13ADE322F07E}"/>
    <cellStyle name="Comma 112 3 2 2 2 2 2 3 2" xfId="27452" xr:uid="{B47F67CA-B508-497E-B0CC-0A881F8EFAB4}"/>
    <cellStyle name="Comma 112 3 2 2 2 2 2 3 2 2" xfId="49121" xr:uid="{9F42E3AF-CA4A-4D84-929F-D1DAA0EF7133}"/>
    <cellStyle name="Comma 112 3 2 2 2 2 2 3 3" xfId="38655" xr:uid="{9DA8E1EC-BCA9-4552-9797-9575A1F6CC5D}"/>
    <cellStyle name="Comma 112 3 2 2 2 2 2 4" xfId="22220" xr:uid="{8843E351-ED15-41F7-86FA-7D96EF94F32E}"/>
    <cellStyle name="Comma 112 3 2 2 2 2 2 4 2" xfId="43889" xr:uid="{B526245B-EC73-4231-B9DA-45EE6823F33F}"/>
    <cellStyle name="Comma 112 3 2 2 2 2 2 5" xfId="33423" xr:uid="{580FCD18-A570-4AE9-8524-ED82DD50B8D0}"/>
    <cellStyle name="Comma 112 3 2 2 2 2 3" xfId="11003" xr:uid="{124EA4E4-3B5A-42C9-B50A-622A419C9D7A}"/>
    <cellStyle name="Comma 112 3 2 2 2 2 3 2" xfId="16239" xr:uid="{BFDDC985-A1F1-4B9A-9F5B-ED7AEAD6BA4A}"/>
    <cellStyle name="Comma 112 3 2 2 2 2 3 2 2" xfId="26705" xr:uid="{9C8B3FB0-C4BC-42D2-9A0D-07ECDDA7DC21}"/>
    <cellStyle name="Comma 112 3 2 2 2 2 3 2 2 2" xfId="48374" xr:uid="{621998A6-4E45-4715-BBAF-F2E133D8794C}"/>
    <cellStyle name="Comma 112 3 2 2 2 2 3 2 3" xfId="37908" xr:uid="{D60D08F3-59F9-4D2E-843E-D7470483B8B0}"/>
    <cellStyle name="Comma 112 3 2 2 2 2 3 3" xfId="21473" xr:uid="{991E9AA0-C0CE-45B6-B3B0-595C1954E98D}"/>
    <cellStyle name="Comma 112 3 2 2 2 2 3 3 2" xfId="43142" xr:uid="{8AD35E49-0C1F-4587-9B07-FB64C5FDEF77}"/>
    <cellStyle name="Comma 112 3 2 2 2 2 3 4" xfId="32676" xr:uid="{471FE7E5-57E3-4A1A-B92A-533D0E716E04}"/>
    <cellStyle name="Comma 112 3 2 2 2 2 4" xfId="12497" xr:uid="{630674AC-6AF4-464E-BD6F-ED4D546FE007}"/>
    <cellStyle name="Comma 112 3 2 2 2 2 4 2" xfId="17733" xr:uid="{5483EC8D-29B6-4087-B7A9-9D70DC47FC63}"/>
    <cellStyle name="Comma 112 3 2 2 2 2 4 2 2" xfId="28199" xr:uid="{8B610BAB-36AF-437F-9D7C-372A298F09E9}"/>
    <cellStyle name="Comma 112 3 2 2 2 2 4 2 2 2" xfId="49868" xr:uid="{8534F917-C925-4C5A-A355-E88FE71822C2}"/>
    <cellStyle name="Comma 112 3 2 2 2 2 4 2 3" xfId="39402" xr:uid="{A3DA5CB7-5123-473A-A5A1-BD910BB891E3}"/>
    <cellStyle name="Comma 112 3 2 2 2 2 4 3" xfId="22967" xr:uid="{13257A3C-93E3-498F-AD0C-445062F3C144}"/>
    <cellStyle name="Comma 112 3 2 2 2 2 4 3 2" xfId="44636" xr:uid="{F07D90ED-823D-47E1-8B68-A14BDD0074F0}"/>
    <cellStyle name="Comma 112 3 2 2 2 2 4 4" xfId="34170" xr:uid="{CC21135E-A496-4F16-AA9E-499AA892E66C}"/>
    <cellStyle name="Comma 112 3 2 2 2 2 5" xfId="14740" xr:uid="{4BF07EDE-62C3-4695-A704-7A37D50D06E0}"/>
    <cellStyle name="Comma 112 3 2 2 2 2 5 2" xfId="19972" xr:uid="{32E58135-A705-4EB6-BB28-88149C969E0E}"/>
    <cellStyle name="Comma 112 3 2 2 2 2 5 2 2" xfId="30438" xr:uid="{074A85CA-B792-48DC-92E5-4B0B4AB110C5}"/>
    <cellStyle name="Comma 112 3 2 2 2 2 5 2 2 2" xfId="52107" xr:uid="{3DC4EF6F-6319-47BF-BFE9-DCF738833091}"/>
    <cellStyle name="Comma 112 3 2 2 2 2 5 2 3" xfId="41641" xr:uid="{FFE61D3C-3140-4A79-8E5E-41FD71AEECC3}"/>
    <cellStyle name="Comma 112 3 2 2 2 2 5 3" xfId="25206" xr:uid="{823C6858-F809-44DC-8DD1-F230450860B6}"/>
    <cellStyle name="Comma 112 3 2 2 2 2 5 3 2" xfId="46875" xr:uid="{70AA11A4-74A9-421C-B9E5-D2E564EFFB5F}"/>
    <cellStyle name="Comma 112 3 2 2 2 2 5 4" xfId="36409" xr:uid="{D92ED54B-3FD4-4875-AD96-DA8A4450D092}"/>
    <cellStyle name="Comma 112 3 2 2 2 2 6" xfId="15493" xr:uid="{EB4E4910-D133-4B7D-99E7-963BB9415111}"/>
    <cellStyle name="Comma 112 3 2 2 2 2 6 2" xfId="25959" xr:uid="{37C47D6F-C855-4CB1-8581-98E0AE8A5936}"/>
    <cellStyle name="Comma 112 3 2 2 2 2 6 2 2" xfId="47628" xr:uid="{072A2638-8FFF-4B31-BC31-61D9FAD3D6C1}"/>
    <cellStyle name="Comma 112 3 2 2 2 2 6 3" xfId="37162" xr:uid="{CC6B5B68-B849-4B2F-99E1-7605FA1CFE9B}"/>
    <cellStyle name="Comma 112 3 2 2 2 2 7" xfId="20727" xr:uid="{9D2255FF-A3B4-45AA-B7CB-4177060E890D}"/>
    <cellStyle name="Comma 112 3 2 2 2 2 7 2" xfId="42396" xr:uid="{3EBBD8DD-157B-4F00-8A85-93427CCAFAA5}"/>
    <cellStyle name="Comma 112 3 2 2 2 2 8" xfId="31930" xr:uid="{2421F694-08D2-4556-A2A4-1171F8FBB876}"/>
    <cellStyle name="Comma 112 3 2 2 2 3" xfId="13995" xr:uid="{175BA894-590F-4DC0-9C13-0673AF8B348F}"/>
    <cellStyle name="Comma 112 3 2 2 2 3 2" xfId="19227" xr:uid="{21FB450B-CDCA-4256-A535-65AC525C7804}"/>
    <cellStyle name="Comma 112 3 2 2 2 3 2 2" xfId="29693" xr:uid="{BD0F30AA-F4C0-4CB1-8D1A-D893C5231EDB}"/>
    <cellStyle name="Comma 112 3 2 2 2 3 2 2 2" xfId="51362" xr:uid="{A74A3C49-6E21-4360-88BE-1BF27F9F9349}"/>
    <cellStyle name="Comma 112 3 2 2 2 3 2 3" xfId="40896" xr:uid="{25713FC0-10CA-4B8A-A4CC-825CDF42EE85}"/>
    <cellStyle name="Comma 112 3 2 2 2 3 3" xfId="24461" xr:uid="{20146235-5A32-4EA5-9DB2-79B0F5E6FC19}"/>
    <cellStyle name="Comma 112 3 2 2 2 3 3 2" xfId="46130" xr:uid="{67B3AAC9-C023-44B4-9F40-8B132FE0F92D}"/>
    <cellStyle name="Comma 112 3 2 2 2 3 4" xfId="35664" xr:uid="{F107E75A-E6BE-4698-B577-BE2A0838A4E3}"/>
    <cellStyle name="Comma 112 3 2 2 2 4" xfId="31185" xr:uid="{57A0DBE1-6D31-4DAD-A73C-E7AF6108E531}"/>
    <cellStyle name="Comma 112 3 2 2 3" xfId="9869" xr:uid="{AE37BE28-4246-4637-A729-DE8BD47A04ED}"/>
    <cellStyle name="Comma 112 3 2 2 3 2" xfId="11378" xr:uid="{005783A9-EB4D-48EF-8530-22A5C11115A6}"/>
    <cellStyle name="Comma 112 3 2 2 3 2 2" xfId="12872" xr:uid="{BCB031FA-D2E2-401A-8E81-4B8B3ED68CD5}"/>
    <cellStyle name="Comma 112 3 2 2 3 2 2 2" xfId="18108" xr:uid="{4B314C68-7913-4EE8-8B8D-19C0B99E507E}"/>
    <cellStyle name="Comma 112 3 2 2 3 2 2 2 2" xfId="28574" xr:uid="{8D2584C5-B9A2-4B5D-9C05-8A6CA6F61D69}"/>
    <cellStyle name="Comma 112 3 2 2 3 2 2 2 2 2" xfId="50243" xr:uid="{AE597C6D-7C30-43B6-B053-C4A6D628F5BB}"/>
    <cellStyle name="Comma 112 3 2 2 3 2 2 2 3" xfId="39777" xr:uid="{9EADC529-6825-4429-AECE-A8C3DC28BB80}"/>
    <cellStyle name="Comma 112 3 2 2 3 2 2 3" xfId="23342" xr:uid="{B5AA58F9-87CE-4DD0-9BAF-9C935B9B348B}"/>
    <cellStyle name="Comma 112 3 2 2 3 2 2 3 2" xfId="45011" xr:uid="{5BBE29C7-96C8-4E6E-A8B2-07267C5903CD}"/>
    <cellStyle name="Comma 112 3 2 2 3 2 2 4" xfId="34545" xr:uid="{E531393A-9F09-4CE0-A121-6075EDCEF6E5}"/>
    <cellStyle name="Comma 112 3 2 2 3 2 3" xfId="16614" xr:uid="{72CC49B3-2A60-4F16-9A3C-E82B39F5F372}"/>
    <cellStyle name="Comma 112 3 2 2 3 2 3 2" xfId="27080" xr:uid="{D19D7408-DDFF-4E10-A6BD-4B0C2972E3ED}"/>
    <cellStyle name="Comma 112 3 2 2 3 2 3 2 2" xfId="48749" xr:uid="{82B833E6-340F-4CD6-8F3D-1A7753C51E0E}"/>
    <cellStyle name="Comma 112 3 2 2 3 2 3 3" xfId="38283" xr:uid="{468BD92F-EA26-4C45-BD8F-AA456CA98E04}"/>
    <cellStyle name="Comma 112 3 2 2 3 2 4" xfId="21848" xr:uid="{7B9EBF72-F345-4867-BFB5-71B374985A33}"/>
    <cellStyle name="Comma 112 3 2 2 3 2 4 2" xfId="43517" xr:uid="{C4789A3D-FB99-44EA-97E1-A3BBCE178DFA}"/>
    <cellStyle name="Comma 112 3 2 2 3 2 5" xfId="33051" xr:uid="{CE5046A1-CD24-4ACE-9942-25E0058C9760}"/>
    <cellStyle name="Comma 112 3 2 2 3 3" xfId="10631" xr:uid="{250B1109-31AB-46F0-9FCE-992472F71365}"/>
    <cellStyle name="Comma 112 3 2 2 3 3 2" xfId="15867" xr:uid="{8776BE34-539A-4083-A4A6-CA1EB81C9C6A}"/>
    <cellStyle name="Comma 112 3 2 2 3 3 2 2" xfId="26333" xr:uid="{B76BA8CF-6E22-4A4A-B9BD-7B433BE093B6}"/>
    <cellStyle name="Comma 112 3 2 2 3 3 2 2 2" xfId="48002" xr:uid="{55DE1719-4B6F-4D48-828E-602E37E07117}"/>
    <cellStyle name="Comma 112 3 2 2 3 3 2 3" xfId="37536" xr:uid="{7BF988A0-249F-4C9C-91C4-4CB1C7D25EB3}"/>
    <cellStyle name="Comma 112 3 2 2 3 3 3" xfId="21101" xr:uid="{D4450930-76B0-4E5D-B9CE-AF288B7CA4CE}"/>
    <cellStyle name="Comma 112 3 2 2 3 3 3 2" xfId="42770" xr:uid="{70163526-7C61-4AD2-ABB4-334E39AC485B}"/>
    <cellStyle name="Comma 112 3 2 2 3 3 4" xfId="32304" xr:uid="{1A5D254C-AE5D-4B2E-AE87-F57B9BB89C11}"/>
    <cellStyle name="Comma 112 3 2 2 3 4" xfId="12125" xr:uid="{3AB5511F-185B-4CC1-A271-E0CBF06E3001}"/>
    <cellStyle name="Comma 112 3 2 2 3 4 2" xfId="17361" xr:uid="{01288139-0057-460E-BBCB-F6720CEA24D0}"/>
    <cellStyle name="Comma 112 3 2 2 3 4 2 2" xfId="27827" xr:uid="{DD0B46AD-467D-453E-8361-98F8F0901D42}"/>
    <cellStyle name="Comma 112 3 2 2 3 4 2 2 2" xfId="49496" xr:uid="{20CC78D5-F6E8-4105-A698-A147CC3ABA97}"/>
    <cellStyle name="Comma 112 3 2 2 3 4 2 3" xfId="39030" xr:uid="{CEA29054-12A5-40E9-B4EA-ABBA3F9681B4}"/>
    <cellStyle name="Comma 112 3 2 2 3 4 3" xfId="22595" xr:uid="{9C1F57B6-4D8C-42E4-AC2E-C4516D5F7011}"/>
    <cellStyle name="Comma 112 3 2 2 3 4 3 2" xfId="44264" xr:uid="{A75770A0-4F0D-425E-B362-B530F6246631}"/>
    <cellStyle name="Comma 112 3 2 2 3 4 4" xfId="33798" xr:uid="{4D37F371-1F5B-4286-A1E4-2A41B6F1F542}"/>
    <cellStyle name="Comma 112 3 2 2 3 5" xfId="14368" xr:uid="{B1933FC6-666C-4354-8EA0-C33D0164204E}"/>
    <cellStyle name="Comma 112 3 2 2 3 5 2" xfId="19600" xr:uid="{55627D77-B52F-48F5-A2EE-8DCFCD448473}"/>
    <cellStyle name="Comma 112 3 2 2 3 5 2 2" xfId="30066" xr:uid="{F2B8C690-1FDB-4337-A8CA-BAC87D4C2049}"/>
    <cellStyle name="Comma 112 3 2 2 3 5 2 2 2" xfId="51735" xr:uid="{4FB47B26-596E-437D-8C96-AB6BAEEF4853}"/>
    <cellStyle name="Comma 112 3 2 2 3 5 2 3" xfId="41269" xr:uid="{2DE80F46-714E-4EDA-A1DC-F5B92DB0CCDF}"/>
    <cellStyle name="Comma 112 3 2 2 3 5 3" xfId="24834" xr:uid="{22A480B8-71C6-4A1C-9D39-FD7C33651FC0}"/>
    <cellStyle name="Comma 112 3 2 2 3 5 3 2" xfId="46503" xr:uid="{C4204125-A358-4736-9965-A54BC6B15D0D}"/>
    <cellStyle name="Comma 112 3 2 2 3 5 4" xfId="36037" xr:uid="{80B3FAA7-33F3-40E0-970E-13DE5B06FBB3}"/>
    <cellStyle name="Comma 112 3 2 2 3 6" xfId="15121" xr:uid="{3757D7AC-F4AE-442F-8F3B-8BD626AB4571}"/>
    <cellStyle name="Comma 112 3 2 2 3 6 2" xfId="25587" xr:uid="{8B9DD6AC-FE62-4968-A922-8C9B0C33689F}"/>
    <cellStyle name="Comma 112 3 2 2 3 6 2 2" xfId="47256" xr:uid="{A8E06EF2-2265-4F45-A61C-1B58B3CD29D5}"/>
    <cellStyle name="Comma 112 3 2 2 3 6 3" xfId="36790" xr:uid="{0CF7CA9B-E254-4A49-9EC7-3FA351A8F8C8}"/>
    <cellStyle name="Comma 112 3 2 2 3 7" xfId="20355" xr:uid="{9E414DAC-80F3-42D9-B682-E3D36F692A52}"/>
    <cellStyle name="Comma 112 3 2 2 3 7 2" xfId="42024" xr:uid="{3E886F91-A459-46A7-A483-109C58297C7B}"/>
    <cellStyle name="Comma 112 3 2 2 3 8" xfId="31558" xr:uid="{3A0E2446-4EE0-4992-97E4-34F60D41D514}"/>
    <cellStyle name="Comma 112 3 2 2 4" xfId="13624" xr:uid="{1EEF5E77-690F-4FBF-8C8D-BAC7F8C273DC}"/>
    <cellStyle name="Comma 112 3 2 2 4 2" xfId="18856" xr:uid="{0EC7008E-1618-4E7E-9E79-C309446648BB}"/>
    <cellStyle name="Comma 112 3 2 2 4 2 2" xfId="29322" xr:uid="{7B731290-DC5A-490C-BCF0-C1F00C0B2050}"/>
    <cellStyle name="Comma 112 3 2 2 4 2 2 2" xfId="50991" xr:uid="{3449BE43-1E46-49C1-BC35-BB04F6416CF6}"/>
    <cellStyle name="Comma 112 3 2 2 4 2 3" xfId="40525" xr:uid="{AE06B916-01E9-43C0-8BC9-BC432A9B2BF9}"/>
    <cellStyle name="Comma 112 3 2 2 4 3" xfId="24090" xr:uid="{50B45C2D-AB7E-43BF-90E2-0724680BF3F8}"/>
    <cellStyle name="Comma 112 3 2 2 4 3 2" xfId="45759" xr:uid="{CED6ADA4-AFBA-4DB2-9D63-71E2C55B12C7}"/>
    <cellStyle name="Comma 112 3 2 2 4 4" xfId="35293" xr:uid="{965B9C3E-6486-4A7A-953C-CD8E1DEEF21B}"/>
    <cellStyle name="Comma 112 3 2 2 5" xfId="30814" xr:uid="{D86CA918-D920-463B-A74A-68F4C92064E4}"/>
    <cellStyle name="Comma 112 3 2 3" xfId="9467" xr:uid="{00000000-0005-0000-0000-000072010000}"/>
    <cellStyle name="Comma 112 3 2 3 2" xfId="10216" xr:uid="{A37AA563-BDFE-4B65-9EED-E28C5DE710DA}"/>
    <cellStyle name="Comma 112 3 2 3 2 2" xfId="11725" xr:uid="{34B8F06A-CB9E-4134-B409-57B575952388}"/>
    <cellStyle name="Comma 112 3 2 3 2 2 2" xfId="13219" xr:uid="{658ADD8A-EAB7-4808-8481-FFFEE7C96960}"/>
    <cellStyle name="Comma 112 3 2 3 2 2 2 2" xfId="18455" xr:uid="{1E2623DB-29C3-4C35-B8E0-FBB105BBD627}"/>
    <cellStyle name="Comma 112 3 2 3 2 2 2 2 2" xfId="28921" xr:uid="{1E0DEC57-DA9E-4B57-8909-2EBE8E8D856D}"/>
    <cellStyle name="Comma 112 3 2 3 2 2 2 2 2 2" xfId="50590" xr:uid="{9324049B-F578-4337-9122-498A2854C5C8}"/>
    <cellStyle name="Comma 112 3 2 3 2 2 2 2 3" xfId="40124" xr:uid="{88688700-9373-4A44-A9C7-BC44259D5570}"/>
    <cellStyle name="Comma 112 3 2 3 2 2 2 3" xfId="23689" xr:uid="{BDFA525D-C16E-4471-9FB1-F61600570FEC}"/>
    <cellStyle name="Comma 112 3 2 3 2 2 2 3 2" xfId="45358" xr:uid="{A9536CBA-1960-411E-87CF-1BBE0C30841D}"/>
    <cellStyle name="Comma 112 3 2 3 2 2 2 4" xfId="34892" xr:uid="{34BC8915-62B6-4D0E-A95D-C5C4C1AC8951}"/>
    <cellStyle name="Comma 112 3 2 3 2 2 3" xfId="16961" xr:uid="{10BE5ECF-18E4-4F3F-8799-C70ABA42DF9E}"/>
    <cellStyle name="Comma 112 3 2 3 2 2 3 2" xfId="27427" xr:uid="{884CD37F-5A13-47A7-B346-451924F90065}"/>
    <cellStyle name="Comma 112 3 2 3 2 2 3 2 2" xfId="49096" xr:uid="{E80BD891-4663-49E3-8205-D7F11A81CB1B}"/>
    <cellStyle name="Comma 112 3 2 3 2 2 3 3" xfId="38630" xr:uid="{837819DC-4904-436F-8A5E-4D8EF25CB491}"/>
    <cellStyle name="Comma 112 3 2 3 2 2 4" xfId="22195" xr:uid="{21D4D583-862E-4A8C-85CE-62B1A52B96BF}"/>
    <cellStyle name="Comma 112 3 2 3 2 2 4 2" xfId="43864" xr:uid="{9A2C36F6-0D4F-4D51-ACBA-08FC44526AC7}"/>
    <cellStyle name="Comma 112 3 2 3 2 2 5" xfId="33398" xr:uid="{99437326-DAE7-4E8A-9F7D-2DC4D79152E8}"/>
    <cellStyle name="Comma 112 3 2 3 2 3" xfId="10978" xr:uid="{E1A87D4A-B435-494B-9697-0565DC3B49AB}"/>
    <cellStyle name="Comma 112 3 2 3 2 3 2" xfId="16214" xr:uid="{001F9B2E-B8B4-456C-B8E0-A936B82EF27D}"/>
    <cellStyle name="Comma 112 3 2 3 2 3 2 2" xfId="26680" xr:uid="{994B26D1-413F-4C72-A76E-35F5EF46AC4F}"/>
    <cellStyle name="Comma 112 3 2 3 2 3 2 2 2" xfId="48349" xr:uid="{CECDCAA5-71A2-439B-96B4-F92EFAEEC37D}"/>
    <cellStyle name="Comma 112 3 2 3 2 3 2 3" xfId="37883" xr:uid="{0781192E-7008-45AB-B6E3-AEA3DA0B63AD}"/>
    <cellStyle name="Comma 112 3 2 3 2 3 3" xfId="21448" xr:uid="{8D638B7A-0032-4CF8-AE74-1B171D1DC765}"/>
    <cellStyle name="Comma 112 3 2 3 2 3 3 2" xfId="43117" xr:uid="{19CB0E98-9ECC-4378-BA46-197E827D10E1}"/>
    <cellStyle name="Comma 112 3 2 3 2 3 4" xfId="32651" xr:uid="{AED0AD92-6748-4F5C-BBC5-E9ED0D9525C2}"/>
    <cellStyle name="Comma 112 3 2 3 2 4" xfId="12472" xr:uid="{EDCE7670-FB95-4F45-9D78-E22D5141D835}"/>
    <cellStyle name="Comma 112 3 2 3 2 4 2" xfId="17708" xr:uid="{ADDAFB8E-1D9C-4BBF-A0D9-FD80E2BA86BF}"/>
    <cellStyle name="Comma 112 3 2 3 2 4 2 2" xfId="28174" xr:uid="{01D631C2-2D5F-4FAE-BDA3-45DF8BF85FB1}"/>
    <cellStyle name="Comma 112 3 2 3 2 4 2 2 2" xfId="49843" xr:uid="{3EFD32B1-8DAD-4190-AFE5-91F5F6EF55CF}"/>
    <cellStyle name="Comma 112 3 2 3 2 4 2 3" xfId="39377" xr:uid="{E02FECE9-3F35-4858-BCF9-5DFE45EA35B4}"/>
    <cellStyle name="Comma 112 3 2 3 2 4 3" xfId="22942" xr:uid="{808FB1EE-5DBD-4693-A868-2615082227A8}"/>
    <cellStyle name="Comma 112 3 2 3 2 4 3 2" xfId="44611" xr:uid="{3B611E42-2B00-4577-96FB-EA65F251B0C6}"/>
    <cellStyle name="Comma 112 3 2 3 2 4 4" xfId="34145" xr:uid="{37ED0485-CAAA-43CC-9EAA-BEAA154FC148}"/>
    <cellStyle name="Comma 112 3 2 3 2 5" xfId="14715" xr:uid="{D131C504-AAB5-43E5-B38B-DEF097FC6778}"/>
    <cellStyle name="Comma 112 3 2 3 2 5 2" xfId="19947" xr:uid="{306C61B1-0FAC-40CC-A56B-E9EF020C91F7}"/>
    <cellStyle name="Comma 112 3 2 3 2 5 2 2" xfId="30413" xr:uid="{4632BFCF-CC17-448D-AE66-3BB46B033AEA}"/>
    <cellStyle name="Comma 112 3 2 3 2 5 2 2 2" xfId="52082" xr:uid="{8AB93EB9-A037-4C96-A4C7-6DDECBB712AF}"/>
    <cellStyle name="Comma 112 3 2 3 2 5 2 3" xfId="41616" xr:uid="{DBB577A2-4CED-4D77-93F6-CC574B7CD8ED}"/>
    <cellStyle name="Comma 112 3 2 3 2 5 3" xfId="25181" xr:uid="{B3D50C58-982D-4927-8B1F-68C4CF8F1FAE}"/>
    <cellStyle name="Comma 112 3 2 3 2 5 3 2" xfId="46850" xr:uid="{2C5566A7-0739-47F0-A938-203713F84D63}"/>
    <cellStyle name="Comma 112 3 2 3 2 5 4" xfId="36384" xr:uid="{EB3DB956-9B2B-436A-9860-0810818FB2AA}"/>
    <cellStyle name="Comma 112 3 2 3 2 6" xfId="15468" xr:uid="{646EA601-C97D-4DDF-8BBE-822A54E404C5}"/>
    <cellStyle name="Comma 112 3 2 3 2 6 2" xfId="25934" xr:uid="{9D6AA29A-D8CD-45B5-AE1E-FBE05110EB89}"/>
    <cellStyle name="Comma 112 3 2 3 2 6 2 2" xfId="47603" xr:uid="{B85298D3-213D-4CB7-9872-DB8BA4BC4730}"/>
    <cellStyle name="Comma 112 3 2 3 2 6 3" xfId="37137" xr:uid="{A4096B28-638D-487A-A680-D1A9E6AB6363}"/>
    <cellStyle name="Comma 112 3 2 3 2 7" xfId="20702" xr:uid="{FE9EDEBB-47FE-44EA-9CF4-6530DC12D3C8}"/>
    <cellStyle name="Comma 112 3 2 3 2 7 2" xfId="42371" xr:uid="{E32A3BD0-7571-4ECD-AFAF-2596F36A4ABD}"/>
    <cellStyle name="Comma 112 3 2 3 2 8" xfId="31905" xr:uid="{A3B4A176-0A87-4C33-8872-D8326E9D3558}"/>
    <cellStyle name="Comma 112 3 2 3 3" xfId="13970" xr:uid="{353FB7A4-B71D-4874-B125-4F2B441334F5}"/>
    <cellStyle name="Comma 112 3 2 3 3 2" xfId="19202" xr:uid="{B1A24435-7338-4513-97B9-E37D80DD8C4D}"/>
    <cellStyle name="Comma 112 3 2 3 3 2 2" xfId="29668" xr:uid="{333F6B10-672D-4A36-AA54-A6B7FDF265B9}"/>
    <cellStyle name="Comma 112 3 2 3 3 2 2 2" xfId="51337" xr:uid="{23410659-EE99-4BE5-A815-93F31B189AE0}"/>
    <cellStyle name="Comma 112 3 2 3 3 2 3" xfId="40871" xr:uid="{CE3D213E-E20C-4614-83A6-4839A8606770}"/>
    <cellStyle name="Comma 112 3 2 3 3 3" xfId="24436" xr:uid="{C27D0EC4-C41C-4665-B425-B591EEF8E994}"/>
    <cellStyle name="Comma 112 3 2 3 3 3 2" xfId="46105" xr:uid="{6C3212C0-5F93-4AF2-8B0D-E96F4A3629E7}"/>
    <cellStyle name="Comma 112 3 2 3 3 4" xfId="35639" xr:uid="{2435969B-81F5-46FC-B7FD-D75103277CB7}"/>
    <cellStyle name="Comma 112 3 2 3 4" xfId="31160" xr:uid="{CF77E6CC-E2A8-41C4-9FC7-D8AFEFC91DB8}"/>
    <cellStyle name="Comma 112 3 2 4" xfId="9844" xr:uid="{E560A9AD-EFF5-42D2-B9A4-42111384D9E5}"/>
    <cellStyle name="Comma 112 3 2 4 2" xfId="11353" xr:uid="{04180F7D-4EFF-476C-9C9A-A0C1F58C4C1A}"/>
    <cellStyle name="Comma 112 3 2 4 2 2" xfId="12847" xr:uid="{3BF4B26A-B486-4929-87CB-8122DF536A62}"/>
    <cellStyle name="Comma 112 3 2 4 2 2 2" xfId="18083" xr:uid="{7B9CA321-06EA-4531-9BB6-0560B33CACAE}"/>
    <cellStyle name="Comma 112 3 2 4 2 2 2 2" xfId="28549" xr:uid="{DD80A967-C7AD-45C1-B68C-E5971CFE3DBA}"/>
    <cellStyle name="Comma 112 3 2 4 2 2 2 2 2" xfId="50218" xr:uid="{5B285E16-ACA4-40BE-9A5A-5E9AC772C6F1}"/>
    <cellStyle name="Comma 112 3 2 4 2 2 2 3" xfId="39752" xr:uid="{022AABA6-E8B2-4F10-B973-697DFF0530AD}"/>
    <cellStyle name="Comma 112 3 2 4 2 2 3" xfId="23317" xr:uid="{9F0143BD-C2A0-43E3-92DB-2FCDB0E33C4F}"/>
    <cellStyle name="Comma 112 3 2 4 2 2 3 2" xfId="44986" xr:uid="{B1D4195C-8A01-4370-B7CA-94FD3E486ECF}"/>
    <cellStyle name="Comma 112 3 2 4 2 2 4" xfId="34520" xr:uid="{246F63AC-1FB0-4CE3-989F-60772BD2F40F}"/>
    <cellStyle name="Comma 112 3 2 4 2 3" xfId="16589" xr:uid="{5BC97FE3-6E84-4518-BB87-04B32A511F92}"/>
    <cellStyle name="Comma 112 3 2 4 2 3 2" xfId="27055" xr:uid="{BE2831A2-4042-4660-AA46-A96760F6BA9D}"/>
    <cellStyle name="Comma 112 3 2 4 2 3 2 2" xfId="48724" xr:uid="{BB14FCF1-93E9-4F18-8C9B-D7D982C02810}"/>
    <cellStyle name="Comma 112 3 2 4 2 3 3" xfId="38258" xr:uid="{498E0186-217F-4930-97AE-6394ABE71366}"/>
    <cellStyle name="Comma 112 3 2 4 2 4" xfId="21823" xr:uid="{DF780580-FB2E-4DEE-9075-C66C5F6EDF92}"/>
    <cellStyle name="Comma 112 3 2 4 2 4 2" xfId="43492" xr:uid="{184192D0-E20C-4214-9402-392293FE3441}"/>
    <cellStyle name="Comma 112 3 2 4 2 5" xfId="33026" xr:uid="{5947107A-A3C2-4321-A456-78992417F16E}"/>
    <cellStyle name="Comma 112 3 2 4 3" xfId="10606" xr:uid="{C0537E46-6DAA-4819-A748-A5E713B7F221}"/>
    <cellStyle name="Comma 112 3 2 4 3 2" xfId="15842" xr:uid="{855D4519-0022-481E-9CC7-AE5271CA90B9}"/>
    <cellStyle name="Comma 112 3 2 4 3 2 2" xfId="26308" xr:uid="{07304B9D-BBB9-4BD1-9982-35A24094A6BE}"/>
    <cellStyle name="Comma 112 3 2 4 3 2 2 2" xfId="47977" xr:uid="{8D00DE27-3F67-40F3-A0A9-B695224BAB24}"/>
    <cellStyle name="Comma 112 3 2 4 3 2 3" xfId="37511" xr:uid="{A92AA91B-37E2-4003-96E7-C123AB8982BF}"/>
    <cellStyle name="Comma 112 3 2 4 3 3" xfId="21076" xr:uid="{EDCC0F98-D302-4132-910F-67D30F9C6D62}"/>
    <cellStyle name="Comma 112 3 2 4 3 3 2" xfId="42745" xr:uid="{35C593C9-3538-4F92-9E3C-5E7FB5847A00}"/>
    <cellStyle name="Comma 112 3 2 4 3 4" xfId="32279" xr:uid="{24630E6F-E96F-4A04-9815-B0335A65FA48}"/>
    <cellStyle name="Comma 112 3 2 4 4" xfId="12100" xr:uid="{FFCC91C6-12B6-46CC-B75B-0D928FF7E415}"/>
    <cellStyle name="Comma 112 3 2 4 4 2" xfId="17336" xr:uid="{21A9397D-6FB6-415E-8805-9487CC9457FA}"/>
    <cellStyle name="Comma 112 3 2 4 4 2 2" xfId="27802" xr:uid="{40740FC0-1B6B-4A3A-84DE-0E031E23BE47}"/>
    <cellStyle name="Comma 112 3 2 4 4 2 2 2" xfId="49471" xr:uid="{55873783-FBC5-424B-A88B-6E49202417DA}"/>
    <cellStyle name="Comma 112 3 2 4 4 2 3" xfId="39005" xr:uid="{21450959-8AF5-4B78-8E73-5E5334066BC9}"/>
    <cellStyle name="Comma 112 3 2 4 4 3" xfId="22570" xr:uid="{8A4D2ACA-4BFA-4FF4-A94F-970B29313107}"/>
    <cellStyle name="Comma 112 3 2 4 4 3 2" xfId="44239" xr:uid="{45A66F26-ADA4-42D0-B40B-D8FE2BDF2D08}"/>
    <cellStyle name="Comma 112 3 2 4 4 4" xfId="33773" xr:uid="{8E162D9F-31DB-42C2-BCCE-151C8E7017F1}"/>
    <cellStyle name="Comma 112 3 2 4 5" xfId="14343" xr:uid="{7BD7392F-9350-42B0-BF77-7A0ACDC2F1B8}"/>
    <cellStyle name="Comma 112 3 2 4 5 2" xfId="19575" xr:uid="{AD518890-6791-47E3-8425-03A1265BCE7F}"/>
    <cellStyle name="Comma 112 3 2 4 5 2 2" xfId="30041" xr:uid="{6317D69B-A486-4AFC-8478-D46837326005}"/>
    <cellStyle name="Comma 112 3 2 4 5 2 2 2" xfId="51710" xr:uid="{2E77C09B-4E43-4F6E-92BC-6C95841DF177}"/>
    <cellStyle name="Comma 112 3 2 4 5 2 3" xfId="41244" xr:uid="{55906FE7-73D9-4AFB-A718-C3D31EBEF0FB}"/>
    <cellStyle name="Comma 112 3 2 4 5 3" xfId="24809" xr:uid="{DDEC543B-64BB-41AA-842A-4B01EF1D4147}"/>
    <cellStyle name="Comma 112 3 2 4 5 3 2" xfId="46478" xr:uid="{4ED0B318-09D7-4611-BCE1-A469EF456C36}"/>
    <cellStyle name="Comma 112 3 2 4 5 4" xfId="36012" xr:uid="{9F000849-5AC7-4FF6-AEA9-6B9281E560EF}"/>
    <cellStyle name="Comma 112 3 2 4 6" xfId="15096" xr:uid="{39AE6403-C6DF-416B-BDF9-2B09F5FEA1F7}"/>
    <cellStyle name="Comma 112 3 2 4 6 2" xfId="25562" xr:uid="{6775AD7B-3447-4C30-BEFF-286BA56A2360}"/>
    <cellStyle name="Comma 112 3 2 4 6 2 2" xfId="47231" xr:uid="{8877A701-BD5A-4D67-AECB-7797023FA17D}"/>
    <cellStyle name="Comma 112 3 2 4 6 3" xfId="36765" xr:uid="{6D5DDBFE-92C7-40AD-83F5-A0A9E2936DBD}"/>
    <cellStyle name="Comma 112 3 2 4 7" xfId="20330" xr:uid="{94013FD0-322F-41AD-BF8D-A2D316DBDB67}"/>
    <cellStyle name="Comma 112 3 2 4 7 2" xfId="41999" xr:uid="{58B713DF-DB6E-4BA2-BF60-2098C88B6C4F}"/>
    <cellStyle name="Comma 112 3 2 4 8" xfId="31533" xr:uid="{2655E540-A35A-49E9-B873-E1C1153D6E9C}"/>
    <cellStyle name="Comma 112 3 2 5" xfId="13599" xr:uid="{99D2A63D-D316-47EC-A1C8-E6234D813A21}"/>
    <cellStyle name="Comma 112 3 2 5 2" xfId="18831" xr:uid="{693DAF29-B365-4DF0-BA0B-9935CE7A284C}"/>
    <cellStyle name="Comma 112 3 2 5 2 2" xfId="29297" xr:uid="{55E9BF04-999E-4B49-90CD-E1CD104054DB}"/>
    <cellStyle name="Comma 112 3 2 5 2 2 2" xfId="50966" xr:uid="{2E1CBC9F-7CCF-496E-BF44-C09D08AB15D3}"/>
    <cellStyle name="Comma 112 3 2 5 2 3" xfId="40500" xr:uid="{79539901-EA87-4E30-8A46-53FADAD15570}"/>
    <cellStyle name="Comma 112 3 2 5 3" xfId="24065" xr:uid="{CC2EFE55-9AB9-4678-BDA6-20ECFC26B320}"/>
    <cellStyle name="Comma 112 3 2 5 3 2" xfId="45734" xr:uid="{0C663D25-092F-4EFE-8379-C0BFEEF9776A}"/>
    <cellStyle name="Comma 112 3 2 5 4" xfId="35268" xr:uid="{1C3D20D4-9A4D-4662-91FC-3B7B4A399D0B}"/>
    <cellStyle name="Comma 112 3 2 6" xfId="30789" xr:uid="{22E15C24-C19D-4017-8032-07C69E11239C}"/>
    <cellStyle name="Comma 112 3 3" xfId="5088" xr:uid="{00000000-0005-0000-0000-000073010000}"/>
    <cellStyle name="Comma 112 3 3 2" xfId="9493" xr:uid="{00000000-0005-0000-0000-000074010000}"/>
    <cellStyle name="Comma 112 3 3 2 2" xfId="10242" xr:uid="{4F24B4FC-134F-4C60-9EF3-341394129C1F}"/>
    <cellStyle name="Comma 112 3 3 2 2 2" xfId="11751" xr:uid="{C765D9F3-E896-416E-BDA6-5C4E7E04C683}"/>
    <cellStyle name="Comma 112 3 3 2 2 2 2" xfId="13245" xr:uid="{922876AC-2DAB-48B9-9F82-31AFD3047333}"/>
    <cellStyle name="Comma 112 3 3 2 2 2 2 2" xfId="18481" xr:uid="{A3BE2CC6-2B6C-40F5-B4D4-36F5E08FAB3B}"/>
    <cellStyle name="Comma 112 3 3 2 2 2 2 2 2" xfId="28947" xr:uid="{76E7388A-CFFB-4839-9ABA-81C9EA648286}"/>
    <cellStyle name="Comma 112 3 3 2 2 2 2 2 2 2" xfId="50616" xr:uid="{7CBCD116-58F6-40FB-A52E-849EA7923D10}"/>
    <cellStyle name="Comma 112 3 3 2 2 2 2 2 3" xfId="40150" xr:uid="{CB3C2986-4325-450C-AB50-CC51D74CBD4F}"/>
    <cellStyle name="Comma 112 3 3 2 2 2 2 3" xfId="23715" xr:uid="{D18FB36C-B93F-4001-8987-F88E7E212511}"/>
    <cellStyle name="Comma 112 3 3 2 2 2 2 3 2" xfId="45384" xr:uid="{4D327342-A6C7-4828-A7F1-C892B3368A38}"/>
    <cellStyle name="Comma 112 3 3 2 2 2 2 4" xfId="34918" xr:uid="{C74F621A-7EC3-408B-9312-E7FDFDC3FDB9}"/>
    <cellStyle name="Comma 112 3 3 2 2 2 3" xfId="16987" xr:uid="{DF7E9E18-5E31-4B25-B9D5-2D6DCEFBC250}"/>
    <cellStyle name="Comma 112 3 3 2 2 2 3 2" xfId="27453" xr:uid="{B200F76A-1E58-4FCE-8104-BDDF3FCBCAC5}"/>
    <cellStyle name="Comma 112 3 3 2 2 2 3 2 2" xfId="49122" xr:uid="{39989902-6917-43CD-AE1C-D4AA032F79C8}"/>
    <cellStyle name="Comma 112 3 3 2 2 2 3 3" xfId="38656" xr:uid="{85B2AB65-8EDF-4064-A74C-A5604D3E1F40}"/>
    <cellStyle name="Comma 112 3 3 2 2 2 4" xfId="22221" xr:uid="{16CC6CDE-109B-4C83-90FF-D328AFF3AAA8}"/>
    <cellStyle name="Comma 112 3 3 2 2 2 4 2" xfId="43890" xr:uid="{DBFDCC3C-81E3-4077-9EA0-AD3080436DA0}"/>
    <cellStyle name="Comma 112 3 3 2 2 2 5" xfId="33424" xr:uid="{2ED8F78E-9E4E-4032-8C70-57058703971A}"/>
    <cellStyle name="Comma 112 3 3 2 2 3" xfId="11004" xr:uid="{C663892F-0C1E-46F9-998F-D6223092FC14}"/>
    <cellStyle name="Comma 112 3 3 2 2 3 2" xfId="16240" xr:uid="{25999B45-315B-48E3-9F34-9BA252CB1801}"/>
    <cellStyle name="Comma 112 3 3 2 2 3 2 2" xfId="26706" xr:uid="{32B928F1-3834-45CE-A969-7D05D79144E7}"/>
    <cellStyle name="Comma 112 3 3 2 2 3 2 2 2" xfId="48375" xr:uid="{3015BBAB-510A-49B4-A6B1-39F56FEF827A}"/>
    <cellStyle name="Comma 112 3 3 2 2 3 2 3" xfId="37909" xr:uid="{304CB6EF-7ABE-4C25-A981-224FF3E86B5F}"/>
    <cellStyle name="Comma 112 3 3 2 2 3 3" xfId="21474" xr:uid="{9C7A7E8B-D753-4CE0-B698-2FBFD548C11F}"/>
    <cellStyle name="Comma 112 3 3 2 2 3 3 2" xfId="43143" xr:uid="{114A8071-06E8-4F84-AC62-323163853B8F}"/>
    <cellStyle name="Comma 112 3 3 2 2 3 4" xfId="32677" xr:uid="{945C4D7A-F548-449B-9EE1-B300A73FC33A}"/>
    <cellStyle name="Comma 112 3 3 2 2 4" xfId="12498" xr:uid="{253C76B3-9FE5-474A-81FE-B2C654AF101B}"/>
    <cellStyle name="Comma 112 3 3 2 2 4 2" xfId="17734" xr:uid="{10AD2E98-DD27-479B-A0C0-B2FDF8C57B8E}"/>
    <cellStyle name="Comma 112 3 3 2 2 4 2 2" xfId="28200" xr:uid="{81A5CECF-CF76-4E57-8E9A-D2A13F9DE794}"/>
    <cellStyle name="Comma 112 3 3 2 2 4 2 2 2" xfId="49869" xr:uid="{2DC7E15B-4664-4344-AFCF-DD5F54639C36}"/>
    <cellStyle name="Comma 112 3 3 2 2 4 2 3" xfId="39403" xr:uid="{2F9E8C04-F874-423D-986A-0B1B712069C2}"/>
    <cellStyle name="Comma 112 3 3 2 2 4 3" xfId="22968" xr:uid="{65280614-ECE3-4D75-9A87-17E600E96198}"/>
    <cellStyle name="Comma 112 3 3 2 2 4 3 2" xfId="44637" xr:uid="{B547CEED-6964-4AA9-B7BA-8F054A7A653D}"/>
    <cellStyle name="Comma 112 3 3 2 2 4 4" xfId="34171" xr:uid="{F1207EB7-D49C-408A-9BF0-6CB569CA27A7}"/>
    <cellStyle name="Comma 112 3 3 2 2 5" xfId="14741" xr:uid="{DDFF15F0-3553-47FC-9D49-9D9A837F382F}"/>
    <cellStyle name="Comma 112 3 3 2 2 5 2" xfId="19973" xr:uid="{C2F9C8A7-84E7-4CF7-9992-D3FCCCA8A2FA}"/>
    <cellStyle name="Comma 112 3 3 2 2 5 2 2" xfId="30439" xr:uid="{9047FB3E-7A7B-4444-A6D7-73727AC54076}"/>
    <cellStyle name="Comma 112 3 3 2 2 5 2 2 2" xfId="52108" xr:uid="{9A8352F4-CAB9-4952-9549-9D1EA3A73C41}"/>
    <cellStyle name="Comma 112 3 3 2 2 5 2 3" xfId="41642" xr:uid="{BC91BE6D-36FA-4BA9-80E0-95174111F24C}"/>
    <cellStyle name="Comma 112 3 3 2 2 5 3" xfId="25207" xr:uid="{7D5A706E-1F1C-40BD-B145-939BDB13433F}"/>
    <cellStyle name="Comma 112 3 3 2 2 5 3 2" xfId="46876" xr:uid="{D6906FBA-FB7F-4E55-98EA-BCC44C506CBE}"/>
    <cellStyle name="Comma 112 3 3 2 2 5 4" xfId="36410" xr:uid="{8C104689-70FA-4F00-91D3-09D84C0E0E9B}"/>
    <cellStyle name="Comma 112 3 3 2 2 6" xfId="15494" xr:uid="{7EB7698E-C538-459F-BBC5-BEEFDCDC02E0}"/>
    <cellStyle name="Comma 112 3 3 2 2 6 2" xfId="25960" xr:uid="{DD40952B-95B1-4064-A292-4B08DE46D0CF}"/>
    <cellStyle name="Comma 112 3 3 2 2 6 2 2" xfId="47629" xr:uid="{759EED97-485A-441E-9EA0-5FB3DAEA8334}"/>
    <cellStyle name="Comma 112 3 3 2 2 6 3" xfId="37163" xr:uid="{C4397CE4-250B-431D-805D-A67A276577D9}"/>
    <cellStyle name="Comma 112 3 3 2 2 7" xfId="20728" xr:uid="{95CFF23E-FDFD-410D-A158-7F1B46F579DE}"/>
    <cellStyle name="Comma 112 3 3 2 2 7 2" xfId="42397" xr:uid="{8BEE77D0-746E-4D26-A553-AAFBB90D49A4}"/>
    <cellStyle name="Comma 112 3 3 2 2 8" xfId="31931" xr:uid="{5FADFEE7-D4E2-422C-BE9D-A2103FE01479}"/>
    <cellStyle name="Comma 112 3 3 2 3" xfId="13996" xr:uid="{BEDF99D1-7FCA-4D01-A63E-60CB7EA004F6}"/>
    <cellStyle name="Comma 112 3 3 2 3 2" xfId="19228" xr:uid="{5527E512-D01D-4254-AC99-D227D76AF42C}"/>
    <cellStyle name="Comma 112 3 3 2 3 2 2" xfId="29694" xr:uid="{23952FFA-A679-4B2E-92F5-8428B0E6969E}"/>
    <cellStyle name="Comma 112 3 3 2 3 2 2 2" xfId="51363" xr:uid="{25CEABFA-6CC0-4289-98DC-ACFC87FBD6C9}"/>
    <cellStyle name="Comma 112 3 3 2 3 2 3" xfId="40897" xr:uid="{E40DC8DE-E712-4C96-82ED-8F9F833093F6}"/>
    <cellStyle name="Comma 112 3 3 2 3 3" xfId="24462" xr:uid="{04000A17-8AFD-4866-827D-06D0BC85A92D}"/>
    <cellStyle name="Comma 112 3 3 2 3 3 2" xfId="46131" xr:uid="{1AB3D5F0-5116-4FD1-99A1-006F98C38E69}"/>
    <cellStyle name="Comma 112 3 3 2 3 4" xfId="35665" xr:uid="{7C272706-B9D3-4A1B-830C-22E68C00F0B6}"/>
    <cellStyle name="Comma 112 3 3 2 4" xfId="31186" xr:uid="{AFDD81E3-CCAD-4D98-8252-DE8F9A03EF11}"/>
    <cellStyle name="Comma 112 3 3 3" xfId="9870" xr:uid="{CD8509C5-07CE-4075-A86E-14630666D2F2}"/>
    <cellStyle name="Comma 112 3 3 3 2" xfId="11379" xr:uid="{B8A6622A-C335-4110-A50D-6969F35C191C}"/>
    <cellStyle name="Comma 112 3 3 3 2 2" xfId="12873" xr:uid="{D30E68CB-B2B2-4051-A408-2AE731A1A782}"/>
    <cellStyle name="Comma 112 3 3 3 2 2 2" xfId="18109" xr:uid="{DEC37662-1DED-423D-AFEB-43DC09E12EB3}"/>
    <cellStyle name="Comma 112 3 3 3 2 2 2 2" xfId="28575" xr:uid="{1EC049DE-2E3D-4681-912B-DC9A44BA4401}"/>
    <cellStyle name="Comma 112 3 3 3 2 2 2 2 2" xfId="50244" xr:uid="{5516046D-70FC-4F8C-B675-CE64BB4728C8}"/>
    <cellStyle name="Comma 112 3 3 3 2 2 2 3" xfId="39778" xr:uid="{F4A46F80-CB5D-4A5F-839E-A4C4F7F8F5C6}"/>
    <cellStyle name="Comma 112 3 3 3 2 2 3" xfId="23343" xr:uid="{64F4A35E-A3BC-4AD2-85DA-4488ECFD0F59}"/>
    <cellStyle name="Comma 112 3 3 3 2 2 3 2" xfId="45012" xr:uid="{993DFD88-06A5-4A39-A359-77D588775467}"/>
    <cellStyle name="Comma 112 3 3 3 2 2 4" xfId="34546" xr:uid="{CD57DF85-38E8-47EB-A7EB-7DB98F2B58CA}"/>
    <cellStyle name="Comma 112 3 3 3 2 3" xfId="16615" xr:uid="{E491D088-23C9-46C5-843B-D3DC3F5F3ABA}"/>
    <cellStyle name="Comma 112 3 3 3 2 3 2" xfId="27081" xr:uid="{498EC420-8306-4E0C-8102-C54D078FD859}"/>
    <cellStyle name="Comma 112 3 3 3 2 3 2 2" xfId="48750" xr:uid="{5489CD67-640A-4958-8E3D-C74D7021B37D}"/>
    <cellStyle name="Comma 112 3 3 3 2 3 3" xfId="38284" xr:uid="{6F016E52-2532-40FA-990C-E595D7951DF5}"/>
    <cellStyle name="Comma 112 3 3 3 2 4" xfId="21849" xr:uid="{74AE0E69-EC17-458C-ABE9-147C6C3C6E04}"/>
    <cellStyle name="Comma 112 3 3 3 2 4 2" xfId="43518" xr:uid="{3DCB0914-22A9-4280-BA7D-803D6C0AC7A6}"/>
    <cellStyle name="Comma 112 3 3 3 2 5" xfId="33052" xr:uid="{36CD6A33-8B33-4EE9-A900-975D05D02D0F}"/>
    <cellStyle name="Comma 112 3 3 3 3" xfId="10632" xr:uid="{3A503E77-FFB6-4D11-8AE3-8C07B419ED47}"/>
    <cellStyle name="Comma 112 3 3 3 3 2" xfId="15868" xr:uid="{117EE257-CF41-44D5-A508-CDE9A073E07C}"/>
    <cellStyle name="Comma 112 3 3 3 3 2 2" xfId="26334" xr:uid="{40FB3C1A-850D-48F2-883A-0C7874F9F23B}"/>
    <cellStyle name="Comma 112 3 3 3 3 2 2 2" xfId="48003" xr:uid="{1B4510A9-A035-41BE-933D-45131F41BE46}"/>
    <cellStyle name="Comma 112 3 3 3 3 2 3" xfId="37537" xr:uid="{90DC0EE4-A221-45F9-A14F-76670D3744DD}"/>
    <cellStyle name="Comma 112 3 3 3 3 3" xfId="21102" xr:uid="{B660832E-A8A2-45C0-8CCB-659477E0482F}"/>
    <cellStyle name="Comma 112 3 3 3 3 3 2" xfId="42771" xr:uid="{2DB5433C-4BCE-4971-B449-910D9DC2DE74}"/>
    <cellStyle name="Comma 112 3 3 3 3 4" xfId="32305" xr:uid="{FCC752D8-DD51-4C6F-AC1D-2EC32E3B040E}"/>
    <cellStyle name="Comma 112 3 3 3 4" xfId="12126" xr:uid="{C3690D8B-8863-4D1F-8718-E504CC72AD28}"/>
    <cellStyle name="Comma 112 3 3 3 4 2" xfId="17362" xr:uid="{D7CE3F0E-AF05-444E-9B5D-80F1E455623C}"/>
    <cellStyle name="Comma 112 3 3 3 4 2 2" xfId="27828" xr:uid="{DECE543B-EFE6-4AD4-9FC7-2341D17EB795}"/>
    <cellStyle name="Comma 112 3 3 3 4 2 2 2" xfId="49497" xr:uid="{DFF76474-EED4-4C28-A806-B875E5B32DE8}"/>
    <cellStyle name="Comma 112 3 3 3 4 2 3" xfId="39031" xr:uid="{B79F9E5D-0F56-4E2B-882A-53CA9306E5AB}"/>
    <cellStyle name="Comma 112 3 3 3 4 3" xfId="22596" xr:uid="{462D3C06-B2DD-4105-A844-DA56B87F1488}"/>
    <cellStyle name="Comma 112 3 3 3 4 3 2" xfId="44265" xr:uid="{DC79FC2E-3175-4D5E-BA9E-CC3254F73D0C}"/>
    <cellStyle name="Comma 112 3 3 3 4 4" xfId="33799" xr:uid="{1D0DF796-703D-4A5B-A2F1-21190226C311}"/>
    <cellStyle name="Comma 112 3 3 3 5" xfId="14369" xr:uid="{656E2613-BDD5-486D-8A30-D9694F7A4B10}"/>
    <cellStyle name="Comma 112 3 3 3 5 2" xfId="19601" xr:uid="{3401BA92-C9C8-438A-9F9D-BE07C5501357}"/>
    <cellStyle name="Comma 112 3 3 3 5 2 2" xfId="30067" xr:uid="{1F940903-C247-4999-A744-6857A5AB125F}"/>
    <cellStyle name="Comma 112 3 3 3 5 2 2 2" xfId="51736" xr:uid="{8992896E-ACE1-4E00-BE57-42C6B7D2B173}"/>
    <cellStyle name="Comma 112 3 3 3 5 2 3" xfId="41270" xr:uid="{7296F8CA-BC16-4035-BB1D-E033326F6525}"/>
    <cellStyle name="Comma 112 3 3 3 5 3" xfId="24835" xr:uid="{DC916BEE-3E15-4CB4-AB1C-575ECF41F160}"/>
    <cellStyle name="Comma 112 3 3 3 5 3 2" xfId="46504" xr:uid="{E39503C4-63D6-4726-93BB-3E2916DF8AEA}"/>
    <cellStyle name="Comma 112 3 3 3 5 4" xfId="36038" xr:uid="{41E6D50E-B331-4C1C-AE5A-77634C2DE53C}"/>
    <cellStyle name="Comma 112 3 3 3 6" xfId="15122" xr:uid="{02FD1A0B-24DA-4A05-AB5D-2315AFD5812C}"/>
    <cellStyle name="Comma 112 3 3 3 6 2" xfId="25588" xr:uid="{4A499351-02F7-414E-BB73-E3C04366445B}"/>
    <cellStyle name="Comma 112 3 3 3 6 2 2" xfId="47257" xr:uid="{22869070-931A-45AE-AC52-5A4DC8A770E3}"/>
    <cellStyle name="Comma 112 3 3 3 6 3" xfId="36791" xr:uid="{C5711B3C-668A-4EA9-AF3F-1B25F63CFA02}"/>
    <cellStyle name="Comma 112 3 3 3 7" xfId="20356" xr:uid="{A3DED0BA-A1EC-454C-83A9-328FE1497CF8}"/>
    <cellStyle name="Comma 112 3 3 3 7 2" xfId="42025" xr:uid="{477F0728-71F2-48DE-AEF0-E78E181AD684}"/>
    <cellStyle name="Comma 112 3 3 3 8" xfId="31559" xr:uid="{5BA7A110-B9EB-4CDA-8F61-558C90FDC647}"/>
    <cellStyle name="Comma 112 3 3 4" xfId="13625" xr:uid="{246BA4D4-EC16-4753-A9B5-3DA754D18D1D}"/>
    <cellStyle name="Comma 112 3 3 4 2" xfId="18857" xr:uid="{2FBC9D08-4350-420D-8704-37167F2A1E6A}"/>
    <cellStyle name="Comma 112 3 3 4 2 2" xfId="29323" xr:uid="{5A98B049-706E-4F5C-A18E-4E3BDF4FA06A}"/>
    <cellStyle name="Comma 112 3 3 4 2 2 2" xfId="50992" xr:uid="{0F6B69AA-CF26-4644-8C8D-DB84ECB4BCC7}"/>
    <cellStyle name="Comma 112 3 3 4 2 3" xfId="40526" xr:uid="{E9E12E02-2890-491D-9A32-2A8FBF8C4C96}"/>
    <cellStyle name="Comma 112 3 3 4 3" xfId="24091" xr:uid="{F78B539C-3C33-4B82-ADA4-0F608E6C1DFE}"/>
    <cellStyle name="Comma 112 3 3 4 3 2" xfId="45760" xr:uid="{77CC2BD0-BA29-4CB5-93AD-02E47B273D91}"/>
    <cellStyle name="Comma 112 3 3 4 4" xfId="35294" xr:uid="{3128D01D-1426-49C4-BFA7-830139155598}"/>
    <cellStyle name="Comma 112 3 3 5" xfId="30815" xr:uid="{7028BF70-D2EA-4A2F-B52F-F7D3DC38A657}"/>
    <cellStyle name="Comma 112 3 4" xfId="9449" xr:uid="{00000000-0005-0000-0000-000075010000}"/>
    <cellStyle name="Comma 112 3 4 2" xfId="10198" xr:uid="{26E38876-036D-4E21-A350-AEE68A90B1F1}"/>
    <cellStyle name="Comma 112 3 4 2 2" xfId="11707" xr:uid="{FE17971F-7AB6-42B3-9532-93AECDEE9A21}"/>
    <cellStyle name="Comma 112 3 4 2 2 2" xfId="13201" xr:uid="{913725E2-4AE5-4BD9-8E68-E5FB01038139}"/>
    <cellStyle name="Comma 112 3 4 2 2 2 2" xfId="18437" xr:uid="{57D2294A-886E-42EB-A385-7C9847106FBE}"/>
    <cellStyle name="Comma 112 3 4 2 2 2 2 2" xfId="28903" xr:uid="{90B9A8E9-FB7E-472D-8DA7-08364A26D499}"/>
    <cellStyle name="Comma 112 3 4 2 2 2 2 2 2" xfId="50572" xr:uid="{92CB7E37-41D2-44B7-9445-E97650AC088B}"/>
    <cellStyle name="Comma 112 3 4 2 2 2 2 3" xfId="40106" xr:uid="{C90ADD2B-E583-4836-84B5-BD41302612DD}"/>
    <cellStyle name="Comma 112 3 4 2 2 2 3" xfId="23671" xr:uid="{E65E4DF4-2B4A-49FB-89E2-43BB363481C2}"/>
    <cellStyle name="Comma 112 3 4 2 2 2 3 2" xfId="45340" xr:uid="{2A879108-2284-4926-9259-1AA519DC2488}"/>
    <cellStyle name="Comma 112 3 4 2 2 2 4" xfId="34874" xr:uid="{86814DA6-0764-4B21-AA02-F43B4B5D3C5B}"/>
    <cellStyle name="Comma 112 3 4 2 2 3" xfId="16943" xr:uid="{682548B7-7BEA-45D5-A7CA-E0AF6BAA528F}"/>
    <cellStyle name="Comma 112 3 4 2 2 3 2" xfId="27409" xr:uid="{6B595360-F31D-444D-90B7-5F933F663286}"/>
    <cellStyle name="Comma 112 3 4 2 2 3 2 2" xfId="49078" xr:uid="{8245E75E-AFFE-4AA8-B45B-D874B0CBFB3D}"/>
    <cellStyle name="Comma 112 3 4 2 2 3 3" xfId="38612" xr:uid="{BB14991A-A270-42EF-9026-C8A7E77643F5}"/>
    <cellStyle name="Comma 112 3 4 2 2 4" xfId="22177" xr:uid="{E02E9A1F-962D-4CA9-A8B6-7D6AC1C5CA94}"/>
    <cellStyle name="Comma 112 3 4 2 2 4 2" xfId="43846" xr:uid="{DC88FEB4-8636-4B63-911E-08C9E5D5AB7B}"/>
    <cellStyle name="Comma 112 3 4 2 2 5" xfId="33380" xr:uid="{C7B41ABF-F9DB-4302-8C84-839A647A3E9A}"/>
    <cellStyle name="Comma 112 3 4 2 3" xfId="10960" xr:uid="{27D9AA4C-76C6-4B53-B62E-C94AA92F7648}"/>
    <cellStyle name="Comma 112 3 4 2 3 2" xfId="16196" xr:uid="{DF1504A3-FF97-4021-A09E-442F9E1AAA40}"/>
    <cellStyle name="Comma 112 3 4 2 3 2 2" xfId="26662" xr:uid="{695F30E1-6FF8-43DF-B1E0-6DC360BB07A3}"/>
    <cellStyle name="Comma 112 3 4 2 3 2 2 2" xfId="48331" xr:uid="{2419FEB6-7414-48D7-808F-DBF7287B83F0}"/>
    <cellStyle name="Comma 112 3 4 2 3 2 3" xfId="37865" xr:uid="{F939AF59-FC1E-4150-BE69-C21D9DD0DDC7}"/>
    <cellStyle name="Comma 112 3 4 2 3 3" xfId="21430" xr:uid="{F8D04B72-FC60-4F0D-ADBE-76A4E9BD5236}"/>
    <cellStyle name="Comma 112 3 4 2 3 3 2" xfId="43099" xr:uid="{A177AC0D-1AE1-441E-95DE-A3583E64A09E}"/>
    <cellStyle name="Comma 112 3 4 2 3 4" xfId="32633" xr:uid="{0AFAEE5C-3270-4392-BA3C-B148B21EB633}"/>
    <cellStyle name="Comma 112 3 4 2 4" xfId="12454" xr:uid="{AE85B301-3010-4248-881C-BD5B7A36FA4E}"/>
    <cellStyle name="Comma 112 3 4 2 4 2" xfId="17690" xr:uid="{562E4337-F324-4DE8-BF57-DBCD5E985EB2}"/>
    <cellStyle name="Comma 112 3 4 2 4 2 2" xfId="28156" xr:uid="{8DF74446-C0DB-40EC-83AE-88FC834A0FB4}"/>
    <cellStyle name="Comma 112 3 4 2 4 2 2 2" xfId="49825" xr:uid="{477190FC-8C7F-4DC1-9718-08F7721E3D8B}"/>
    <cellStyle name="Comma 112 3 4 2 4 2 3" xfId="39359" xr:uid="{54868B27-F85A-4582-9298-5284B92C3CB4}"/>
    <cellStyle name="Comma 112 3 4 2 4 3" xfId="22924" xr:uid="{8B919CA6-395E-4F31-BEBC-3D6C3B770316}"/>
    <cellStyle name="Comma 112 3 4 2 4 3 2" xfId="44593" xr:uid="{978950E1-C8DF-4193-A56E-549A02B669C4}"/>
    <cellStyle name="Comma 112 3 4 2 4 4" xfId="34127" xr:uid="{A71F1494-7E73-4834-92C1-D87C87833A39}"/>
    <cellStyle name="Comma 112 3 4 2 5" xfId="14697" xr:uid="{8D744DAA-2D96-4431-A4BC-E8749F4AA05F}"/>
    <cellStyle name="Comma 112 3 4 2 5 2" xfId="19929" xr:uid="{DFC59CA5-C499-4DAB-A55C-C1C6C8805F36}"/>
    <cellStyle name="Comma 112 3 4 2 5 2 2" xfId="30395" xr:uid="{326B22A5-B96C-412C-8557-A94462F96BD0}"/>
    <cellStyle name="Comma 112 3 4 2 5 2 2 2" xfId="52064" xr:uid="{D744732E-8A14-49F0-8AA6-9CE3A0F4E3D1}"/>
    <cellStyle name="Comma 112 3 4 2 5 2 3" xfId="41598" xr:uid="{1FA86404-2902-4806-B01D-28783A619860}"/>
    <cellStyle name="Comma 112 3 4 2 5 3" xfId="25163" xr:uid="{60C559FB-153E-4449-951A-131A50D7697B}"/>
    <cellStyle name="Comma 112 3 4 2 5 3 2" xfId="46832" xr:uid="{5DEEAAFA-8253-4962-AF23-3D6615103EEC}"/>
    <cellStyle name="Comma 112 3 4 2 5 4" xfId="36366" xr:uid="{9E623B57-0243-4863-B579-CD95422CDEC0}"/>
    <cellStyle name="Comma 112 3 4 2 6" xfId="15450" xr:uid="{8CB4FB97-2336-484A-AC0F-A4434F5A2613}"/>
    <cellStyle name="Comma 112 3 4 2 6 2" xfId="25916" xr:uid="{A7832C0C-EBD3-44BF-BBF7-1973E04A63DB}"/>
    <cellStyle name="Comma 112 3 4 2 6 2 2" xfId="47585" xr:uid="{11214BA7-D51C-461D-8E6B-B0C757FF6510}"/>
    <cellStyle name="Comma 112 3 4 2 6 3" xfId="37119" xr:uid="{06D45836-1B2F-472B-AE9C-971C9CAE3715}"/>
    <cellStyle name="Comma 112 3 4 2 7" xfId="20684" xr:uid="{71EAEE7A-3B2F-4C28-B59A-6C0ED95ED1C4}"/>
    <cellStyle name="Comma 112 3 4 2 7 2" xfId="42353" xr:uid="{610CD002-33EB-4454-989C-D36D99F81EBE}"/>
    <cellStyle name="Comma 112 3 4 2 8" xfId="31887" xr:uid="{23AEB2C7-11DC-46DD-927B-75CE67596738}"/>
    <cellStyle name="Comma 112 3 4 3" xfId="13952" xr:uid="{69E41551-D7A9-43AE-AECD-17A3A2ABB89F}"/>
    <cellStyle name="Comma 112 3 4 3 2" xfId="19184" xr:uid="{41E48B5F-3414-4E9E-B8A6-CA9C0BC90CCE}"/>
    <cellStyle name="Comma 112 3 4 3 2 2" xfId="29650" xr:uid="{90B550AD-636E-425A-9154-86A7EF6DBEFE}"/>
    <cellStyle name="Comma 112 3 4 3 2 2 2" xfId="51319" xr:uid="{C575C873-31A0-4CEF-BE4E-B73DC247321B}"/>
    <cellStyle name="Comma 112 3 4 3 2 3" xfId="40853" xr:uid="{C817EB3E-0590-444D-9AF4-15DBEB2D60FE}"/>
    <cellStyle name="Comma 112 3 4 3 3" xfId="24418" xr:uid="{A556D416-6CE5-4721-94D1-D65E7400AD1A}"/>
    <cellStyle name="Comma 112 3 4 3 3 2" xfId="46087" xr:uid="{7EEBF349-614B-4F30-8B65-401E9B3566F8}"/>
    <cellStyle name="Comma 112 3 4 3 4" xfId="35621" xr:uid="{41CA64D1-CB0E-4D51-85C5-1F99D5237A19}"/>
    <cellStyle name="Comma 112 3 4 4" xfId="31142" xr:uid="{DFA73EA5-984F-4EC3-9AC4-0AC78643190B}"/>
    <cellStyle name="Comma 112 3 5" xfId="9826" xr:uid="{92421140-7971-4913-80ED-578B7406B0F3}"/>
    <cellStyle name="Comma 112 3 5 2" xfId="11335" xr:uid="{4B782DA9-8A64-4A51-B20E-662549BFDEFA}"/>
    <cellStyle name="Comma 112 3 5 2 2" xfId="12829" xr:uid="{EC1AF650-0B24-42AE-B661-78889C2B9EAE}"/>
    <cellStyle name="Comma 112 3 5 2 2 2" xfId="18065" xr:uid="{6CAA782C-C14B-4C07-A924-7763D7137B78}"/>
    <cellStyle name="Comma 112 3 5 2 2 2 2" xfId="28531" xr:uid="{FE9C9838-68AB-415C-9E2B-57F69F309D8F}"/>
    <cellStyle name="Comma 112 3 5 2 2 2 2 2" xfId="50200" xr:uid="{FE5498DD-F118-4BC0-9B63-7F8E381A047D}"/>
    <cellStyle name="Comma 112 3 5 2 2 2 3" xfId="39734" xr:uid="{B4FC81E9-1CC3-4A1D-917E-2DB58A9A2617}"/>
    <cellStyle name="Comma 112 3 5 2 2 3" xfId="23299" xr:uid="{AFE05DE8-B30B-4460-B96A-601366EE41FE}"/>
    <cellStyle name="Comma 112 3 5 2 2 3 2" xfId="44968" xr:uid="{E9E3FB46-60CE-4280-BA4C-561D2AADDFBD}"/>
    <cellStyle name="Comma 112 3 5 2 2 4" xfId="34502" xr:uid="{290C8C05-4B7B-43E0-8394-2003A1565F3E}"/>
    <cellStyle name="Comma 112 3 5 2 3" xfId="16571" xr:uid="{C65109FE-A9BF-4802-9865-B5D8CF642CCB}"/>
    <cellStyle name="Comma 112 3 5 2 3 2" xfId="27037" xr:uid="{698DEF74-1C36-41A0-891D-63AB5D48C117}"/>
    <cellStyle name="Comma 112 3 5 2 3 2 2" xfId="48706" xr:uid="{E21785E0-5F6B-4EE3-B833-EB5C388D5695}"/>
    <cellStyle name="Comma 112 3 5 2 3 3" xfId="38240" xr:uid="{B24EBE2F-2AE5-498D-A1C4-83E04074D01A}"/>
    <cellStyle name="Comma 112 3 5 2 4" xfId="21805" xr:uid="{E503FEA4-CA45-40F6-B748-BE31D2FC8085}"/>
    <cellStyle name="Comma 112 3 5 2 4 2" xfId="43474" xr:uid="{644AFCDF-27C7-4F78-BBE9-7F99CE1C9230}"/>
    <cellStyle name="Comma 112 3 5 2 5" xfId="33008" xr:uid="{03CDF3A3-9E9D-4B25-836C-46E8F11AD890}"/>
    <cellStyle name="Comma 112 3 5 3" xfId="10588" xr:uid="{DF8D7A3B-2C21-4FB8-BC36-CFCD95006954}"/>
    <cellStyle name="Comma 112 3 5 3 2" xfId="15824" xr:uid="{C98E1C3B-9A09-4256-8ADA-3B37C0F82D29}"/>
    <cellStyle name="Comma 112 3 5 3 2 2" xfId="26290" xr:uid="{6EFD033B-27A8-4994-9DDA-55C7148BB620}"/>
    <cellStyle name="Comma 112 3 5 3 2 2 2" xfId="47959" xr:uid="{E5048BF6-2A2B-4BFF-9B8E-299D09779C0B}"/>
    <cellStyle name="Comma 112 3 5 3 2 3" xfId="37493" xr:uid="{EC09A6BF-5AAF-40DF-BBEF-D33B852ADF7D}"/>
    <cellStyle name="Comma 112 3 5 3 3" xfId="21058" xr:uid="{C9AD012E-517B-40F9-9EA0-AA1C3D36BD1A}"/>
    <cellStyle name="Comma 112 3 5 3 3 2" xfId="42727" xr:uid="{8D334E18-330E-4FB0-B346-7D5B0630B54D}"/>
    <cellStyle name="Comma 112 3 5 3 4" xfId="32261" xr:uid="{ED4B9166-0399-4596-A123-DAAA3FA3F527}"/>
    <cellStyle name="Comma 112 3 5 4" xfId="12082" xr:uid="{DA42AE2B-80FE-4BCF-AEE8-EA0A498172FE}"/>
    <cellStyle name="Comma 112 3 5 4 2" xfId="17318" xr:uid="{1BA6E883-1517-4559-AC6E-4EB11DD25CF0}"/>
    <cellStyle name="Comma 112 3 5 4 2 2" xfId="27784" xr:uid="{FB559139-8053-4F90-92C3-A0F1B2F90F12}"/>
    <cellStyle name="Comma 112 3 5 4 2 2 2" xfId="49453" xr:uid="{556A62D4-B672-4ABF-B5A4-C540C4D7B6C2}"/>
    <cellStyle name="Comma 112 3 5 4 2 3" xfId="38987" xr:uid="{5E0E479C-AD32-43C9-A1E7-6D3B34371CFB}"/>
    <cellStyle name="Comma 112 3 5 4 3" xfId="22552" xr:uid="{FE6D2C56-8D08-412A-8091-94C95D7D69FC}"/>
    <cellStyle name="Comma 112 3 5 4 3 2" xfId="44221" xr:uid="{7F85B6E4-C50F-47D7-9549-15C2756EB528}"/>
    <cellStyle name="Comma 112 3 5 4 4" xfId="33755" xr:uid="{A09BD54E-6E35-43E2-8835-CC903D7DB903}"/>
    <cellStyle name="Comma 112 3 5 5" xfId="14325" xr:uid="{0AE5E95F-58DF-441D-873E-7E22A6662C12}"/>
    <cellStyle name="Comma 112 3 5 5 2" xfId="19557" xr:uid="{6EB8E774-DFA9-480A-8016-2D1BF23245ED}"/>
    <cellStyle name="Comma 112 3 5 5 2 2" xfId="30023" xr:uid="{114ECBEF-2353-42A7-8994-D16F0F56351E}"/>
    <cellStyle name="Comma 112 3 5 5 2 2 2" xfId="51692" xr:uid="{B5530DE6-2B50-4DF8-950D-7FECE7B9B82F}"/>
    <cellStyle name="Comma 112 3 5 5 2 3" xfId="41226" xr:uid="{B0A84037-04D6-4B49-A321-88522315B8E3}"/>
    <cellStyle name="Comma 112 3 5 5 3" xfId="24791" xr:uid="{B2EDF751-3FE0-42A9-B3BB-4810E13EBAE1}"/>
    <cellStyle name="Comma 112 3 5 5 3 2" xfId="46460" xr:uid="{C7A47D97-62CF-4479-A7B1-8977598AD3B0}"/>
    <cellStyle name="Comma 112 3 5 5 4" xfId="35994" xr:uid="{D507F84B-CE02-46A1-95AB-6718CC3A53B5}"/>
    <cellStyle name="Comma 112 3 5 6" xfId="15078" xr:uid="{32626779-44D7-4032-B539-C0C8774BF42D}"/>
    <cellStyle name="Comma 112 3 5 6 2" xfId="25544" xr:uid="{4D3A4DF3-6A80-4C07-84E5-B41C302707FB}"/>
    <cellStyle name="Comma 112 3 5 6 2 2" xfId="47213" xr:uid="{63512926-DAFC-4BCC-BA40-C55E3484CEF4}"/>
    <cellStyle name="Comma 112 3 5 6 3" xfId="36747" xr:uid="{E646750D-0945-41D7-BE3A-2423F4F1DEBF}"/>
    <cellStyle name="Comma 112 3 5 7" xfId="20312" xr:uid="{F038695E-BDAB-4F82-814B-D44CBB41D088}"/>
    <cellStyle name="Comma 112 3 5 7 2" xfId="41981" xr:uid="{F13D7D89-6890-4E7A-8DB9-82316A443065}"/>
    <cellStyle name="Comma 112 3 5 8" xfId="31515" xr:uid="{59DAC608-6401-4E41-9BF5-9A71269723AD}"/>
    <cellStyle name="Comma 112 3 6" xfId="13581" xr:uid="{76593349-1467-4CFD-8DE1-7A93C517DF4B}"/>
    <cellStyle name="Comma 112 3 6 2" xfId="18813" xr:uid="{968F9F4B-AC0A-448B-BCD5-6AA0C3540B5F}"/>
    <cellStyle name="Comma 112 3 6 2 2" xfId="29279" xr:uid="{A24EE7BC-F67F-4B1A-A8FB-FD051BF25408}"/>
    <cellStyle name="Comma 112 3 6 2 2 2" xfId="50948" xr:uid="{574D04DD-74D9-46EB-AB06-50FFACF4D01A}"/>
    <cellStyle name="Comma 112 3 6 2 3" xfId="40482" xr:uid="{6185FE20-37C5-45B4-A895-BDF134F33A2C}"/>
    <cellStyle name="Comma 112 3 6 3" xfId="24047" xr:uid="{65E04D54-5C85-4810-B5C6-3454D63D2FC7}"/>
    <cellStyle name="Comma 112 3 6 3 2" xfId="45716" xr:uid="{CF83D086-5095-43FD-9EBB-B81043E2DFC7}"/>
    <cellStyle name="Comma 112 3 6 4" xfId="35250" xr:uid="{21969500-C3E0-4246-993E-2A36DE201E65}"/>
    <cellStyle name="Comma 112 3 7" xfId="30771" xr:uid="{1BF1E47F-9470-4F99-9995-DE8ADFC5D894}"/>
    <cellStyle name="Comma 112 4" xfId="2931" xr:uid="{00000000-0005-0000-0000-000076010000}"/>
    <cellStyle name="Comma 112 4 2" xfId="5089" xr:uid="{00000000-0005-0000-0000-000077010000}"/>
    <cellStyle name="Comma 112 4 2 2" xfId="9494" xr:uid="{00000000-0005-0000-0000-000078010000}"/>
    <cellStyle name="Comma 112 4 2 2 2" xfId="10243" xr:uid="{503D6FC0-9E8C-4375-BCF1-A44EEC543C1A}"/>
    <cellStyle name="Comma 112 4 2 2 2 2" xfId="11752" xr:uid="{D833D6F2-50D1-47FA-B925-F3A6BAA65B7D}"/>
    <cellStyle name="Comma 112 4 2 2 2 2 2" xfId="13246" xr:uid="{F4ADAE5A-8343-45C2-BCE5-2D8415547E21}"/>
    <cellStyle name="Comma 112 4 2 2 2 2 2 2" xfId="18482" xr:uid="{57FD78F0-DBC4-4D50-BA62-ACABC3429CEC}"/>
    <cellStyle name="Comma 112 4 2 2 2 2 2 2 2" xfId="28948" xr:uid="{953A1F9E-6E7C-4DFC-A490-A3DEF29F7A16}"/>
    <cellStyle name="Comma 112 4 2 2 2 2 2 2 2 2" xfId="50617" xr:uid="{197443C5-19DC-43DF-9AF2-DA2C49783859}"/>
    <cellStyle name="Comma 112 4 2 2 2 2 2 2 3" xfId="40151" xr:uid="{0B73FDDE-5FF3-4F9B-8E91-5C60F1D97BA1}"/>
    <cellStyle name="Comma 112 4 2 2 2 2 2 3" xfId="23716" xr:uid="{B5300E9B-A566-4364-A9B9-1294425BCD82}"/>
    <cellStyle name="Comma 112 4 2 2 2 2 2 3 2" xfId="45385" xr:uid="{1791208C-0016-45CB-9762-8E212B7E940E}"/>
    <cellStyle name="Comma 112 4 2 2 2 2 2 4" xfId="34919" xr:uid="{ADBB9A6D-FF80-48ED-81B6-EB77B62469A1}"/>
    <cellStyle name="Comma 112 4 2 2 2 2 3" xfId="16988" xr:uid="{B03A9D56-03E0-44FC-887F-5B17A1150C2E}"/>
    <cellStyle name="Comma 112 4 2 2 2 2 3 2" xfId="27454" xr:uid="{E6A5D3D9-7FC4-4B44-B3BA-FD1DBF53CAF1}"/>
    <cellStyle name="Comma 112 4 2 2 2 2 3 2 2" xfId="49123" xr:uid="{D9047FC2-E9F2-41B4-AC15-E00AA084A4D7}"/>
    <cellStyle name="Comma 112 4 2 2 2 2 3 3" xfId="38657" xr:uid="{448AE387-9274-4404-98CD-17AA1CDA4828}"/>
    <cellStyle name="Comma 112 4 2 2 2 2 4" xfId="22222" xr:uid="{AA2EA951-E4EF-44E7-8A64-3BFA3CA98CF9}"/>
    <cellStyle name="Comma 112 4 2 2 2 2 4 2" xfId="43891" xr:uid="{F30227C4-4977-4922-A85A-35FEB622E51B}"/>
    <cellStyle name="Comma 112 4 2 2 2 2 5" xfId="33425" xr:uid="{6FC0C20B-21EE-482F-94A5-240D34966B6D}"/>
    <cellStyle name="Comma 112 4 2 2 2 3" xfId="11005" xr:uid="{F74FE435-0A59-44E7-82F5-100E57028083}"/>
    <cellStyle name="Comma 112 4 2 2 2 3 2" xfId="16241" xr:uid="{BCF27126-C0B8-434C-8943-CE86C545BC32}"/>
    <cellStyle name="Comma 112 4 2 2 2 3 2 2" xfId="26707" xr:uid="{33DDD857-A7D6-46B1-965F-96CA0A75F3A0}"/>
    <cellStyle name="Comma 112 4 2 2 2 3 2 2 2" xfId="48376" xr:uid="{F6C62BD6-71EA-45CB-B053-DF7491A5E91B}"/>
    <cellStyle name="Comma 112 4 2 2 2 3 2 3" xfId="37910" xr:uid="{641D619F-A662-45BE-A5B5-D9FC9E85168C}"/>
    <cellStyle name="Comma 112 4 2 2 2 3 3" xfId="21475" xr:uid="{559A190C-DAC2-4A7F-97B2-BF0F0638306F}"/>
    <cellStyle name="Comma 112 4 2 2 2 3 3 2" xfId="43144" xr:uid="{30E5581E-1B12-4D2D-859A-5C3236F1BA25}"/>
    <cellStyle name="Comma 112 4 2 2 2 3 4" xfId="32678" xr:uid="{6EA2DEB2-93DB-46B9-B0D5-1F5463CC406D}"/>
    <cellStyle name="Comma 112 4 2 2 2 4" xfId="12499" xr:uid="{67CE8EC0-038F-430D-AFAC-0E6D7BE2A73A}"/>
    <cellStyle name="Comma 112 4 2 2 2 4 2" xfId="17735" xr:uid="{C5CBED7D-7F2C-4DAE-B329-1BFFE3C56669}"/>
    <cellStyle name="Comma 112 4 2 2 2 4 2 2" xfId="28201" xr:uid="{23F121E6-E00C-46FF-BC80-DBD09940320D}"/>
    <cellStyle name="Comma 112 4 2 2 2 4 2 2 2" xfId="49870" xr:uid="{F1FAAE4C-A978-4EB1-A11D-F02690928ACA}"/>
    <cellStyle name="Comma 112 4 2 2 2 4 2 3" xfId="39404" xr:uid="{614ACE6C-B9E1-4837-8D1E-E2A9F64BF2B2}"/>
    <cellStyle name="Comma 112 4 2 2 2 4 3" xfId="22969" xr:uid="{74549083-21FA-40B2-89C6-3ED64344424A}"/>
    <cellStyle name="Comma 112 4 2 2 2 4 3 2" xfId="44638" xr:uid="{9B970B20-3CC7-4E1E-8B63-769B43F53B6F}"/>
    <cellStyle name="Comma 112 4 2 2 2 4 4" xfId="34172" xr:uid="{D9F0A274-2CC0-4E64-9994-123CFFFD96DD}"/>
    <cellStyle name="Comma 112 4 2 2 2 5" xfId="14742" xr:uid="{7AB67D22-68EA-49C5-BE2B-A35C19295059}"/>
    <cellStyle name="Comma 112 4 2 2 2 5 2" xfId="19974" xr:uid="{540FCFF1-FF25-43DB-BFD6-FB1A14C1D529}"/>
    <cellStyle name="Comma 112 4 2 2 2 5 2 2" xfId="30440" xr:uid="{D227D5E5-D526-43B2-8425-DFABA417E36F}"/>
    <cellStyle name="Comma 112 4 2 2 2 5 2 2 2" xfId="52109" xr:uid="{3704FBE2-0948-414D-8D4A-EF793158EDA5}"/>
    <cellStyle name="Comma 112 4 2 2 2 5 2 3" xfId="41643" xr:uid="{72D9502A-112E-4F31-89D0-CA93A4784C41}"/>
    <cellStyle name="Comma 112 4 2 2 2 5 3" xfId="25208" xr:uid="{E2FC5332-9FB4-4EF4-8BC4-5B480AA85A24}"/>
    <cellStyle name="Comma 112 4 2 2 2 5 3 2" xfId="46877" xr:uid="{CAB4FDE8-D63B-4FBB-85DB-87659EA080EC}"/>
    <cellStyle name="Comma 112 4 2 2 2 5 4" xfId="36411" xr:uid="{74F0701B-1C6E-4C6F-84A7-D6274C7762C6}"/>
    <cellStyle name="Comma 112 4 2 2 2 6" xfId="15495" xr:uid="{6482C858-3065-44B0-B25B-F33E8342CC5D}"/>
    <cellStyle name="Comma 112 4 2 2 2 6 2" xfId="25961" xr:uid="{F3BCFD39-AA8A-4CFD-9015-46ACE56303AC}"/>
    <cellStyle name="Comma 112 4 2 2 2 6 2 2" xfId="47630" xr:uid="{034EB0A8-A41B-461E-860C-A8DAE2FAC830}"/>
    <cellStyle name="Comma 112 4 2 2 2 6 3" xfId="37164" xr:uid="{29D85C45-D90D-4FE8-8320-ED74196779D4}"/>
    <cellStyle name="Comma 112 4 2 2 2 7" xfId="20729" xr:uid="{E77A0147-C3A6-405C-B8A4-A076B6722B88}"/>
    <cellStyle name="Comma 112 4 2 2 2 7 2" xfId="42398" xr:uid="{54B5D28A-97C6-4ED0-8F20-E1B05B91DFD0}"/>
    <cellStyle name="Comma 112 4 2 2 2 8" xfId="31932" xr:uid="{6D3E4003-3593-4524-A3D0-80F940D666CA}"/>
    <cellStyle name="Comma 112 4 2 2 3" xfId="13997" xr:uid="{6C50A294-1940-4DF2-A667-95B643902074}"/>
    <cellStyle name="Comma 112 4 2 2 3 2" xfId="19229" xr:uid="{9B0421F9-7546-488B-BD8D-1CCC739EDCA6}"/>
    <cellStyle name="Comma 112 4 2 2 3 2 2" xfId="29695" xr:uid="{FB30BFF8-ADE1-4DC9-93BE-2E36461F1BD2}"/>
    <cellStyle name="Comma 112 4 2 2 3 2 2 2" xfId="51364" xr:uid="{8CEC3FD5-A261-41DF-BE2F-347891B37934}"/>
    <cellStyle name="Comma 112 4 2 2 3 2 3" xfId="40898" xr:uid="{424440D3-BD08-4C50-B2E4-189B09019B56}"/>
    <cellStyle name="Comma 112 4 2 2 3 3" xfId="24463" xr:uid="{F5A2C472-800B-42F7-BAA5-EF2B1A1B95CA}"/>
    <cellStyle name="Comma 112 4 2 2 3 3 2" xfId="46132" xr:uid="{912DF09D-1E30-4937-9514-C11329BF7A2F}"/>
    <cellStyle name="Comma 112 4 2 2 3 4" xfId="35666" xr:uid="{268C918F-C449-47C5-949F-2324CEED9A62}"/>
    <cellStyle name="Comma 112 4 2 2 4" xfId="31187" xr:uid="{188B8F10-F6F4-43D8-9655-C80FF81A57D4}"/>
    <cellStyle name="Comma 112 4 2 3" xfId="9871" xr:uid="{C3A2A566-44EC-43A2-81B4-8D980A415302}"/>
    <cellStyle name="Comma 112 4 2 3 2" xfId="11380" xr:uid="{06F1A0B4-9E5B-471C-AF44-B629720276B8}"/>
    <cellStyle name="Comma 112 4 2 3 2 2" xfId="12874" xr:uid="{A727FB2B-2C7D-4A7B-B736-F58C1101C18A}"/>
    <cellStyle name="Comma 112 4 2 3 2 2 2" xfId="18110" xr:uid="{200C809E-3BF3-4E86-95C3-855D652DDF01}"/>
    <cellStyle name="Comma 112 4 2 3 2 2 2 2" xfId="28576" xr:uid="{4212AC7A-8632-4BDA-804E-BAC412482D76}"/>
    <cellStyle name="Comma 112 4 2 3 2 2 2 2 2" xfId="50245" xr:uid="{22C3F9BF-C031-42B6-9793-4390A0F78151}"/>
    <cellStyle name="Comma 112 4 2 3 2 2 2 3" xfId="39779" xr:uid="{C8FC2F89-380A-46F6-92C0-57DD44D5F31C}"/>
    <cellStyle name="Comma 112 4 2 3 2 2 3" xfId="23344" xr:uid="{DC5B6E75-28A9-401C-8277-C77014CEF1A9}"/>
    <cellStyle name="Comma 112 4 2 3 2 2 3 2" xfId="45013" xr:uid="{216AABF1-DAF9-4396-AC3E-FE2F85624523}"/>
    <cellStyle name="Comma 112 4 2 3 2 2 4" xfId="34547" xr:uid="{832D355A-35FD-4BAA-8D0E-5B59B39AEB3A}"/>
    <cellStyle name="Comma 112 4 2 3 2 3" xfId="16616" xr:uid="{A5411DD3-8A78-48CB-AC7C-DDBD7B210DDE}"/>
    <cellStyle name="Comma 112 4 2 3 2 3 2" xfId="27082" xr:uid="{0BA143A0-35BF-49F9-90D9-C9E1B6C2244B}"/>
    <cellStyle name="Comma 112 4 2 3 2 3 2 2" xfId="48751" xr:uid="{A3B41A7E-5A26-46B6-AC1D-E53B35188173}"/>
    <cellStyle name="Comma 112 4 2 3 2 3 3" xfId="38285" xr:uid="{86DD878E-ED9E-48CC-BED5-0CA10B9C3786}"/>
    <cellStyle name="Comma 112 4 2 3 2 4" xfId="21850" xr:uid="{C3F65C7A-B39C-45CA-9731-0A9142F804FD}"/>
    <cellStyle name="Comma 112 4 2 3 2 4 2" xfId="43519" xr:uid="{32DF01F0-82D1-4A5C-9E43-3C0CA846C84D}"/>
    <cellStyle name="Comma 112 4 2 3 2 5" xfId="33053" xr:uid="{1B9D4E97-EB3B-46B6-91D9-09D5F42CD73E}"/>
    <cellStyle name="Comma 112 4 2 3 3" xfId="10633" xr:uid="{BFCE7E4E-7B95-4E84-8947-210BDA858F74}"/>
    <cellStyle name="Comma 112 4 2 3 3 2" xfId="15869" xr:uid="{29E5F5F2-84B9-483C-938C-27D625FB3214}"/>
    <cellStyle name="Comma 112 4 2 3 3 2 2" xfId="26335" xr:uid="{47A820BE-2EA3-47FC-899E-67092B0AB6D1}"/>
    <cellStyle name="Comma 112 4 2 3 3 2 2 2" xfId="48004" xr:uid="{4261851D-D092-40AA-90A8-17F0CF64FC54}"/>
    <cellStyle name="Comma 112 4 2 3 3 2 3" xfId="37538" xr:uid="{9215FF0D-FD59-4F0E-BED1-74E89651ECCA}"/>
    <cellStyle name="Comma 112 4 2 3 3 3" xfId="21103" xr:uid="{19F5FC22-6FC5-41D0-BAEE-E7CF8C9BD2C1}"/>
    <cellStyle name="Comma 112 4 2 3 3 3 2" xfId="42772" xr:uid="{B87ACEDE-01EF-42BA-86E3-573E05AB4970}"/>
    <cellStyle name="Comma 112 4 2 3 3 4" xfId="32306" xr:uid="{83D79D28-53F0-4659-B97D-904AB500F665}"/>
    <cellStyle name="Comma 112 4 2 3 4" xfId="12127" xr:uid="{1317BF34-366F-4DB8-873B-3692CA533125}"/>
    <cellStyle name="Comma 112 4 2 3 4 2" xfId="17363" xr:uid="{22B98C27-8225-45EA-A5CD-96E71F33A110}"/>
    <cellStyle name="Comma 112 4 2 3 4 2 2" xfId="27829" xr:uid="{99A414FB-BB9B-4C66-BC79-49CA3322682C}"/>
    <cellStyle name="Comma 112 4 2 3 4 2 2 2" xfId="49498" xr:uid="{0A8F1186-E110-438D-A29A-967683B6189B}"/>
    <cellStyle name="Comma 112 4 2 3 4 2 3" xfId="39032" xr:uid="{550D6796-2A33-483E-BC82-252B78BDDB30}"/>
    <cellStyle name="Comma 112 4 2 3 4 3" xfId="22597" xr:uid="{C9D0C999-EFC0-4398-8548-C2754A1BA726}"/>
    <cellStyle name="Comma 112 4 2 3 4 3 2" xfId="44266" xr:uid="{029759C2-19C1-4A39-BB7A-7AF58663A033}"/>
    <cellStyle name="Comma 112 4 2 3 4 4" xfId="33800" xr:uid="{5ECE1093-B148-44E4-86A5-71253B52173D}"/>
    <cellStyle name="Comma 112 4 2 3 5" xfId="14370" xr:uid="{07D63811-E505-4952-8546-A7809A7B0253}"/>
    <cellStyle name="Comma 112 4 2 3 5 2" xfId="19602" xr:uid="{7AED47C3-2B1A-4F2D-87A1-89236DBAABCF}"/>
    <cellStyle name="Comma 112 4 2 3 5 2 2" xfId="30068" xr:uid="{033DE7BB-BF45-4B83-97AF-46F2913BB8CC}"/>
    <cellStyle name="Comma 112 4 2 3 5 2 2 2" xfId="51737" xr:uid="{CDD24318-E921-421B-8FBD-12308AC19DCB}"/>
    <cellStyle name="Comma 112 4 2 3 5 2 3" xfId="41271" xr:uid="{A10CBFD7-A9FE-4D8F-A318-7CB54DCE64B8}"/>
    <cellStyle name="Comma 112 4 2 3 5 3" xfId="24836" xr:uid="{7D57467B-C706-41AE-8EEA-EA64F2D1549A}"/>
    <cellStyle name="Comma 112 4 2 3 5 3 2" xfId="46505" xr:uid="{60A4D857-F00F-45EA-A8B9-49AE0E2E9086}"/>
    <cellStyle name="Comma 112 4 2 3 5 4" xfId="36039" xr:uid="{06AB694E-1A03-4FCA-BEBA-A686E3F75981}"/>
    <cellStyle name="Comma 112 4 2 3 6" xfId="15123" xr:uid="{4DEFF108-9B41-43EF-95EC-EAFF49E4133A}"/>
    <cellStyle name="Comma 112 4 2 3 6 2" xfId="25589" xr:uid="{FD189B33-176D-49EF-A5B9-07336D2AF1CD}"/>
    <cellStyle name="Comma 112 4 2 3 6 2 2" xfId="47258" xr:uid="{946E69C1-8DA8-4AAC-86CC-6969A355487D}"/>
    <cellStyle name="Comma 112 4 2 3 6 3" xfId="36792" xr:uid="{EF7BC996-F819-47AC-BFBA-8109761E6FB5}"/>
    <cellStyle name="Comma 112 4 2 3 7" xfId="20357" xr:uid="{315F5F4A-A3E4-4740-B2A8-69292F6B4AAC}"/>
    <cellStyle name="Comma 112 4 2 3 7 2" xfId="42026" xr:uid="{9553775D-46E9-481B-9F79-F653E4B425C7}"/>
    <cellStyle name="Comma 112 4 2 3 8" xfId="31560" xr:uid="{A14901FE-FA9D-45D1-BFB9-23C88ED5D351}"/>
    <cellStyle name="Comma 112 4 2 4" xfId="13626" xr:uid="{4090F22B-BB9B-49C4-8C6E-00F7EF36F872}"/>
    <cellStyle name="Comma 112 4 2 4 2" xfId="18858" xr:uid="{4E649766-4D48-481C-A55A-2A983EED51D6}"/>
    <cellStyle name="Comma 112 4 2 4 2 2" xfId="29324" xr:uid="{BC1A1F86-243B-48D9-86E6-113CC6C396F4}"/>
    <cellStyle name="Comma 112 4 2 4 2 2 2" xfId="50993" xr:uid="{01055185-A81D-4A57-B3EC-FDABB8DF3B21}"/>
    <cellStyle name="Comma 112 4 2 4 2 3" xfId="40527" xr:uid="{D1A73178-9C48-493C-B0DD-3B558CD97ED8}"/>
    <cellStyle name="Comma 112 4 2 4 3" xfId="24092" xr:uid="{BBF993D0-A5C9-42D7-8C73-3BF6B26B4D8F}"/>
    <cellStyle name="Comma 112 4 2 4 3 2" xfId="45761" xr:uid="{7D739BB0-B958-4DAB-BD16-C85D12C3DECE}"/>
    <cellStyle name="Comma 112 4 2 4 4" xfId="35295" xr:uid="{871A700E-CAB1-41A4-B2AF-5FB41594CEED}"/>
    <cellStyle name="Comma 112 4 2 5" xfId="30816" xr:uid="{045CA7E4-7921-4BAD-9891-0D79A69FB6E1}"/>
    <cellStyle name="Comma 112 4 3" xfId="9468" xr:uid="{00000000-0005-0000-0000-000079010000}"/>
    <cellStyle name="Comma 112 4 3 2" xfId="10217" xr:uid="{5D50E1AE-9FBC-400C-9056-B1B0771D7E22}"/>
    <cellStyle name="Comma 112 4 3 2 2" xfId="11726" xr:uid="{8D5D669A-7E7C-46E8-8C8D-3F88F2922712}"/>
    <cellStyle name="Comma 112 4 3 2 2 2" xfId="13220" xr:uid="{BD3247B3-1E4E-49E6-8134-26BE0139D436}"/>
    <cellStyle name="Comma 112 4 3 2 2 2 2" xfId="18456" xr:uid="{F63368EE-D797-4A05-8AA3-2C4E25DFB4C2}"/>
    <cellStyle name="Comma 112 4 3 2 2 2 2 2" xfId="28922" xr:uid="{48E6BE4A-A99B-4B86-BE3B-8CCD1C24501C}"/>
    <cellStyle name="Comma 112 4 3 2 2 2 2 2 2" xfId="50591" xr:uid="{C03B660D-5E0E-4C14-A7A8-C871CA92D2B4}"/>
    <cellStyle name="Comma 112 4 3 2 2 2 2 3" xfId="40125" xr:uid="{5CD818E5-AC38-4517-A1A7-FCFF4D10C3DF}"/>
    <cellStyle name="Comma 112 4 3 2 2 2 3" xfId="23690" xr:uid="{988D9924-120A-46AF-805B-003E74FEE77F}"/>
    <cellStyle name="Comma 112 4 3 2 2 2 3 2" xfId="45359" xr:uid="{4A92ACBD-5169-4306-AB6B-5CE315CA1A55}"/>
    <cellStyle name="Comma 112 4 3 2 2 2 4" xfId="34893" xr:uid="{B42ADBD2-FE1C-4BAD-AE72-3A38BCE447C6}"/>
    <cellStyle name="Comma 112 4 3 2 2 3" xfId="16962" xr:uid="{91C8FE11-ECFC-4861-BDBE-01814903A5AC}"/>
    <cellStyle name="Comma 112 4 3 2 2 3 2" xfId="27428" xr:uid="{B0D4DCE1-E4CE-41F7-9C79-4D315014F7F6}"/>
    <cellStyle name="Comma 112 4 3 2 2 3 2 2" xfId="49097" xr:uid="{4479E157-0CCA-4068-8C66-35B964C04F35}"/>
    <cellStyle name="Comma 112 4 3 2 2 3 3" xfId="38631" xr:uid="{5DE59D8C-2C8D-4DE6-931D-A8015C3669BB}"/>
    <cellStyle name="Comma 112 4 3 2 2 4" xfId="22196" xr:uid="{78E33C06-E8D8-4DBD-BE46-D6FF0CD94F44}"/>
    <cellStyle name="Comma 112 4 3 2 2 4 2" xfId="43865" xr:uid="{574CD5A3-209E-4BDB-9224-CE016AAC5F6B}"/>
    <cellStyle name="Comma 112 4 3 2 2 5" xfId="33399" xr:uid="{13042064-FF00-439C-93DA-196BEAAEA8BE}"/>
    <cellStyle name="Comma 112 4 3 2 3" xfId="10979" xr:uid="{97BABC72-4F36-4CD9-838F-CCBC0BE2687C}"/>
    <cellStyle name="Comma 112 4 3 2 3 2" xfId="16215" xr:uid="{13B2C4E6-6D03-4E40-BD4F-D25F76E6EC54}"/>
    <cellStyle name="Comma 112 4 3 2 3 2 2" xfId="26681" xr:uid="{0F22CD4C-E77D-428A-8B5F-85EEDE37A148}"/>
    <cellStyle name="Comma 112 4 3 2 3 2 2 2" xfId="48350" xr:uid="{C4DFFB7E-AB88-4EB9-9375-CD18550F4E80}"/>
    <cellStyle name="Comma 112 4 3 2 3 2 3" xfId="37884" xr:uid="{ABA2F4B2-7A34-4972-8D40-BD7E3A0AF4AB}"/>
    <cellStyle name="Comma 112 4 3 2 3 3" xfId="21449" xr:uid="{E15F1DAF-46C9-4494-9F72-1A23480B68CF}"/>
    <cellStyle name="Comma 112 4 3 2 3 3 2" xfId="43118" xr:uid="{11DCA5D6-480C-4881-B600-0BAFBC339E37}"/>
    <cellStyle name="Comma 112 4 3 2 3 4" xfId="32652" xr:uid="{5DDEA734-F839-4B93-AB22-B52675B513FF}"/>
    <cellStyle name="Comma 112 4 3 2 4" xfId="12473" xr:uid="{20AA94AC-0A3B-4228-981B-A26C6D8D3D11}"/>
    <cellStyle name="Comma 112 4 3 2 4 2" xfId="17709" xr:uid="{0E971061-D486-4B3C-A1EB-16AEBF56E2BD}"/>
    <cellStyle name="Comma 112 4 3 2 4 2 2" xfId="28175" xr:uid="{C0434652-E795-450F-9C0C-3F09E2FC9C07}"/>
    <cellStyle name="Comma 112 4 3 2 4 2 2 2" xfId="49844" xr:uid="{207EAB37-9055-490C-B862-9283609A14F4}"/>
    <cellStyle name="Comma 112 4 3 2 4 2 3" xfId="39378" xr:uid="{933FA30D-3D25-4A88-AF10-17FB3254F290}"/>
    <cellStyle name="Comma 112 4 3 2 4 3" xfId="22943" xr:uid="{5CBBEB2D-E4B6-4F40-B25A-25FD9F2B717F}"/>
    <cellStyle name="Comma 112 4 3 2 4 3 2" xfId="44612" xr:uid="{E3E34773-467C-456D-9036-FF5F63540857}"/>
    <cellStyle name="Comma 112 4 3 2 4 4" xfId="34146" xr:uid="{F32E1962-491A-4C15-8053-5A71AD1C7EBC}"/>
    <cellStyle name="Comma 112 4 3 2 5" xfId="14716" xr:uid="{606EF1CA-5253-4763-9012-3F8F1FCEA204}"/>
    <cellStyle name="Comma 112 4 3 2 5 2" xfId="19948" xr:uid="{32F1DCE3-8E77-4D84-B725-99C886D6AC8D}"/>
    <cellStyle name="Comma 112 4 3 2 5 2 2" xfId="30414" xr:uid="{2994EFBD-F367-4EC1-8353-3B09A2E23F98}"/>
    <cellStyle name="Comma 112 4 3 2 5 2 2 2" xfId="52083" xr:uid="{A7D995A2-7A48-452E-B483-B6DBAE98117A}"/>
    <cellStyle name="Comma 112 4 3 2 5 2 3" xfId="41617" xr:uid="{1244C3CD-ACCF-45B8-891C-4FC840F4C8E4}"/>
    <cellStyle name="Comma 112 4 3 2 5 3" xfId="25182" xr:uid="{13E37F00-7108-479E-8847-7AF5DC753395}"/>
    <cellStyle name="Comma 112 4 3 2 5 3 2" xfId="46851" xr:uid="{E1FC9496-8757-4BEE-9884-15EC011A414A}"/>
    <cellStyle name="Comma 112 4 3 2 5 4" xfId="36385" xr:uid="{88115997-A284-4737-8E51-052224450BBA}"/>
    <cellStyle name="Comma 112 4 3 2 6" xfId="15469" xr:uid="{6F3ED0D0-D004-4756-AAD3-14C09DE2EA79}"/>
    <cellStyle name="Comma 112 4 3 2 6 2" xfId="25935" xr:uid="{09CF690E-3EC8-4D83-A055-0EDD18DAB8C4}"/>
    <cellStyle name="Comma 112 4 3 2 6 2 2" xfId="47604" xr:uid="{42C33470-84BB-4530-9363-B662A0338D35}"/>
    <cellStyle name="Comma 112 4 3 2 6 3" xfId="37138" xr:uid="{657DD001-E018-48C1-A5AF-492EF56E66BE}"/>
    <cellStyle name="Comma 112 4 3 2 7" xfId="20703" xr:uid="{B871A111-2459-4E4C-94BB-624947556E10}"/>
    <cellStyle name="Comma 112 4 3 2 7 2" xfId="42372" xr:uid="{047F7BBC-4405-49B7-A119-FA411A69452A}"/>
    <cellStyle name="Comma 112 4 3 2 8" xfId="31906" xr:uid="{476C81DE-5C33-4FF4-8C6D-EB18A97FBAC2}"/>
    <cellStyle name="Comma 112 4 3 3" xfId="13971" xr:uid="{BEDD9394-218F-42C5-B02F-40ECA8AE2232}"/>
    <cellStyle name="Comma 112 4 3 3 2" xfId="19203" xr:uid="{45E1F03A-E1B1-44EA-82B6-5ACFA626E7CD}"/>
    <cellStyle name="Comma 112 4 3 3 2 2" xfId="29669" xr:uid="{2617479C-1737-47C6-A56C-44792D788052}"/>
    <cellStyle name="Comma 112 4 3 3 2 2 2" xfId="51338" xr:uid="{578317CA-4915-4986-AD24-8EA051226C43}"/>
    <cellStyle name="Comma 112 4 3 3 2 3" xfId="40872" xr:uid="{770BF973-B691-4A7A-B000-F84984C5A420}"/>
    <cellStyle name="Comma 112 4 3 3 3" xfId="24437" xr:uid="{A06FB069-2205-4EE4-A356-707B5372865B}"/>
    <cellStyle name="Comma 112 4 3 3 3 2" xfId="46106" xr:uid="{04408406-D13A-4219-9832-B6F144E4BBD3}"/>
    <cellStyle name="Comma 112 4 3 3 4" xfId="35640" xr:uid="{71CE8A85-FA59-488A-83A3-2479CD70C6D1}"/>
    <cellStyle name="Comma 112 4 3 4" xfId="31161" xr:uid="{059EFB9C-F1BF-4676-8637-58D4360C7F87}"/>
    <cellStyle name="Comma 112 4 4" xfId="9845" xr:uid="{4C47ACCF-83DF-4D4D-9407-E92CFDC35DE0}"/>
    <cellStyle name="Comma 112 4 4 2" xfId="11354" xr:uid="{4D1BD966-8175-4F71-94F6-258502434E01}"/>
    <cellStyle name="Comma 112 4 4 2 2" xfId="12848" xr:uid="{E44C12AD-FA5A-4028-8E28-82376D82C9A7}"/>
    <cellStyle name="Comma 112 4 4 2 2 2" xfId="18084" xr:uid="{C9B31279-9013-40FE-BFCF-765E479774FE}"/>
    <cellStyle name="Comma 112 4 4 2 2 2 2" xfId="28550" xr:uid="{02FDF6D6-897E-4B39-BB56-A7CBFDA9B8A1}"/>
    <cellStyle name="Comma 112 4 4 2 2 2 2 2" xfId="50219" xr:uid="{1B01D043-A357-4D08-A0E3-16A48A6BA738}"/>
    <cellStyle name="Comma 112 4 4 2 2 2 3" xfId="39753" xr:uid="{F588CA03-C43D-4096-859B-F785A140522E}"/>
    <cellStyle name="Comma 112 4 4 2 2 3" xfId="23318" xr:uid="{E25D80D7-454B-478E-B4C8-CD895C83AD38}"/>
    <cellStyle name="Comma 112 4 4 2 2 3 2" xfId="44987" xr:uid="{C14B477F-A092-423A-8A37-4B5FBC6C06B6}"/>
    <cellStyle name="Comma 112 4 4 2 2 4" xfId="34521" xr:uid="{6FE7FFA4-10DA-49E5-BB4E-A6645FD0704C}"/>
    <cellStyle name="Comma 112 4 4 2 3" xfId="16590" xr:uid="{72F7E2B9-B23B-406C-9855-F7F4970BB0FD}"/>
    <cellStyle name="Comma 112 4 4 2 3 2" xfId="27056" xr:uid="{C5016829-CE81-4184-9600-A064BAA0148D}"/>
    <cellStyle name="Comma 112 4 4 2 3 2 2" xfId="48725" xr:uid="{7C0237FC-7C16-41ED-816E-462933E750A7}"/>
    <cellStyle name="Comma 112 4 4 2 3 3" xfId="38259" xr:uid="{99DFFC33-1B77-417C-AC2A-597F47E1153D}"/>
    <cellStyle name="Comma 112 4 4 2 4" xfId="21824" xr:uid="{0674B130-ED58-44B6-BF5C-3229AD977E21}"/>
    <cellStyle name="Comma 112 4 4 2 4 2" xfId="43493" xr:uid="{36654748-F04F-43DE-AE16-B6E2ECFB5A3A}"/>
    <cellStyle name="Comma 112 4 4 2 5" xfId="33027" xr:uid="{CF9B3490-E535-463D-8063-375B00A89C1B}"/>
    <cellStyle name="Comma 112 4 4 3" xfId="10607" xr:uid="{B55929D7-C78F-4EBB-97FF-56CEB152D22B}"/>
    <cellStyle name="Comma 112 4 4 3 2" xfId="15843" xr:uid="{CB7573F7-226F-48FF-AE83-298746907B51}"/>
    <cellStyle name="Comma 112 4 4 3 2 2" xfId="26309" xr:uid="{048DB203-AB9F-4FA2-B7D2-38BC44CAFB44}"/>
    <cellStyle name="Comma 112 4 4 3 2 2 2" xfId="47978" xr:uid="{058F1FD4-32BF-451B-BBD7-BECB04F84D7F}"/>
    <cellStyle name="Comma 112 4 4 3 2 3" xfId="37512" xr:uid="{50EFCE41-4F8B-4586-B5AD-416B49328C09}"/>
    <cellStyle name="Comma 112 4 4 3 3" xfId="21077" xr:uid="{47DB82DA-3099-4C5E-9126-896D1D522EA2}"/>
    <cellStyle name="Comma 112 4 4 3 3 2" xfId="42746" xr:uid="{FDB48C8E-6385-4A22-B7E6-80DDC69EDFE3}"/>
    <cellStyle name="Comma 112 4 4 3 4" xfId="32280" xr:uid="{5B94D81A-E305-4477-91F3-9AED4783840C}"/>
    <cellStyle name="Comma 112 4 4 4" xfId="12101" xr:uid="{F1D3D6B9-0EB6-40D3-BD7E-BC13EB9F06D1}"/>
    <cellStyle name="Comma 112 4 4 4 2" xfId="17337" xr:uid="{E035540D-7E6B-4FCA-A3B6-7AE72B103F08}"/>
    <cellStyle name="Comma 112 4 4 4 2 2" xfId="27803" xr:uid="{82CEC398-A11B-4BAE-9764-B68960D34EDD}"/>
    <cellStyle name="Comma 112 4 4 4 2 2 2" xfId="49472" xr:uid="{48AE78F9-BB6C-44B1-8C45-F78DD6E70E46}"/>
    <cellStyle name="Comma 112 4 4 4 2 3" xfId="39006" xr:uid="{C348A924-6CE4-4F77-BBF3-519EC3448623}"/>
    <cellStyle name="Comma 112 4 4 4 3" xfId="22571" xr:uid="{D83D2E6F-CD87-4A48-8EED-DA3A08E746F3}"/>
    <cellStyle name="Comma 112 4 4 4 3 2" xfId="44240" xr:uid="{A70F88CA-4267-4D85-AF2C-348FAFE0AC1F}"/>
    <cellStyle name="Comma 112 4 4 4 4" xfId="33774" xr:uid="{2E2181A3-8A34-4469-A40D-6C35336BE9FA}"/>
    <cellStyle name="Comma 112 4 4 5" xfId="14344" xr:uid="{AB365AB8-9EAC-4DF8-88B0-AD876F49CB3C}"/>
    <cellStyle name="Comma 112 4 4 5 2" xfId="19576" xr:uid="{E567C9BC-E3DA-41E4-A011-89968ECA11D0}"/>
    <cellStyle name="Comma 112 4 4 5 2 2" xfId="30042" xr:uid="{E5D5BC6C-AEBC-44E9-86BF-9AEDF2925B3E}"/>
    <cellStyle name="Comma 112 4 4 5 2 2 2" xfId="51711" xr:uid="{02FBC1FB-0E53-4047-8CFE-3725329D19D1}"/>
    <cellStyle name="Comma 112 4 4 5 2 3" xfId="41245" xr:uid="{CC172D13-8053-4F6B-893C-EA5EC30AD9BE}"/>
    <cellStyle name="Comma 112 4 4 5 3" xfId="24810" xr:uid="{EAB259DE-F106-4EF0-8545-9EF5981C024C}"/>
    <cellStyle name="Comma 112 4 4 5 3 2" xfId="46479" xr:uid="{574F4516-7192-4A80-A53D-C6E4F36F92A8}"/>
    <cellStyle name="Comma 112 4 4 5 4" xfId="36013" xr:uid="{8140DDE8-08D8-4BB8-9163-F91C2F0E16D0}"/>
    <cellStyle name="Comma 112 4 4 6" xfId="15097" xr:uid="{31BD8869-DC7D-4FD4-80F8-BDDC4CE2BCFF}"/>
    <cellStyle name="Comma 112 4 4 6 2" xfId="25563" xr:uid="{3D6B7EAB-A0A7-4EC6-8C81-EFBD3CBCA478}"/>
    <cellStyle name="Comma 112 4 4 6 2 2" xfId="47232" xr:uid="{E6F546E9-DCEF-4EAC-9D11-A1567E5196B9}"/>
    <cellStyle name="Comma 112 4 4 6 3" xfId="36766" xr:uid="{11903520-C20A-467E-82AA-8BA6B9EBC7E9}"/>
    <cellStyle name="Comma 112 4 4 7" xfId="20331" xr:uid="{458E3336-C3A3-4D08-8858-3ED7A86D322A}"/>
    <cellStyle name="Comma 112 4 4 7 2" xfId="42000" xr:uid="{A6E205E1-A48D-4D83-99F6-C62FBE4AFF44}"/>
    <cellStyle name="Comma 112 4 4 8" xfId="31534" xr:uid="{34AE8CA4-1EC9-4A5F-8642-D333B50F8C2F}"/>
    <cellStyle name="Comma 112 4 5" xfId="13600" xr:uid="{EF518FAC-1629-4878-BA08-EA10A0C8FA7D}"/>
    <cellStyle name="Comma 112 4 5 2" xfId="18832" xr:uid="{EBE43589-626C-44F7-8593-9BB00220D92A}"/>
    <cellStyle name="Comma 112 4 5 2 2" xfId="29298" xr:uid="{EF487BC5-526E-4CBF-89F2-63350A5D0780}"/>
    <cellStyle name="Comma 112 4 5 2 2 2" xfId="50967" xr:uid="{9AF09861-9615-401C-A898-E69DE30A55FD}"/>
    <cellStyle name="Comma 112 4 5 2 3" xfId="40501" xr:uid="{37ABC3E0-6513-44A9-970C-E3853E28245F}"/>
    <cellStyle name="Comma 112 4 5 3" xfId="24066" xr:uid="{FACE9993-A635-4E57-AD45-740FCB68B272}"/>
    <cellStyle name="Comma 112 4 5 3 2" xfId="45735" xr:uid="{939A98FF-B2D3-40C4-AED8-CA7A255EED0B}"/>
    <cellStyle name="Comma 112 4 5 4" xfId="35269" xr:uid="{9F618BA0-92D3-49CB-BA2B-63B76E882EFE}"/>
    <cellStyle name="Comma 112 4 6" xfId="30790" xr:uid="{5BA28EEF-B033-4DFD-8299-4BBDB9D843E2}"/>
    <cellStyle name="Comma 112 5" xfId="5090" xr:uid="{00000000-0005-0000-0000-00007A010000}"/>
    <cellStyle name="Comma 112 5 2" xfId="9495" xr:uid="{00000000-0005-0000-0000-00007B010000}"/>
    <cellStyle name="Comma 112 5 2 2" xfId="10244" xr:uid="{2F9482AE-7680-4CAE-999F-BD86F4406195}"/>
    <cellStyle name="Comma 112 5 2 2 2" xfId="11753" xr:uid="{5407CE34-0885-4C21-B79F-42FA75ACC5CB}"/>
    <cellStyle name="Comma 112 5 2 2 2 2" xfId="13247" xr:uid="{770EDF10-B27D-4C36-8533-81105EF89C87}"/>
    <cellStyle name="Comma 112 5 2 2 2 2 2" xfId="18483" xr:uid="{3AE0B92A-018A-456D-A1C3-37EA9E0503BE}"/>
    <cellStyle name="Comma 112 5 2 2 2 2 2 2" xfId="28949" xr:uid="{EB3274C4-F6EE-4898-A00A-7534929C66E0}"/>
    <cellStyle name="Comma 112 5 2 2 2 2 2 2 2" xfId="50618" xr:uid="{63624123-D075-4D55-8514-C238645B6942}"/>
    <cellStyle name="Comma 112 5 2 2 2 2 2 3" xfId="40152" xr:uid="{362B51CA-72EA-4769-B00F-85CACED69276}"/>
    <cellStyle name="Comma 112 5 2 2 2 2 3" xfId="23717" xr:uid="{A33526EF-9E92-489A-8724-B367575DADD0}"/>
    <cellStyle name="Comma 112 5 2 2 2 2 3 2" xfId="45386" xr:uid="{1E147792-A4C7-4897-9453-260020B9C72C}"/>
    <cellStyle name="Comma 112 5 2 2 2 2 4" xfId="34920" xr:uid="{D7643F58-C4D6-4E64-97AE-1D1A1149F1F0}"/>
    <cellStyle name="Comma 112 5 2 2 2 3" xfId="16989" xr:uid="{E357F8EF-CA48-4578-B718-3C27CB8BC384}"/>
    <cellStyle name="Comma 112 5 2 2 2 3 2" xfId="27455" xr:uid="{A2C419F5-C3CE-492B-B241-668832AC961A}"/>
    <cellStyle name="Comma 112 5 2 2 2 3 2 2" xfId="49124" xr:uid="{E9416017-B87B-4760-9A12-A8734CEEB324}"/>
    <cellStyle name="Comma 112 5 2 2 2 3 3" xfId="38658" xr:uid="{EB5AEC40-E6EA-44C7-97D4-CDC2F38225CB}"/>
    <cellStyle name="Comma 112 5 2 2 2 4" xfId="22223" xr:uid="{B69C7F90-9BAE-4889-9B4A-7252CA1BAFC5}"/>
    <cellStyle name="Comma 112 5 2 2 2 4 2" xfId="43892" xr:uid="{22194390-B39F-40EB-BFE9-0AC2CFD9688D}"/>
    <cellStyle name="Comma 112 5 2 2 2 5" xfId="33426" xr:uid="{9A4E74EC-203B-44FC-96C3-89DA542D1A56}"/>
    <cellStyle name="Comma 112 5 2 2 3" xfId="11006" xr:uid="{30339264-510B-4527-83B6-9539FF35B2BF}"/>
    <cellStyle name="Comma 112 5 2 2 3 2" xfId="16242" xr:uid="{5508D8A7-C8B3-436B-B9B8-B1CCDE73EA4B}"/>
    <cellStyle name="Comma 112 5 2 2 3 2 2" xfId="26708" xr:uid="{EA7E3D8D-49F0-4BB8-AF41-CEF2F3C412D6}"/>
    <cellStyle name="Comma 112 5 2 2 3 2 2 2" xfId="48377" xr:uid="{0DEBFB77-3F83-4BE8-B7F8-092BD8316C66}"/>
    <cellStyle name="Comma 112 5 2 2 3 2 3" xfId="37911" xr:uid="{1E64787C-0355-4D8B-87BB-4B8B0B1E29C1}"/>
    <cellStyle name="Comma 112 5 2 2 3 3" xfId="21476" xr:uid="{B9C87766-6031-4F4E-B86E-D47055411AEF}"/>
    <cellStyle name="Comma 112 5 2 2 3 3 2" xfId="43145" xr:uid="{22096341-A107-460A-9D24-8DB9AD7CAEA0}"/>
    <cellStyle name="Comma 112 5 2 2 3 4" xfId="32679" xr:uid="{6171B140-41F5-4195-9434-83E071A9B25A}"/>
    <cellStyle name="Comma 112 5 2 2 4" xfId="12500" xr:uid="{1C6BF7AA-7514-4ED9-B2D4-E341280129E3}"/>
    <cellStyle name="Comma 112 5 2 2 4 2" xfId="17736" xr:uid="{AA1D52DB-139E-4EF5-8E3F-31A83CDCD879}"/>
    <cellStyle name="Comma 112 5 2 2 4 2 2" xfId="28202" xr:uid="{E3F07A72-9C7D-49AE-9FBA-751D179F959B}"/>
    <cellStyle name="Comma 112 5 2 2 4 2 2 2" xfId="49871" xr:uid="{4E3E222A-7BD2-4F3F-9ED1-36DBC132385C}"/>
    <cellStyle name="Comma 112 5 2 2 4 2 3" xfId="39405" xr:uid="{DD26F9F9-3ABF-453B-87DB-2695DF680C11}"/>
    <cellStyle name="Comma 112 5 2 2 4 3" xfId="22970" xr:uid="{2B79553C-43E2-4393-861E-4D8DF40F953B}"/>
    <cellStyle name="Comma 112 5 2 2 4 3 2" xfId="44639" xr:uid="{97CF4CB8-3EE9-44EA-8B30-D9ED7F0BEB72}"/>
    <cellStyle name="Comma 112 5 2 2 4 4" xfId="34173" xr:uid="{2E028461-5276-4BCB-B413-20F6B6A34AE9}"/>
    <cellStyle name="Comma 112 5 2 2 5" xfId="14743" xr:uid="{A56FBA86-14D5-40F5-AB83-CC41A453B106}"/>
    <cellStyle name="Comma 112 5 2 2 5 2" xfId="19975" xr:uid="{7D00A9CC-5622-4A2B-ABF0-AD8BCA33F7EB}"/>
    <cellStyle name="Comma 112 5 2 2 5 2 2" xfId="30441" xr:uid="{231B4D4A-40D6-46F6-AEB9-62361BF75FD0}"/>
    <cellStyle name="Comma 112 5 2 2 5 2 2 2" xfId="52110" xr:uid="{7DEA833D-981E-43AE-86DA-ABE3F998A0EF}"/>
    <cellStyle name="Comma 112 5 2 2 5 2 3" xfId="41644" xr:uid="{FD274B28-2E0E-4CBE-BCE7-4982DC2B48D9}"/>
    <cellStyle name="Comma 112 5 2 2 5 3" xfId="25209" xr:uid="{6B428603-C963-419B-88C0-239BEED526EC}"/>
    <cellStyle name="Comma 112 5 2 2 5 3 2" xfId="46878" xr:uid="{6FE9B13C-132C-43C8-A05D-466496DB1673}"/>
    <cellStyle name="Comma 112 5 2 2 5 4" xfId="36412" xr:uid="{25528C3D-F364-404F-8C78-F146C9D9A953}"/>
    <cellStyle name="Comma 112 5 2 2 6" xfId="15496" xr:uid="{DFA38348-0EE6-4AC7-9A2E-0DF82C382F53}"/>
    <cellStyle name="Comma 112 5 2 2 6 2" xfId="25962" xr:uid="{F030514F-4511-4A12-BA70-9F7CFA3EDD55}"/>
    <cellStyle name="Comma 112 5 2 2 6 2 2" xfId="47631" xr:uid="{2206112C-4D0E-4DDC-BD0B-60C324079033}"/>
    <cellStyle name="Comma 112 5 2 2 6 3" xfId="37165" xr:uid="{1BB79FD8-00FB-4D48-B177-2D4B4B3B8D75}"/>
    <cellStyle name="Comma 112 5 2 2 7" xfId="20730" xr:uid="{5CBE0ADF-4C15-47C7-AA44-0A3FCBE77D0E}"/>
    <cellStyle name="Comma 112 5 2 2 7 2" xfId="42399" xr:uid="{56883917-296D-4BF9-B68B-A1886847B67D}"/>
    <cellStyle name="Comma 112 5 2 2 8" xfId="31933" xr:uid="{07E91E16-163C-4A22-A94C-0E0806F20E1D}"/>
    <cellStyle name="Comma 112 5 2 3" xfId="13998" xr:uid="{A57E03CE-9AEA-4193-8C7C-70C107CBEDA8}"/>
    <cellStyle name="Comma 112 5 2 3 2" xfId="19230" xr:uid="{0C0AEA39-4ACE-4A0B-AA4A-AC5F9CB8DEE4}"/>
    <cellStyle name="Comma 112 5 2 3 2 2" xfId="29696" xr:uid="{529E475A-C25E-4C00-9B87-614634D2932E}"/>
    <cellStyle name="Comma 112 5 2 3 2 2 2" xfId="51365" xr:uid="{769034E0-4F15-4ABD-B9C6-7B467B16D245}"/>
    <cellStyle name="Comma 112 5 2 3 2 3" xfId="40899" xr:uid="{952678B1-1DFF-4884-824C-52EA54F86E22}"/>
    <cellStyle name="Comma 112 5 2 3 3" xfId="24464" xr:uid="{AEDD29FA-40B7-4DC8-96C2-56E16CA7B20A}"/>
    <cellStyle name="Comma 112 5 2 3 3 2" xfId="46133" xr:uid="{8D4050A8-B5BA-47B2-9B0D-CFD1A955CB02}"/>
    <cellStyle name="Comma 112 5 2 3 4" xfId="35667" xr:uid="{5F4FBEB0-C5EE-4EBB-B42F-A5EFD6A2AD71}"/>
    <cellStyle name="Comma 112 5 2 4" xfId="31188" xr:uid="{39875117-CEA1-4922-91C9-D2980322EDC7}"/>
    <cellStyle name="Comma 112 5 3" xfId="9872" xr:uid="{48145731-6FCD-4B6C-AC15-F2D80E5A535D}"/>
    <cellStyle name="Comma 112 5 3 2" xfId="11381" xr:uid="{6D0E2F60-D097-4927-B1ED-B3660DB091A7}"/>
    <cellStyle name="Comma 112 5 3 2 2" xfId="12875" xr:uid="{46BB20F3-515A-4CEF-8216-574A1D0A17DA}"/>
    <cellStyle name="Comma 112 5 3 2 2 2" xfId="18111" xr:uid="{85AA3CD0-E389-4A07-8EE9-D02AF6E604BF}"/>
    <cellStyle name="Comma 112 5 3 2 2 2 2" xfId="28577" xr:uid="{B8446581-07B0-4272-8653-B8D4BC382054}"/>
    <cellStyle name="Comma 112 5 3 2 2 2 2 2" xfId="50246" xr:uid="{5B631E34-6ED6-4789-A1FA-EC9045F02A0C}"/>
    <cellStyle name="Comma 112 5 3 2 2 2 3" xfId="39780" xr:uid="{73B03CAA-9A9B-4873-A941-0C9362367EF5}"/>
    <cellStyle name="Comma 112 5 3 2 2 3" xfId="23345" xr:uid="{7101306E-B6C3-4085-98AA-AA1F64D2A087}"/>
    <cellStyle name="Comma 112 5 3 2 2 3 2" xfId="45014" xr:uid="{38992476-4EA6-4DE0-998D-574A3896093E}"/>
    <cellStyle name="Comma 112 5 3 2 2 4" xfId="34548" xr:uid="{554333D0-4252-4400-8AC3-B6CCA9D6AA02}"/>
    <cellStyle name="Comma 112 5 3 2 3" xfId="16617" xr:uid="{D43150E8-53DA-4EF9-808A-3B62D07375F6}"/>
    <cellStyle name="Comma 112 5 3 2 3 2" xfId="27083" xr:uid="{9C967458-666B-4E09-B77E-F2581492206D}"/>
    <cellStyle name="Comma 112 5 3 2 3 2 2" xfId="48752" xr:uid="{3A4BB000-B54F-45F9-B621-E9C0D3C05B41}"/>
    <cellStyle name="Comma 112 5 3 2 3 3" xfId="38286" xr:uid="{B11C225D-00F1-4BCD-8936-DA5E1A96FCD7}"/>
    <cellStyle name="Comma 112 5 3 2 4" xfId="21851" xr:uid="{8AA3ECD3-5814-439A-8A51-D703AEB1F3A5}"/>
    <cellStyle name="Comma 112 5 3 2 4 2" xfId="43520" xr:uid="{6AD05DC1-AD48-44CE-840E-4D0252C432CC}"/>
    <cellStyle name="Comma 112 5 3 2 5" xfId="33054" xr:uid="{4B91DAEC-034B-4045-9F3D-26DA2CD1F480}"/>
    <cellStyle name="Comma 112 5 3 3" xfId="10634" xr:uid="{9ACB3B80-AB19-4B9E-81F9-03F78657045A}"/>
    <cellStyle name="Comma 112 5 3 3 2" xfId="15870" xr:uid="{7471CC66-EBD5-4FF9-BA64-06E97977B661}"/>
    <cellStyle name="Comma 112 5 3 3 2 2" xfId="26336" xr:uid="{1918423F-5F21-4883-B66F-B7C79C2F7F05}"/>
    <cellStyle name="Comma 112 5 3 3 2 2 2" xfId="48005" xr:uid="{0D52EC3A-7084-47AF-8AFE-DE1594C8C4C6}"/>
    <cellStyle name="Comma 112 5 3 3 2 3" xfId="37539" xr:uid="{7C286008-1180-4332-990B-3D7DEE935C2B}"/>
    <cellStyle name="Comma 112 5 3 3 3" xfId="21104" xr:uid="{D495E80C-F684-4213-9784-36882F49B13F}"/>
    <cellStyle name="Comma 112 5 3 3 3 2" xfId="42773" xr:uid="{640A1A92-4189-47E0-8ED0-3D615744623E}"/>
    <cellStyle name="Comma 112 5 3 3 4" xfId="32307" xr:uid="{149A9F17-C8E4-4F43-AB87-8E204DF22E49}"/>
    <cellStyle name="Comma 112 5 3 4" xfId="12128" xr:uid="{AB9375B6-AA05-46DC-9225-7429BFA372F8}"/>
    <cellStyle name="Comma 112 5 3 4 2" xfId="17364" xr:uid="{51D40935-531E-42AD-B732-7CBF0B73760A}"/>
    <cellStyle name="Comma 112 5 3 4 2 2" xfId="27830" xr:uid="{DEE91CE3-4E65-4F01-941B-F47714F4C323}"/>
    <cellStyle name="Comma 112 5 3 4 2 2 2" xfId="49499" xr:uid="{3AD8E4F8-F0D4-4E43-8483-A07FF2031FFF}"/>
    <cellStyle name="Comma 112 5 3 4 2 3" xfId="39033" xr:uid="{6FA4621F-76B8-4D77-84EF-1CFEC00EFB07}"/>
    <cellStyle name="Comma 112 5 3 4 3" xfId="22598" xr:uid="{3E021AE5-20F1-4919-983B-77F5C5792B8D}"/>
    <cellStyle name="Comma 112 5 3 4 3 2" xfId="44267" xr:uid="{0DA04378-55E2-45EE-99E9-F833BE2F9B85}"/>
    <cellStyle name="Comma 112 5 3 4 4" xfId="33801" xr:uid="{ED41786C-872C-48CA-AED7-BCA68D3A05AB}"/>
    <cellStyle name="Comma 112 5 3 5" xfId="14371" xr:uid="{C8746DBC-17B2-4FB6-9542-53706FD5B5FC}"/>
    <cellStyle name="Comma 112 5 3 5 2" xfId="19603" xr:uid="{5718AF1E-7AD1-47C8-A13E-5C37EC2CF84F}"/>
    <cellStyle name="Comma 112 5 3 5 2 2" xfId="30069" xr:uid="{FF9B08FE-FF64-4E1B-ADA5-8606F9EF9E33}"/>
    <cellStyle name="Comma 112 5 3 5 2 2 2" xfId="51738" xr:uid="{42EAE488-7930-4B68-AD48-741C7AE61D0E}"/>
    <cellStyle name="Comma 112 5 3 5 2 3" xfId="41272" xr:uid="{50955145-5740-45AA-BC7A-1EB11F827D42}"/>
    <cellStyle name="Comma 112 5 3 5 3" xfId="24837" xr:uid="{1BC66FEF-EAFA-45ED-8A85-E3E72CE26A2E}"/>
    <cellStyle name="Comma 112 5 3 5 3 2" xfId="46506" xr:uid="{B2A30709-546E-4ABE-9021-8B10F18A38BE}"/>
    <cellStyle name="Comma 112 5 3 5 4" xfId="36040" xr:uid="{F44C1452-C4AC-4FD5-8FB6-1D94F7E75A9B}"/>
    <cellStyle name="Comma 112 5 3 6" xfId="15124" xr:uid="{ADF06532-8D56-42E5-89B4-F331ED436195}"/>
    <cellStyle name="Comma 112 5 3 6 2" xfId="25590" xr:uid="{4AEB4860-4349-4653-AE95-2341CD1A394F}"/>
    <cellStyle name="Comma 112 5 3 6 2 2" xfId="47259" xr:uid="{70BB2A36-7072-4C01-85B3-75391576461C}"/>
    <cellStyle name="Comma 112 5 3 6 3" xfId="36793" xr:uid="{DD4DCBD1-8093-4E45-9C9F-4E049AD60906}"/>
    <cellStyle name="Comma 112 5 3 7" xfId="20358" xr:uid="{AEA6A416-2BBC-45F3-8A3B-11569FDAA344}"/>
    <cellStyle name="Comma 112 5 3 7 2" xfId="42027" xr:uid="{9C428C26-1AEA-4894-A145-C440FBAA47BA}"/>
    <cellStyle name="Comma 112 5 3 8" xfId="31561" xr:uid="{EBABE906-AE21-4E77-A039-718F79BCC42D}"/>
    <cellStyle name="Comma 112 5 4" xfId="13627" xr:uid="{52D6C708-14BC-4445-A2C3-303ADF961FCF}"/>
    <cellStyle name="Comma 112 5 4 2" xfId="18859" xr:uid="{429D02BE-0396-4D03-AC06-05BEFF76A62F}"/>
    <cellStyle name="Comma 112 5 4 2 2" xfId="29325" xr:uid="{9E60786D-09DD-4AC9-BF1A-0FB2F4ECDA3D}"/>
    <cellStyle name="Comma 112 5 4 2 2 2" xfId="50994" xr:uid="{DCB226A9-F850-4372-8184-ECD13DFDB703}"/>
    <cellStyle name="Comma 112 5 4 2 3" xfId="40528" xr:uid="{059F3BE2-48BC-4B9A-BFFD-07E97CAC4705}"/>
    <cellStyle name="Comma 112 5 4 3" xfId="24093" xr:uid="{329A1446-A151-4693-AE28-B206CEC2C279}"/>
    <cellStyle name="Comma 112 5 4 3 2" xfId="45762" xr:uid="{5FFF4D05-2221-4254-9620-39CC4052AC4A}"/>
    <cellStyle name="Comma 112 5 4 4" xfId="35296" xr:uid="{9094E339-3770-444E-8655-847D9690FB68}"/>
    <cellStyle name="Comma 112 5 5" xfId="30817" xr:uid="{E6EB7FAC-DB91-4C31-9CA9-ED9652382147}"/>
    <cellStyle name="Comma 112 6" xfId="9396" xr:uid="{00000000-0005-0000-0000-00007C010000}"/>
    <cellStyle name="Comma 112 6 2" xfId="10145" xr:uid="{81712A86-B0D5-4188-B2F4-7FFA037EA6E1}"/>
    <cellStyle name="Comma 112 6 2 2" xfId="11654" xr:uid="{3578EDAE-9E83-4960-9205-208B59026EB5}"/>
    <cellStyle name="Comma 112 6 2 2 2" xfId="13148" xr:uid="{9383961A-094F-4516-A687-C1541CC043C6}"/>
    <cellStyle name="Comma 112 6 2 2 2 2" xfId="18384" xr:uid="{4B5010DA-D254-4325-ADDD-38B59806FA59}"/>
    <cellStyle name="Comma 112 6 2 2 2 2 2" xfId="28850" xr:uid="{657010D9-8E6B-4389-961A-967817C6141A}"/>
    <cellStyle name="Comma 112 6 2 2 2 2 2 2" xfId="50519" xr:uid="{8FFB4078-5887-4D46-BE24-895188A541A4}"/>
    <cellStyle name="Comma 112 6 2 2 2 2 3" xfId="40053" xr:uid="{A3E9EF95-0D3A-455B-9CE9-540D25262495}"/>
    <cellStyle name="Comma 112 6 2 2 2 3" xfId="23618" xr:uid="{532ED364-B26B-4371-BB64-1898AEF1225A}"/>
    <cellStyle name="Comma 112 6 2 2 2 3 2" xfId="45287" xr:uid="{369B2D56-8188-467A-9706-FA4A19B14A57}"/>
    <cellStyle name="Comma 112 6 2 2 2 4" xfId="34821" xr:uid="{92ADDE9A-5848-4CEC-AB1E-6794F7CACD29}"/>
    <cellStyle name="Comma 112 6 2 2 3" xfId="16890" xr:uid="{D32A6A2A-5E0E-4CB1-B096-4905655D07A4}"/>
    <cellStyle name="Comma 112 6 2 2 3 2" xfId="27356" xr:uid="{8051145E-63FD-4518-93E4-C4DF47C52955}"/>
    <cellStyle name="Comma 112 6 2 2 3 2 2" xfId="49025" xr:uid="{CABBC7F7-5E5C-4F8C-8C10-595C969A6E75}"/>
    <cellStyle name="Comma 112 6 2 2 3 3" xfId="38559" xr:uid="{F9B52C1C-C002-4214-B56F-C77C4B63450D}"/>
    <cellStyle name="Comma 112 6 2 2 4" xfId="22124" xr:uid="{922AD63E-8F0E-4297-9331-3D3C3C6B75C4}"/>
    <cellStyle name="Comma 112 6 2 2 4 2" xfId="43793" xr:uid="{7EDA99EF-FFE0-46E4-B1C5-B6BD45A8673B}"/>
    <cellStyle name="Comma 112 6 2 2 5" xfId="33327" xr:uid="{8F807115-8BDF-4040-BED5-DECBDF8CABD8}"/>
    <cellStyle name="Comma 112 6 2 3" xfId="10907" xr:uid="{8C81F6D0-7E5F-47B3-B59F-DB569CC9C0BE}"/>
    <cellStyle name="Comma 112 6 2 3 2" xfId="16143" xr:uid="{EFF3A423-196C-4A4B-B614-7042B7CD5AC7}"/>
    <cellStyle name="Comma 112 6 2 3 2 2" xfId="26609" xr:uid="{659D41F3-9A66-4DC4-B710-D25F05E2EE4C}"/>
    <cellStyle name="Comma 112 6 2 3 2 2 2" xfId="48278" xr:uid="{BB8AA8F5-43A3-4369-9594-D31729267E58}"/>
    <cellStyle name="Comma 112 6 2 3 2 3" xfId="37812" xr:uid="{F4525A37-3FA5-47C0-809B-A6FEEC1166F0}"/>
    <cellStyle name="Comma 112 6 2 3 3" xfId="21377" xr:uid="{DA39049C-1614-428B-90A7-5EEBD9B76FDA}"/>
    <cellStyle name="Comma 112 6 2 3 3 2" xfId="43046" xr:uid="{1653672D-6BB7-4BFD-A806-75EB363BFC62}"/>
    <cellStyle name="Comma 112 6 2 3 4" xfId="32580" xr:uid="{C5C75AE0-5AAF-4981-BF54-82F171306D7F}"/>
    <cellStyle name="Comma 112 6 2 4" xfId="12401" xr:uid="{A3F9311B-95D1-4DDF-B4E2-B897994679FB}"/>
    <cellStyle name="Comma 112 6 2 4 2" xfId="17637" xr:uid="{99300584-2482-4256-93A4-6D717A5F54D3}"/>
    <cellStyle name="Comma 112 6 2 4 2 2" xfId="28103" xr:uid="{3D3A34AE-BF46-4A40-ABEB-00097B1944FA}"/>
    <cellStyle name="Comma 112 6 2 4 2 2 2" xfId="49772" xr:uid="{9593B15D-4C68-4063-B067-6C9039479575}"/>
    <cellStyle name="Comma 112 6 2 4 2 3" xfId="39306" xr:uid="{B1828C8A-30A8-4ADB-9454-4C0CA408849C}"/>
    <cellStyle name="Comma 112 6 2 4 3" xfId="22871" xr:uid="{696EDB57-1D8E-47CC-92B6-2279CF84E601}"/>
    <cellStyle name="Comma 112 6 2 4 3 2" xfId="44540" xr:uid="{7E2BCE8D-A5E9-4BEA-BCE1-160FDB7DD8BD}"/>
    <cellStyle name="Comma 112 6 2 4 4" xfId="34074" xr:uid="{77F26E22-D789-4BB5-AA5C-9842510C3856}"/>
    <cellStyle name="Comma 112 6 2 5" xfId="14644" xr:uid="{62FFD798-0C94-4040-A214-4E34DFBF83D5}"/>
    <cellStyle name="Comma 112 6 2 5 2" xfId="19876" xr:uid="{07ED3984-1D3A-4C64-823D-8EC19EDF8F8C}"/>
    <cellStyle name="Comma 112 6 2 5 2 2" xfId="30342" xr:uid="{1A0732FE-E27E-4BBB-8895-6476244DC5F6}"/>
    <cellStyle name="Comma 112 6 2 5 2 2 2" xfId="52011" xr:uid="{419F03B5-F02A-4F68-A3CB-0F2729CC5D32}"/>
    <cellStyle name="Comma 112 6 2 5 2 3" xfId="41545" xr:uid="{D301498D-E0E9-4CDA-99C6-853B6E4E55AD}"/>
    <cellStyle name="Comma 112 6 2 5 3" xfId="25110" xr:uid="{993FEABC-1D40-4CC5-8809-29C8DD65F076}"/>
    <cellStyle name="Comma 112 6 2 5 3 2" xfId="46779" xr:uid="{148DBEDC-551A-46E3-B88C-AC815B460C50}"/>
    <cellStyle name="Comma 112 6 2 5 4" xfId="36313" xr:uid="{CD3E109F-BD91-438A-B7ED-4DE7C5D312E7}"/>
    <cellStyle name="Comma 112 6 2 6" xfId="15397" xr:uid="{E8A3B18D-9618-4153-B03E-960262958B61}"/>
    <cellStyle name="Comma 112 6 2 6 2" xfId="25863" xr:uid="{93C3EE7F-7F95-4AF5-A3BE-14625C2CB95B}"/>
    <cellStyle name="Comma 112 6 2 6 2 2" xfId="47532" xr:uid="{E2E130BE-6298-41CB-B280-8D498DF96EE7}"/>
    <cellStyle name="Comma 112 6 2 6 3" xfId="37066" xr:uid="{D542AE42-31D1-4AE2-A83D-2CE4424F62E6}"/>
    <cellStyle name="Comma 112 6 2 7" xfId="20631" xr:uid="{36123FE7-CC45-4A87-AA98-C44EF37725BD}"/>
    <cellStyle name="Comma 112 6 2 7 2" xfId="42300" xr:uid="{DE8F0D71-44E6-4EE3-BBA4-C51EE045FA71}"/>
    <cellStyle name="Comma 112 6 2 8" xfId="31834" xr:uid="{420865F2-763B-492A-930D-273EB8D9E4A2}"/>
    <cellStyle name="Comma 112 6 3" xfId="13899" xr:uid="{57DF9BFA-F017-4285-B1AC-53D4251DFFB1}"/>
    <cellStyle name="Comma 112 6 3 2" xfId="19131" xr:uid="{2E98249A-1641-4B7D-8A91-147B22EBE4C6}"/>
    <cellStyle name="Comma 112 6 3 2 2" xfId="29597" xr:uid="{748D85B1-ACB0-4396-B410-C449425D84AB}"/>
    <cellStyle name="Comma 112 6 3 2 2 2" xfId="51266" xr:uid="{CA4D5385-4C57-4A4C-8F90-491303653840}"/>
    <cellStyle name="Comma 112 6 3 2 3" xfId="40800" xr:uid="{6A068376-0BF8-491D-8469-A9589942FE8D}"/>
    <cellStyle name="Comma 112 6 3 3" xfId="24365" xr:uid="{E01CEAA9-3CEA-4AE3-BAE7-6A7A6CEC793B}"/>
    <cellStyle name="Comma 112 6 3 3 2" xfId="46034" xr:uid="{8FDEF3AE-A5BE-4C15-B01F-B5D03A56358E}"/>
    <cellStyle name="Comma 112 6 3 4" xfId="35568" xr:uid="{6BA04C07-B3E7-4CBE-9050-86B7427DB85E}"/>
    <cellStyle name="Comma 112 6 4" xfId="31089" xr:uid="{7E960D81-CEC3-49F6-9B37-A5F75F903F68}"/>
    <cellStyle name="Comma 112 7" xfId="9772" xr:uid="{45D36A01-AEED-4222-A89F-FD072EA62211}"/>
    <cellStyle name="Comma 112 7 2" xfId="11281" xr:uid="{41BB4150-5725-4A43-B3AC-07E1896338AE}"/>
    <cellStyle name="Comma 112 7 2 2" xfId="12775" xr:uid="{6673B67F-EA66-43E6-8B71-B88EB37EC0B8}"/>
    <cellStyle name="Comma 112 7 2 2 2" xfId="18011" xr:uid="{D65246E1-ADF8-45E3-9C20-BFBE39C6BA60}"/>
    <cellStyle name="Comma 112 7 2 2 2 2" xfId="28477" xr:uid="{ED70894D-F4E2-47E0-816E-3EE0F9FAF432}"/>
    <cellStyle name="Comma 112 7 2 2 2 2 2" xfId="50146" xr:uid="{FB808285-B58A-40E6-8859-2EC0DBBE9536}"/>
    <cellStyle name="Comma 112 7 2 2 2 3" xfId="39680" xr:uid="{0ADC56C7-4268-49E2-A143-B5BBEC15CB11}"/>
    <cellStyle name="Comma 112 7 2 2 3" xfId="23245" xr:uid="{492BA4F9-B719-4E25-8991-3FE10D66E27D}"/>
    <cellStyle name="Comma 112 7 2 2 3 2" xfId="44914" xr:uid="{A39F8630-B4FC-41F8-9FEE-A131BAA7B19D}"/>
    <cellStyle name="Comma 112 7 2 2 4" xfId="34448" xr:uid="{69298B24-C96C-427D-B169-F458884FF94B}"/>
    <cellStyle name="Comma 112 7 2 3" xfId="16517" xr:uid="{56119E5B-2D38-4CF2-A63E-746310B6FECC}"/>
    <cellStyle name="Comma 112 7 2 3 2" xfId="26983" xr:uid="{4FA1CF8D-E66F-48B1-9EE4-1EC779FEF5FE}"/>
    <cellStyle name="Comma 112 7 2 3 2 2" xfId="48652" xr:uid="{E183EB59-FBEE-446D-81FE-F4820A77474A}"/>
    <cellStyle name="Comma 112 7 2 3 3" xfId="38186" xr:uid="{AC31FA02-1339-4BFE-A4D0-80CEF32EBB11}"/>
    <cellStyle name="Comma 112 7 2 4" xfId="21751" xr:uid="{684D515D-FE2E-45E9-BA37-EEA93362A0AE}"/>
    <cellStyle name="Comma 112 7 2 4 2" xfId="43420" xr:uid="{65FEAB1B-24ED-4094-ABB2-97E96E284AFD}"/>
    <cellStyle name="Comma 112 7 2 5" xfId="32954" xr:uid="{DC2C3B26-CDFC-4896-8E59-6C1A7F5F2DE9}"/>
    <cellStyle name="Comma 112 7 3" xfId="10534" xr:uid="{CE1948E5-A7A3-4901-9D4D-E3ACE48B938A}"/>
    <cellStyle name="Comma 112 7 3 2" xfId="15770" xr:uid="{936AC5B9-4F3F-45C3-90AA-B18208A1CE2A}"/>
    <cellStyle name="Comma 112 7 3 2 2" xfId="26236" xr:uid="{6FAEB972-B2AF-49ED-A0AF-0FE4F350F34F}"/>
    <cellStyle name="Comma 112 7 3 2 2 2" xfId="47905" xr:uid="{317F26E4-908E-4546-A452-3BB9EE59CCF9}"/>
    <cellStyle name="Comma 112 7 3 2 3" xfId="37439" xr:uid="{4091BE17-AAFA-4278-97CC-C87524F04DA4}"/>
    <cellStyle name="Comma 112 7 3 3" xfId="21004" xr:uid="{6DE6FF38-A015-4035-B685-281F931CCD28}"/>
    <cellStyle name="Comma 112 7 3 3 2" xfId="42673" xr:uid="{8B9BC3A7-6EDD-4D02-B513-1CD18C8B1F36}"/>
    <cellStyle name="Comma 112 7 3 4" xfId="32207" xr:uid="{7F8FC9FE-B38F-49EF-BC26-F9B98F476561}"/>
    <cellStyle name="Comma 112 7 4" xfId="12028" xr:uid="{44CFC05E-0EBB-4775-914D-FE22CFD4BEC4}"/>
    <cellStyle name="Comma 112 7 4 2" xfId="17264" xr:uid="{47B5A112-C748-4C7B-8EE2-495387C12933}"/>
    <cellStyle name="Comma 112 7 4 2 2" xfId="27730" xr:uid="{D1E25FB3-491D-478D-9D70-C7E876A40281}"/>
    <cellStyle name="Comma 112 7 4 2 2 2" xfId="49399" xr:uid="{543B1EB5-5740-42A4-8368-1B578B282433}"/>
    <cellStyle name="Comma 112 7 4 2 3" xfId="38933" xr:uid="{2756E22C-94E5-4041-B07C-6FB2DA72F9BB}"/>
    <cellStyle name="Comma 112 7 4 3" xfId="22498" xr:uid="{AFA4DCAC-D60D-4C1C-B855-0BDDC5284A4A}"/>
    <cellStyle name="Comma 112 7 4 3 2" xfId="44167" xr:uid="{44BE693C-2DF4-462C-9E15-93E47EF17A76}"/>
    <cellStyle name="Comma 112 7 4 4" xfId="33701" xr:uid="{0FC30E41-936F-4B9C-AE03-1830E915FF68}"/>
    <cellStyle name="Comma 112 7 5" xfId="14271" xr:uid="{93413A6C-1AC9-41B5-BFE4-A5E351A1737E}"/>
    <cellStyle name="Comma 112 7 5 2" xfId="19503" xr:uid="{733B76DB-C72C-4EF4-AEBE-C58C6FA3AB96}"/>
    <cellStyle name="Comma 112 7 5 2 2" xfId="29969" xr:uid="{91C52109-DD70-46E4-932B-575241D7970C}"/>
    <cellStyle name="Comma 112 7 5 2 2 2" xfId="51638" xr:uid="{5D7B3305-D561-4066-B2C7-80CBF9F2DF27}"/>
    <cellStyle name="Comma 112 7 5 2 3" xfId="41172" xr:uid="{85A17D99-B7F3-46CF-ADD5-46FDC84B45E1}"/>
    <cellStyle name="Comma 112 7 5 3" xfId="24737" xr:uid="{04E900C4-CBC7-4B5D-9563-9ED64352000C}"/>
    <cellStyle name="Comma 112 7 5 3 2" xfId="46406" xr:uid="{D5494B50-A86F-4B35-B278-BD453E84D564}"/>
    <cellStyle name="Comma 112 7 5 4" xfId="35940" xr:uid="{E73CFF4C-D00B-4608-9310-046B6088DAD7}"/>
    <cellStyle name="Comma 112 7 6" xfId="15024" xr:uid="{BD0D6DC4-8A71-49A3-99B5-AFAEF0A0F6A8}"/>
    <cellStyle name="Comma 112 7 6 2" xfId="25490" xr:uid="{2CC5C5FC-0239-49ED-B702-C8F883CAC193}"/>
    <cellStyle name="Comma 112 7 6 2 2" xfId="47159" xr:uid="{4C08284F-DD31-4D98-B673-E420BDD65704}"/>
    <cellStyle name="Comma 112 7 6 3" xfId="36693" xr:uid="{1BC8025D-68F5-49CF-89A2-9CF45ADC853C}"/>
    <cellStyle name="Comma 112 7 7" xfId="20258" xr:uid="{A2954447-27DE-4118-BD29-7851D4A6A3B6}"/>
    <cellStyle name="Comma 112 7 7 2" xfId="41927" xr:uid="{3F6D2AFF-F604-43BF-92A6-B1700EEF4014}"/>
    <cellStyle name="Comma 112 7 8" xfId="31461" xr:uid="{057642D8-A608-46A7-A293-991887D1BEA2}"/>
    <cellStyle name="Comma 112 8" xfId="13528" xr:uid="{C00211CC-D8F7-4AAD-966F-E7D13E5E241B}"/>
    <cellStyle name="Comma 112 8 2" xfId="18760" xr:uid="{10D2869C-348B-4D02-8A31-6EFCA2208CBB}"/>
    <cellStyle name="Comma 112 8 2 2" xfId="29226" xr:uid="{F88618B9-42AF-43BE-A1B6-818BD9B2B21E}"/>
    <cellStyle name="Comma 112 8 2 2 2" xfId="50895" xr:uid="{DCBB58E8-E5A0-4664-9708-18245ADC8CEB}"/>
    <cellStyle name="Comma 112 8 2 3" xfId="40429" xr:uid="{38B45C42-EDC7-4E3F-8D6A-320FF49B9B31}"/>
    <cellStyle name="Comma 112 8 3" xfId="23994" xr:uid="{BD68744F-CF37-4AD8-8822-1AB9A1E78272}"/>
    <cellStyle name="Comma 112 8 3 2" xfId="45663" xr:uid="{83BB75C5-6792-4E35-97B3-F32E1B47DAE3}"/>
    <cellStyle name="Comma 112 8 4" xfId="35197" xr:uid="{1E1A248B-2740-43AC-9725-628DF659D306}"/>
    <cellStyle name="Comma 112 9" xfId="30718" xr:uid="{CBAEDB7F-136A-41C1-8F29-74E63CD570FA}"/>
    <cellStyle name="Comma 113" xfId="1246" xr:uid="{00000000-0005-0000-0000-00007D010000}"/>
    <cellStyle name="Comma 113 2" xfId="9397" xr:uid="{00000000-0005-0000-0000-00007E010000}"/>
    <cellStyle name="Comma 113 2 2" xfId="10146" xr:uid="{20402C7B-7412-47F5-A02A-F741682CEF75}"/>
    <cellStyle name="Comma 113 2 2 2" xfId="11655" xr:uid="{4AE3CC1D-D60A-4E0E-8905-AFA01A80297F}"/>
    <cellStyle name="Comma 113 2 2 2 2" xfId="13149" xr:uid="{95235F09-68DB-4E89-B036-A2F0CAA8A26C}"/>
    <cellStyle name="Comma 113 2 2 2 2 2" xfId="18385" xr:uid="{78695118-C1E4-4A5B-9068-5B3AB16E53E3}"/>
    <cellStyle name="Comma 113 2 2 2 2 2 2" xfId="28851" xr:uid="{A1744FEF-CBC0-456D-BA77-C20FE9C40AE6}"/>
    <cellStyle name="Comma 113 2 2 2 2 2 2 2" xfId="50520" xr:uid="{72DF7582-ADE6-475C-97B0-DBAA0C233637}"/>
    <cellStyle name="Comma 113 2 2 2 2 2 3" xfId="40054" xr:uid="{79A22A00-BECE-47F7-9370-7479633455AF}"/>
    <cellStyle name="Comma 113 2 2 2 2 3" xfId="23619" xr:uid="{C4B78883-AD5C-4AA7-BA2F-C3369193A412}"/>
    <cellStyle name="Comma 113 2 2 2 2 3 2" xfId="45288" xr:uid="{349B0E22-E9CB-4FF8-B696-88EFEF572F31}"/>
    <cellStyle name="Comma 113 2 2 2 2 4" xfId="34822" xr:uid="{593D2598-326F-46F1-846B-B85EE3B5A671}"/>
    <cellStyle name="Comma 113 2 2 2 3" xfId="16891" xr:uid="{6ACD9334-5F0A-4659-BDB1-198DA5547615}"/>
    <cellStyle name="Comma 113 2 2 2 3 2" xfId="27357" xr:uid="{97D8DA45-FB59-48AF-A1BE-F336990AC042}"/>
    <cellStyle name="Comma 113 2 2 2 3 2 2" xfId="49026" xr:uid="{9D21B407-67A1-4190-91EC-A879C1D652D3}"/>
    <cellStyle name="Comma 113 2 2 2 3 3" xfId="38560" xr:uid="{E6A920A1-E2B3-463C-8D24-5CCCA8E8CEE4}"/>
    <cellStyle name="Comma 113 2 2 2 4" xfId="22125" xr:uid="{120E9996-F366-43EA-979B-B7547FCFA3B8}"/>
    <cellStyle name="Comma 113 2 2 2 4 2" xfId="43794" xr:uid="{55D8CE02-9D7E-4697-8055-8C1EDDA142EE}"/>
    <cellStyle name="Comma 113 2 2 2 5" xfId="33328" xr:uid="{7A9B2F9A-DFF4-4427-931B-F80962FE8993}"/>
    <cellStyle name="Comma 113 2 2 3" xfId="10908" xr:uid="{A0DB2C4F-B808-4019-BEFB-CFFB94047A6A}"/>
    <cellStyle name="Comma 113 2 2 3 2" xfId="16144" xr:uid="{D20E31CE-1657-4856-9735-780FA46B0B29}"/>
    <cellStyle name="Comma 113 2 2 3 2 2" xfId="26610" xr:uid="{66317000-2F5C-441B-844F-DE95C70A368D}"/>
    <cellStyle name="Comma 113 2 2 3 2 2 2" xfId="48279" xr:uid="{F5984262-9DAD-4CEF-A716-ECEC778B53AB}"/>
    <cellStyle name="Comma 113 2 2 3 2 3" xfId="37813" xr:uid="{B13C71C7-6E05-4A23-8FCE-4F8901FE85E3}"/>
    <cellStyle name="Comma 113 2 2 3 3" xfId="21378" xr:uid="{53604587-D42B-460E-9437-A5E1C37C7C34}"/>
    <cellStyle name="Comma 113 2 2 3 3 2" xfId="43047" xr:uid="{6364479F-678D-4FD1-AA6E-07DBAF0BB07E}"/>
    <cellStyle name="Comma 113 2 2 3 4" xfId="32581" xr:uid="{7CCACC1E-5ED5-4551-A65B-1CAD29D031A1}"/>
    <cellStyle name="Comma 113 2 2 4" xfId="12402" xr:uid="{C8D58B59-C502-42A5-A55D-AE7317975538}"/>
    <cellStyle name="Comma 113 2 2 4 2" xfId="17638" xr:uid="{07AF84F9-6D4A-4F14-A51C-AD18655CD6B9}"/>
    <cellStyle name="Comma 113 2 2 4 2 2" xfId="28104" xr:uid="{CBB0F32D-E14A-4D74-8A31-7CC558027C07}"/>
    <cellStyle name="Comma 113 2 2 4 2 2 2" xfId="49773" xr:uid="{7ED927A2-99D1-405E-9121-7F68B4018DC4}"/>
    <cellStyle name="Comma 113 2 2 4 2 3" xfId="39307" xr:uid="{D264DB78-8FB0-45E2-9859-00551CBE963C}"/>
    <cellStyle name="Comma 113 2 2 4 3" xfId="22872" xr:uid="{5892E7B9-E22E-49C3-B45C-B8D76F719138}"/>
    <cellStyle name="Comma 113 2 2 4 3 2" xfId="44541" xr:uid="{1ECAEE35-48D9-4ED7-85D1-D9CF560E64A2}"/>
    <cellStyle name="Comma 113 2 2 4 4" xfId="34075" xr:uid="{43E88C61-3C50-428D-9EC2-3A238796BC83}"/>
    <cellStyle name="Comma 113 2 2 5" xfId="14645" xr:uid="{E55B7AFA-3B6D-493E-B406-14EA05BF958C}"/>
    <cellStyle name="Comma 113 2 2 5 2" xfId="19877" xr:uid="{14579B9B-9AB2-48D7-8D09-D4F39DAABB79}"/>
    <cellStyle name="Comma 113 2 2 5 2 2" xfId="30343" xr:uid="{CD9797CD-BA0B-41E7-8293-83DEFA2E6EA4}"/>
    <cellStyle name="Comma 113 2 2 5 2 2 2" xfId="52012" xr:uid="{C699D60F-E275-44BA-ACC7-5E25D92C82FF}"/>
    <cellStyle name="Comma 113 2 2 5 2 3" xfId="41546" xr:uid="{37193F50-7D97-42C1-B84F-2F15773023EA}"/>
    <cellStyle name="Comma 113 2 2 5 3" xfId="25111" xr:uid="{F27AE2FD-C993-4B99-86A5-1C0E5511D9CC}"/>
    <cellStyle name="Comma 113 2 2 5 3 2" xfId="46780" xr:uid="{30C13E9D-E270-47CA-A453-E2C370E2F47D}"/>
    <cellStyle name="Comma 113 2 2 5 4" xfId="36314" xr:uid="{4D684996-F24F-424B-AC08-540F12934622}"/>
    <cellStyle name="Comma 113 2 2 6" xfId="15398" xr:uid="{EB94A0BC-2FD9-4A27-9A86-E93C4E425662}"/>
    <cellStyle name="Comma 113 2 2 6 2" xfId="25864" xr:uid="{92BF8C54-F083-44D9-A7B1-F7287145A7B9}"/>
    <cellStyle name="Comma 113 2 2 6 2 2" xfId="47533" xr:uid="{30E93F81-A3F6-4225-8849-8FB4C018DC4B}"/>
    <cellStyle name="Comma 113 2 2 6 3" xfId="37067" xr:uid="{40BDB1F8-FDF3-4BD4-8F10-9380189A0B3A}"/>
    <cellStyle name="Comma 113 2 2 7" xfId="20632" xr:uid="{DC661C1C-A8CF-4678-9548-56465F53CE9C}"/>
    <cellStyle name="Comma 113 2 2 7 2" xfId="42301" xr:uid="{8BDEDBFD-373E-4A60-BD4B-38B56951C6D0}"/>
    <cellStyle name="Comma 113 2 2 8" xfId="31835" xr:uid="{17FA0272-BE51-40E2-A2DD-0D04F60B2AFD}"/>
    <cellStyle name="Comma 113 2 3" xfId="13900" xr:uid="{12689787-E4D2-4645-828E-FB49FD79252F}"/>
    <cellStyle name="Comma 113 2 3 2" xfId="19132" xr:uid="{293CCDCC-BACE-4237-886B-054236D9981F}"/>
    <cellStyle name="Comma 113 2 3 2 2" xfId="29598" xr:uid="{41D9EAB4-9874-4BA6-8BD6-BEAB572362D7}"/>
    <cellStyle name="Comma 113 2 3 2 2 2" xfId="51267" xr:uid="{0100B707-0668-4562-A7D5-FA1217930200}"/>
    <cellStyle name="Comma 113 2 3 2 3" xfId="40801" xr:uid="{C8098D8C-B26F-4E44-8563-6B7C0C886BCF}"/>
    <cellStyle name="Comma 113 2 3 3" xfId="24366" xr:uid="{ADFC64F2-5DD6-4453-9498-0DA205CD2E17}"/>
    <cellStyle name="Comma 113 2 3 3 2" xfId="46035" xr:uid="{5BF6425E-2AF4-44C8-B76F-50A2A6238747}"/>
    <cellStyle name="Comma 113 2 3 4" xfId="35569" xr:uid="{5AB3C57D-9C78-42E9-A5FE-14EE71048265}"/>
    <cellStyle name="Comma 113 2 4" xfId="31090" xr:uid="{1D299AB9-F9E8-41E5-B67D-06F7DA14D2B4}"/>
    <cellStyle name="Comma 113 3" xfId="9773" xr:uid="{74189A7D-F4CC-48B9-BAA5-1C5D0D543B87}"/>
    <cellStyle name="Comma 113 3 2" xfId="11282" xr:uid="{1D43E597-CACE-4DE8-8B22-1161E4AEE68B}"/>
    <cellStyle name="Comma 113 3 2 2" xfId="12776" xr:uid="{6DD9B034-C069-4D76-AAD7-C20BA4991B73}"/>
    <cellStyle name="Comma 113 3 2 2 2" xfId="18012" xr:uid="{6DD13D5E-4F39-4EBE-B4EF-2F0D697702C3}"/>
    <cellStyle name="Comma 113 3 2 2 2 2" xfId="28478" xr:uid="{57224B98-B754-4F27-BDC7-F75F3227D2DC}"/>
    <cellStyle name="Comma 113 3 2 2 2 2 2" xfId="50147" xr:uid="{A083159B-C222-43A8-A8DF-1963EF3B5CE0}"/>
    <cellStyle name="Comma 113 3 2 2 2 3" xfId="39681" xr:uid="{815BE782-52C9-45F1-AF3F-7B5510E79BF1}"/>
    <cellStyle name="Comma 113 3 2 2 3" xfId="23246" xr:uid="{0265A197-C68F-48A8-A9DB-7DC54C28C095}"/>
    <cellStyle name="Comma 113 3 2 2 3 2" xfId="44915" xr:uid="{24613734-2DA9-413E-9BFC-A37245346089}"/>
    <cellStyle name="Comma 113 3 2 2 4" xfId="34449" xr:uid="{AAD32431-000D-4FBE-BF12-CB77EFE6E61F}"/>
    <cellStyle name="Comma 113 3 2 3" xfId="16518" xr:uid="{83BCA5C4-ABCD-4123-B620-7FFBBC93DF24}"/>
    <cellStyle name="Comma 113 3 2 3 2" xfId="26984" xr:uid="{9B4E14B9-60FF-48D8-9FEF-832BCEF2D866}"/>
    <cellStyle name="Comma 113 3 2 3 2 2" xfId="48653" xr:uid="{A4E02338-FFB8-457B-A1AA-4C609D840E1C}"/>
    <cellStyle name="Comma 113 3 2 3 3" xfId="38187" xr:uid="{B8A94D05-BEF3-41B9-ADC5-9129268E6AB2}"/>
    <cellStyle name="Comma 113 3 2 4" xfId="21752" xr:uid="{E5086010-5583-4545-997F-F78352B76EE0}"/>
    <cellStyle name="Comma 113 3 2 4 2" xfId="43421" xr:uid="{68DA9FD6-2FBD-47F0-8E46-5EAF597ED702}"/>
    <cellStyle name="Comma 113 3 2 5" xfId="32955" xr:uid="{D51B1AC6-A55F-4DAC-BAFA-7DC483A3DF1A}"/>
    <cellStyle name="Comma 113 3 3" xfId="10535" xr:uid="{F504651E-9806-4234-B670-5BCE68840CD2}"/>
    <cellStyle name="Comma 113 3 3 2" xfId="15771" xr:uid="{A0859D78-EFB4-4769-943D-F184AD0FDB71}"/>
    <cellStyle name="Comma 113 3 3 2 2" xfId="26237" xr:uid="{373E1036-6452-48F3-945A-26BEC54E0EB5}"/>
    <cellStyle name="Comma 113 3 3 2 2 2" xfId="47906" xr:uid="{1DB3F6E3-5122-4D18-8573-5FF97A6B0123}"/>
    <cellStyle name="Comma 113 3 3 2 3" xfId="37440" xr:uid="{3CA464B3-E006-492D-A0F7-A70E98B754F5}"/>
    <cellStyle name="Comma 113 3 3 3" xfId="21005" xr:uid="{5BF64E71-0BFC-4423-AAD5-A2ABD36E9BB7}"/>
    <cellStyle name="Comma 113 3 3 3 2" xfId="42674" xr:uid="{D3F3A0A9-2E4B-42C7-8544-E4BE0ADB9729}"/>
    <cellStyle name="Comma 113 3 3 4" xfId="32208" xr:uid="{55B78D8F-D7C7-49E8-8447-A4E370FD1EE3}"/>
    <cellStyle name="Comma 113 3 4" xfId="12029" xr:uid="{CC25B87A-6CFB-4117-AA53-BA5402915EBA}"/>
    <cellStyle name="Comma 113 3 4 2" xfId="17265" xr:uid="{BF96C06A-9474-4552-AD36-6730566F24E4}"/>
    <cellStyle name="Comma 113 3 4 2 2" xfId="27731" xr:uid="{0F0DBBF9-77B5-4BCF-BBEA-2B5C70E1F551}"/>
    <cellStyle name="Comma 113 3 4 2 2 2" xfId="49400" xr:uid="{4C090EA7-90F8-4DE3-844B-474C2B52576B}"/>
    <cellStyle name="Comma 113 3 4 2 3" xfId="38934" xr:uid="{8A4BF8A4-0F6D-4781-A0B2-5961807BA13B}"/>
    <cellStyle name="Comma 113 3 4 3" xfId="22499" xr:uid="{266C3598-82FD-4CA9-8D46-19E3ABDBDB2F}"/>
    <cellStyle name="Comma 113 3 4 3 2" xfId="44168" xr:uid="{6F45D81B-E48F-415D-9C30-25A567E2AE20}"/>
    <cellStyle name="Comma 113 3 4 4" xfId="33702" xr:uid="{E504AA38-EB09-4005-B8E7-17E99F005570}"/>
    <cellStyle name="Comma 113 3 5" xfId="14272" xr:uid="{2D721397-43E2-49CF-8D20-5E68D5EA4994}"/>
    <cellStyle name="Comma 113 3 5 2" xfId="19504" xr:uid="{015B719C-CD33-406F-8F4D-B2E10AF2AF03}"/>
    <cellStyle name="Comma 113 3 5 2 2" xfId="29970" xr:uid="{363F26BE-5B6E-411E-86ED-15AE02293077}"/>
    <cellStyle name="Comma 113 3 5 2 2 2" xfId="51639" xr:uid="{DA48F618-C667-4F83-97CD-CB4B38A7FBD2}"/>
    <cellStyle name="Comma 113 3 5 2 3" xfId="41173" xr:uid="{4F58F5F1-FE93-4423-A2FC-2A1F70FAE1C5}"/>
    <cellStyle name="Comma 113 3 5 3" xfId="24738" xr:uid="{9491F5BF-B1B5-4EC2-B263-1A1A2329F823}"/>
    <cellStyle name="Comma 113 3 5 3 2" xfId="46407" xr:uid="{882A2001-3E59-4897-B118-2D750DE1AE54}"/>
    <cellStyle name="Comma 113 3 5 4" xfId="35941" xr:uid="{A220F252-3BAB-4250-9C8F-7981ED772915}"/>
    <cellStyle name="Comma 113 3 6" xfId="15025" xr:uid="{BF8321C0-D4EA-4E4B-9177-C79CE1E4FD7A}"/>
    <cellStyle name="Comma 113 3 6 2" xfId="25491" xr:uid="{2196FE35-5D58-4589-AC4D-E4421F5E7965}"/>
    <cellStyle name="Comma 113 3 6 2 2" xfId="47160" xr:uid="{6ADE94E9-E509-4D0E-9332-111043EF1A77}"/>
    <cellStyle name="Comma 113 3 6 3" xfId="36694" xr:uid="{B0FB9A96-690A-4927-AAD1-58469460D110}"/>
    <cellStyle name="Comma 113 3 7" xfId="20259" xr:uid="{70585D08-41B4-405B-83DC-651BC69C799B}"/>
    <cellStyle name="Comma 113 3 7 2" xfId="41928" xr:uid="{094F6099-5260-43F9-BED1-F056DC854048}"/>
    <cellStyle name="Comma 113 3 8" xfId="31462" xr:uid="{54DF709E-C6CA-42DE-B031-3B5C29DA1BB6}"/>
    <cellStyle name="Comma 113 4" xfId="13529" xr:uid="{B3ACBCE8-2F90-4878-BEDA-8B2DEB17EC7C}"/>
    <cellStyle name="Comma 113 4 2" xfId="18761" xr:uid="{2A62A5C4-F4AA-41EC-ABB1-84B40ABD870A}"/>
    <cellStyle name="Comma 113 4 2 2" xfId="29227" xr:uid="{D49938DF-40E9-4409-8BE7-259CEB573C51}"/>
    <cellStyle name="Comma 113 4 2 2 2" xfId="50896" xr:uid="{62B0697F-3E95-47AC-892C-6A4D686ADD65}"/>
    <cellStyle name="Comma 113 4 2 3" xfId="40430" xr:uid="{B9BFCFED-3FED-42FB-91CC-93B2DE82953C}"/>
    <cellStyle name="Comma 113 4 3" xfId="23995" xr:uid="{2AAF2843-6D41-4167-B8EE-A848C36B699E}"/>
    <cellStyle name="Comma 113 4 3 2" xfId="45664" xr:uid="{30A0FCB9-32E2-40E9-A459-A0D011AB7796}"/>
    <cellStyle name="Comma 113 4 4" xfId="35198" xr:uid="{1228238A-CC25-47D7-948D-A1AB47AF8CB8}"/>
    <cellStyle name="Comma 113 5" xfId="30719" xr:uid="{58DF71BA-D0CB-4E42-B524-2B4072C245C8}"/>
    <cellStyle name="Comma 114" xfId="1901" xr:uid="{00000000-0005-0000-0000-00007F010000}"/>
    <cellStyle name="Comma 114 2" xfId="9443" xr:uid="{00000000-0005-0000-0000-000080010000}"/>
    <cellStyle name="Comma 114 2 2" xfId="10192" xr:uid="{DC5E9BAC-9124-4295-AED1-CC4D60E22896}"/>
    <cellStyle name="Comma 114 2 2 2" xfId="11701" xr:uid="{80EA6EC7-9C60-41AC-85D5-9AFA05FDAB58}"/>
    <cellStyle name="Comma 114 2 2 2 2" xfId="13195" xr:uid="{AAF4B724-9696-4A51-8517-8416E86F64E7}"/>
    <cellStyle name="Comma 114 2 2 2 2 2" xfId="18431" xr:uid="{F5E94735-CB25-42F5-AE4E-3A61252E9DC7}"/>
    <cellStyle name="Comma 114 2 2 2 2 2 2" xfId="28897" xr:uid="{0A0D735B-532A-4512-9621-77AEAD282039}"/>
    <cellStyle name="Comma 114 2 2 2 2 2 2 2" xfId="50566" xr:uid="{51B63647-855B-4628-AB8E-A964B7D54740}"/>
    <cellStyle name="Comma 114 2 2 2 2 2 3" xfId="40100" xr:uid="{C41EE11F-368A-47D7-92A6-B0222D653C7B}"/>
    <cellStyle name="Comma 114 2 2 2 2 3" xfId="23665" xr:uid="{D014B650-57F3-4192-82BD-3390434A765C}"/>
    <cellStyle name="Comma 114 2 2 2 2 3 2" xfId="45334" xr:uid="{10531773-A659-403C-B09C-2FBCD22A726B}"/>
    <cellStyle name="Comma 114 2 2 2 2 4" xfId="34868" xr:uid="{52276028-1587-47CA-A3B9-006B870E8266}"/>
    <cellStyle name="Comma 114 2 2 2 3" xfId="16937" xr:uid="{4A5EB7D4-F8E1-48C7-BD21-7043055297F4}"/>
    <cellStyle name="Comma 114 2 2 2 3 2" xfId="27403" xr:uid="{CF90EE6D-75F3-4765-83C5-B276C51D1987}"/>
    <cellStyle name="Comma 114 2 2 2 3 2 2" xfId="49072" xr:uid="{FE89D436-6E56-4DEB-BFDE-F36C83E3AEDD}"/>
    <cellStyle name="Comma 114 2 2 2 3 3" xfId="38606" xr:uid="{7EA08D14-D5C9-4071-8D54-214BA918ED79}"/>
    <cellStyle name="Comma 114 2 2 2 4" xfId="22171" xr:uid="{5A9D7C7D-746A-4ECE-8903-23CCCDCCD8CE}"/>
    <cellStyle name="Comma 114 2 2 2 4 2" xfId="43840" xr:uid="{A39F7798-07BC-4E55-B29F-F8530DD4FD8F}"/>
    <cellStyle name="Comma 114 2 2 2 5" xfId="33374" xr:uid="{5FD33D9F-F4FF-4AE5-A2D5-5CB4AE05EDE3}"/>
    <cellStyle name="Comma 114 2 2 3" xfId="10954" xr:uid="{E4B57E2A-B4B2-42DB-B42B-A9304A2D22CB}"/>
    <cellStyle name="Comma 114 2 2 3 2" xfId="16190" xr:uid="{2BCAB7A4-5453-4072-8438-1B62E0EE6D91}"/>
    <cellStyle name="Comma 114 2 2 3 2 2" xfId="26656" xr:uid="{E50E190E-70F8-416C-BD56-73A00D324801}"/>
    <cellStyle name="Comma 114 2 2 3 2 2 2" xfId="48325" xr:uid="{CFE847B7-E3D2-4825-B0EE-7BF1BCA45FC4}"/>
    <cellStyle name="Comma 114 2 2 3 2 3" xfId="37859" xr:uid="{9197B7DC-FD39-4C7A-B4DB-9A9EF3742BF2}"/>
    <cellStyle name="Comma 114 2 2 3 3" xfId="21424" xr:uid="{D1464071-DC79-47E1-AD19-83113DF4582B}"/>
    <cellStyle name="Comma 114 2 2 3 3 2" xfId="43093" xr:uid="{4091D9DC-7662-4413-A634-B5149478560A}"/>
    <cellStyle name="Comma 114 2 2 3 4" xfId="32627" xr:uid="{45A9EE20-DAE0-409B-A6A3-2A211E430777}"/>
    <cellStyle name="Comma 114 2 2 4" xfId="12448" xr:uid="{52C9A616-65B0-40C6-BE1C-28C5B53BB5D8}"/>
    <cellStyle name="Comma 114 2 2 4 2" xfId="17684" xr:uid="{49FC3C58-9605-4D8F-9D03-772BDDADE667}"/>
    <cellStyle name="Comma 114 2 2 4 2 2" xfId="28150" xr:uid="{0C89448A-3643-4634-92BC-9AAAFAD76950}"/>
    <cellStyle name="Comma 114 2 2 4 2 2 2" xfId="49819" xr:uid="{F0C82536-E9CB-410A-AAA8-8D35A003BA34}"/>
    <cellStyle name="Comma 114 2 2 4 2 3" xfId="39353" xr:uid="{B9030A97-2C6E-4900-8AF6-B6A9FB8ECFDC}"/>
    <cellStyle name="Comma 114 2 2 4 3" xfId="22918" xr:uid="{4EDA35EC-F4C8-4664-9987-9F26046F55CA}"/>
    <cellStyle name="Comma 114 2 2 4 3 2" xfId="44587" xr:uid="{0955CAE9-85F6-4982-82A5-2B2B0A548985}"/>
    <cellStyle name="Comma 114 2 2 4 4" xfId="34121" xr:uid="{7B0DAD29-D4F7-4349-A258-19025756A71D}"/>
    <cellStyle name="Comma 114 2 2 5" xfId="14691" xr:uid="{3ACE1335-717D-4B36-A63F-8F619D44D0DC}"/>
    <cellStyle name="Comma 114 2 2 5 2" xfId="19923" xr:uid="{1E52E724-660B-4BA0-B085-4CD44E21985B}"/>
    <cellStyle name="Comma 114 2 2 5 2 2" xfId="30389" xr:uid="{09430F92-7C3F-4901-A9E1-408133FBB93F}"/>
    <cellStyle name="Comma 114 2 2 5 2 2 2" xfId="52058" xr:uid="{63D7B529-E5EF-4C28-ADC3-B03FB09AC503}"/>
    <cellStyle name="Comma 114 2 2 5 2 3" xfId="41592" xr:uid="{A19ED353-F35B-46B1-B081-EF8AE683D14F}"/>
    <cellStyle name="Comma 114 2 2 5 3" xfId="25157" xr:uid="{7D423803-237D-47E7-88FC-895F57953695}"/>
    <cellStyle name="Comma 114 2 2 5 3 2" xfId="46826" xr:uid="{79D3CFED-2D30-4D77-B96B-7B5157268057}"/>
    <cellStyle name="Comma 114 2 2 5 4" xfId="36360" xr:uid="{EBB8DE08-0858-41CE-9FC0-AD500F58B2DB}"/>
    <cellStyle name="Comma 114 2 2 6" xfId="15444" xr:uid="{59DF03D3-C9EA-4EC2-84C8-4A44DA159BD2}"/>
    <cellStyle name="Comma 114 2 2 6 2" xfId="25910" xr:uid="{A9BE2787-7F28-4A9F-A162-715931C4D706}"/>
    <cellStyle name="Comma 114 2 2 6 2 2" xfId="47579" xr:uid="{09F894D8-898B-4526-B0D3-B6531CB9F34B}"/>
    <cellStyle name="Comma 114 2 2 6 3" xfId="37113" xr:uid="{DF9841C1-EC01-4710-A2F1-6C625F0C8F00}"/>
    <cellStyle name="Comma 114 2 2 7" xfId="20678" xr:uid="{7020FE96-F906-44FD-82A1-53B9B10785DA}"/>
    <cellStyle name="Comma 114 2 2 7 2" xfId="42347" xr:uid="{9F81D7D7-98F7-43F4-957C-91161D4A8960}"/>
    <cellStyle name="Comma 114 2 2 8" xfId="31881" xr:uid="{1964F172-2EB8-4FD9-AE39-A403D9E3138B}"/>
    <cellStyle name="Comma 114 2 3" xfId="13946" xr:uid="{9CC324C9-2826-4EFB-846F-74AD765F9EED}"/>
    <cellStyle name="Comma 114 2 3 2" xfId="19178" xr:uid="{8C172259-9FB2-4A5C-BA72-19FE054B6D00}"/>
    <cellStyle name="Comma 114 2 3 2 2" xfId="29644" xr:uid="{4451111C-FF97-442B-926F-7DABC2FF24EE}"/>
    <cellStyle name="Comma 114 2 3 2 2 2" xfId="51313" xr:uid="{619005DC-D349-4D7B-AABF-D7B876874F82}"/>
    <cellStyle name="Comma 114 2 3 2 3" xfId="40847" xr:uid="{9A35D9FB-1667-44B1-8D0F-763DEF579FD8}"/>
    <cellStyle name="Comma 114 2 3 3" xfId="24412" xr:uid="{47839E2E-56F4-4F2A-A0C0-765C81E81E5A}"/>
    <cellStyle name="Comma 114 2 3 3 2" xfId="46081" xr:uid="{43B64946-03F8-4D5B-9D81-65C5012CC75B}"/>
    <cellStyle name="Comma 114 2 3 4" xfId="35615" xr:uid="{5BCA0541-F905-471A-9EF3-AA7D0ECFE5D1}"/>
    <cellStyle name="Comma 114 2 4" xfId="31136" xr:uid="{AD9972F3-9138-4040-9036-563307A33B6E}"/>
    <cellStyle name="Comma 114 3" xfId="9819" xr:uid="{7FEC9767-F04C-445B-A092-DE1CE36B6C57}"/>
    <cellStyle name="Comma 114 3 2" xfId="11328" xr:uid="{29D7CFEA-1973-4193-83D0-E45D09F0BD8F}"/>
    <cellStyle name="Comma 114 3 2 2" xfId="12822" xr:uid="{C9A36CEC-16BD-44AB-BFA2-33426003FB01}"/>
    <cellStyle name="Comma 114 3 2 2 2" xfId="18058" xr:uid="{CE3A2E97-93A9-41BF-9440-712AC71F90B3}"/>
    <cellStyle name="Comma 114 3 2 2 2 2" xfId="28524" xr:uid="{888E1795-1003-4281-A657-13B4744048F2}"/>
    <cellStyle name="Comma 114 3 2 2 2 2 2" xfId="50193" xr:uid="{69AF1300-F9FB-42E1-8169-1DB08A436A5F}"/>
    <cellStyle name="Comma 114 3 2 2 2 3" xfId="39727" xr:uid="{F2F67968-98FD-4FE6-880C-36A8868CC2F9}"/>
    <cellStyle name="Comma 114 3 2 2 3" xfId="23292" xr:uid="{357FBD97-E105-48EE-AA39-BF7FAEE68BF6}"/>
    <cellStyle name="Comma 114 3 2 2 3 2" xfId="44961" xr:uid="{84E48EE2-04B0-4DCC-8A73-F44062A99FA9}"/>
    <cellStyle name="Comma 114 3 2 2 4" xfId="34495" xr:uid="{AB9D2B01-DC2C-482A-B666-7310DF53F51A}"/>
    <cellStyle name="Comma 114 3 2 3" xfId="16564" xr:uid="{16B30CAC-0D77-4863-B1D8-E197187A0A59}"/>
    <cellStyle name="Comma 114 3 2 3 2" xfId="27030" xr:uid="{31752269-D1AE-4528-BEE1-A89E654DA217}"/>
    <cellStyle name="Comma 114 3 2 3 2 2" xfId="48699" xr:uid="{D52C27C0-63F2-4113-B0E6-FD48B3FAC13B}"/>
    <cellStyle name="Comma 114 3 2 3 3" xfId="38233" xr:uid="{62E05F86-2DAB-4F9E-BF1E-761C72E2D680}"/>
    <cellStyle name="Comma 114 3 2 4" xfId="21798" xr:uid="{2CBEF251-BA47-4F1F-9F3E-8D19EE865F62}"/>
    <cellStyle name="Comma 114 3 2 4 2" xfId="43467" xr:uid="{75D0630B-282F-490F-B327-483FF919736D}"/>
    <cellStyle name="Comma 114 3 2 5" xfId="33001" xr:uid="{A7C1626E-CD0F-4623-9451-9255747B9473}"/>
    <cellStyle name="Comma 114 3 3" xfId="10581" xr:uid="{240AE86A-67AA-464F-B4CA-B193A16082BC}"/>
    <cellStyle name="Comma 114 3 3 2" xfId="15817" xr:uid="{58609C4D-ACF4-4AF3-BD1B-11AF51D34535}"/>
    <cellStyle name="Comma 114 3 3 2 2" xfId="26283" xr:uid="{FE191CF1-4C31-4D46-8669-58822A40FFEE}"/>
    <cellStyle name="Comma 114 3 3 2 2 2" xfId="47952" xr:uid="{AA41EF6E-0E13-4B47-BA6A-975955896CC9}"/>
    <cellStyle name="Comma 114 3 3 2 3" xfId="37486" xr:uid="{52274425-70B9-4DC1-9C43-01C57EA4D7F2}"/>
    <cellStyle name="Comma 114 3 3 3" xfId="21051" xr:uid="{EBC80978-0D31-43CC-A949-DFDDB71FF3B0}"/>
    <cellStyle name="Comma 114 3 3 3 2" xfId="42720" xr:uid="{27AC8B78-87A6-4D8E-A80E-8019A3539412}"/>
    <cellStyle name="Comma 114 3 3 4" xfId="32254" xr:uid="{49342EDD-0472-4091-8E94-81EF20EF4FB9}"/>
    <cellStyle name="Comma 114 3 4" xfId="12075" xr:uid="{E3C3C37B-619B-49CC-A9F2-1B5A6D1178C1}"/>
    <cellStyle name="Comma 114 3 4 2" xfId="17311" xr:uid="{825E2871-C405-4559-9E5C-8B5967572C18}"/>
    <cellStyle name="Comma 114 3 4 2 2" xfId="27777" xr:uid="{82711EF1-1219-4062-9B7B-B6DACB47A696}"/>
    <cellStyle name="Comma 114 3 4 2 2 2" xfId="49446" xr:uid="{41B3CF85-0594-4167-857B-1A31124D5808}"/>
    <cellStyle name="Comma 114 3 4 2 3" xfId="38980" xr:uid="{99524C2B-090F-4058-9C58-E55876E52D56}"/>
    <cellStyle name="Comma 114 3 4 3" xfId="22545" xr:uid="{73A83775-D24C-4808-8E11-0DD61D7C09D6}"/>
    <cellStyle name="Comma 114 3 4 3 2" xfId="44214" xr:uid="{5EF77334-09C2-4C67-AE67-F17FA87FAFD3}"/>
    <cellStyle name="Comma 114 3 4 4" xfId="33748" xr:uid="{1964120C-10D6-46C9-840C-2C3ACFBAE575}"/>
    <cellStyle name="Comma 114 3 5" xfId="14318" xr:uid="{04D8195F-C579-48BB-B8CC-BB54F81D42AB}"/>
    <cellStyle name="Comma 114 3 5 2" xfId="19550" xr:uid="{75F281C9-458F-4843-8FED-7E3E8D28B12A}"/>
    <cellStyle name="Comma 114 3 5 2 2" xfId="30016" xr:uid="{528B3B69-003A-4F23-8EC2-9651725B6E50}"/>
    <cellStyle name="Comma 114 3 5 2 2 2" xfId="51685" xr:uid="{28EEFCDE-A67A-4CC9-BAF8-9DDBD62BBA36}"/>
    <cellStyle name="Comma 114 3 5 2 3" xfId="41219" xr:uid="{7B94892F-F275-46AB-B45F-9EAE37BFCC7C}"/>
    <cellStyle name="Comma 114 3 5 3" xfId="24784" xr:uid="{E3965C20-0094-4F30-AD43-02EC37606175}"/>
    <cellStyle name="Comma 114 3 5 3 2" xfId="46453" xr:uid="{9D947AE5-F040-41DF-BFE6-7F3E8CF52102}"/>
    <cellStyle name="Comma 114 3 5 4" xfId="35987" xr:uid="{C5DF8BAD-66F0-4B66-97EE-BAF0ACD71413}"/>
    <cellStyle name="Comma 114 3 6" xfId="15071" xr:uid="{43F3F2D8-0456-460C-AF52-14073183B2EC}"/>
    <cellStyle name="Comma 114 3 6 2" xfId="25537" xr:uid="{2C9FB651-BF40-4288-8AD2-24E51BD1F1EE}"/>
    <cellStyle name="Comma 114 3 6 2 2" xfId="47206" xr:uid="{FF4A377A-07DC-4143-B232-024E55C99FDE}"/>
    <cellStyle name="Comma 114 3 6 3" xfId="36740" xr:uid="{23112969-A978-4C9F-A428-A15A82B177FB}"/>
    <cellStyle name="Comma 114 3 7" xfId="20305" xr:uid="{D35AE41A-0DA3-42B7-893A-5F1FB690F833}"/>
    <cellStyle name="Comma 114 3 7 2" xfId="41974" xr:uid="{D4ACDB22-3F58-42AD-8931-54492363212D}"/>
    <cellStyle name="Comma 114 3 8" xfId="31508" xr:uid="{F54FC11A-3BB7-489F-99AF-437E96CE2F3B}"/>
    <cellStyle name="Comma 114 4" xfId="13575" xr:uid="{0369469E-74FA-4666-ADAC-2909A9A19B54}"/>
    <cellStyle name="Comma 114 4 2" xfId="18807" xr:uid="{8DF78B77-E807-4897-94FC-6229E2FF2C52}"/>
    <cellStyle name="Comma 114 4 2 2" xfId="29273" xr:uid="{A1B6ABCF-84B9-4D9F-BA27-C7747FD4B0FC}"/>
    <cellStyle name="Comma 114 4 2 2 2" xfId="50942" xr:uid="{D2A5E9D8-7FD2-4DF4-B42D-16715F1CC8E5}"/>
    <cellStyle name="Comma 114 4 2 3" xfId="40476" xr:uid="{E5DF08BE-5DC1-43BF-B33D-404E21712E09}"/>
    <cellStyle name="Comma 114 4 3" xfId="24041" xr:uid="{96C349F3-F67A-44A4-8306-F26270F374A2}"/>
    <cellStyle name="Comma 114 4 3 2" xfId="45710" xr:uid="{A95EFE98-7F6D-469C-A584-1CC5FBB8D5FA}"/>
    <cellStyle name="Comma 114 4 4" xfId="35244" xr:uid="{BDA5B94F-7BF5-4BE5-AF00-7EC44A9AD40C}"/>
    <cellStyle name="Comma 114 5" xfId="30765" xr:uid="{0DDF39B9-62B4-4A4A-B5B9-304A996C002D}"/>
    <cellStyle name="Comma 115" xfId="1903" xr:uid="{00000000-0005-0000-0000-000081010000}"/>
    <cellStyle name="Comma 115 2" xfId="9444" xr:uid="{00000000-0005-0000-0000-000082010000}"/>
    <cellStyle name="Comma 115 2 2" xfId="10193" xr:uid="{B5E9766D-3620-4526-A244-61B990A64B08}"/>
    <cellStyle name="Comma 115 2 2 2" xfId="11702" xr:uid="{38DBC30C-E6C6-4A84-A98B-52E3B5761378}"/>
    <cellStyle name="Comma 115 2 2 2 2" xfId="13196" xr:uid="{50A0194C-399F-414B-BC9A-1F4D5A72A665}"/>
    <cellStyle name="Comma 115 2 2 2 2 2" xfId="18432" xr:uid="{4165D587-0B95-4326-98D8-1E32B2E2232E}"/>
    <cellStyle name="Comma 115 2 2 2 2 2 2" xfId="28898" xr:uid="{2CEAFC83-FFB0-42DD-B3AC-86F91F9CF00F}"/>
    <cellStyle name="Comma 115 2 2 2 2 2 2 2" xfId="50567" xr:uid="{FA1CEB2E-076C-4C47-8969-3977588CF941}"/>
    <cellStyle name="Comma 115 2 2 2 2 2 3" xfId="40101" xr:uid="{8DEB3D0A-EF76-4183-A42B-0EE1229AE153}"/>
    <cellStyle name="Comma 115 2 2 2 2 3" xfId="23666" xr:uid="{0EC1EE8A-C188-4B92-ABEE-5558D0DAAFD2}"/>
    <cellStyle name="Comma 115 2 2 2 2 3 2" xfId="45335" xr:uid="{D2A562CA-5533-4F24-8C4D-3802D90E39DF}"/>
    <cellStyle name="Comma 115 2 2 2 2 4" xfId="34869" xr:uid="{0FBFB8CB-7A13-437A-AE23-84C7F700C1C0}"/>
    <cellStyle name="Comma 115 2 2 2 3" xfId="16938" xr:uid="{F457B15F-A168-4C9B-B494-A6F2FCBA7849}"/>
    <cellStyle name="Comma 115 2 2 2 3 2" xfId="27404" xr:uid="{A13B6983-8D82-4B0D-9A4E-CEFEA6671DAB}"/>
    <cellStyle name="Comma 115 2 2 2 3 2 2" xfId="49073" xr:uid="{14488F8B-B6B8-459D-9930-B2BA0BBAAFBC}"/>
    <cellStyle name="Comma 115 2 2 2 3 3" xfId="38607" xr:uid="{CFA33030-6EAF-47C8-86CA-B06982CC9282}"/>
    <cellStyle name="Comma 115 2 2 2 4" xfId="22172" xr:uid="{35580942-6F15-40A4-9AAB-EE1ACD9E348B}"/>
    <cellStyle name="Comma 115 2 2 2 4 2" xfId="43841" xr:uid="{5AD5F731-E98D-4542-AFB3-612094263299}"/>
    <cellStyle name="Comma 115 2 2 2 5" xfId="33375" xr:uid="{AB495EE3-D66E-44C2-AD7E-54DC2F508566}"/>
    <cellStyle name="Comma 115 2 2 3" xfId="10955" xr:uid="{783BEAA8-FA64-4751-93EC-80C549E9F7A1}"/>
    <cellStyle name="Comma 115 2 2 3 2" xfId="16191" xr:uid="{0B7445F6-6082-4AC4-A396-263B77BC048B}"/>
    <cellStyle name="Comma 115 2 2 3 2 2" xfId="26657" xr:uid="{E8A5B86A-9374-4D19-8427-5CC99F77E1B1}"/>
    <cellStyle name="Comma 115 2 2 3 2 2 2" xfId="48326" xr:uid="{94382A80-7956-4FE9-B9FC-71D0741C067C}"/>
    <cellStyle name="Comma 115 2 2 3 2 3" xfId="37860" xr:uid="{9CE432C9-2E3A-4B10-813B-6D4A69130621}"/>
    <cellStyle name="Comma 115 2 2 3 3" xfId="21425" xr:uid="{2462B68F-4B2F-4CA1-B3DE-945522788B97}"/>
    <cellStyle name="Comma 115 2 2 3 3 2" xfId="43094" xr:uid="{A8BA2620-B0A3-4B57-920B-4A7E086B2C35}"/>
    <cellStyle name="Comma 115 2 2 3 4" xfId="32628" xr:uid="{3E7A48AF-F782-41BB-8D2F-25944E7BEFC5}"/>
    <cellStyle name="Comma 115 2 2 4" xfId="12449" xr:uid="{B0A1DF08-DBAC-4BEA-941B-A83BA9A9DA39}"/>
    <cellStyle name="Comma 115 2 2 4 2" xfId="17685" xr:uid="{A0423BC4-ED59-4DC2-8A2D-5985CB2FAB01}"/>
    <cellStyle name="Comma 115 2 2 4 2 2" xfId="28151" xr:uid="{712F2332-524A-410C-9D2F-A485061F4F55}"/>
    <cellStyle name="Comma 115 2 2 4 2 2 2" xfId="49820" xr:uid="{B3F1F77E-CE31-4955-A1B2-4EA5C66642E1}"/>
    <cellStyle name="Comma 115 2 2 4 2 3" xfId="39354" xr:uid="{23243D41-46D4-43DD-AF9C-6695239DA3DD}"/>
    <cellStyle name="Comma 115 2 2 4 3" xfId="22919" xr:uid="{A56B4270-56C6-4116-AF64-03752919DF5D}"/>
    <cellStyle name="Comma 115 2 2 4 3 2" xfId="44588" xr:uid="{FE182F0D-3A01-4E59-A8CC-A4598672D01B}"/>
    <cellStyle name="Comma 115 2 2 4 4" xfId="34122" xr:uid="{C32CD226-E046-4AD3-ADBB-9ECD458A307A}"/>
    <cellStyle name="Comma 115 2 2 5" xfId="14692" xr:uid="{FD888291-000A-4BB5-AA2B-1BDEC38A602F}"/>
    <cellStyle name="Comma 115 2 2 5 2" xfId="19924" xr:uid="{F5DCF669-7B39-4513-A7C7-63F7460716F0}"/>
    <cellStyle name="Comma 115 2 2 5 2 2" xfId="30390" xr:uid="{5F4CB649-4B74-4990-BC78-4468E2549A77}"/>
    <cellStyle name="Comma 115 2 2 5 2 2 2" xfId="52059" xr:uid="{6C06F626-8D2B-4DE5-AD15-6BD44E1BF968}"/>
    <cellStyle name="Comma 115 2 2 5 2 3" xfId="41593" xr:uid="{7FBDF84D-9D80-4017-BD8B-09A967A45376}"/>
    <cellStyle name="Comma 115 2 2 5 3" xfId="25158" xr:uid="{968FBC0A-8FE0-435C-A089-44FAF1539427}"/>
    <cellStyle name="Comma 115 2 2 5 3 2" xfId="46827" xr:uid="{3D357774-375A-41EC-A39C-AD34092827CD}"/>
    <cellStyle name="Comma 115 2 2 5 4" xfId="36361" xr:uid="{BCC9B4E1-16AA-40F6-B536-C8F205B24F84}"/>
    <cellStyle name="Comma 115 2 2 6" xfId="15445" xr:uid="{A3914757-72A2-411A-A1DC-EA9770D6E5F2}"/>
    <cellStyle name="Comma 115 2 2 6 2" xfId="25911" xr:uid="{2F02CF43-822E-4C1A-B6F9-7FED7411CFBE}"/>
    <cellStyle name="Comma 115 2 2 6 2 2" xfId="47580" xr:uid="{DF623E46-FBFC-4A77-AF1E-C608C3D886DF}"/>
    <cellStyle name="Comma 115 2 2 6 3" xfId="37114" xr:uid="{3DC8673D-3E53-4BD5-B6DE-01D97335CD76}"/>
    <cellStyle name="Comma 115 2 2 7" xfId="20679" xr:uid="{E22073C6-D1A6-4125-A0FB-4AE3EEA03CBA}"/>
    <cellStyle name="Comma 115 2 2 7 2" xfId="42348" xr:uid="{E4195B85-F139-4017-B183-428AE8C88064}"/>
    <cellStyle name="Comma 115 2 2 8" xfId="31882" xr:uid="{C816A747-3FE7-441E-98FA-4DB0B121E00F}"/>
    <cellStyle name="Comma 115 2 3" xfId="13947" xr:uid="{C6D79D91-EFDB-4AF8-9F19-E084920A2162}"/>
    <cellStyle name="Comma 115 2 3 2" xfId="19179" xr:uid="{7B8DD3CD-93F7-48B4-A0C8-50E3A6189B76}"/>
    <cellStyle name="Comma 115 2 3 2 2" xfId="29645" xr:uid="{F08A215F-9108-45A0-9890-4CB4E8288BB2}"/>
    <cellStyle name="Comma 115 2 3 2 2 2" xfId="51314" xr:uid="{7EC74018-3AFC-45C4-A888-9C974F5D594C}"/>
    <cellStyle name="Comma 115 2 3 2 3" xfId="40848" xr:uid="{CC75DF54-3E7F-4379-BCD0-DCBC12CBA70B}"/>
    <cellStyle name="Comma 115 2 3 3" xfId="24413" xr:uid="{0586C53B-EBB5-4B53-9224-377F144D6C6C}"/>
    <cellStyle name="Comma 115 2 3 3 2" xfId="46082" xr:uid="{78BAC4F2-6DFE-468B-9D30-5BC7FA82B441}"/>
    <cellStyle name="Comma 115 2 3 4" xfId="35616" xr:uid="{68EA6C31-E133-430D-9B70-F50E010ED69F}"/>
    <cellStyle name="Comma 115 2 4" xfId="31137" xr:uid="{35D68564-AD63-449A-968C-47428431AF66}"/>
    <cellStyle name="Comma 115 3" xfId="9820" xr:uid="{598C45A4-DA09-4F6A-8A6A-CF7A7520B9EF}"/>
    <cellStyle name="Comma 115 3 2" xfId="11329" xr:uid="{EC63D035-EBE5-4C97-8BBA-AACE93476B16}"/>
    <cellStyle name="Comma 115 3 2 2" xfId="12823" xr:uid="{C1CF4933-B6EA-4524-B959-638E3AA71315}"/>
    <cellStyle name="Comma 115 3 2 2 2" xfId="18059" xr:uid="{0618125B-6E67-4B2E-92FF-B25FA23AA011}"/>
    <cellStyle name="Comma 115 3 2 2 2 2" xfId="28525" xr:uid="{452454BA-DDE4-4993-BC22-8C17CA11C77A}"/>
    <cellStyle name="Comma 115 3 2 2 2 2 2" xfId="50194" xr:uid="{2684B634-33DF-4A3D-B34A-057664446C7C}"/>
    <cellStyle name="Comma 115 3 2 2 2 3" xfId="39728" xr:uid="{6912A314-40A5-43E2-857B-83B6C8A2FAC1}"/>
    <cellStyle name="Comma 115 3 2 2 3" xfId="23293" xr:uid="{DC895C89-B687-4A08-8016-D16CA3AA1F0E}"/>
    <cellStyle name="Comma 115 3 2 2 3 2" xfId="44962" xr:uid="{13F75AEB-5786-4C55-B216-B32CFD2236CE}"/>
    <cellStyle name="Comma 115 3 2 2 4" xfId="34496" xr:uid="{3B30EEEE-E354-4168-85DB-73495000C19A}"/>
    <cellStyle name="Comma 115 3 2 3" xfId="16565" xr:uid="{64BD52C0-95A1-47A3-8B02-3E489C2A457A}"/>
    <cellStyle name="Comma 115 3 2 3 2" xfId="27031" xr:uid="{3042A821-BA76-4DFA-A9CA-9EACBB54FFD7}"/>
    <cellStyle name="Comma 115 3 2 3 2 2" xfId="48700" xr:uid="{8FE1F038-A930-4631-9872-B8FE05E8963E}"/>
    <cellStyle name="Comma 115 3 2 3 3" xfId="38234" xr:uid="{81F940B2-9B92-452C-8B76-9665DCE6C8A7}"/>
    <cellStyle name="Comma 115 3 2 4" xfId="21799" xr:uid="{8EB0388E-21A5-43D5-8A93-52DE94437B6A}"/>
    <cellStyle name="Comma 115 3 2 4 2" xfId="43468" xr:uid="{523EF27C-D5E5-403E-BD00-6CBC08347689}"/>
    <cellStyle name="Comma 115 3 2 5" xfId="33002" xr:uid="{D136ECBA-73AA-4AAB-909C-DC391CDB269A}"/>
    <cellStyle name="Comma 115 3 3" xfId="10582" xr:uid="{9A631B1F-E359-4384-BA52-522D10F23ADD}"/>
    <cellStyle name="Comma 115 3 3 2" xfId="15818" xr:uid="{2017D478-A8B5-42E6-BA6A-AACE9EFE8565}"/>
    <cellStyle name="Comma 115 3 3 2 2" xfId="26284" xr:uid="{C85BF80B-6A6F-4780-A02A-7B9C0BF2C891}"/>
    <cellStyle name="Comma 115 3 3 2 2 2" xfId="47953" xr:uid="{1BAEF281-9F77-47BE-B216-83A7FE65C16C}"/>
    <cellStyle name="Comma 115 3 3 2 3" xfId="37487" xr:uid="{E93621A6-1946-460D-87EF-A5804E970811}"/>
    <cellStyle name="Comma 115 3 3 3" xfId="21052" xr:uid="{92950CDD-CCD1-485D-A501-6258CE9EA1C7}"/>
    <cellStyle name="Comma 115 3 3 3 2" xfId="42721" xr:uid="{D029DC9E-441C-4564-954D-AE5FDD40C8F2}"/>
    <cellStyle name="Comma 115 3 3 4" xfId="32255" xr:uid="{B3066EA2-02E1-46B9-8069-79E288BF5E6C}"/>
    <cellStyle name="Comma 115 3 4" xfId="12076" xr:uid="{DA21E6BC-C30B-419E-8C7D-9E6058FF827F}"/>
    <cellStyle name="Comma 115 3 4 2" xfId="17312" xr:uid="{4387772E-1E49-40B3-A166-505B133B1535}"/>
    <cellStyle name="Comma 115 3 4 2 2" xfId="27778" xr:uid="{DEE15166-BB95-4B2B-B8ED-64A20BDB3A61}"/>
    <cellStyle name="Comma 115 3 4 2 2 2" xfId="49447" xr:uid="{93145B15-A310-4343-8A44-7CD3DE12476F}"/>
    <cellStyle name="Comma 115 3 4 2 3" xfId="38981" xr:uid="{F2D15E39-F0A9-4884-AE51-A0F9C1481C35}"/>
    <cellStyle name="Comma 115 3 4 3" xfId="22546" xr:uid="{EBA084C4-0004-4761-BD15-4D1D535FEF2C}"/>
    <cellStyle name="Comma 115 3 4 3 2" xfId="44215" xr:uid="{7A2DF987-DB6E-4C0D-8845-C445F3407A3F}"/>
    <cellStyle name="Comma 115 3 4 4" xfId="33749" xr:uid="{5DE20967-A2F4-4EA8-8959-F0FC7FA01DA1}"/>
    <cellStyle name="Comma 115 3 5" xfId="14319" xr:uid="{1342072B-EE91-47E3-B914-F4959F7EFC65}"/>
    <cellStyle name="Comma 115 3 5 2" xfId="19551" xr:uid="{45EB691F-61D4-49C0-A369-51878D0970AC}"/>
    <cellStyle name="Comma 115 3 5 2 2" xfId="30017" xr:uid="{A387B154-9F64-4B43-A0DB-1D33870BD939}"/>
    <cellStyle name="Comma 115 3 5 2 2 2" xfId="51686" xr:uid="{7D3DF106-1BA5-41BA-8F09-9164F675CDE5}"/>
    <cellStyle name="Comma 115 3 5 2 3" xfId="41220" xr:uid="{173A04AC-634E-4F77-9259-BFC40CB88AE0}"/>
    <cellStyle name="Comma 115 3 5 3" xfId="24785" xr:uid="{7431419A-3635-4DF0-BEE5-33852EEC31C2}"/>
    <cellStyle name="Comma 115 3 5 3 2" xfId="46454" xr:uid="{ED645FCA-6AD3-4CA1-80BC-0A078501CBB9}"/>
    <cellStyle name="Comma 115 3 5 4" xfId="35988" xr:uid="{289027CF-5831-4730-853D-CFF2A6B21160}"/>
    <cellStyle name="Comma 115 3 6" xfId="15072" xr:uid="{5770F1C8-F08C-43C9-AACD-475A32660159}"/>
    <cellStyle name="Comma 115 3 6 2" xfId="25538" xr:uid="{7FB891DF-E633-4C17-93EC-A2847FA88BA2}"/>
    <cellStyle name="Comma 115 3 6 2 2" xfId="47207" xr:uid="{D74B04D6-2045-4690-AE59-5B340BD83372}"/>
    <cellStyle name="Comma 115 3 6 3" xfId="36741" xr:uid="{B580A601-32AA-4EEA-9369-6D6D33220F4D}"/>
    <cellStyle name="Comma 115 3 7" xfId="20306" xr:uid="{EBD8A81B-013C-4626-A0B6-A4F7F461D6D8}"/>
    <cellStyle name="Comma 115 3 7 2" xfId="41975" xr:uid="{81EE3AB8-50E8-4C88-BF3F-43461D6A31DC}"/>
    <cellStyle name="Comma 115 3 8" xfId="31509" xr:uid="{ADC13866-1B1E-4C34-ADDE-C6E3A25C01FB}"/>
    <cellStyle name="Comma 115 4" xfId="13576" xr:uid="{395B5CC7-6A06-4628-A056-4E638B6E2C4A}"/>
    <cellStyle name="Comma 115 4 2" xfId="18808" xr:uid="{78013DE2-3348-4A93-95E5-A7F3F84FF860}"/>
    <cellStyle name="Comma 115 4 2 2" xfId="29274" xr:uid="{7EC347F1-FBD3-4AC0-8351-1A45BC8CABAE}"/>
    <cellStyle name="Comma 115 4 2 2 2" xfId="50943" xr:uid="{660A11A5-6AA7-42A4-9A2B-AB3B6DA91979}"/>
    <cellStyle name="Comma 115 4 2 3" xfId="40477" xr:uid="{34859A00-3A42-4415-AC07-E7DEF7F417AB}"/>
    <cellStyle name="Comma 115 4 3" xfId="24042" xr:uid="{089AB0E8-4FE0-4213-AB71-52C547814FAA}"/>
    <cellStyle name="Comma 115 4 3 2" xfId="45711" xr:uid="{1812426A-9CFC-45B1-992C-9F19ED4550B7}"/>
    <cellStyle name="Comma 115 4 4" xfId="35245" xr:uid="{8B7DA632-1D95-47BD-8432-A75A61303725}"/>
    <cellStyle name="Comma 115 5" xfId="30766" xr:uid="{C45BA125-93A1-4639-A357-7E65D7641093}"/>
    <cellStyle name="Comma 116" xfId="1756" xr:uid="{00000000-0005-0000-0000-000083010000}"/>
    <cellStyle name="Comma 116 2" xfId="9418" xr:uid="{00000000-0005-0000-0000-000084010000}"/>
    <cellStyle name="Comma 116 2 2" xfId="10167" xr:uid="{01541BE6-3059-4B35-A736-3DB85D8FBBD9}"/>
    <cellStyle name="Comma 116 2 2 2" xfId="11676" xr:uid="{479F05F4-2D91-47EB-8B54-F726D5685EC9}"/>
    <cellStyle name="Comma 116 2 2 2 2" xfId="13170" xr:uid="{07C1EA06-D837-43A7-85D9-FDFE22EE5E38}"/>
    <cellStyle name="Comma 116 2 2 2 2 2" xfId="18406" xr:uid="{3DF47AB9-E103-455E-A34A-6828402A748B}"/>
    <cellStyle name="Comma 116 2 2 2 2 2 2" xfId="28872" xr:uid="{E40B65F1-C131-4DAE-A123-0B0720D72394}"/>
    <cellStyle name="Comma 116 2 2 2 2 2 2 2" xfId="50541" xr:uid="{92B93DF8-4709-4E94-9DB4-D710D6B7CFFA}"/>
    <cellStyle name="Comma 116 2 2 2 2 2 3" xfId="40075" xr:uid="{98E59053-7459-4A61-85C0-8179C54BCA46}"/>
    <cellStyle name="Comma 116 2 2 2 2 3" xfId="23640" xr:uid="{D6EC3C08-9B88-4DB4-B413-55525F4B29D3}"/>
    <cellStyle name="Comma 116 2 2 2 2 3 2" xfId="45309" xr:uid="{E95D28C5-9019-47AC-928E-C9501F5C1303}"/>
    <cellStyle name="Comma 116 2 2 2 2 4" xfId="34843" xr:uid="{EC4362EB-F1AD-4B5E-9F9E-0CCCD47F478D}"/>
    <cellStyle name="Comma 116 2 2 2 3" xfId="16912" xr:uid="{2F6E377B-02A5-4A96-85A7-C58359E5976F}"/>
    <cellStyle name="Comma 116 2 2 2 3 2" xfId="27378" xr:uid="{8F2BDBFB-A0C3-4013-844E-BBA811997ED9}"/>
    <cellStyle name="Comma 116 2 2 2 3 2 2" xfId="49047" xr:uid="{A81EE9D7-17F9-4099-B818-161E34DC92F8}"/>
    <cellStyle name="Comma 116 2 2 2 3 3" xfId="38581" xr:uid="{5B70CBB7-FE91-47D8-B8B9-D3651368B15A}"/>
    <cellStyle name="Comma 116 2 2 2 4" xfId="22146" xr:uid="{EFCED76F-09E6-4251-B1E4-6045AF9E653C}"/>
    <cellStyle name="Comma 116 2 2 2 4 2" xfId="43815" xr:uid="{45C37E30-4799-4087-93C7-3272ABBDE4DC}"/>
    <cellStyle name="Comma 116 2 2 2 5" xfId="33349" xr:uid="{6242E34E-5B87-4EAB-B74F-91B05EE4F71F}"/>
    <cellStyle name="Comma 116 2 2 3" xfId="10929" xr:uid="{747F5D5E-15E1-4D3E-A55C-1668C5A6EB72}"/>
    <cellStyle name="Comma 116 2 2 3 2" xfId="16165" xr:uid="{0E42722C-5AA5-45A2-B0E7-CDD7CB591A9F}"/>
    <cellStyle name="Comma 116 2 2 3 2 2" xfId="26631" xr:uid="{6A4D805F-04E4-4C1A-B2FE-02DFEB01642D}"/>
    <cellStyle name="Comma 116 2 2 3 2 2 2" xfId="48300" xr:uid="{359C9EAB-BB0B-432F-829A-66CE36AD219B}"/>
    <cellStyle name="Comma 116 2 2 3 2 3" xfId="37834" xr:uid="{BD4F539D-A8F3-44F4-B67B-C1A554DC9597}"/>
    <cellStyle name="Comma 116 2 2 3 3" xfId="21399" xr:uid="{87DEE6A8-CC68-49DB-A3F6-F977EBA65052}"/>
    <cellStyle name="Comma 116 2 2 3 3 2" xfId="43068" xr:uid="{18F73367-E0C4-4276-A678-E56B60758BEC}"/>
    <cellStyle name="Comma 116 2 2 3 4" xfId="32602" xr:uid="{86A15D3E-E73A-4E82-BAF8-D2887DD6AB49}"/>
    <cellStyle name="Comma 116 2 2 4" xfId="12423" xr:uid="{D4286922-C527-4EA6-BBEC-CE5F6041B121}"/>
    <cellStyle name="Comma 116 2 2 4 2" xfId="17659" xr:uid="{9F64B665-267E-4FBD-AF52-872388D75CE1}"/>
    <cellStyle name="Comma 116 2 2 4 2 2" xfId="28125" xr:uid="{C63150F3-D5A9-45A3-8084-8CCA7D6CCE3A}"/>
    <cellStyle name="Comma 116 2 2 4 2 2 2" xfId="49794" xr:uid="{EB86CE93-5843-4567-873C-310DE2253F56}"/>
    <cellStyle name="Comma 116 2 2 4 2 3" xfId="39328" xr:uid="{02B5E178-D554-4097-86D0-8CCEA36B82D1}"/>
    <cellStyle name="Comma 116 2 2 4 3" xfId="22893" xr:uid="{2C9C9222-76BC-4FF8-AF84-6E3E18F57581}"/>
    <cellStyle name="Comma 116 2 2 4 3 2" xfId="44562" xr:uid="{460FFDD3-D313-4816-8440-6D8C0B29822E}"/>
    <cellStyle name="Comma 116 2 2 4 4" xfId="34096" xr:uid="{E902D3AC-E7C0-4A64-AA5C-760038386D69}"/>
    <cellStyle name="Comma 116 2 2 5" xfId="14666" xr:uid="{CA736BAD-E822-4857-9257-0A15C4DD9A03}"/>
    <cellStyle name="Comma 116 2 2 5 2" xfId="19898" xr:uid="{1573AB2A-C5E1-47DA-82BB-7389A810DCFE}"/>
    <cellStyle name="Comma 116 2 2 5 2 2" xfId="30364" xr:uid="{A56E221C-A02F-4DC7-A4E3-1DB2A433DA0A}"/>
    <cellStyle name="Comma 116 2 2 5 2 2 2" xfId="52033" xr:uid="{FB082A23-E7AB-4938-97BD-6BA52E59DD93}"/>
    <cellStyle name="Comma 116 2 2 5 2 3" xfId="41567" xr:uid="{21D105C5-FE4A-4B3F-8963-BB1D1A6C7D92}"/>
    <cellStyle name="Comma 116 2 2 5 3" xfId="25132" xr:uid="{0750AF11-CE85-4C02-A0C4-8BC7C05E7324}"/>
    <cellStyle name="Comma 116 2 2 5 3 2" xfId="46801" xr:uid="{B5B27B15-6F64-4F6B-80DC-850A5FBD4F92}"/>
    <cellStyle name="Comma 116 2 2 5 4" xfId="36335" xr:uid="{AE416E39-DE7E-47ED-85AA-30264262DB18}"/>
    <cellStyle name="Comma 116 2 2 6" xfId="15419" xr:uid="{94162CEB-A265-4874-9D52-79D30765D394}"/>
    <cellStyle name="Comma 116 2 2 6 2" xfId="25885" xr:uid="{5529411D-E1CC-498A-9262-0F7479C15CCC}"/>
    <cellStyle name="Comma 116 2 2 6 2 2" xfId="47554" xr:uid="{1EDDED72-C67A-4443-AD2F-18306F22C728}"/>
    <cellStyle name="Comma 116 2 2 6 3" xfId="37088" xr:uid="{1837756B-49FD-47E3-B201-A037A6EA2025}"/>
    <cellStyle name="Comma 116 2 2 7" xfId="20653" xr:uid="{311C36B9-662B-4106-B0F4-FFD497D440CE}"/>
    <cellStyle name="Comma 116 2 2 7 2" xfId="42322" xr:uid="{AE1A24C4-1AB7-4C3A-9A88-1F3D7BB1625F}"/>
    <cellStyle name="Comma 116 2 2 8" xfId="31856" xr:uid="{5A819E08-7FF9-47CB-B5D3-DE65DD77892A}"/>
    <cellStyle name="Comma 116 2 3" xfId="13921" xr:uid="{548078CF-0A25-48D6-8323-2FE65530E757}"/>
    <cellStyle name="Comma 116 2 3 2" xfId="19153" xr:uid="{3A6FAE6A-DFE9-4DE0-B665-510586C6DDA2}"/>
    <cellStyle name="Comma 116 2 3 2 2" xfId="29619" xr:uid="{658E51C5-D128-483C-85F4-87C2DD31A248}"/>
    <cellStyle name="Comma 116 2 3 2 2 2" xfId="51288" xr:uid="{808DFBCB-633C-413F-AEA5-99308709FA43}"/>
    <cellStyle name="Comma 116 2 3 2 3" xfId="40822" xr:uid="{7FBCD0F4-0062-4C0B-8CD3-A99D75745D22}"/>
    <cellStyle name="Comma 116 2 3 3" xfId="24387" xr:uid="{ACEB1942-A44E-45C4-AEA2-A830ED1574FC}"/>
    <cellStyle name="Comma 116 2 3 3 2" xfId="46056" xr:uid="{E21A0C5E-8FD5-4803-BB7F-F34765D84836}"/>
    <cellStyle name="Comma 116 2 3 4" xfId="35590" xr:uid="{8B98D316-BFBA-4823-9CD0-F9CFBF4C0ED0}"/>
    <cellStyle name="Comma 116 2 4" xfId="31111" xr:uid="{B2CD5DDC-4430-4F97-A657-FA66C9832621}"/>
    <cellStyle name="Comma 116 3" xfId="9794" xr:uid="{03046C76-0BFC-4ABD-A197-3BDEEF16AAE8}"/>
    <cellStyle name="Comma 116 3 2" xfId="11303" xr:uid="{9C0469D2-65ED-4093-B4AE-ADDF9481C407}"/>
    <cellStyle name="Comma 116 3 2 2" xfId="12797" xr:uid="{87D092F3-35A7-4C43-9743-031A68936EA7}"/>
    <cellStyle name="Comma 116 3 2 2 2" xfId="18033" xr:uid="{4352C40B-4091-47A8-9F31-26C27623E945}"/>
    <cellStyle name="Comma 116 3 2 2 2 2" xfId="28499" xr:uid="{70F4A808-CDBE-42C6-97F6-77DC293CCB27}"/>
    <cellStyle name="Comma 116 3 2 2 2 2 2" xfId="50168" xr:uid="{F71B1B24-18C1-4B99-B2B8-2F8348F1EDE3}"/>
    <cellStyle name="Comma 116 3 2 2 2 3" xfId="39702" xr:uid="{53C2CBD3-123A-4F0B-9B3E-587FF695B3D5}"/>
    <cellStyle name="Comma 116 3 2 2 3" xfId="23267" xr:uid="{94375F6A-69DE-43ED-B7CB-8FAB17DA99F0}"/>
    <cellStyle name="Comma 116 3 2 2 3 2" xfId="44936" xr:uid="{1EF56B94-FF9A-4118-A0C9-ED30F6E2FE8E}"/>
    <cellStyle name="Comma 116 3 2 2 4" xfId="34470" xr:uid="{468D8398-57C9-4A2C-A9C1-D60A213A5677}"/>
    <cellStyle name="Comma 116 3 2 3" xfId="16539" xr:uid="{3758689E-C021-46CD-8677-77D977181872}"/>
    <cellStyle name="Comma 116 3 2 3 2" xfId="27005" xr:uid="{B1103301-ADD2-448E-92DF-9481A2532518}"/>
    <cellStyle name="Comma 116 3 2 3 2 2" xfId="48674" xr:uid="{658D0C90-4CC6-4734-B2CB-CF83D3B08C46}"/>
    <cellStyle name="Comma 116 3 2 3 3" xfId="38208" xr:uid="{3D8AA3BB-1653-4F84-BD87-AC676C2895B3}"/>
    <cellStyle name="Comma 116 3 2 4" xfId="21773" xr:uid="{74F3C1AA-46E1-40E2-82B5-CD837CA1342A}"/>
    <cellStyle name="Comma 116 3 2 4 2" xfId="43442" xr:uid="{F11ACEC3-8A51-42EE-AF74-45ED09A9C24F}"/>
    <cellStyle name="Comma 116 3 2 5" xfId="32976" xr:uid="{74630F59-96FC-4651-BA36-3D5F58AE08EE}"/>
    <cellStyle name="Comma 116 3 3" xfId="10556" xr:uid="{9C42ACC7-1237-422B-9AAC-CFA95C995385}"/>
    <cellStyle name="Comma 116 3 3 2" xfId="15792" xr:uid="{3720C7EE-46E4-4792-8D98-B1A138B2E1B8}"/>
    <cellStyle name="Comma 116 3 3 2 2" xfId="26258" xr:uid="{5A583064-B8F8-4216-9A6A-85AF2705F413}"/>
    <cellStyle name="Comma 116 3 3 2 2 2" xfId="47927" xr:uid="{82D8E07F-CD7C-44A1-A8F8-28C6B8BBCC06}"/>
    <cellStyle name="Comma 116 3 3 2 3" xfId="37461" xr:uid="{4FFB966A-601E-489F-B662-CCAB58E3136B}"/>
    <cellStyle name="Comma 116 3 3 3" xfId="21026" xr:uid="{95A90E0D-23BB-4E8A-B3BA-0899C632B230}"/>
    <cellStyle name="Comma 116 3 3 3 2" xfId="42695" xr:uid="{2F94D7B7-90A6-4E21-ABA3-26BBF07883D2}"/>
    <cellStyle name="Comma 116 3 3 4" xfId="32229" xr:uid="{C4D75D41-34CF-46B7-8F12-20E3E30691CF}"/>
    <cellStyle name="Comma 116 3 4" xfId="12050" xr:uid="{CB533382-F336-4292-A7C6-40E9A9210E27}"/>
    <cellStyle name="Comma 116 3 4 2" xfId="17286" xr:uid="{98056FAD-F90A-4A4D-994A-5ACF519DF1BE}"/>
    <cellStyle name="Comma 116 3 4 2 2" xfId="27752" xr:uid="{1DC8E08D-FAC6-4C8C-8A11-7AA313CEFB3C}"/>
    <cellStyle name="Comma 116 3 4 2 2 2" xfId="49421" xr:uid="{A9639183-A956-40A3-A651-53D77E260646}"/>
    <cellStyle name="Comma 116 3 4 2 3" xfId="38955" xr:uid="{7A0B9B69-EA2F-4B23-81F4-1F62A34DABBD}"/>
    <cellStyle name="Comma 116 3 4 3" xfId="22520" xr:uid="{9E0697E3-F189-429B-B5B8-6AB263FDC0E7}"/>
    <cellStyle name="Comma 116 3 4 3 2" xfId="44189" xr:uid="{BF761628-B0EA-4CC2-B627-373A3F0FB181}"/>
    <cellStyle name="Comma 116 3 4 4" xfId="33723" xr:uid="{E64FDF7E-5555-4343-813C-C015CE70BB14}"/>
    <cellStyle name="Comma 116 3 5" xfId="14293" xr:uid="{0A0D8D0F-9F44-4562-B56D-3B92747E73C6}"/>
    <cellStyle name="Comma 116 3 5 2" xfId="19525" xr:uid="{2C6408D1-CFC9-4ECF-B7F6-C90DCE528465}"/>
    <cellStyle name="Comma 116 3 5 2 2" xfId="29991" xr:uid="{0CC82F96-2EDD-4C0F-A9D3-06703E39241B}"/>
    <cellStyle name="Comma 116 3 5 2 2 2" xfId="51660" xr:uid="{8AC48406-CE0C-4444-954D-7935C99664AE}"/>
    <cellStyle name="Comma 116 3 5 2 3" xfId="41194" xr:uid="{6969B7CF-4E31-44BB-BDF7-AF2F682CEE7E}"/>
    <cellStyle name="Comma 116 3 5 3" xfId="24759" xr:uid="{BE976013-4A0A-48B6-ABA4-F9FCBBC0E8C4}"/>
    <cellStyle name="Comma 116 3 5 3 2" xfId="46428" xr:uid="{8C7B93E7-B764-4D42-9F9C-147CE70A2F91}"/>
    <cellStyle name="Comma 116 3 5 4" xfId="35962" xr:uid="{57ABDDA9-BAFF-4AE5-BF76-C571E6178A86}"/>
    <cellStyle name="Comma 116 3 6" xfId="15046" xr:uid="{13AC6DDB-5CAD-4D0F-ADAC-5B892C7316D0}"/>
    <cellStyle name="Comma 116 3 6 2" xfId="25512" xr:uid="{116C98C2-E654-4115-9BF7-15B5BC451B37}"/>
    <cellStyle name="Comma 116 3 6 2 2" xfId="47181" xr:uid="{19BA14A7-7AAF-449D-AC8F-8B1CA0829DAF}"/>
    <cellStyle name="Comma 116 3 6 3" xfId="36715" xr:uid="{F76ED899-767F-4D61-969E-4FAD152B1CFC}"/>
    <cellStyle name="Comma 116 3 7" xfId="20280" xr:uid="{C9EE3E3C-7BA3-4973-B223-4E45D7C4FBC5}"/>
    <cellStyle name="Comma 116 3 7 2" xfId="41949" xr:uid="{AADCCA0E-5F0C-4801-8138-88EDD4843C83}"/>
    <cellStyle name="Comma 116 3 8" xfId="31483" xr:uid="{7B6672D5-1DEB-4C37-B09C-DA2991E6ED50}"/>
    <cellStyle name="Comma 116 4" xfId="13550" xr:uid="{F78C9831-545B-4FB5-B3C1-33C274BFF6DE}"/>
    <cellStyle name="Comma 116 4 2" xfId="18782" xr:uid="{0A6EF8D3-7E95-4C01-AF6A-D0FE5A4389D6}"/>
    <cellStyle name="Comma 116 4 2 2" xfId="29248" xr:uid="{0352B668-B32D-4B44-9CC6-6CD77214E35A}"/>
    <cellStyle name="Comma 116 4 2 2 2" xfId="50917" xr:uid="{05B5EE9F-4F8A-4A52-8F68-7F1B0D6D4B4C}"/>
    <cellStyle name="Comma 116 4 2 3" xfId="40451" xr:uid="{C92D51A9-FD58-43B8-99BB-A309810E9676}"/>
    <cellStyle name="Comma 116 4 3" xfId="24016" xr:uid="{24BCE1D0-D9AD-4E85-B79A-A5B7367CCCA5}"/>
    <cellStyle name="Comma 116 4 3 2" xfId="45685" xr:uid="{575F9293-FCFA-4FCF-B9EF-59BABE41FEEE}"/>
    <cellStyle name="Comma 116 4 4" xfId="35219" xr:uid="{6E409516-1846-491C-984E-D74B2FC0ED9C}"/>
    <cellStyle name="Comma 116 5" xfId="30740" xr:uid="{207F4B84-2496-4F49-8132-7B673DD3B491}"/>
    <cellStyle name="Comma 117" xfId="1934" xr:uid="{00000000-0005-0000-0000-000085010000}"/>
    <cellStyle name="Comma 117 2" xfId="9445" xr:uid="{00000000-0005-0000-0000-000086010000}"/>
    <cellStyle name="Comma 117 2 2" xfId="10194" xr:uid="{9EBC5DBF-32C8-411F-8235-437257A24DB4}"/>
    <cellStyle name="Comma 117 2 2 2" xfId="11703" xr:uid="{85CC77A9-E191-42C2-8589-AC1E282DC3F6}"/>
    <cellStyle name="Comma 117 2 2 2 2" xfId="13197" xr:uid="{1455391F-05ED-4A30-A583-DB6B678216DC}"/>
    <cellStyle name="Comma 117 2 2 2 2 2" xfId="18433" xr:uid="{FDC939F7-A79C-4409-8FA4-1A35FF89C973}"/>
    <cellStyle name="Comma 117 2 2 2 2 2 2" xfId="28899" xr:uid="{44E0A983-5020-4B27-AAB2-9DE31B4C8AC7}"/>
    <cellStyle name="Comma 117 2 2 2 2 2 2 2" xfId="50568" xr:uid="{97A960EE-925F-4B2F-8732-16782199BDB5}"/>
    <cellStyle name="Comma 117 2 2 2 2 2 3" xfId="40102" xr:uid="{2F4E9ED8-E491-462E-BD8E-2EE4B502504F}"/>
    <cellStyle name="Comma 117 2 2 2 2 3" xfId="23667" xr:uid="{FFCF6A1A-3D21-4211-8A04-EA740369D8D9}"/>
    <cellStyle name="Comma 117 2 2 2 2 3 2" xfId="45336" xr:uid="{26094A44-2683-4220-B69A-6142540FE059}"/>
    <cellStyle name="Comma 117 2 2 2 2 4" xfId="34870" xr:uid="{233F4453-31B2-46E2-918D-22690F7018F7}"/>
    <cellStyle name="Comma 117 2 2 2 3" xfId="16939" xr:uid="{A26DC8E5-B866-4FA1-9CDC-765289D9BA9F}"/>
    <cellStyle name="Comma 117 2 2 2 3 2" xfId="27405" xr:uid="{8C5740ED-95DC-4D7E-B1A8-E7E6D5895228}"/>
    <cellStyle name="Comma 117 2 2 2 3 2 2" xfId="49074" xr:uid="{BD10F529-DC8E-44AF-B0B3-A353C9FF76CB}"/>
    <cellStyle name="Comma 117 2 2 2 3 3" xfId="38608" xr:uid="{5292DF0F-3BA9-4033-A97C-A1B7B24804C6}"/>
    <cellStyle name="Comma 117 2 2 2 4" xfId="22173" xr:uid="{0A5D056E-9F76-4B44-B9E8-0451AE1BC61C}"/>
    <cellStyle name="Comma 117 2 2 2 4 2" xfId="43842" xr:uid="{7886E826-E007-4FED-8CE4-DE76EA4DF0BA}"/>
    <cellStyle name="Comma 117 2 2 2 5" xfId="33376" xr:uid="{C4442AD7-C1F9-4404-AA37-AB92DBCE9C51}"/>
    <cellStyle name="Comma 117 2 2 3" xfId="10956" xr:uid="{B060112F-1E90-4682-BC46-EE98A2C131AE}"/>
    <cellStyle name="Comma 117 2 2 3 2" xfId="16192" xr:uid="{14A4872A-1123-4296-B8D2-B0A53848A9E9}"/>
    <cellStyle name="Comma 117 2 2 3 2 2" xfId="26658" xr:uid="{D24C3869-DE11-402E-BACA-37A2A6F7A214}"/>
    <cellStyle name="Comma 117 2 2 3 2 2 2" xfId="48327" xr:uid="{4ABE735B-5493-452B-84FB-41B9FC1043C5}"/>
    <cellStyle name="Comma 117 2 2 3 2 3" xfId="37861" xr:uid="{5EED69D5-EDE1-4EC3-BE3E-B10EB331E248}"/>
    <cellStyle name="Comma 117 2 2 3 3" xfId="21426" xr:uid="{47100259-3824-4F06-AD6D-4928C546A64C}"/>
    <cellStyle name="Comma 117 2 2 3 3 2" xfId="43095" xr:uid="{FC2A0A60-5E55-4163-AC59-0DFD84641231}"/>
    <cellStyle name="Comma 117 2 2 3 4" xfId="32629" xr:uid="{506345D1-8C9D-43F4-BB0F-373ED2454130}"/>
    <cellStyle name="Comma 117 2 2 4" xfId="12450" xr:uid="{9DF5A06F-0FF9-49B3-8E5F-62F4F80AA987}"/>
    <cellStyle name="Comma 117 2 2 4 2" xfId="17686" xr:uid="{ADF9C10B-0B34-45C1-BBF0-CBE474E819D9}"/>
    <cellStyle name="Comma 117 2 2 4 2 2" xfId="28152" xr:uid="{3808C1C3-8BF7-4266-8595-CA57CD62A7E6}"/>
    <cellStyle name="Comma 117 2 2 4 2 2 2" xfId="49821" xr:uid="{52CEADA2-DB4D-4879-8155-5D02535156C0}"/>
    <cellStyle name="Comma 117 2 2 4 2 3" xfId="39355" xr:uid="{3C697906-EF56-4D92-9208-69F567B8923A}"/>
    <cellStyle name="Comma 117 2 2 4 3" xfId="22920" xr:uid="{B1263161-3EDF-4AE4-B48B-96ABB01D0B8F}"/>
    <cellStyle name="Comma 117 2 2 4 3 2" xfId="44589" xr:uid="{466CAB40-2AB5-4FF9-8589-92867551E1A5}"/>
    <cellStyle name="Comma 117 2 2 4 4" xfId="34123" xr:uid="{F1CDE313-0925-47BA-B581-62DA57EB9B1F}"/>
    <cellStyle name="Comma 117 2 2 5" xfId="14693" xr:uid="{6B6BEEF8-0914-43FB-8A6B-CC43B035C313}"/>
    <cellStyle name="Comma 117 2 2 5 2" xfId="19925" xr:uid="{CDA95F0B-7198-40AA-872E-2BAFAF06662D}"/>
    <cellStyle name="Comma 117 2 2 5 2 2" xfId="30391" xr:uid="{A5C4F16D-C36E-4CE5-A2D3-50555B00E75B}"/>
    <cellStyle name="Comma 117 2 2 5 2 2 2" xfId="52060" xr:uid="{D719D337-6A5C-4F77-BB11-1E42706EBFBD}"/>
    <cellStyle name="Comma 117 2 2 5 2 3" xfId="41594" xr:uid="{F611D27D-0372-4F79-8FB7-5AF169C94E95}"/>
    <cellStyle name="Comma 117 2 2 5 3" xfId="25159" xr:uid="{A0B7120F-1C1B-434A-9A7D-0CEF0EAFD692}"/>
    <cellStyle name="Comma 117 2 2 5 3 2" xfId="46828" xr:uid="{EAD9DDA4-FD5C-423D-8B4E-0BFBDB5E14A1}"/>
    <cellStyle name="Comma 117 2 2 5 4" xfId="36362" xr:uid="{5317BD96-D1BC-4B9A-8F8D-1F6874D28DF3}"/>
    <cellStyle name="Comma 117 2 2 6" xfId="15446" xr:uid="{2C001553-AA4D-4C73-B1C8-EA6EF1687648}"/>
    <cellStyle name="Comma 117 2 2 6 2" xfId="25912" xr:uid="{387435E6-B415-4FA5-86B0-8AE3907A1683}"/>
    <cellStyle name="Comma 117 2 2 6 2 2" xfId="47581" xr:uid="{23D523FE-E0C5-492C-AC4C-802F86F24843}"/>
    <cellStyle name="Comma 117 2 2 6 3" xfId="37115" xr:uid="{A67E7E44-9346-40EE-80CB-C7E478EAE0CD}"/>
    <cellStyle name="Comma 117 2 2 7" xfId="20680" xr:uid="{86218361-DB72-44BD-89FF-B3197F416A7B}"/>
    <cellStyle name="Comma 117 2 2 7 2" xfId="42349" xr:uid="{93DDD032-6ADB-469D-814F-647D20EF8964}"/>
    <cellStyle name="Comma 117 2 2 8" xfId="31883" xr:uid="{44FFDF03-58F0-4F55-AE24-70CF3E93F151}"/>
    <cellStyle name="Comma 117 2 3" xfId="13948" xr:uid="{C15661D2-48BE-4CE8-8216-DECB38160469}"/>
    <cellStyle name="Comma 117 2 3 2" xfId="19180" xr:uid="{0EABB1C5-9EF9-4B45-B474-C60914D1D17B}"/>
    <cellStyle name="Comma 117 2 3 2 2" xfId="29646" xr:uid="{91500080-C0C9-4404-928D-815A748ABB92}"/>
    <cellStyle name="Comma 117 2 3 2 2 2" xfId="51315" xr:uid="{D93D9B53-EE9E-4116-89F0-9AAEF8BA2534}"/>
    <cellStyle name="Comma 117 2 3 2 3" xfId="40849" xr:uid="{D890350F-D361-4FB2-A3D7-B3440DBE03CD}"/>
    <cellStyle name="Comma 117 2 3 3" xfId="24414" xr:uid="{12A2E931-ACEF-4D82-B311-70B581694F71}"/>
    <cellStyle name="Comma 117 2 3 3 2" xfId="46083" xr:uid="{3DF52D15-FDC8-4D97-9763-388F4ED4761F}"/>
    <cellStyle name="Comma 117 2 3 4" xfId="35617" xr:uid="{5690F982-3A6E-4012-8245-FDED75BDD535}"/>
    <cellStyle name="Comma 117 2 4" xfId="31138" xr:uid="{9C2853B9-8F69-406F-86E3-FFA399C09C26}"/>
    <cellStyle name="Comma 117 3" xfId="9821" xr:uid="{FC136F6F-60C6-4C5C-AE37-AD9CB7EADCC9}"/>
    <cellStyle name="Comma 117 3 2" xfId="11330" xr:uid="{AFA5F89C-62B5-4476-ACB0-D6BFBE41A58A}"/>
    <cellStyle name="Comma 117 3 2 2" xfId="12824" xr:uid="{1949D3DF-AA7D-46B2-8450-9E97ABD2A990}"/>
    <cellStyle name="Comma 117 3 2 2 2" xfId="18060" xr:uid="{49747589-1B7C-4C73-8672-8B78B231971E}"/>
    <cellStyle name="Comma 117 3 2 2 2 2" xfId="28526" xr:uid="{B9FB2F07-BFA8-419B-ADD7-D850142FD15A}"/>
    <cellStyle name="Comma 117 3 2 2 2 2 2" xfId="50195" xr:uid="{C626E870-F88C-4486-8189-C63619C95F1F}"/>
    <cellStyle name="Comma 117 3 2 2 2 3" xfId="39729" xr:uid="{B9721979-6DE2-42A0-BF55-AC570B442BFB}"/>
    <cellStyle name="Comma 117 3 2 2 3" xfId="23294" xr:uid="{59EC550B-9BF4-47E5-9C56-79CB46EA86C7}"/>
    <cellStyle name="Comma 117 3 2 2 3 2" xfId="44963" xr:uid="{E76898DE-A618-4101-A4CB-734AE6EDF0C1}"/>
    <cellStyle name="Comma 117 3 2 2 4" xfId="34497" xr:uid="{D995DBA7-0A65-4B5A-9A97-73653A3B1294}"/>
    <cellStyle name="Comma 117 3 2 3" xfId="16566" xr:uid="{5472EEE8-37EC-4FE6-9CD7-9A2C02F4B686}"/>
    <cellStyle name="Comma 117 3 2 3 2" xfId="27032" xr:uid="{36A23093-4386-41C5-AEC1-B9605DC0AA59}"/>
    <cellStyle name="Comma 117 3 2 3 2 2" xfId="48701" xr:uid="{16485485-DCD6-4930-93D1-C1B3004F1AAA}"/>
    <cellStyle name="Comma 117 3 2 3 3" xfId="38235" xr:uid="{3610121F-968B-4A06-B377-E0190F825E28}"/>
    <cellStyle name="Comma 117 3 2 4" xfId="21800" xr:uid="{D366B4CE-5748-43E5-9912-8C8F413F51FA}"/>
    <cellStyle name="Comma 117 3 2 4 2" xfId="43469" xr:uid="{2DFDF86D-453E-4845-9665-63CABF55F898}"/>
    <cellStyle name="Comma 117 3 2 5" xfId="33003" xr:uid="{D51473E8-54A1-4F7B-B85A-49D3726FCFB6}"/>
    <cellStyle name="Comma 117 3 3" xfId="10583" xr:uid="{EED1120D-A819-424E-9C8F-126D56464352}"/>
    <cellStyle name="Comma 117 3 3 2" xfId="15819" xr:uid="{10A51B84-E397-4D06-B71C-97D84E6DD31C}"/>
    <cellStyle name="Comma 117 3 3 2 2" xfId="26285" xr:uid="{C154105B-BF93-4CB6-8F4F-AFB6DBAA5B21}"/>
    <cellStyle name="Comma 117 3 3 2 2 2" xfId="47954" xr:uid="{DA86729F-808C-4B35-886C-C4470CC3884D}"/>
    <cellStyle name="Comma 117 3 3 2 3" xfId="37488" xr:uid="{A1D3C6D9-B7DA-45F0-8FED-0A43B4F7DA02}"/>
    <cellStyle name="Comma 117 3 3 3" xfId="21053" xr:uid="{44C28D9D-08A3-4340-9D3C-F0190C489554}"/>
    <cellStyle name="Comma 117 3 3 3 2" xfId="42722" xr:uid="{9748813F-293C-4DFD-A662-CC3F166B03FE}"/>
    <cellStyle name="Comma 117 3 3 4" xfId="32256" xr:uid="{1177CB2B-C2AD-426A-B625-BCF8DDE37C46}"/>
    <cellStyle name="Comma 117 3 4" xfId="12077" xr:uid="{5BD55EDD-4D6F-45EB-B516-DC703ADCF12F}"/>
    <cellStyle name="Comma 117 3 4 2" xfId="17313" xr:uid="{0CBFE39D-5EE0-44FE-80E9-BFA5F29DE576}"/>
    <cellStyle name="Comma 117 3 4 2 2" xfId="27779" xr:uid="{19D62575-F3C2-4EC4-B6C9-F446515728C4}"/>
    <cellStyle name="Comma 117 3 4 2 2 2" xfId="49448" xr:uid="{57D16489-C62E-4605-9F42-B41BEE3C840B}"/>
    <cellStyle name="Comma 117 3 4 2 3" xfId="38982" xr:uid="{80BCB206-3ECF-4A8D-A71C-B887D3D78AAA}"/>
    <cellStyle name="Comma 117 3 4 3" xfId="22547" xr:uid="{06F2BECB-B9F6-4D18-B9D3-F519B8C755C9}"/>
    <cellStyle name="Comma 117 3 4 3 2" xfId="44216" xr:uid="{6D7A6357-24C2-4ABB-81C4-F458C33D13DA}"/>
    <cellStyle name="Comma 117 3 4 4" xfId="33750" xr:uid="{BDFAB5F2-6F11-4D0D-BA0D-5A34E01826D8}"/>
    <cellStyle name="Comma 117 3 5" xfId="14320" xr:uid="{66BC443F-0A8B-4EC3-9638-2340A31BDA14}"/>
    <cellStyle name="Comma 117 3 5 2" xfId="19552" xr:uid="{20BB8269-3888-4F98-BED7-436DB3D2C45D}"/>
    <cellStyle name="Comma 117 3 5 2 2" xfId="30018" xr:uid="{2605E7B5-2D39-43E8-9ED4-DAEDE551FA4B}"/>
    <cellStyle name="Comma 117 3 5 2 2 2" xfId="51687" xr:uid="{823E3AD1-AB05-485A-8373-E4F9C99FD39C}"/>
    <cellStyle name="Comma 117 3 5 2 3" xfId="41221" xr:uid="{8463AD5C-9E25-450A-AC7A-B785E8EDAF35}"/>
    <cellStyle name="Comma 117 3 5 3" xfId="24786" xr:uid="{9B035089-B92E-4FD7-A584-B91EBF26CCB6}"/>
    <cellStyle name="Comma 117 3 5 3 2" xfId="46455" xr:uid="{81022A68-BA41-4746-B3F5-7EACCBE82BA0}"/>
    <cellStyle name="Comma 117 3 5 4" xfId="35989" xr:uid="{E778D8E7-A717-4016-BC4A-260729680184}"/>
    <cellStyle name="Comma 117 3 6" xfId="15073" xr:uid="{FE4C4CC7-E4F2-462C-A4EB-8F4FB8CDED3A}"/>
    <cellStyle name="Comma 117 3 6 2" xfId="25539" xr:uid="{753AF079-C613-4A78-A93E-C351F0496C0E}"/>
    <cellStyle name="Comma 117 3 6 2 2" xfId="47208" xr:uid="{63A02411-AB78-4F98-AD0F-403659EF9EB3}"/>
    <cellStyle name="Comma 117 3 6 3" xfId="36742" xr:uid="{3A2393B5-3A23-4888-8E99-556FDFBA9F5E}"/>
    <cellStyle name="Comma 117 3 7" xfId="20307" xr:uid="{763CB325-1148-4C40-B88F-843CD6B417ED}"/>
    <cellStyle name="Comma 117 3 7 2" xfId="41976" xr:uid="{D8CB3D0D-2DAA-4A6B-8C4B-E0927A88BDB4}"/>
    <cellStyle name="Comma 117 3 8" xfId="31510" xr:uid="{F0A7EEDA-6D88-4230-8B4B-F2E98F4A3B0D}"/>
    <cellStyle name="Comma 117 4" xfId="13577" xr:uid="{F388EFB8-484F-4EEA-99CA-E034DCE36D65}"/>
    <cellStyle name="Comma 117 4 2" xfId="18809" xr:uid="{8BF98D90-2DB8-4C0E-BC21-ACC91A793E9C}"/>
    <cellStyle name="Comma 117 4 2 2" xfId="29275" xr:uid="{651F408A-8BE0-41FA-B216-45696C0ED781}"/>
    <cellStyle name="Comma 117 4 2 2 2" xfId="50944" xr:uid="{7DBEA073-4984-48EC-A278-1563EFDBB345}"/>
    <cellStyle name="Comma 117 4 2 3" xfId="40478" xr:uid="{94034FDA-FD56-400D-819C-21B4E2494197}"/>
    <cellStyle name="Comma 117 4 3" xfId="24043" xr:uid="{F5070746-D60F-43EE-BE25-A79DB2ED4800}"/>
    <cellStyle name="Comma 117 4 3 2" xfId="45712" xr:uid="{64983DD8-401D-426F-B13A-621F02DF0B46}"/>
    <cellStyle name="Comma 117 4 4" xfId="35246" xr:uid="{112002A9-75B7-45F5-8463-3A3958AB9800}"/>
    <cellStyle name="Comma 117 5" xfId="30767" xr:uid="{81775119-6632-4278-AE58-3FEAEE6BE0C5}"/>
    <cellStyle name="Comma 118" xfId="2913" xr:uid="{00000000-0005-0000-0000-000087010000}"/>
    <cellStyle name="Comma 118 2" xfId="9453" xr:uid="{00000000-0005-0000-0000-000088010000}"/>
    <cellStyle name="Comma 118 2 2" xfId="10202" xr:uid="{082D1434-CB20-4564-9F82-FF8AFF4DF391}"/>
    <cellStyle name="Comma 118 2 2 2" xfId="11711" xr:uid="{7A614659-41BD-42F2-BA87-05759877D02A}"/>
    <cellStyle name="Comma 118 2 2 2 2" xfId="13205" xr:uid="{69E671DB-4AFD-4AC0-BDA8-08BD957649A5}"/>
    <cellStyle name="Comma 118 2 2 2 2 2" xfId="18441" xr:uid="{9DFD50C4-0740-4E43-BF24-941824849751}"/>
    <cellStyle name="Comma 118 2 2 2 2 2 2" xfId="28907" xr:uid="{6BDD7F1D-E5FA-4D4B-BE57-B807583C3F51}"/>
    <cellStyle name="Comma 118 2 2 2 2 2 2 2" xfId="50576" xr:uid="{63A88220-A773-4E11-97FE-8715B79554FB}"/>
    <cellStyle name="Comma 118 2 2 2 2 2 3" xfId="40110" xr:uid="{5041F9FD-2109-4A8F-9BDA-CF6D1007BC79}"/>
    <cellStyle name="Comma 118 2 2 2 2 3" xfId="23675" xr:uid="{8272674C-0AB1-4014-9D44-A9869CA751F1}"/>
    <cellStyle name="Comma 118 2 2 2 2 3 2" xfId="45344" xr:uid="{038C0441-200A-42E7-8696-1817B8D1DB3F}"/>
    <cellStyle name="Comma 118 2 2 2 2 4" xfId="34878" xr:uid="{B817CFDB-0DDC-49FD-9B48-03D81D7F48D6}"/>
    <cellStyle name="Comma 118 2 2 2 3" xfId="16947" xr:uid="{B3638F81-BBB0-498F-8B46-EE2A8DBBA466}"/>
    <cellStyle name="Comma 118 2 2 2 3 2" xfId="27413" xr:uid="{2FA61916-14AD-42ED-9F3E-52A5E7BFC3F8}"/>
    <cellStyle name="Comma 118 2 2 2 3 2 2" xfId="49082" xr:uid="{3CD4DBC6-2547-40FF-9701-4ACABB265113}"/>
    <cellStyle name="Comma 118 2 2 2 3 3" xfId="38616" xr:uid="{A88F8DC9-AD3C-4B14-9E5C-60FC38560B2C}"/>
    <cellStyle name="Comma 118 2 2 2 4" xfId="22181" xr:uid="{EE0F9C14-4142-4F7B-ADED-6B8EAC16FB8E}"/>
    <cellStyle name="Comma 118 2 2 2 4 2" xfId="43850" xr:uid="{A709ACCD-4D4F-40EC-BF35-EFEDEA67D47D}"/>
    <cellStyle name="Comma 118 2 2 2 5" xfId="33384" xr:uid="{1F89985F-8493-44A9-96EE-BF4047BA5530}"/>
    <cellStyle name="Comma 118 2 2 3" xfId="10964" xr:uid="{878C8748-EDCE-4C42-8E9E-616B4342D41C}"/>
    <cellStyle name="Comma 118 2 2 3 2" xfId="16200" xr:uid="{0F1AEFAC-EA35-4780-AA7D-EFBCEA5F3622}"/>
    <cellStyle name="Comma 118 2 2 3 2 2" xfId="26666" xr:uid="{ED965B9F-B19C-4CDE-8C77-1B5022831029}"/>
    <cellStyle name="Comma 118 2 2 3 2 2 2" xfId="48335" xr:uid="{BDC06D05-FE26-4AC9-9CB9-FF60C2A4355C}"/>
    <cellStyle name="Comma 118 2 2 3 2 3" xfId="37869" xr:uid="{5D820814-3D2A-4A27-8EDD-ECE11B791D49}"/>
    <cellStyle name="Comma 118 2 2 3 3" xfId="21434" xr:uid="{43D62BC8-BB8B-4802-8DB3-E8944B8DAB77}"/>
    <cellStyle name="Comma 118 2 2 3 3 2" xfId="43103" xr:uid="{9858DB22-84EB-4520-8AFC-5F7B42D87A9A}"/>
    <cellStyle name="Comma 118 2 2 3 4" xfId="32637" xr:uid="{46EF3DDD-7F6D-42A3-BBEC-0DF180A20B47}"/>
    <cellStyle name="Comma 118 2 2 4" xfId="12458" xr:uid="{732FB9BD-B34E-49C0-BD18-4BEF01A48D9C}"/>
    <cellStyle name="Comma 118 2 2 4 2" xfId="17694" xr:uid="{84866A9E-D346-4DDB-B34F-AAD1C5A8F5DE}"/>
    <cellStyle name="Comma 118 2 2 4 2 2" xfId="28160" xr:uid="{43C8B19E-E61F-4EB7-8EF5-517EC595ED18}"/>
    <cellStyle name="Comma 118 2 2 4 2 2 2" xfId="49829" xr:uid="{8A62068D-300E-441C-AA1B-B7B0539172AB}"/>
    <cellStyle name="Comma 118 2 2 4 2 3" xfId="39363" xr:uid="{9B731083-60D9-4A8E-8B36-F3B5ECD2D36B}"/>
    <cellStyle name="Comma 118 2 2 4 3" xfId="22928" xr:uid="{AE7F08C7-A438-49AB-ADD0-F7539703501B}"/>
    <cellStyle name="Comma 118 2 2 4 3 2" xfId="44597" xr:uid="{BCD324CD-E3F1-49B6-AA3C-AB1C22AF386C}"/>
    <cellStyle name="Comma 118 2 2 4 4" xfId="34131" xr:uid="{E475B955-ACD9-4071-B956-7CD2991FF299}"/>
    <cellStyle name="Comma 118 2 2 5" xfId="14701" xr:uid="{ADF7B876-E83D-41A2-AED5-6E94D03046E1}"/>
    <cellStyle name="Comma 118 2 2 5 2" xfId="19933" xr:uid="{ED719B03-52BF-48DA-8D43-67C975F846BC}"/>
    <cellStyle name="Comma 118 2 2 5 2 2" xfId="30399" xr:uid="{FEC67578-1CFF-4121-B906-FAEF8B343CBB}"/>
    <cellStyle name="Comma 118 2 2 5 2 2 2" xfId="52068" xr:uid="{0E25879B-0CCE-4CFB-8AB2-808683C4DE5A}"/>
    <cellStyle name="Comma 118 2 2 5 2 3" xfId="41602" xr:uid="{DEC21342-B29D-4F74-ACE2-7D7C98DA0B75}"/>
    <cellStyle name="Comma 118 2 2 5 3" xfId="25167" xr:uid="{08CE185D-0761-42E1-9B27-4A12D334C3CB}"/>
    <cellStyle name="Comma 118 2 2 5 3 2" xfId="46836" xr:uid="{6A28CE9D-9E14-44AD-830F-31D56DD8D579}"/>
    <cellStyle name="Comma 118 2 2 5 4" xfId="36370" xr:uid="{91FEB136-D727-4D75-B853-49DB987AFC54}"/>
    <cellStyle name="Comma 118 2 2 6" xfId="15454" xr:uid="{C7728DC9-9C0E-4CD9-956A-2A5AD81AFBBF}"/>
    <cellStyle name="Comma 118 2 2 6 2" xfId="25920" xr:uid="{94B0D68F-3A86-4693-BBBD-2178010A80CE}"/>
    <cellStyle name="Comma 118 2 2 6 2 2" xfId="47589" xr:uid="{CE908621-9CF7-4EC4-BC7A-E3A3E610141C}"/>
    <cellStyle name="Comma 118 2 2 6 3" xfId="37123" xr:uid="{AF91F495-CE15-4657-A335-E7474D804124}"/>
    <cellStyle name="Comma 118 2 2 7" xfId="20688" xr:uid="{8D91A93D-376A-4B8C-A314-F41CD7687967}"/>
    <cellStyle name="Comma 118 2 2 7 2" xfId="42357" xr:uid="{EF03F201-57F0-41B3-983F-1134C32BE3D8}"/>
    <cellStyle name="Comma 118 2 2 8" xfId="31891" xr:uid="{71A2150C-EC5B-422F-8568-A37E661652FF}"/>
    <cellStyle name="Comma 118 2 3" xfId="13956" xr:uid="{1FC0A956-6374-4512-B665-81E56326199F}"/>
    <cellStyle name="Comma 118 2 3 2" xfId="19188" xr:uid="{539AB210-81D1-4E4C-8439-35FC24746225}"/>
    <cellStyle name="Comma 118 2 3 2 2" xfId="29654" xr:uid="{67A971F9-7551-4FD1-89DB-F31543FB8C13}"/>
    <cellStyle name="Comma 118 2 3 2 2 2" xfId="51323" xr:uid="{EEB3B6C0-2329-485D-8F95-5628F373494C}"/>
    <cellStyle name="Comma 118 2 3 2 3" xfId="40857" xr:uid="{66984C68-23EF-4F17-A131-C1DA17A36516}"/>
    <cellStyle name="Comma 118 2 3 3" xfId="24422" xr:uid="{66CA9EFB-7060-4BD7-8F3C-565BB301F697}"/>
    <cellStyle name="Comma 118 2 3 3 2" xfId="46091" xr:uid="{1B70DDAF-0726-4280-9930-FFBF92E7E1A1}"/>
    <cellStyle name="Comma 118 2 3 4" xfId="35625" xr:uid="{735B1AF3-6C61-454E-9257-4BBEC0AAB7FB}"/>
    <cellStyle name="Comma 118 2 4" xfId="31146" xr:uid="{BA86CD6E-F466-4EE7-AB8C-F15627441954}"/>
    <cellStyle name="Comma 118 3" xfId="9830" xr:uid="{F7230FD3-5F1D-47E4-8C0C-042F43EA9EFA}"/>
    <cellStyle name="Comma 118 3 2" xfId="11339" xr:uid="{8DAC5E16-1F86-4D05-BB4F-B3A520378C4A}"/>
    <cellStyle name="Comma 118 3 2 2" xfId="12833" xr:uid="{A1AF732D-57B2-4C22-BE96-0ADB72FE1339}"/>
    <cellStyle name="Comma 118 3 2 2 2" xfId="18069" xr:uid="{B0DA8E45-F257-46C1-925B-11EA130E005B}"/>
    <cellStyle name="Comma 118 3 2 2 2 2" xfId="28535" xr:uid="{5C413970-6BF7-422E-BA30-1EB2368F8177}"/>
    <cellStyle name="Comma 118 3 2 2 2 2 2" xfId="50204" xr:uid="{3B9F2662-FE51-485A-9480-6F7C8DB1900C}"/>
    <cellStyle name="Comma 118 3 2 2 2 3" xfId="39738" xr:uid="{264F8544-EC1D-4936-B46D-F48744B04B11}"/>
    <cellStyle name="Comma 118 3 2 2 3" xfId="23303" xr:uid="{EAE9EDBA-EA21-4F34-B215-F9A56D4D9564}"/>
    <cellStyle name="Comma 118 3 2 2 3 2" xfId="44972" xr:uid="{C63C4E2E-60E7-4229-88AB-55CC256FEC13}"/>
    <cellStyle name="Comma 118 3 2 2 4" xfId="34506" xr:uid="{3E5DF8F5-0046-477E-B587-9BC202D35DE9}"/>
    <cellStyle name="Comma 118 3 2 3" xfId="16575" xr:uid="{056D1324-B206-4C40-8360-D33C91996A09}"/>
    <cellStyle name="Comma 118 3 2 3 2" xfId="27041" xr:uid="{5DA2FFC2-5CE3-4B1D-97B5-51FB5A4124DA}"/>
    <cellStyle name="Comma 118 3 2 3 2 2" xfId="48710" xr:uid="{9156F954-FA90-415B-8C5F-AB197EFC88E3}"/>
    <cellStyle name="Comma 118 3 2 3 3" xfId="38244" xr:uid="{3F7403C1-B69E-44F8-B9C4-2F4F891E5DB3}"/>
    <cellStyle name="Comma 118 3 2 4" xfId="21809" xr:uid="{5BB1BC89-0DCD-4E1C-B70C-972A028A60A7}"/>
    <cellStyle name="Comma 118 3 2 4 2" xfId="43478" xr:uid="{22DA1DFC-F090-4FA9-9D77-DB30CEECFB45}"/>
    <cellStyle name="Comma 118 3 2 5" xfId="33012" xr:uid="{1F3382B2-89C2-490A-A46F-36A70D7650D7}"/>
    <cellStyle name="Comma 118 3 3" xfId="10592" xr:uid="{A164BB4A-B877-4AB1-960F-4EC8ADF4EC44}"/>
    <cellStyle name="Comma 118 3 3 2" xfId="15828" xr:uid="{BA801C4F-69E1-4E58-BB34-06272FB479B9}"/>
    <cellStyle name="Comma 118 3 3 2 2" xfId="26294" xr:uid="{04FDA4C5-1D14-4FCD-A1C2-D97BCCE71EB9}"/>
    <cellStyle name="Comma 118 3 3 2 2 2" xfId="47963" xr:uid="{812FE272-CE7F-4710-8788-720B03B39070}"/>
    <cellStyle name="Comma 118 3 3 2 3" xfId="37497" xr:uid="{1B2C8182-8C2D-4484-8E4C-C986912AAF5F}"/>
    <cellStyle name="Comma 118 3 3 3" xfId="21062" xr:uid="{92C9FA94-857C-47B2-B3B0-2E23E7D91B7F}"/>
    <cellStyle name="Comma 118 3 3 3 2" xfId="42731" xr:uid="{04705408-2D1B-4D64-9804-860AA42676A2}"/>
    <cellStyle name="Comma 118 3 3 4" xfId="32265" xr:uid="{0183DD19-6D2C-47AC-A59C-E107A608230F}"/>
    <cellStyle name="Comma 118 3 4" xfId="12086" xr:uid="{6DC835C2-206D-4173-9CEC-EBD6730F681F}"/>
    <cellStyle name="Comma 118 3 4 2" xfId="17322" xr:uid="{EB9625EC-3A13-4AC1-9792-DE5EDECEF004}"/>
    <cellStyle name="Comma 118 3 4 2 2" xfId="27788" xr:uid="{BD98CFD9-F9A6-4DE8-ADD0-E43FEEEFF0F6}"/>
    <cellStyle name="Comma 118 3 4 2 2 2" xfId="49457" xr:uid="{15D66F80-513F-4680-9C0C-DA666BDC234D}"/>
    <cellStyle name="Comma 118 3 4 2 3" xfId="38991" xr:uid="{1C3A17F6-C70B-492B-A470-AB9F98D4C4EA}"/>
    <cellStyle name="Comma 118 3 4 3" xfId="22556" xr:uid="{589808AC-6F6E-499D-A683-D25703A38D19}"/>
    <cellStyle name="Comma 118 3 4 3 2" xfId="44225" xr:uid="{EF45C567-AB00-491B-9636-72F527102D40}"/>
    <cellStyle name="Comma 118 3 4 4" xfId="33759" xr:uid="{2CE44107-2DE0-435A-A5B0-7A7B2FEE88ED}"/>
    <cellStyle name="Comma 118 3 5" xfId="14329" xr:uid="{5B1344E6-C886-41B4-B85F-C39E65D8AD43}"/>
    <cellStyle name="Comma 118 3 5 2" xfId="19561" xr:uid="{46B0AD61-F718-4F49-B33B-17636BFA5CD4}"/>
    <cellStyle name="Comma 118 3 5 2 2" xfId="30027" xr:uid="{63146CAB-E840-489F-A8B1-365428022CA8}"/>
    <cellStyle name="Comma 118 3 5 2 2 2" xfId="51696" xr:uid="{80BF08D8-038F-453F-BB16-9F30FF3BC788}"/>
    <cellStyle name="Comma 118 3 5 2 3" xfId="41230" xr:uid="{8CB94CEE-E5CB-49CC-8F39-4EEC4F7798E1}"/>
    <cellStyle name="Comma 118 3 5 3" xfId="24795" xr:uid="{D6B376CC-7C64-4059-9583-08096F5C40D2}"/>
    <cellStyle name="Comma 118 3 5 3 2" xfId="46464" xr:uid="{91610D47-490B-478E-9211-20AF837ACE5B}"/>
    <cellStyle name="Comma 118 3 5 4" xfId="35998" xr:uid="{2B8EBB70-512C-4F2A-8AB0-15020F22F19B}"/>
    <cellStyle name="Comma 118 3 6" xfId="15082" xr:uid="{2DB0A727-72E8-4BF7-AFFE-DC5C15633DC9}"/>
    <cellStyle name="Comma 118 3 6 2" xfId="25548" xr:uid="{2DB3FBF3-1CBE-416A-8D86-7BC84B262794}"/>
    <cellStyle name="Comma 118 3 6 2 2" xfId="47217" xr:uid="{0B0CD039-DC92-4CF8-8AE0-07051EFE12F2}"/>
    <cellStyle name="Comma 118 3 6 3" xfId="36751" xr:uid="{3F5D94E4-5018-4E21-AD5D-A4FC2574CE11}"/>
    <cellStyle name="Comma 118 3 7" xfId="20316" xr:uid="{C58DBFB9-2EB0-454A-94CF-0045E1379FA9}"/>
    <cellStyle name="Comma 118 3 7 2" xfId="41985" xr:uid="{BF366C56-9542-4723-A001-FC3CB5D45CF6}"/>
    <cellStyle name="Comma 118 3 8" xfId="31519" xr:uid="{E5EE477A-FA82-4EB2-93EE-0AC0A47FDC5B}"/>
    <cellStyle name="Comma 118 4" xfId="13585" xr:uid="{0EE60EDB-844A-470D-A25D-C112322C4FD2}"/>
    <cellStyle name="Comma 118 4 2" xfId="18817" xr:uid="{ACEE92E4-6019-4B1D-BB23-9B4205309E70}"/>
    <cellStyle name="Comma 118 4 2 2" xfId="29283" xr:uid="{63FFBD6B-C96F-4345-9253-06D60CAB26BA}"/>
    <cellStyle name="Comma 118 4 2 2 2" xfId="50952" xr:uid="{37BE3B7F-16D2-4515-8834-4B443BC8CAF2}"/>
    <cellStyle name="Comma 118 4 2 3" xfId="40486" xr:uid="{0EB7C7B9-8C19-47ED-84A9-2D732F4E5E8E}"/>
    <cellStyle name="Comma 118 4 3" xfId="24051" xr:uid="{A4BB106A-8F2E-4ABA-B035-70E7D52EFBD3}"/>
    <cellStyle name="Comma 118 4 3 2" xfId="45720" xr:uid="{C55225DE-A413-4D7E-9990-B7C98828B1EC}"/>
    <cellStyle name="Comma 118 4 4" xfId="35254" xr:uid="{D6041445-1E9E-451A-8719-7BFA0B9602FA}"/>
    <cellStyle name="Comma 118 5" xfId="30775" xr:uid="{EA8FED83-D965-44B3-AF8D-10C7D4F437A7}"/>
    <cellStyle name="Comma 119" xfId="2914" xr:uid="{00000000-0005-0000-0000-000089010000}"/>
    <cellStyle name="Comma 119 2" xfId="9454" xr:uid="{00000000-0005-0000-0000-00008A010000}"/>
    <cellStyle name="Comma 119 2 2" xfId="10203" xr:uid="{9974CC4C-C5DC-4452-9996-180717F23904}"/>
    <cellStyle name="Comma 119 2 2 2" xfId="11712" xr:uid="{6C3ED5E5-C516-4776-9BEA-EE0C7B384A9E}"/>
    <cellStyle name="Comma 119 2 2 2 2" xfId="13206" xr:uid="{AD1F51C3-0D10-4EFE-A911-3402D58B3A4C}"/>
    <cellStyle name="Comma 119 2 2 2 2 2" xfId="18442" xr:uid="{E3C49D07-46CE-453C-B818-AA7819AD7E4B}"/>
    <cellStyle name="Comma 119 2 2 2 2 2 2" xfId="28908" xr:uid="{46932F2B-D4FA-4061-A840-EE49FC863F19}"/>
    <cellStyle name="Comma 119 2 2 2 2 2 2 2" xfId="50577" xr:uid="{3CE1F858-C355-499C-BA48-C0FBAF3CEC3A}"/>
    <cellStyle name="Comma 119 2 2 2 2 2 3" xfId="40111" xr:uid="{1483C8C8-01F2-4422-ADCC-88A909CA2E77}"/>
    <cellStyle name="Comma 119 2 2 2 2 3" xfId="23676" xr:uid="{0194B5CA-6C94-4ACD-AA57-972AABAFFBF5}"/>
    <cellStyle name="Comma 119 2 2 2 2 3 2" xfId="45345" xr:uid="{4A10ECD8-D260-418C-AD78-8E1A843409ED}"/>
    <cellStyle name="Comma 119 2 2 2 2 4" xfId="34879" xr:uid="{56366537-55D4-464E-B4C6-8A375D69B646}"/>
    <cellStyle name="Comma 119 2 2 2 3" xfId="16948" xr:uid="{22AC6C72-827A-497F-A101-C3180D515587}"/>
    <cellStyle name="Comma 119 2 2 2 3 2" xfId="27414" xr:uid="{2C168707-ADB4-49CC-AADB-C02473405C59}"/>
    <cellStyle name="Comma 119 2 2 2 3 2 2" xfId="49083" xr:uid="{49DA68FA-6769-4666-BD04-C42EC26C6885}"/>
    <cellStyle name="Comma 119 2 2 2 3 3" xfId="38617" xr:uid="{5742A224-DE40-41B0-97CE-0AA7E4386974}"/>
    <cellStyle name="Comma 119 2 2 2 4" xfId="22182" xr:uid="{5EF03CEC-CDA7-4625-BE57-7374BC65F1E2}"/>
    <cellStyle name="Comma 119 2 2 2 4 2" xfId="43851" xr:uid="{3222AADE-36EA-4BAE-A6AA-CE386C1D25BD}"/>
    <cellStyle name="Comma 119 2 2 2 5" xfId="33385" xr:uid="{2349C2F5-D9AF-4CDF-983E-DD326C664671}"/>
    <cellStyle name="Comma 119 2 2 3" xfId="10965" xr:uid="{582F0317-5217-4699-AFCA-BB20DE0738A9}"/>
    <cellStyle name="Comma 119 2 2 3 2" xfId="16201" xr:uid="{3F39BDCE-AAD4-4355-A5A7-5C9737BA441B}"/>
    <cellStyle name="Comma 119 2 2 3 2 2" xfId="26667" xr:uid="{2C07E877-B146-4705-B787-98883F72E71E}"/>
    <cellStyle name="Comma 119 2 2 3 2 2 2" xfId="48336" xr:uid="{0D428D6F-8BE7-44D2-A004-20C453F9C6B6}"/>
    <cellStyle name="Comma 119 2 2 3 2 3" xfId="37870" xr:uid="{676F7D83-8CE9-42FB-A33A-A1BF3E28C9BC}"/>
    <cellStyle name="Comma 119 2 2 3 3" xfId="21435" xr:uid="{F349546C-C5EC-42F5-AAFF-9D067A2F0270}"/>
    <cellStyle name="Comma 119 2 2 3 3 2" xfId="43104" xr:uid="{FEA9F102-0226-4E6D-8578-8CD67F62D460}"/>
    <cellStyle name="Comma 119 2 2 3 4" xfId="32638" xr:uid="{F0000967-E531-4EC2-980C-F04362C7C4EA}"/>
    <cellStyle name="Comma 119 2 2 4" xfId="12459" xr:uid="{95628037-8F75-45DA-B303-53D935015E7E}"/>
    <cellStyle name="Comma 119 2 2 4 2" xfId="17695" xr:uid="{53BA8BED-356C-42A4-BFB8-A11A37B1CD25}"/>
    <cellStyle name="Comma 119 2 2 4 2 2" xfId="28161" xr:uid="{6FA5341A-B3FB-4686-9435-A0F7C89D699F}"/>
    <cellStyle name="Comma 119 2 2 4 2 2 2" xfId="49830" xr:uid="{E63F399B-B6BB-48FC-9A54-C6D5AEE822ED}"/>
    <cellStyle name="Comma 119 2 2 4 2 3" xfId="39364" xr:uid="{3289D7DE-FB1B-48AD-8B78-9B5005C53130}"/>
    <cellStyle name="Comma 119 2 2 4 3" xfId="22929" xr:uid="{5C1F0070-6AE9-4CB6-96B5-C724298EA216}"/>
    <cellStyle name="Comma 119 2 2 4 3 2" xfId="44598" xr:uid="{5B124156-0015-4CCA-9223-A6A63E24441F}"/>
    <cellStyle name="Comma 119 2 2 4 4" xfId="34132" xr:uid="{0C4E6F05-0A5E-42BA-9567-E435DEA06EC9}"/>
    <cellStyle name="Comma 119 2 2 5" xfId="14702" xr:uid="{A55397C8-0067-40AB-B6F3-BFA3DB544000}"/>
    <cellStyle name="Comma 119 2 2 5 2" xfId="19934" xr:uid="{6291F35A-C253-490E-AB3E-AF8A776C868F}"/>
    <cellStyle name="Comma 119 2 2 5 2 2" xfId="30400" xr:uid="{DF8344F1-4FB4-4A4B-8506-9DD797ADE922}"/>
    <cellStyle name="Comma 119 2 2 5 2 2 2" xfId="52069" xr:uid="{EE4A891E-2A3A-4AF7-BE4B-162B838AEC79}"/>
    <cellStyle name="Comma 119 2 2 5 2 3" xfId="41603" xr:uid="{EB3216BE-9BFB-41C2-87E9-A59DCB2B4C33}"/>
    <cellStyle name="Comma 119 2 2 5 3" xfId="25168" xr:uid="{1F9E80CD-B6D2-4474-A4FB-7B512C2FA3C1}"/>
    <cellStyle name="Comma 119 2 2 5 3 2" xfId="46837" xr:uid="{DFD6816D-5FAD-4263-A613-18EF62F8260A}"/>
    <cellStyle name="Comma 119 2 2 5 4" xfId="36371" xr:uid="{D1F2E461-3EF3-402C-904E-3815FFF530D2}"/>
    <cellStyle name="Comma 119 2 2 6" xfId="15455" xr:uid="{AACC74D1-7C5D-4B08-990C-BFDBB375186E}"/>
    <cellStyle name="Comma 119 2 2 6 2" xfId="25921" xr:uid="{BD89BC44-E704-446B-ADA3-4FAF36E956E8}"/>
    <cellStyle name="Comma 119 2 2 6 2 2" xfId="47590" xr:uid="{AC8F70A8-34B5-447A-A8A7-B16112B2D1B7}"/>
    <cellStyle name="Comma 119 2 2 6 3" xfId="37124" xr:uid="{FD11EBC1-DA6F-4F54-815D-E331F7AD1934}"/>
    <cellStyle name="Comma 119 2 2 7" xfId="20689" xr:uid="{0D6EAA68-7409-423F-9484-0626E03341E2}"/>
    <cellStyle name="Comma 119 2 2 7 2" xfId="42358" xr:uid="{E5EF7CC0-9DD7-4727-AF19-EF975175AB68}"/>
    <cellStyle name="Comma 119 2 2 8" xfId="31892" xr:uid="{ABE344B2-761A-4136-B3AB-3CC794645AAA}"/>
    <cellStyle name="Comma 119 2 3" xfId="13957" xr:uid="{C4813829-5E95-45D6-8A96-2BA2CBAE6137}"/>
    <cellStyle name="Comma 119 2 3 2" xfId="19189" xr:uid="{D4E80F92-098C-421C-A896-DD52468E3476}"/>
    <cellStyle name="Comma 119 2 3 2 2" xfId="29655" xr:uid="{38207522-656E-4CD4-A34A-6330F34A568A}"/>
    <cellStyle name="Comma 119 2 3 2 2 2" xfId="51324" xr:uid="{155463C2-440A-43B6-B028-699ED198AA34}"/>
    <cellStyle name="Comma 119 2 3 2 3" xfId="40858" xr:uid="{E6C7E83C-BB3A-4DA7-A8F8-45063BF3C7C0}"/>
    <cellStyle name="Comma 119 2 3 3" xfId="24423" xr:uid="{3023CD3A-F6C8-4F13-AC76-E194E1F5824C}"/>
    <cellStyle name="Comma 119 2 3 3 2" xfId="46092" xr:uid="{D783ECB3-9EB3-4E92-9845-64361704DF93}"/>
    <cellStyle name="Comma 119 2 3 4" xfId="35626" xr:uid="{30CB5740-0B77-45A0-ABFC-7298E2FA14A8}"/>
    <cellStyle name="Comma 119 2 4" xfId="31147" xr:uid="{69F7424C-E798-4AF8-96CF-C6840F584668}"/>
    <cellStyle name="Comma 119 3" xfId="9831" xr:uid="{FD8386B8-84F2-4362-BF0E-376C1CF4297B}"/>
    <cellStyle name="Comma 119 3 2" xfId="11340" xr:uid="{CAB8A4C3-0995-4B14-90FF-36AE3D56A345}"/>
    <cellStyle name="Comma 119 3 2 2" xfId="12834" xr:uid="{F5E0C9EE-1753-44D4-A25C-CD53A139C031}"/>
    <cellStyle name="Comma 119 3 2 2 2" xfId="18070" xr:uid="{290255E7-B32D-42EE-B05B-1D6E425F284A}"/>
    <cellStyle name="Comma 119 3 2 2 2 2" xfId="28536" xr:uid="{C57E5E69-3083-4583-993A-4E95E7CA688B}"/>
    <cellStyle name="Comma 119 3 2 2 2 2 2" xfId="50205" xr:uid="{A7BFC85E-8921-4B62-B1F8-2B888B2DDB3A}"/>
    <cellStyle name="Comma 119 3 2 2 2 3" xfId="39739" xr:uid="{D9185213-569C-483D-BACC-808F7FA533E7}"/>
    <cellStyle name="Comma 119 3 2 2 3" xfId="23304" xr:uid="{EA26F51F-95CA-4B35-89CD-BF128D13DFFC}"/>
    <cellStyle name="Comma 119 3 2 2 3 2" xfId="44973" xr:uid="{4674FB39-62D3-449D-9322-C6382D5CA636}"/>
    <cellStyle name="Comma 119 3 2 2 4" xfId="34507" xr:uid="{D9595A5F-7CC3-4D93-9EAE-D0625C0EC520}"/>
    <cellStyle name="Comma 119 3 2 3" xfId="16576" xr:uid="{8D8ED25C-6C7A-41FF-AD2C-BAE0EAA82386}"/>
    <cellStyle name="Comma 119 3 2 3 2" xfId="27042" xr:uid="{4A348C7F-EFAB-4AF9-9E0D-01CF79E9C826}"/>
    <cellStyle name="Comma 119 3 2 3 2 2" xfId="48711" xr:uid="{FF481606-CED8-4ABB-AB70-70AFCFC8B596}"/>
    <cellStyle name="Comma 119 3 2 3 3" xfId="38245" xr:uid="{C7978223-86C0-494A-A0DC-4E32692ECF6C}"/>
    <cellStyle name="Comma 119 3 2 4" xfId="21810" xr:uid="{75163496-BE20-4ED9-8C2F-3AC38160CE18}"/>
    <cellStyle name="Comma 119 3 2 4 2" xfId="43479" xr:uid="{15453E37-2ECA-4542-8815-C14DD2C2B1BD}"/>
    <cellStyle name="Comma 119 3 2 5" xfId="33013" xr:uid="{B99093E8-8639-4BE9-98D9-700AE22F3CF7}"/>
    <cellStyle name="Comma 119 3 3" xfId="10593" xr:uid="{2F4E1241-FEC0-45C5-A24C-6CE9B68BB06A}"/>
    <cellStyle name="Comma 119 3 3 2" xfId="15829" xr:uid="{8276E6F2-F37F-4682-AED7-828310E4A6A4}"/>
    <cellStyle name="Comma 119 3 3 2 2" xfId="26295" xr:uid="{28372387-0114-4333-8181-3823ECE8CC06}"/>
    <cellStyle name="Comma 119 3 3 2 2 2" xfId="47964" xr:uid="{14F5B6C7-8AD5-4457-9C60-AEAD930E3DF1}"/>
    <cellStyle name="Comma 119 3 3 2 3" xfId="37498" xr:uid="{B06B256E-34EC-4757-8393-44868E50C14C}"/>
    <cellStyle name="Comma 119 3 3 3" xfId="21063" xr:uid="{FC1AC6C8-CF76-466D-AAD8-5E2A89AAE0CF}"/>
    <cellStyle name="Comma 119 3 3 3 2" xfId="42732" xr:uid="{7A245304-C360-456B-8022-F469AD97BD19}"/>
    <cellStyle name="Comma 119 3 3 4" xfId="32266" xr:uid="{00EAC126-B51A-4541-AE1C-8EFA61D981F7}"/>
    <cellStyle name="Comma 119 3 4" xfId="12087" xr:uid="{F66A1697-7805-4698-8EBB-415C1B2D3A84}"/>
    <cellStyle name="Comma 119 3 4 2" xfId="17323" xr:uid="{D66161D4-24D7-42E5-9975-08F6D0A4BCB0}"/>
    <cellStyle name="Comma 119 3 4 2 2" xfId="27789" xr:uid="{7A63A9EC-628C-49F9-9C24-019126300C02}"/>
    <cellStyle name="Comma 119 3 4 2 2 2" xfId="49458" xr:uid="{5F664661-9D5C-4894-AC83-F712218C359B}"/>
    <cellStyle name="Comma 119 3 4 2 3" xfId="38992" xr:uid="{47275C4B-730C-42D5-876D-4E90543CE7AA}"/>
    <cellStyle name="Comma 119 3 4 3" xfId="22557" xr:uid="{A66E8516-380D-4EB4-956E-E730B3503591}"/>
    <cellStyle name="Comma 119 3 4 3 2" xfId="44226" xr:uid="{DE95D9C6-CB02-4F37-9762-3A9354ADAE3B}"/>
    <cellStyle name="Comma 119 3 4 4" xfId="33760" xr:uid="{7CE53FCE-AB37-4EBC-B174-DE6E50E528D4}"/>
    <cellStyle name="Comma 119 3 5" xfId="14330" xr:uid="{D7CED174-891D-4510-BCC6-CF330D75951F}"/>
    <cellStyle name="Comma 119 3 5 2" xfId="19562" xr:uid="{50C399F0-3065-4042-8687-4F525F5ABF9E}"/>
    <cellStyle name="Comma 119 3 5 2 2" xfId="30028" xr:uid="{97B92D37-BBA7-4466-B295-1488CCBF4487}"/>
    <cellStyle name="Comma 119 3 5 2 2 2" xfId="51697" xr:uid="{B8A3F8BF-0722-4BC2-A317-082B7738816C}"/>
    <cellStyle name="Comma 119 3 5 2 3" xfId="41231" xr:uid="{21AF95C5-621B-40AE-9752-D80069A88A44}"/>
    <cellStyle name="Comma 119 3 5 3" xfId="24796" xr:uid="{C019F7FE-EE10-420E-BBF6-97A06069ED5D}"/>
    <cellStyle name="Comma 119 3 5 3 2" xfId="46465" xr:uid="{A3F3FEFC-093C-40FE-A06A-27796D5A9C61}"/>
    <cellStyle name="Comma 119 3 5 4" xfId="35999" xr:uid="{FF3D46D4-B795-4DCC-B68C-65377E840CCC}"/>
    <cellStyle name="Comma 119 3 6" xfId="15083" xr:uid="{7C465056-9FE5-407C-932D-6DCAEEED6896}"/>
    <cellStyle name="Comma 119 3 6 2" xfId="25549" xr:uid="{048D8FD3-F867-435F-9A96-6AE92B4C0ACD}"/>
    <cellStyle name="Comma 119 3 6 2 2" xfId="47218" xr:uid="{A4AD740A-7E60-448E-9725-1D8150AFB381}"/>
    <cellStyle name="Comma 119 3 6 3" xfId="36752" xr:uid="{118E597A-DE94-4AA2-82CE-E9BFB3F4DD02}"/>
    <cellStyle name="Comma 119 3 7" xfId="20317" xr:uid="{1DD532AD-9F74-4836-993A-B185542EA9F6}"/>
    <cellStyle name="Comma 119 3 7 2" xfId="41986" xr:uid="{F1F2F760-7747-4278-AEA3-1833B5167A7A}"/>
    <cellStyle name="Comma 119 3 8" xfId="31520" xr:uid="{DF803124-12D3-4055-8510-D0CE409ACD4D}"/>
    <cellStyle name="Comma 119 4" xfId="13586" xr:uid="{AF7226D8-640E-4EDA-9E4F-C6EB6125F7BE}"/>
    <cellStyle name="Comma 119 4 2" xfId="18818" xr:uid="{FE4F2194-2FA2-4E4A-ACBA-41848FF77C09}"/>
    <cellStyle name="Comma 119 4 2 2" xfId="29284" xr:uid="{6296FD4B-98B5-4FB9-9D43-263D55BEA4CD}"/>
    <cellStyle name="Comma 119 4 2 2 2" xfId="50953" xr:uid="{E727D5A6-6C85-42F5-A8C2-11F56C7F4494}"/>
    <cellStyle name="Comma 119 4 2 3" xfId="40487" xr:uid="{DD9A64D1-F215-448F-B7E4-B76AA6068278}"/>
    <cellStyle name="Comma 119 4 3" xfId="24052" xr:uid="{001AA97B-12F0-44A9-8B20-0FE55859B890}"/>
    <cellStyle name="Comma 119 4 3 2" xfId="45721" xr:uid="{98DDCDED-DAA2-4DBE-A49B-1293D2C44CE1}"/>
    <cellStyle name="Comma 119 4 4" xfId="35255" xr:uid="{1F348D53-E396-4BFE-B8DC-9B5570D94E6A}"/>
    <cellStyle name="Comma 119 5" xfId="30776" xr:uid="{6B82AF21-C3D4-432D-AE04-65D715CEF3EA}"/>
    <cellStyle name="Comma 12" xfId="86" xr:uid="{00000000-0005-0000-0000-00008B010000}"/>
    <cellStyle name="Comma 12 2" xfId="457" xr:uid="{00000000-0005-0000-0000-00008C010000}"/>
    <cellStyle name="Comma 12 2 2" xfId="9287" xr:uid="{00000000-0005-0000-0000-00008D010000}"/>
    <cellStyle name="Comma 12 2 2 2" xfId="10036" xr:uid="{6A4EF319-B863-4474-A9F7-3584F1E6DAA6}"/>
    <cellStyle name="Comma 12 2 2 2 2" xfId="11545" xr:uid="{D7C3BA55-0948-411F-B70E-0A8CB8F5E8E0}"/>
    <cellStyle name="Comma 12 2 2 2 2 2" xfId="13039" xr:uid="{8C4BFBC9-ADCB-4793-B7D0-5B6F92D36B82}"/>
    <cellStyle name="Comma 12 2 2 2 2 2 2" xfId="18275" xr:uid="{44BFA42F-568C-40FE-A47D-B530950EDD9B}"/>
    <cellStyle name="Comma 12 2 2 2 2 2 2 2" xfId="28741" xr:uid="{58F81374-D029-435B-8725-EEABEB58EBCD}"/>
    <cellStyle name="Comma 12 2 2 2 2 2 2 2 2" xfId="50410" xr:uid="{4A377E43-8F88-4BCD-A2A7-B574A3B0E81D}"/>
    <cellStyle name="Comma 12 2 2 2 2 2 2 3" xfId="39944" xr:uid="{9D80340E-7297-4BFE-9067-32B47B682D75}"/>
    <cellStyle name="Comma 12 2 2 2 2 2 3" xfId="23509" xr:uid="{B8797016-7786-4BA8-BB04-43128A19F07F}"/>
    <cellStyle name="Comma 12 2 2 2 2 2 3 2" xfId="45178" xr:uid="{25A0DB38-8E8F-483D-8793-B9537FB12108}"/>
    <cellStyle name="Comma 12 2 2 2 2 2 4" xfId="34712" xr:uid="{1CBE6731-91AD-4E9B-A7BC-6F6F16F65353}"/>
    <cellStyle name="Comma 12 2 2 2 2 3" xfId="16781" xr:uid="{4F28D49E-D831-4CE5-866E-0FADAE331564}"/>
    <cellStyle name="Comma 12 2 2 2 2 3 2" xfId="27247" xr:uid="{2CB1EFC9-A150-47AB-B7FA-DB012388144C}"/>
    <cellStyle name="Comma 12 2 2 2 2 3 2 2" xfId="48916" xr:uid="{368D1208-91B7-4FD4-8AB8-FDE214503F3C}"/>
    <cellStyle name="Comma 12 2 2 2 2 3 3" xfId="38450" xr:uid="{45FBAEA9-F497-464B-9C56-A18DD27106E1}"/>
    <cellStyle name="Comma 12 2 2 2 2 4" xfId="22015" xr:uid="{F7546DF6-361C-4FEA-A0BF-649FA118FE97}"/>
    <cellStyle name="Comma 12 2 2 2 2 4 2" xfId="43684" xr:uid="{022ADF93-602B-4FE6-9417-76997EF7625C}"/>
    <cellStyle name="Comma 12 2 2 2 2 5" xfId="33218" xr:uid="{BC87135E-68BA-4FAB-9A68-8D390C561A70}"/>
    <cellStyle name="Comma 12 2 2 2 3" xfId="10798" xr:uid="{A9DEA6FC-DEE6-4277-8ACA-4832C8AB9CFD}"/>
    <cellStyle name="Comma 12 2 2 2 3 2" xfId="16034" xr:uid="{9E005682-41C1-4096-A999-E8A9199F7292}"/>
    <cellStyle name="Comma 12 2 2 2 3 2 2" xfId="26500" xr:uid="{4918346F-1133-4CD9-99EF-179F8E5B1B4E}"/>
    <cellStyle name="Comma 12 2 2 2 3 2 2 2" xfId="48169" xr:uid="{BAA7EF67-D895-4986-9A58-6A67D1E39752}"/>
    <cellStyle name="Comma 12 2 2 2 3 2 3" xfId="37703" xr:uid="{E58375AA-79D5-4B71-B903-41906159E75D}"/>
    <cellStyle name="Comma 12 2 2 2 3 3" xfId="21268" xr:uid="{056C60E4-2874-4D43-ACF2-D783259F3973}"/>
    <cellStyle name="Comma 12 2 2 2 3 3 2" xfId="42937" xr:uid="{4D5C8ADF-F0C9-477A-8172-875BB95EAFBE}"/>
    <cellStyle name="Comma 12 2 2 2 3 4" xfId="32471" xr:uid="{F5F09BBE-41B0-41D4-8392-3B4993288BC0}"/>
    <cellStyle name="Comma 12 2 2 2 4" xfId="12292" xr:uid="{F4272F86-628D-46BA-8291-95512A3BD8BE}"/>
    <cellStyle name="Comma 12 2 2 2 4 2" xfId="17528" xr:uid="{FDE4012E-E15C-48DC-9032-51199DB1A478}"/>
    <cellStyle name="Comma 12 2 2 2 4 2 2" xfId="27994" xr:uid="{1A994572-553E-4256-B742-C7953B05BB3E}"/>
    <cellStyle name="Comma 12 2 2 2 4 2 2 2" xfId="49663" xr:uid="{E636798D-6919-4EBC-B32D-BD557D348A04}"/>
    <cellStyle name="Comma 12 2 2 2 4 2 3" xfId="39197" xr:uid="{812770BE-D62F-486A-9E7B-570903D9D554}"/>
    <cellStyle name="Comma 12 2 2 2 4 3" xfId="22762" xr:uid="{A6EFAAA5-00B1-472A-B2E5-367CD6364A89}"/>
    <cellStyle name="Comma 12 2 2 2 4 3 2" xfId="44431" xr:uid="{3C82188E-689F-49D6-BF46-A84D95B27287}"/>
    <cellStyle name="Comma 12 2 2 2 4 4" xfId="33965" xr:uid="{23FB2F18-7975-4F75-9E09-56CDFDE0D659}"/>
    <cellStyle name="Comma 12 2 2 2 5" xfId="14535" xr:uid="{A2D0303B-8CEA-423B-8EDA-F8E9B388AE02}"/>
    <cellStyle name="Comma 12 2 2 2 5 2" xfId="19767" xr:uid="{8A224B86-6228-47E2-9EA7-F4815054BC99}"/>
    <cellStyle name="Comma 12 2 2 2 5 2 2" xfId="30233" xr:uid="{5EB37664-B7D7-442F-A83E-2583ED55BB84}"/>
    <cellStyle name="Comma 12 2 2 2 5 2 2 2" xfId="51902" xr:uid="{A6E193E8-8B48-476F-9906-47FEF7F2F183}"/>
    <cellStyle name="Comma 12 2 2 2 5 2 3" xfId="41436" xr:uid="{F3DB4936-E88C-4F06-81C2-1E8C881E73CE}"/>
    <cellStyle name="Comma 12 2 2 2 5 3" xfId="25001" xr:uid="{4213E19E-0B63-4D72-B83C-17A6F8444507}"/>
    <cellStyle name="Comma 12 2 2 2 5 3 2" xfId="46670" xr:uid="{C2C28B79-A148-4548-AE15-C9442CFEF1E4}"/>
    <cellStyle name="Comma 12 2 2 2 5 4" xfId="36204" xr:uid="{AF3B070E-40A9-4EC2-B554-E4B7FA5C6643}"/>
    <cellStyle name="Comma 12 2 2 2 6" xfId="15288" xr:uid="{E2CE9202-860A-40BB-AB2E-25162C3FCDB7}"/>
    <cellStyle name="Comma 12 2 2 2 6 2" xfId="25754" xr:uid="{96B1B8FC-1674-4804-A1E0-BB75E589D919}"/>
    <cellStyle name="Comma 12 2 2 2 6 2 2" xfId="47423" xr:uid="{14D0F052-C01E-4326-BAF1-B75340E292EB}"/>
    <cellStyle name="Comma 12 2 2 2 6 3" xfId="36957" xr:uid="{DB0F24B1-1166-4C2D-A391-81163091FE69}"/>
    <cellStyle name="Comma 12 2 2 2 7" xfId="20522" xr:uid="{513697A2-C80F-4D50-A1D1-7F329A4D88BD}"/>
    <cellStyle name="Comma 12 2 2 2 7 2" xfId="42191" xr:uid="{8A2ECC71-E6E5-4A1D-8660-79F73EF7714D}"/>
    <cellStyle name="Comma 12 2 2 2 8" xfId="31725" xr:uid="{2A4C7756-700C-4B3C-A09A-ED5E4135DA9E}"/>
    <cellStyle name="Comma 12 2 2 3" xfId="13790" xr:uid="{2FBA5D5F-AE88-44AF-85CC-4EB7614E3DC8}"/>
    <cellStyle name="Comma 12 2 2 3 2" xfId="19022" xr:uid="{DBF8C01E-B8A9-4B63-8B25-2BE96B51038F}"/>
    <cellStyle name="Comma 12 2 2 3 2 2" xfId="29488" xr:uid="{B5641F4D-6D1B-47E2-967E-F4C8C8997EA2}"/>
    <cellStyle name="Comma 12 2 2 3 2 2 2" xfId="51157" xr:uid="{B93B676D-03CB-465B-8EC3-27DA34B0038B}"/>
    <cellStyle name="Comma 12 2 2 3 2 3" xfId="40691" xr:uid="{32E82351-F4DC-4FF2-8DDC-BF885FD24F24}"/>
    <cellStyle name="Comma 12 2 2 3 3" xfId="24256" xr:uid="{3CE4FE13-0A01-49B7-A713-86D27361541B}"/>
    <cellStyle name="Comma 12 2 2 3 3 2" xfId="45925" xr:uid="{385C64B5-7A12-4AE1-903F-671F850B6D8D}"/>
    <cellStyle name="Comma 12 2 2 3 4" xfId="35459" xr:uid="{1695BB17-1219-437E-8B3C-416A8D9C70ED}"/>
    <cellStyle name="Comma 12 2 2 4" xfId="30980" xr:uid="{AFCB8C63-2861-442C-871C-3B3AA3E54CCA}"/>
    <cellStyle name="Comma 12 2 3" xfId="9662" xr:uid="{BD15FEF0-5D4D-4E2E-8843-E57B313E6F6E}"/>
    <cellStyle name="Comma 12 2 3 2" xfId="11171" xr:uid="{FB9C38A8-2F87-43EE-95ED-130687303541}"/>
    <cellStyle name="Comma 12 2 3 2 2" xfId="12665" xr:uid="{E6758E89-6EF5-4986-AD97-E33B4DFD1BAD}"/>
    <cellStyle name="Comma 12 2 3 2 2 2" xfId="17901" xr:uid="{F8FC3902-DE2C-475C-8E1D-C9A7E8E0CC36}"/>
    <cellStyle name="Comma 12 2 3 2 2 2 2" xfId="28367" xr:uid="{4F24A107-F58E-4D7F-B7D5-67E8DFEF30B0}"/>
    <cellStyle name="Comma 12 2 3 2 2 2 2 2" xfId="50036" xr:uid="{4D56801E-C2A7-4841-80BE-B20C73DE3AD3}"/>
    <cellStyle name="Comma 12 2 3 2 2 2 3" xfId="39570" xr:uid="{5AE69A5B-C365-4090-828F-4DD7F4F14416}"/>
    <cellStyle name="Comma 12 2 3 2 2 3" xfId="23135" xr:uid="{C5E0246E-59D1-4E24-B6AE-A8DA87AC8C35}"/>
    <cellStyle name="Comma 12 2 3 2 2 3 2" xfId="44804" xr:uid="{20520886-F717-4E55-8D31-E7BC8FA2223C}"/>
    <cellStyle name="Comma 12 2 3 2 2 4" xfId="34338" xr:uid="{A5AE1587-CD15-4E55-8CE8-CA69566FD3A3}"/>
    <cellStyle name="Comma 12 2 3 2 3" xfId="16407" xr:uid="{15287861-83A7-43CF-AC02-CF106ADFE1AC}"/>
    <cellStyle name="Comma 12 2 3 2 3 2" xfId="26873" xr:uid="{FD036396-02DE-4745-B7A5-ECC9C2613338}"/>
    <cellStyle name="Comma 12 2 3 2 3 2 2" xfId="48542" xr:uid="{4ED089DF-6A37-45B7-8A7A-AF365DC3EC75}"/>
    <cellStyle name="Comma 12 2 3 2 3 3" xfId="38076" xr:uid="{2A53F79C-B806-4A59-9C44-3E3343DE6763}"/>
    <cellStyle name="Comma 12 2 3 2 4" xfId="21641" xr:uid="{A865E894-5F59-4473-9A8E-202639CE8722}"/>
    <cellStyle name="Comma 12 2 3 2 4 2" xfId="43310" xr:uid="{540C333D-F586-49B8-99A0-08272D341063}"/>
    <cellStyle name="Comma 12 2 3 2 5" xfId="32844" xr:uid="{2251E071-E95E-44CA-B053-DE416C834A0A}"/>
    <cellStyle name="Comma 12 2 3 3" xfId="10424" xr:uid="{AFF5D42D-856D-442A-9235-7C673D5E4C65}"/>
    <cellStyle name="Comma 12 2 3 3 2" xfId="15660" xr:uid="{375290EE-8F5B-48E2-844E-096890664E9A}"/>
    <cellStyle name="Comma 12 2 3 3 2 2" xfId="26126" xr:uid="{90E4E519-E440-417F-AAC8-047FEA198F4F}"/>
    <cellStyle name="Comma 12 2 3 3 2 2 2" xfId="47795" xr:uid="{E3C056F8-12A3-45E9-B141-CFBC30EED888}"/>
    <cellStyle name="Comma 12 2 3 3 2 3" xfId="37329" xr:uid="{C917BDCA-85F5-47CF-8246-69964F47250F}"/>
    <cellStyle name="Comma 12 2 3 3 3" xfId="20894" xr:uid="{9A7C7F5F-9724-4D3F-B2BD-EDF26AB2A360}"/>
    <cellStyle name="Comma 12 2 3 3 3 2" xfId="42563" xr:uid="{6A350545-EC5F-4FD9-8260-437140FEAE26}"/>
    <cellStyle name="Comma 12 2 3 3 4" xfId="32097" xr:uid="{A380A27A-3AB0-4594-BEEB-4D7540BE97ED}"/>
    <cellStyle name="Comma 12 2 3 4" xfId="11918" xr:uid="{AE2963CA-15D1-4FCB-97C5-D8737E70DA41}"/>
    <cellStyle name="Comma 12 2 3 4 2" xfId="17154" xr:uid="{7C1D02AC-5641-4924-955A-7A95AEF601A3}"/>
    <cellStyle name="Comma 12 2 3 4 2 2" xfId="27620" xr:uid="{69BF6B19-4F85-4C69-87E7-C4B6BCC091AB}"/>
    <cellStyle name="Comma 12 2 3 4 2 2 2" xfId="49289" xr:uid="{0850D9F2-0A8A-4479-9A72-ADDC6CEB99EA}"/>
    <cellStyle name="Comma 12 2 3 4 2 3" xfId="38823" xr:uid="{B54A3B32-A5A3-480C-A520-37F661EB786C}"/>
    <cellStyle name="Comma 12 2 3 4 3" xfId="22388" xr:uid="{9D0AF6A8-4F58-4171-ABB6-59343F96248F}"/>
    <cellStyle name="Comma 12 2 3 4 3 2" xfId="44057" xr:uid="{5910A62E-726C-4372-AE37-403D45884615}"/>
    <cellStyle name="Comma 12 2 3 4 4" xfId="33591" xr:uid="{B35718BF-8C53-4DCB-84A4-0330CA6AA71A}"/>
    <cellStyle name="Comma 12 2 3 5" xfId="14161" xr:uid="{0F14ECC7-5386-4634-A2FA-8FEAFF09DBDA}"/>
    <cellStyle name="Comma 12 2 3 5 2" xfId="19393" xr:uid="{B3FBE6A9-CE03-412E-B6B2-C14F57D5E99D}"/>
    <cellStyle name="Comma 12 2 3 5 2 2" xfId="29859" xr:uid="{5FE56954-581E-45D2-AAC0-314FDAC934BC}"/>
    <cellStyle name="Comma 12 2 3 5 2 2 2" xfId="51528" xr:uid="{4F2AB327-9340-4B7B-86E2-EC9A54BBC10A}"/>
    <cellStyle name="Comma 12 2 3 5 2 3" xfId="41062" xr:uid="{E7AA9CDB-A923-48B8-BA26-8FFC394EF16E}"/>
    <cellStyle name="Comma 12 2 3 5 3" xfId="24627" xr:uid="{EDC04A3E-EBA6-4373-85BC-D5F2C8743104}"/>
    <cellStyle name="Comma 12 2 3 5 3 2" xfId="46296" xr:uid="{33BF3381-0A9F-4572-BC1A-07FE6BB3B4C7}"/>
    <cellStyle name="Comma 12 2 3 5 4" xfId="35830" xr:uid="{16F7EE8E-0AE4-43E3-9AE9-0FA1C5F2E926}"/>
    <cellStyle name="Comma 12 2 3 6" xfId="14914" xr:uid="{5BD93BF4-8D24-47E5-BF48-7634B5AE774D}"/>
    <cellStyle name="Comma 12 2 3 6 2" xfId="25380" xr:uid="{B484836B-5E25-4CE6-9631-E38778C204D8}"/>
    <cellStyle name="Comma 12 2 3 6 2 2" xfId="47049" xr:uid="{4AA4EF37-7D9C-4C3D-A0C9-69D3153473FA}"/>
    <cellStyle name="Comma 12 2 3 6 3" xfId="36583" xr:uid="{72F65826-885E-4A8A-913C-C891C28576A7}"/>
    <cellStyle name="Comma 12 2 3 7" xfId="20148" xr:uid="{084296D5-37F2-43E9-903F-E716B4D101E5}"/>
    <cellStyle name="Comma 12 2 3 7 2" xfId="41817" xr:uid="{8F4D57C4-FB4B-4294-9031-DF259C74A3CE}"/>
    <cellStyle name="Comma 12 2 3 8" xfId="31351" xr:uid="{F8143A4A-F774-485F-9BA2-2B6032CAE133}"/>
    <cellStyle name="Comma 12 2 4" xfId="13419" xr:uid="{AE642602-0045-4D18-B25E-07FF4FDA9703}"/>
    <cellStyle name="Comma 12 2 4 2" xfId="18651" xr:uid="{8A6F1C7A-8213-4DB9-8520-194341359398}"/>
    <cellStyle name="Comma 12 2 4 2 2" xfId="29117" xr:uid="{6512D2B6-E614-41DF-8EB7-E3849451989E}"/>
    <cellStyle name="Comma 12 2 4 2 2 2" xfId="50786" xr:uid="{95607B3F-DDD2-48B6-B91A-2714FF06C0B0}"/>
    <cellStyle name="Comma 12 2 4 2 3" xfId="40320" xr:uid="{E250B895-D2B4-4CCF-A8DE-94C8F5088A56}"/>
    <cellStyle name="Comma 12 2 4 3" xfId="23885" xr:uid="{CC99E341-BBB6-4B02-9378-92A465931109}"/>
    <cellStyle name="Comma 12 2 4 3 2" xfId="45554" xr:uid="{3411AE5B-8F7E-41EE-96BB-9740F3348D4D}"/>
    <cellStyle name="Comma 12 2 4 4" xfId="35088" xr:uid="{2874B0A9-1B51-4589-AEDC-2223CAC8532F}"/>
    <cellStyle name="Comma 12 2 5" xfId="30609" xr:uid="{4115F6CA-895D-4706-BA3D-50D681D7670B}"/>
    <cellStyle name="Comma 12 3" xfId="9137" xr:uid="{00000000-0005-0000-0000-00008E010000}"/>
    <cellStyle name="Comma 12 3 2" xfId="9886" xr:uid="{515B978D-4E4F-48A4-8E51-C7B8644E0A38}"/>
    <cellStyle name="Comma 12 3 2 2" xfId="11395" xr:uid="{6524C0A6-3AE7-410B-BF02-786A036A85BE}"/>
    <cellStyle name="Comma 12 3 2 2 2" xfId="12889" xr:uid="{72585193-AF4E-4262-87BC-AA7FFA349FE7}"/>
    <cellStyle name="Comma 12 3 2 2 2 2" xfId="18125" xr:uid="{548EB3F6-0189-40AA-88CB-A567EE818E7B}"/>
    <cellStyle name="Comma 12 3 2 2 2 2 2" xfId="28591" xr:uid="{57B6A096-446D-47D5-869A-33AB379AEA3D}"/>
    <cellStyle name="Comma 12 3 2 2 2 2 2 2" xfId="50260" xr:uid="{D12B45C4-7D2C-4E5B-BA1A-5466B3C2829B}"/>
    <cellStyle name="Comma 12 3 2 2 2 2 3" xfId="39794" xr:uid="{B01677A4-A426-4F72-9FEE-8C2131BE578A}"/>
    <cellStyle name="Comma 12 3 2 2 2 3" xfId="23359" xr:uid="{12BBF9CA-F55B-4123-B6B5-ECEF393821C1}"/>
    <cellStyle name="Comma 12 3 2 2 2 3 2" xfId="45028" xr:uid="{C578022C-3FAA-4837-8DDC-3491A5E82F9C}"/>
    <cellStyle name="Comma 12 3 2 2 2 4" xfId="34562" xr:uid="{2E69FBD3-B2F4-4C5E-A194-B060D5BE0BB0}"/>
    <cellStyle name="Comma 12 3 2 2 3" xfId="16631" xr:uid="{B75D4416-DA13-4CF2-BC3F-45B724576021}"/>
    <cellStyle name="Comma 12 3 2 2 3 2" xfId="27097" xr:uid="{98FB62C8-A1A6-4BFB-AB91-B723D62EE6CA}"/>
    <cellStyle name="Comma 12 3 2 2 3 2 2" xfId="48766" xr:uid="{C56B1609-F0FA-4EF8-9184-C727A6408CA4}"/>
    <cellStyle name="Comma 12 3 2 2 3 3" xfId="38300" xr:uid="{91E2F54D-C2F7-4646-92DB-3E9CAE05D015}"/>
    <cellStyle name="Comma 12 3 2 2 4" xfId="21865" xr:uid="{D7803968-2FAD-4297-B928-79DDEA7E34DB}"/>
    <cellStyle name="Comma 12 3 2 2 4 2" xfId="43534" xr:uid="{940AED23-9B7F-431A-90A2-E99FD7ADA660}"/>
    <cellStyle name="Comma 12 3 2 2 5" xfId="33068" xr:uid="{06070A5F-BEBB-423B-A0F9-6E4026B46C46}"/>
    <cellStyle name="Comma 12 3 2 3" xfId="10648" xr:uid="{1712BDC7-A073-4DE0-A5E6-A4379F56D2FD}"/>
    <cellStyle name="Comma 12 3 2 3 2" xfId="15884" xr:uid="{28AC9F0D-7679-45D5-9E38-969FF183F414}"/>
    <cellStyle name="Comma 12 3 2 3 2 2" xfId="26350" xr:uid="{801AAE33-14DF-4E31-9008-47A78DB72190}"/>
    <cellStyle name="Comma 12 3 2 3 2 2 2" xfId="48019" xr:uid="{C40C42E9-3D41-49CB-A35A-0AC62F7FFB53}"/>
    <cellStyle name="Comma 12 3 2 3 2 3" xfId="37553" xr:uid="{6D247BAC-10E1-4823-A3C0-44F0C37B00FC}"/>
    <cellStyle name="Comma 12 3 2 3 3" xfId="21118" xr:uid="{4B84ABF3-49FF-4D8C-878B-E65562DE0C18}"/>
    <cellStyle name="Comma 12 3 2 3 3 2" xfId="42787" xr:uid="{AF601CF3-5058-4ABC-A596-20BE99CB4BF7}"/>
    <cellStyle name="Comma 12 3 2 3 4" xfId="32321" xr:uid="{351A2507-9E2F-4AD3-912C-93790C798B2E}"/>
    <cellStyle name="Comma 12 3 2 4" xfId="12142" xr:uid="{E4AC9E2F-0C02-46B3-A938-C312AFEF31D4}"/>
    <cellStyle name="Comma 12 3 2 4 2" xfId="17378" xr:uid="{EE9ACAF4-5A04-4C7A-8C69-47D12D7FFCF6}"/>
    <cellStyle name="Comma 12 3 2 4 2 2" xfId="27844" xr:uid="{0845DC7A-A3BF-4C33-8CD2-3C5BB1DC65A6}"/>
    <cellStyle name="Comma 12 3 2 4 2 2 2" xfId="49513" xr:uid="{6B3D337F-C39B-4765-8FEC-C3517CFB84EE}"/>
    <cellStyle name="Comma 12 3 2 4 2 3" xfId="39047" xr:uid="{215E880E-ABF1-405F-9B5F-47685A8F13E2}"/>
    <cellStyle name="Comma 12 3 2 4 3" xfId="22612" xr:uid="{B5D46ABA-B227-4315-8F36-F4976EB01F44}"/>
    <cellStyle name="Comma 12 3 2 4 3 2" xfId="44281" xr:uid="{264D5C0A-90ED-4158-88EB-2DCD378A364A}"/>
    <cellStyle name="Comma 12 3 2 4 4" xfId="33815" xr:uid="{90A85288-86BB-435D-A419-69346E718289}"/>
    <cellStyle name="Comma 12 3 2 5" xfId="14385" xr:uid="{3A07DC9E-09B7-4B91-8DB6-F19799F2CEE6}"/>
    <cellStyle name="Comma 12 3 2 5 2" xfId="19617" xr:uid="{94CC9AFA-F537-4CAB-A18B-71A1F671DC8A}"/>
    <cellStyle name="Comma 12 3 2 5 2 2" xfId="30083" xr:uid="{F5A8AB2B-0BEF-4E34-A2E7-34599439CF04}"/>
    <cellStyle name="Comma 12 3 2 5 2 2 2" xfId="51752" xr:uid="{235D8F3B-A3C5-49A7-88CF-92F3D75B758A}"/>
    <cellStyle name="Comma 12 3 2 5 2 3" xfId="41286" xr:uid="{B950315A-E196-4880-B820-69B2915326C5}"/>
    <cellStyle name="Comma 12 3 2 5 3" xfId="24851" xr:uid="{3B2E2D28-953A-4074-B01A-0A9ADE9CFF0D}"/>
    <cellStyle name="Comma 12 3 2 5 3 2" xfId="46520" xr:uid="{F5B9AB0E-D613-4AA8-B875-946E40FED8DB}"/>
    <cellStyle name="Comma 12 3 2 5 4" xfId="36054" xr:uid="{115B19D7-6DAF-4214-86B2-96A152096488}"/>
    <cellStyle name="Comma 12 3 2 6" xfId="15138" xr:uid="{6628F989-55CD-4E88-A67F-C55546D9F1D0}"/>
    <cellStyle name="Comma 12 3 2 6 2" xfId="25604" xr:uid="{EFFE78B1-2933-48C1-8741-F2BD37AA87A3}"/>
    <cellStyle name="Comma 12 3 2 6 2 2" xfId="47273" xr:uid="{4FA44B4F-A394-4A00-938C-8A734D9418B2}"/>
    <cellStyle name="Comma 12 3 2 6 3" xfId="36807" xr:uid="{74276547-6ED5-4F4F-8101-356AA29F50E0}"/>
    <cellStyle name="Comma 12 3 2 7" xfId="20372" xr:uid="{C64A21DE-70A1-4D15-9E74-635F15B393F5}"/>
    <cellStyle name="Comma 12 3 2 7 2" xfId="42041" xr:uid="{50DEC1A2-F253-4042-B694-2C12C97CF05D}"/>
    <cellStyle name="Comma 12 3 2 8" xfId="31575" xr:uid="{083EEFB8-548A-48FF-B1F2-BDCE05ECD0B4}"/>
    <cellStyle name="Comma 12 3 3" xfId="13640" xr:uid="{78D2A629-C96A-435B-AD8E-C36E5D9F66F6}"/>
    <cellStyle name="Comma 12 3 3 2" xfId="18872" xr:uid="{7D416A63-33CE-438D-A628-A38DA4E10A91}"/>
    <cellStyle name="Comma 12 3 3 2 2" xfId="29338" xr:uid="{CF8F9ED1-A3EF-4C6F-B95D-E31D04FBF463}"/>
    <cellStyle name="Comma 12 3 3 2 2 2" xfId="51007" xr:uid="{C65B4302-60B2-4C11-97AA-30576A894180}"/>
    <cellStyle name="Comma 12 3 3 2 3" xfId="40541" xr:uid="{7680110A-49E2-4775-86C9-B78FEAE43537}"/>
    <cellStyle name="Comma 12 3 3 3" xfId="24106" xr:uid="{14178BBC-89FB-4408-95E2-98E0E231DCD2}"/>
    <cellStyle name="Comma 12 3 3 3 2" xfId="45775" xr:uid="{11547283-608F-4745-835F-B19AB2E068BD}"/>
    <cellStyle name="Comma 12 3 3 4" xfId="35309" xr:uid="{F7C4643F-2197-488A-9CBD-CF11CAC7DC42}"/>
    <cellStyle name="Comma 12 3 4" xfId="30830" xr:uid="{0C04B580-6F08-40F3-B8ED-6E6CF4B00689}"/>
    <cellStyle name="Comma 12 4" xfId="9512" xr:uid="{4F91E17A-FCA5-4737-B3F1-21BC1B626244}"/>
    <cellStyle name="Comma 12 4 2" xfId="11021" xr:uid="{8EEA7A4B-A00E-4B3F-B625-075F57C48E5B}"/>
    <cellStyle name="Comma 12 4 2 2" xfId="12515" xr:uid="{65EE9BB4-F610-42D7-8EF2-A6F167838BAF}"/>
    <cellStyle name="Comma 12 4 2 2 2" xfId="17751" xr:uid="{98CF218F-DDD3-4E1B-AD60-80EF7193D7C8}"/>
    <cellStyle name="Comma 12 4 2 2 2 2" xfId="28217" xr:uid="{E7C309AF-F918-4CAF-B228-C993C690AC08}"/>
    <cellStyle name="Comma 12 4 2 2 2 2 2" xfId="49886" xr:uid="{965CF752-339B-4E7B-9B3E-5F73ECE03F14}"/>
    <cellStyle name="Comma 12 4 2 2 2 3" xfId="39420" xr:uid="{95CAABC2-A067-4FA6-AB9E-BE02DD7E9B40}"/>
    <cellStyle name="Comma 12 4 2 2 3" xfId="22985" xr:uid="{63B74A3B-5290-4D65-84AD-16114FFC4575}"/>
    <cellStyle name="Comma 12 4 2 2 3 2" xfId="44654" xr:uid="{93FB34CD-7262-47EA-8806-68D005BB2BE9}"/>
    <cellStyle name="Comma 12 4 2 2 4" xfId="34188" xr:uid="{21C62F2F-5BD3-42A8-AC90-480DFCDF57F7}"/>
    <cellStyle name="Comma 12 4 2 3" xfId="16257" xr:uid="{FEB2AACF-446E-4028-A191-7A8311FB9A86}"/>
    <cellStyle name="Comma 12 4 2 3 2" xfId="26723" xr:uid="{3BF521B8-51F4-4C45-A037-EF978519394C}"/>
    <cellStyle name="Comma 12 4 2 3 2 2" xfId="48392" xr:uid="{1D8B97AC-3445-490C-A5F8-3F3EF584B9DB}"/>
    <cellStyle name="Comma 12 4 2 3 3" xfId="37926" xr:uid="{E0C7E915-13C7-46B4-9A32-63AD1DEE8346}"/>
    <cellStyle name="Comma 12 4 2 4" xfId="21491" xr:uid="{D6E55C98-921F-4946-887B-172F1CF51B7B}"/>
    <cellStyle name="Comma 12 4 2 4 2" xfId="43160" xr:uid="{2C3B6086-D7DF-4FBC-B7F4-D37D2F55583E}"/>
    <cellStyle name="Comma 12 4 2 5" xfId="32694" xr:uid="{14D55C97-B0B0-4F34-BBB6-D4166F3E54E2}"/>
    <cellStyle name="Comma 12 4 3" xfId="10274" xr:uid="{23D6F9AC-BBEF-40CD-A026-307ECDD4B0CB}"/>
    <cellStyle name="Comma 12 4 3 2" xfId="15510" xr:uid="{F3618E54-E159-47FE-BBC3-2234789F0DA5}"/>
    <cellStyle name="Comma 12 4 3 2 2" xfId="25976" xr:uid="{6F8DBD3C-8C5F-4415-ACB5-6C1C9EE4F6D3}"/>
    <cellStyle name="Comma 12 4 3 2 2 2" xfId="47645" xr:uid="{BD952A0F-4695-4F80-89B8-77888297A94A}"/>
    <cellStyle name="Comma 12 4 3 2 3" xfId="37179" xr:uid="{6C8259F0-66C0-4F26-852E-AAEBA696EAAC}"/>
    <cellStyle name="Comma 12 4 3 3" xfId="20744" xr:uid="{4B08E70E-1F23-45F5-A918-6F1DF309EF8F}"/>
    <cellStyle name="Comma 12 4 3 3 2" xfId="42413" xr:uid="{BD2DF70B-9A79-4A9D-AC3A-29D94798671A}"/>
    <cellStyle name="Comma 12 4 3 4" xfId="31947" xr:uid="{B59C7604-5CEE-43FA-9C56-437FFDD5273E}"/>
    <cellStyle name="Comma 12 4 4" xfId="11768" xr:uid="{E3C10DC2-B55C-4945-AF4B-EFEFE6627742}"/>
    <cellStyle name="Comma 12 4 4 2" xfId="17004" xr:uid="{0CF3B009-26D8-498A-B9B7-1A5F39DF7FC3}"/>
    <cellStyle name="Comma 12 4 4 2 2" xfId="27470" xr:uid="{E30A2F75-53E4-4C64-A90B-52C71C8DED19}"/>
    <cellStyle name="Comma 12 4 4 2 2 2" xfId="49139" xr:uid="{4069DFFE-C015-45AC-BC56-ED4916ED7B2E}"/>
    <cellStyle name="Comma 12 4 4 2 3" xfId="38673" xr:uid="{9876D259-64EA-46ED-948B-FE62EFDCAD13}"/>
    <cellStyle name="Comma 12 4 4 3" xfId="22238" xr:uid="{A8AB4AD3-D5A8-47C8-AF1E-9C8ECEA64BE6}"/>
    <cellStyle name="Comma 12 4 4 3 2" xfId="43907" xr:uid="{8B757889-9858-4F0E-B534-8D551C263F4E}"/>
    <cellStyle name="Comma 12 4 4 4" xfId="33441" xr:uid="{7A7EA56B-69A5-40CA-9A19-2EDCE89FCAE1}"/>
    <cellStyle name="Comma 12 4 5" xfId="14011" xr:uid="{6F9BCB2A-02FD-43FB-B3EE-8C1B7AD10B4B}"/>
    <cellStyle name="Comma 12 4 5 2" xfId="19243" xr:uid="{C70DC51D-EA51-465E-B6B5-2BAF334690DD}"/>
    <cellStyle name="Comma 12 4 5 2 2" xfId="29709" xr:uid="{BEC4930A-B505-42DA-BA8A-14E02402B0B0}"/>
    <cellStyle name="Comma 12 4 5 2 2 2" xfId="51378" xr:uid="{3418B852-F542-4715-BEE5-5CC8157554C2}"/>
    <cellStyle name="Comma 12 4 5 2 3" xfId="40912" xr:uid="{6DB929FB-A552-4F45-98A2-9F9841845120}"/>
    <cellStyle name="Comma 12 4 5 3" xfId="24477" xr:uid="{2863DAC3-A047-4DC6-9D09-D9D672031B49}"/>
    <cellStyle name="Comma 12 4 5 3 2" xfId="46146" xr:uid="{EA1522E9-C72B-494A-9870-9C2E7AE7865A}"/>
    <cellStyle name="Comma 12 4 5 4" xfId="35680" xr:uid="{35B597B3-2B91-4931-A95E-2EBD70218A6C}"/>
    <cellStyle name="Comma 12 4 6" xfId="14764" xr:uid="{F9858DE7-6806-4750-A1FF-4D64B879F05C}"/>
    <cellStyle name="Comma 12 4 6 2" xfId="25230" xr:uid="{6AB28C94-D260-423B-AF97-F85973EA5734}"/>
    <cellStyle name="Comma 12 4 6 2 2" xfId="46899" xr:uid="{D7CA176F-FE88-4FDD-B0A0-242E3B746F97}"/>
    <cellStyle name="Comma 12 4 6 3" xfId="36433" xr:uid="{AA363898-9FC1-4293-B440-6DDC5C63DA1A}"/>
    <cellStyle name="Comma 12 4 7" xfId="19998" xr:uid="{F81E3A3A-F24A-476C-917B-2107365E5BFC}"/>
    <cellStyle name="Comma 12 4 7 2" xfId="41667" xr:uid="{062E12D5-E8CF-4B98-8EDA-CABC729EC23E}"/>
    <cellStyle name="Comma 12 4 8" xfId="31201" xr:uid="{5E7EFFA8-C511-4EAD-B026-6C23CF9054AB}"/>
    <cellStyle name="Comma 12 5" xfId="13270" xr:uid="{1A7F87FD-3704-4134-BA25-719E4162228F}"/>
    <cellStyle name="Comma 12 5 2" xfId="18502" xr:uid="{7960C5B0-5008-449D-A90E-64BCB987F4B4}"/>
    <cellStyle name="Comma 12 5 2 2" xfId="28968" xr:uid="{80FD11F6-00A0-450A-A6FA-43F337A7E781}"/>
    <cellStyle name="Comma 12 5 2 2 2" xfId="50637" xr:uid="{C3249447-D223-499B-A64A-D8946474308B}"/>
    <cellStyle name="Comma 12 5 2 3" xfId="40171" xr:uid="{4FB4D1F9-28CA-4852-8294-A9B0F900F821}"/>
    <cellStyle name="Comma 12 5 3" xfId="23736" xr:uid="{5B97EA4E-B3B0-40F2-8D5B-B5BE77516E05}"/>
    <cellStyle name="Comma 12 5 3 2" xfId="45405" xr:uid="{D5CC1B2D-B7F7-4451-A222-E906BA87F5C4}"/>
    <cellStyle name="Comma 12 5 4" xfId="34939" xr:uid="{FE883658-ACCF-4DA2-9C31-21514519757E}"/>
    <cellStyle name="Comma 12 6" xfId="30459" xr:uid="{28C6366C-63D5-4CEA-B719-F7B965F4ABA3}"/>
    <cellStyle name="Comma 120" xfId="2917" xr:uid="{00000000-0005-0000-0000-00008F010000}"/>
    <cellStyle name="Comma 120 2" xfId="9456" xr:uid="{00000000-0005-0000-0000-000090010000}"/>
    <cellStyle name="Comma 120 2 2" xfId="10205" xr:uid="{5BCBB968-94EF-4917-B224-B9AE80B3392E}"/>
    <cellStyle name="Comma 120 2 2 2" xfId="11714" xr:uid="{23F6C47A-F779-496D-A89F-FFE5DC29FC73}"/>
    <cellStyle name="Comma 120 2 2 2 2" xfId="13208" xr:uid="{386D6730-44A1-4587-BB52-55EE39353481}"/>
    <cellStyle name="Comma 120 2 2 2 2 2" xfId="18444" xr:uid="{29F2DFC6-DA3B-423C-B6E9-498005916B5B}"/>
    <cellStyle name="Comma 120 2 2 2 2 2 2" xfId="28910" xr:uid="{E1566645-F366-4EF2-8F89-36159DBCF0C4}"/>
    <cellStyle name="Comma 120 2 2 2 2 2 2 2" xfId="50579" xr:uid="{069C4464-BC03-4F4E-84B4-94566E244A76}"/>
    <cellStyle name="Comma 120 2 2 2 2 2 3" xfId="40113" xr:uid="{EE37E149-C9C0-4C95-8357-FB461A43404C}"/>
    <cellStyle name="Comma 120 2 2 2 2 3" xfId="23678" xr:uid="{FCFC93E4-12B4-482B-BBAA-0B45FFCC7D59}"/>
    <cellStyle name="Comma 120 2 2 2 2 3 2" xfId="45347" xr:uid="{41EEE2BD-449A-447E-8694-5BABF0A4C2AA}"/>
    <cellStyle name="Comma 120 2 2 2 2 4" xfId="34881" xr:uid="{1CE79C89-B5C4-472B-B6D8-7F8DEA80D77C}"/>
    <cellStyle name="Comma 120 2 2 2 3" xfId="16950" xr:uid="{76672C05-F6AD-4DB1-AC2E-9F0C15C8D46C}"/>
    <cellStyle name="Comma 120 2 2 2 3 2" xfId="27416" xr:uid="{F2257719-D21B-4AC4-B121-819168992E33}"/>
    <cellStyle name="Comma 120 2 2 2 3 2 2" xfId="49085" xr:uid="{28C51F9F-05FC-4E33-9FA8-7EDAD89E1EF9}"/>
    <cellStyle name="Comma 120 2 2 2 3 3" xfId="38619" xr:uid="{DDC3CCF3-2B3B-4FDD-894F-3F3875080B91}"/>
    <cellStyle name="Comma 120 2 2 2 4" xfId="22184" xr:uid="{01E124F1-F3F7-4F1E-8D3D-14FA23F60D40}"/>
    <cellStyle name="Comma 120 2 2 2 4 2" xfId="43853" xr:uid="{D47CEA9D-813C-4B1F-9E89-13C2DEAA5192}"/>
    <cellStyle name="Comma 120 2 2 2 5" xfId="33387" xr:uid="{FFBA1623-B1CE-4EEB-8EF3-C929D179C0DC}"/>
    <cellStyle name="Comma 120 2 2 3" xfId="10967" xr:uid="{6CF42D41-6792-4CD8-93BE-2EEA90732317}"/>
    <cellStyle name="Comma 120 2 2 3 2" xfId="16203" xr:uid="{FA102D2D-593F-4EA6-946F-D0FB7DE98F05}"/>
    <cellStyle name="Comma 120 2 2 3 2 2" xfId="26669" xr:uid="{EB98E3E1-FC98-43C5-97D9-3E2E9301B01D}"/>
    <cellStyle name="Comma 120 2 2 3 2 2 2" xfId="48338" xr:uid="{BD0DFF16-BBA1-44A8-802B-59021E9341B0}"/>
    <cellStyle name="Comma 120 2 2 3 2 3" xfId="37872" xr:uid="{3548CEF3-2FE7-4683-9948-9ED9216FF206}"/>
    <cellStyle name="Comma 120 2 2 3 3" xfId="21437" xr:uid="{3A361025-6FEC-4BAE-8DD3-2E1B56C380A5}"/>
    <cellStyle name="Comma 120 2 2 3 3 2" xfId="43106" xr:uid="{77B4ED0F-3963-4B10-B2B5-2249ADFF7F8A}"/>
    <cellStyle name="Comma 120 2 2 3 4" xfId="32640" xr:uid="{26F955D8-7D1B-41B6-B47F-4F5662F4A77F}"/>
    <cellStyle name="Comma 120 2 2 4" xfId="12461" xr:uid="{9DFE5845-2ECE-4480-8240-1C2FB9A764E9}"/>
    <cellStyle name="Comma 120 2 2 4 2" xfId="17697" xr:uid="{A15296CB-63BE-4CA3-A82E-9DF3687D7E20}"/>
    <cellStyle name="Comma 120 2 2 4 2 2" xfId="28163" xr:uid="{3632FC1D-CB47-4CF6-BA23-086570B9ADC9}"/>
    <cellStyle name="Comma 120 2 2 4 2 2 2" xfId="49832" xr:uid="{D678388B-EC1A-4FE9-A4B3-EA9ED3D19514}"/>
    <cellStyle name="Comma 120 2 2 4 2 3" xfId="39366" xr:uid="{ABB78E80-6CE4-4442-9408-F3AC629A6DB4}"/>
    <cellStyle name="Comma 120 2 2 4 3" xfId="22931" xr:uid="{CC5E2A4F-895B-49BC-AE67-EE6D2234258D}"/>
    <cellStyle name="Comma 120 2 2 4 3 2" xfId="44600" xr:uid="{8F03925F-F68C-4ED0-957C-CAD769F76D34}"/>
    <cellStyle name="Comma 120 2 2 4 4" xfId="34134" xr:uid="{21BCBA12-68B9-45C6-939F-2FCF8C749F07}"/>
    <cellStyle name="Comma 120 2 2 5" xfId="14704" xr:uid="{E3457968-12F0-4C77-BACC-77779AB84218}"/>
    <cellStyle name="Comma 120 2 2 5 2" xfId="19936" xr:uid="{F9761FB9-1FF8-4675-B3B7-003B254094D0}"/>
    <cellStyle name="Comma 120 2 2 5 2 2" xfId="30402" xr:uid="{D584241B-48F1-423E-880B-3BC0EC729F5B}"/>
    <cellStyle name="Comma 120 2 2 5 2 2 2" xfId="52071" xr:uid="{98568F6B-CD89-4ADA-AE7A-0E9EAEF8C790}"/>
    <cellStyle name="Comma 120 2 2 5 2 3" xfId="41605" xr:uid="{EA1D9792-B09E-4538-B67B-F6B239A12195}"/>
    <cellStyle name="Comma 120 2 2 5 3" xfId="25170" xr:uid="{645C99F1-8F87-4992-93BE-8678B6F02534}"/>
    <cellStyle name="Comma 120 2 2 5 3 2" xfId="46839" xr:uid="{48F8E195-3C1B-4633-8AA7-472354C8BF67}"/>
    <cellStyle name="Comma 120 2 2 5 4" xfId="36373" xr:uid="{E22E2686-D158-4291-BE5D-20B639C303AB}"/>
    <cellStyle name="Comma 120 2 2 6" xfId="15457" xr:uid="{91617F88-43B0-4396-8703-8EE8D6185A93}"/>
    <cellStyle name="Comma 120 2 2 6 2" xfId="25923" xr:uid="{5B9F689C-C2B0-4C60-9257-6EFC26310C43}"/>
    <cellStyle name="Comma 120 2 2 6 2 2" xfId="47592" xr:uid="{B559C6F1-4657-4F15-AFE6-4804786C5A65}"/>
    <cellStyle name="Comma 120 2 2 6 3" xfId="37126" xr:uid="{3E005D22-B503-4276-B8BF-748AD808DE73}"/>
    <cellStyle name="Comma 120 2 2 7" xfId="20691" xr:uid="{C484CDD4-D369-46D7-8C91-9F3EB4D1EA76}"/>
    <cellStyle name="Comma 120 2 2 7 2" xfId="42360" xr:uid="{8158D7D5-CB83-48E2-8790-E073D883D0EF}"/>
    <cellStyle name="Comma 120 2 2 8" xfId="31894" xr:uid="{707C1DAA-DEEE-43C4-9E8A-9883E93EAD62}"/>
    <cellStyle name="Comma 120 2 3" xfId="13959" xr:uid="{D96CA356-0422-4983-8175-DDB38E30A7FC}"/>
    <cellStyle name="Comma 120 2 3 2" xfId="19191" xr:uid="{B97B30E4-3C94-4E91-BC69-23D6E6614C11}"/>
    <cellStyle name="Comma 120 2 3 2 2" xfId="29657" xr:uid="{BC43FD57-AC39-4A0E-A838-3A1CFF138AEE}"/>
    <cellStyle name="Comma 120 2 3 2 2 2" xfId="51326" xr:uid="{57F2C75A-D16F-4365-8AEA-7C1548AC5DD5}"/>
    <cellStyle name="Comma 120 2 3 2 3" xfId="40860" xr:uid="{5955D717-CD7C-41D6-A4D3-D65D4CF4E728}"/>
    <cellStyle name="Comma 120 2 3 3" xfId="24425" xr:uid="{6EF18EC2-A6CF-47D5-BCF5-8D49FC766499}"/>
    <cellStyle name="Comma 120 2 3 3 2" xfId="46094" xr:uid="{C3D14FCC-05BD-4ABC-94C1-FACBCCC6826D}"/>
    <cellStyle name="Comma 120 2 3 4" xfId="35628" xr:uid="{7B04A34D-52EA-409D-807F-C7AF41CDBEBF}"/>
    <cellStyle name="Comma 120 2 4" xfId="31149" xr:uid="{53517771-33B7-464B-9BD3-25E0534E1A48}"/>
    <cellStyle name="Comma 120 3" xfId="9833" xr:uid="{867D2812-B8FE-4CF9-B005-BB714AB343A0}"/>
    <cellStyle name="Comma 120 3 2" xfId="11342" xr:uid="{9AA9FCB9-2B76-4D15-A839-DE82FF99BB7A}"/>
    <cellStyle name="Comma 120 3 2 2" xfId="12836" xr:uid="{6DD3F296-756F-45E3-A512-061F522244BE}"/>
    <cellStyle name="Comma 120 3 2 2 2" xfId="18072" xr:uid="{F07577B7-1364-4ACC-85B7-D01893099348}"/>
    <cellStyle name="Comma 120 3 2 2 2 2" xfId="28538" xr:uid="{383B28FF-62EE-494A-AA2E-AE48BC40F635}"/>
    <cellStyle name="Comma 120 3 2 2 2 2 2" xfId="50207" xr:uid="{23E9DDAB-905E-40C2-9BB3-122A6714DCC0}"/>
    <cellStyle name="Comma 120 3 2 2 2 3" xfId="39741" xr:uid="{25FED35E-5F95-4332-867C-C678B2AAB764}"/>
    <cellStyle name="Comma 120 3 2 2 3" xfId="23306" xr:uid="{315A30F8-DED2-4860-A193-A04770965594}"/>
    <cellStyle name="Comma 120 3 2 2 3 2" xfId="44975" xr:uid="{5559D074-93E6-435C-9696-689AB836AB33}"/>
    <cellStyle name="Comma 120 3 2 2 4" xfId="34509" xr:uid="{18164CC7-A581-4730-B087-1D80D9D06E0C}"/>
    <cellStyle name="Comma 120 3 2 3" xfId="16578" xr:uid="{6937EF3C-D0B7-409A-90BD-4C3605693843}"/>
    <cellStyle name="Comma 120 3 2 3 2" xfId="27044" xr:uid="{1F4B00C6-DDF9-4201-9C2B-7E8C5E7B5C0F}"/>
    <cellStyle name="Comma 120 3 2 3 2 2" xfId="48713" xr:uid="{2D71D73E-B834-49D7-A3EC-3FCE838C8EB1}"/>
    <cellStyle name="Comma 120 3 2 3 3" xfId="38247" xr:uid="{5130D912-09A3-4B67-A2EC-4839BEACE4EB}"/>
    <cellStyle name="Comma 120 3 2 4" xfId="21812" xr:uid="{67ABA2BB-25CA-4118-97FC-5551C4B4E0AE}"/>
    <cellStyle name="Comma 120 3 2 4 2" xfId="43481" xr:uid="{5947073E-4FBB-4E2E-919C-454C01CF0EF8}"/>
    <cellStyle name="Comma 120 3 2 5" xfId="33015" xr:uid="{211B1A48-64C4-4255-8841-CA42D17C5919}"/>
    <cellStyle name="Comma 120 3 3" xfId="10595" xr:uid="{55DC50BB-943C-4A0D-8B4A-7F6C906581F0}"/>
    <cellStyle name="Comma 120 3 3 2" xfId="15831" xr:uid="{DA9EE4E4-B541-4835-B4B8-EF9E24CE7381}"/>
    <cellStyle name="Comma 120 3 3 2 2" xfId="26297" xr:uid="{593537DA-4FE4-4B96-88B5-218C1C274443}"/>
    <cellStyle name="Comma 120 3 3 2 2 2" xfId="47966" xr:uid="{C8A7FF58-E602-4C1A-81A5-90D8211788AF}"/>
    <cellStyle name="Comma 120 3 3 2 3" xfId="37500" xr:uid="{EA541C07-A5D6-4574-AA30-8FF3BB18A6CC}"/>
    <cellStyle name="Comma 120 3 3 3" xfId="21065" xr:uid="{BC5D5CFD-AE37-4E13-8FE1-589C550DF339}"/>
    <cellStyle name="Comma 120 3 3 3 2" xfId="42734" xr:uid="{6A8BD86F-A74B-4021-BF06-89898D464262}"/>
    <cellStyle name="Comma 120 3 3 4" xfId="32268" xr:uid="{C0D225B7-94CB-41B0-9089-DA6C496B636B}"/>
    <cellStyle name="Comma 120 3 4" xfId="12089" xr:uid="{872F62F8-5039-4ACD-AE02-76657CCBC9A1}"/>
    <cellStyle name="Comma 120 3 4 2" xfId="17325" xr:uid="{85B99153-4967-48A3-83D5-EEE51A3D78B4}"/>
    <cellStyle name="Comma 120 3 4 2 2" xfId="27791" xr:uid="{7E0B1BAE-0C51-4A6C-83F8-DD80C267B62C}"/>
    <cellStyle name="Comma 120 3 4 2 2 2" xfId="49460" xr:uid="{46F8E14A-DBFD-4130-87AB-B12C05E1EFCE}"/>
    <cellStyle name="Comma 120 3 4 2 3" xfId="38994" xr:uid="{08C9BF59-3380-4D2D-83F7-3796C0DBD39D}"/>
    <cellStyle name="Comma 120 3 4 3" xfId="22559" xr:uid="{B263C72C-1E21-46D6-ABC3-F51A1E64F6CE}"/>
    <cellStyle name="Comma 120 3 4 3 2" xfId="44228" xr:uid="{CFB0E6C1-FF90-421C-AD8B-89B9A6029778}"/>
    <cellStyle name="Comma 120 3 4 4" xfId="33762" xr:uid="{261930E3-421F-4FF4-A121-335229EFCAF5}"/>
    <cellStyle name="Comma 120 3 5" xfId="14332" xr:uid="{CA6A3AAF-AD30-498B-9736-AF61757A303D}"/>
    <cellStyle name="Comma 120 3 5 2" xfId="19564" xr:uid="{6970A96B-EB08-4818-88E4-AA3B489C5960}"/>
    <cellStyle name="Comma 120 3 5 2 2" xfId="30030" xr:uid="{408A59BD-A122-438B-9412-9226D37AB36E}"/>
    <cellStyle name="Comma 120 3 5 2 2 2" xfId="51699" xr:uid="{8B004844-F4CF-443A-B3E6-CA978639EB6E}"/>
    <cellStyle name="Comma 120 3 5 2 3" xfId="41233" xr:uid="{B3B47F46-B87F-4970-9972-D79C8B641C10}"/>
    <cellStyle name="Comma 120 3 5 3" xfId="24798" xr:uid="{8B6C8656-1440-47C9-812E-1C99C4C82852}"/>
    <cellStyle name="Comma 120 3 5 3 2" xfId="46467" xr:uid="{8D130485-834B-4229-8621-A33847118A7D}"/>
    <cellStyle name="Comma 120 3 5 4" xfId="36001" xr:uid="{CCD95400-39CF-49BD-9554-3B8C10A0D5E3}"/>
    <cellStyle name="Comma 120 3 6" xfId="15085" xr:uid="{F6C33E32-389E-4AE1-A9A7-F20428557439}"/>
    <cellStyle name="Comma 120 3 6 2" xfId="25551" xr:uid="{DF4A3D9C-4636-4E22-A8E3-FFE7B3710075}"/>
    <cellStyle name="Comma 120 3 6 2 2" xfId="47220" xr:uid="{CE5FD46F-8F49-4642-8C41-6B3F4897FFA2}"/>
    <cellStyle name="Comma 120 3 6 3" xfId="36754" xr:uid="{8701D78F-AD80-4532-B560-F26F811D965F}"/>
    <cellStyle name="Comma 120 3 7" xfId="20319" xr:uid="{FE63CF2E-FB53-4760-87C3-F32538170E19}"/>
    <cellStyle name="Comma 120 3 7 2" xfId="41988" xr:uid="{15581555-37E2-4FCB-A3AC-E4148EF6C1AA}"/>
    <cellStyle name="Comma 120 3 8" xfId="31522" xr:uid="{F4C80CA8-1B7B-4919-8AEB-66C37C68DE9F}"/>
    <cellStyle name="Comma 120 4" xfId="13588" xr:uid="{10D3173D-A1C5-4B4F-8188-AAA2FB285D96}"/>
    <cellStyle name="Comma 120 4 2" xfId="18820" xr:uid="{FFC57CEF-8C7D-4909-9A3B-541C09420924}"/>
    <cellStyle name="Comma 120 4 2 2" xfId="29286" xr:uid="{1B26D278-6692-456A-9DC2-1F380C311359}"/>
    <cellStyle name="Comma 120 4 2 2 2" xfId="50955" xr:uid="{68602084-5D78-4BE0-AA01-97F2DBE2CB45}"/>
    <cellStyle name="Comma 120 4 2 3" xfId="40489" xr:uid="{23219F03-762E-45F6-A589-2E24657FEFA8}"/>
    <cellStyle name="Comma 120 4 3" xfId="24054" xr:uid="{589B942E-32D6-4EA3-AEC9-6A926FF302AE}"/>
    <cellStyle name="Comma 120 4 3 2" xfId="45723" xr:uid="{D517F605-B5A4-424C-8CDB-DC40D4223CC9}"/>
    <cellStyle name="Comma 120 4 4" xfId="35257" xr:uid="{6D98F9F2-841B-407A-B6A6-9B96DB5DE6DD}"/>
    <cellStyle name="Comma 120 5" xfId="30778" xr:uid="{C3D027A3-2276-40C7-9C22-917319428BA9}"/>
    <cellStyle name="Comma 121" xfId="2916" xr:uid="{00000000-0005-0000-0000-000091010000}"/>
    <cellStyle name="Comma 121 2" xfId="9455" xr:uid="{00000000-0005-0000-0000-000092010000}"/>
    <cellStyle name="Comma 121 2 2" xfId="10204" xr:uid="{6F167B9E-6753-477D-9AB6-72D75947B57F}"/>
    <cellStyle name="Comma 121 2 2 2" xfId="11713" xr:uid="{AFE8C645-5408-4B6E-97D5-CD0057A0FFFE}"/>
    <cellStyle name="Comma 121 2 2 2 2" xfId="13207" xr:uid="{088EB8BE-C3C5-45E0-9DE3-BAB916365531}"/>
    <cellStyle name="Comma 121 2 2 2 2 2" xfId="18443" xr:uid="{C0CAC8D8-541B-4CFB-8ADB-48AA5058A8F8}"/>
    <cellStyle name="Comma 121 2 2 2 2 2 2" xfId="28909" xr:uid="{A9CE300A-AC2F-4B48-8F5D-610EB6B28E9B}"/>
    <cellStyle name="Comma 121 2 2 2 2 2 2 2" xfId="50578" xr:uid="{0FBA4A2A-B4FD-45CC-B2DB-A799CBD85AB0}"/>
    <cellStyle name="Comma 121 2 2 2 2 2 3" xfId="40112" xr:uid="{3FB9591D-BA32-426F-90B8-002E5BC18A9D}"/>
    <cellStyle name="Comma 121 2 2 2 2 3" xfId="23677" xr:uid="{C661DDCA-128D-40B3-91EA-0C56213272A1}"/>
    <cellStyle name="Comma 121 2 2 2 2 3 2" xfId="45346" xr:uid="{538A2AA3-F2A6-445F-A763-BA11E338BF0E}"/>
    <cellStyle name="Comma 121 2 2 2 2 4" xfId="34880" xr:uid="{250C71B1-D552-4733-ABA3-0AF1794B4D38}"/>
    <cellStyle name="Comma 121 2 2 2 3" xfId="16949" xr:uid="{A3AFD3B4-284C-4E34-8098-770587D2F962}"/>
    <cellStyle name="Comma 121 2 2 2 3 2" xfId="27415" xr:uid="{58080772-8EDB-43E9-97A6-3EBDD021F819}"/>
    <cellStyle name="Comma 121 2 2 2 3 2 2" xfId="49084" xr:uid="{B0D2992D-B3F4-4380-961F-C1FAA6EBD7C1}"/>
    <cellStyle name="Comma 121 2 2 2 3 3" xfId="38618" xr:uid="{B77C85D9-B1E9-4AD7-AC62-A43EE86EA42E}"/>
    <cellStyle name="Comma 121 2 2 2 4" xfId="22183" xr:uid="{1E4D8423-4F21-4D39-BBD8-8C25586DC714}"/>
    <cellStyle name="Comma 121 2 2 2 4 2" xfId="43852" xr:uid="{2134E16E-DDC1-4976-BE8C-4FA3FF83EFA2}"/>
    <cellStyle name="Comma 121 2 2 2 5" xfId="33386" xr:uid="{2AEC82A5-0F97-441D-BB5A-299D88D18416}"/>
    <cellStyle name="Comma 121 2 2 3" xfId="10966" xr:uid="{902392DA-CB57-406B-9EEF-4B9745E49001}"/>
    <cellStyle name="Comma 121 2 2 3 2" xfId="16202" xr:uid="{65C91CBF-6269-4474-B78B-C51B901E5BA9}"/>
    <cellStyle name="Comma 121 2 2 3 2 2" xfId="26668" xr:uid="{186A083E-93B1-48F6-84A0-E191E4ABF404}"/>
    <cellStyle name="Comma 121 2 2 3 2 2 2" xfId="48337" xr:uid="{97B57F02-694E-4291-A59B-DD14FF392CAC}"/>
    <cellStyle name="Comma 121 2 2 3 2 3" xfId="37871" xr:uid="{627A9348-06EE-4478-BB2A-438BED7D1344}"/>
    <cellStyle name="Comma 121 2 2 3 3" xfId="21436" xr:uid="{7BF4CB9F-BD89-4648-8187-029E5BFD218F}"/>
    <cellStyle name="Comma 121 2 2 3 3 2" xfId="43105" xr:uid="{41B5126A-5302-4349-AA61-5459C8F240FE}"/>
    <cellStyle name="Comma 121 2 2 3 4" xfId="32639" xr:uid="{CAFF1B00-3E33-4D5A-BFC8-CCBDF6AF0CF2}"/>
    <cellStyle name="Comma 121 2 2 4" xfId="12460" xr:uid="{16663987-C777-4177-BF07-78196F3F0F7B}"/>
    <cellStyle name="Comma 121 2 2 4 2" xfId="17696" xr:uid="{8AC892BE-759D-43C0-BBF8-DEEDF808782C}"/>
    <cellStyle name="Comma 121 2 2 4 2 2" xfId="28162" xr:uid="{6CE66D37-01F9-42A4-B24B-53C325574D92}"/>
    <cellStyle name="Comma 121 2 2 4 2 2 2" xfId="49831" xr:uid="{9079C01B-25F4-400C-AD80-3F32D1FB5465}"/>
    <cellStyle name="Comma 121 2 2 4 2 3" xfId="39365" xr:uid="{DF5F4083-A934-44E6-A910-6E898877C06A}"/>
    <cellStyle name="Comma 121 2 2 4 3" xfId="22930" xr:uid="{9C11F164-E86A-4213-9B5D-863A8E30ECCF}"/>
    <cellStyle name="Comma 121 2 2 4 3 2" xfId="44599" xr:uid="{7E30FF15-80D8-4138-9D00-34F57EFD847C}"/>
    <cellStyle name="Comma 121 2 2 4 4" xfId="34133" xr:uid="{8AAE6C19-39EE-4DBC-91BF-CF2F7B137B2C}"/>
    <cellStyle name="Comma 121 2 2 5" xfId="14703" xr:uid="{2CCF80A8-C250-4B0D-83DA-B5A9782677D7}"/>
    <cellStyle name="Comma 121 2 2 5 2" xfId="19935" xr:uid="{8AED024D-F59C-4D38-AC5C-DD211615B202}"/>
    <cellStyle name="Comma 121 2 2 5 2 2" xfId="30401" xr:uid="{BD4BBB4B-2F4E-4402-A2F2-A7DD05344833}"/>
    <cellStyle name="Comma 121 2 2 5 2 2 2" xfId="52070" xr:uid="{951CBF61-ADA6-43A0-AA9C-7035FDB00D38}"/>
    <cellStyle name="Comma 121 2 2 5 2 3" xfId="41604" xr:uid="{B984E911-5BC9-4FC9-8181-6D86A08851A8}"/>
    <cellStyle name="Comma 121 2 2 5 3" xfId="25169" xr:uid="{0286583D-39E0-48F6-B12A-85E6C10A08D5}"/>
    <cellStyle name="Comma 121 2 2 5 3 2" xfId="46838" xr:uid="{DD88B0A8-0DCA-4BAD-9C9A-240CE7DEB136}"/>
    <cellStyle name="Comma 121 2 2 5 4" xfId="36372" xr:uid="{7396687A-56F2-4FCF-B5E7-E9AFA1D92CA2}"/>
    <cellStyle name="Comma 121 2 2 6" xfId="15456" xr:uid="{B0B394AB-DDB9-4265-A8DB-CA7C992E6904}"/>
    <cellStyle name="Comma 121 2 2 6 2" xfId="25922" xr:uid="{AF3D27EA-8025-41A0-9B41-861E1B3F879B}"/>
    <cellStyle name="Comma 121 2 2 6 2 2" xfId="47591" xr:uid="{B60E9E70-4B21-4672-BF7B-EBCA8EFC7EA5}"/>
    <cellStyle name="Comma 121 2 2 6 3" xfId="37125" xr:uid="{5D1E3CEB-FF37-40EB-AAB5-8833AC3B10A9}"/>
    <cellStyle name="Comma 121 2 2 7" xfId="20690" xr:uid="{3E5774F0-7003-4383-9E83-6DC2D4C30EFA}"/>
    <cellStyle name="Comma 121 2 2 7 2" xfId="42359" xr:uid="{5F3BC428-D166-4721-9717-AD6516819C7D}"/>
    <cellStyle name="Comma 121 2 2 8" xfId="31893" xr:uid="{FB620AD4-A8BC-4D70-B2A0-AA7E69EFB430}"/>
    <cellStyle name="Comma 121 2 3" xfId="13958" xr:uid="{4B30E1BE-CB06-4DB1-9174-F53315F8ACC6}"/>
    <cellStyle name="Comma 121 2 3 2" xfId="19190" xr:uid="{C314570A-F300-4BD0-9357-90467B928824}"/>
    <cellStyle name="Comma 121 2 3 2 2" xfId="29656" xr:uid="{C9C9EF55-8BCC-4F2E-AB6B-7867FA2D9BB6}"/>
    <cellStyle name="Comma 121 2 3 2 2 2" xfId="51325" xr:uid="{C0125E1E-AB4E-4426-9B5E-FE9BB50E772B}"/>
    <cellStyle name="Comma 121 2 3 2 3" xfId="40859" xr:uid="{9B660094-5071-410D-BF16-36EA9A91D511}"/>
    <cellStyle name="Comma 121 2 3 3" xfId="24424" xr:uid="{AC3F21F9-7C39-4902-B2F6-922506ACDD9F}"/>
    <cellStyle name="Comma 121 2 3 3 2" xfId="46093" xr:uid="{76CAC46C-DF28-4EBA-BC31-21266EE9F521}"/>
    <cellStyle name="Comma 121 2 3 4" xfId="35627" xr:uid="{152EC71C-8583-4699-A621-BC3DBDB1D6B6}"/>
    <cellStyle name="Comma 121 2 4" xfId="31148" xr:uid="{6A9B4F07-8614-437E-91FD-7F63FC30B3F9}"/>
    <cellStyle name="Comma 121 3" xfId="9832" xr:uid="{C1515E56-8595-4C57-B10E-B9B302A50B01}"/>
    <cellStyle name="Comma 121 3 2" xfId="11341" xr:uid="{12B01D22-DD86-4BCF-9D06-D833B32059E9}"/>
    <cellStyle name="Comma 121 3 2 2" xfId="12835" xr:uid="{0CE095B6-4BC6-4CC8-9CB7-087865FE715C}"/>
    <cellStyle name="Comma 121 3 2 2 2" xfId="18071" xr:uid="{36A37F05-6F02-4DDF-9C75-E4A1D32DB910}"/>
    <cellStyle name="Comma 121 3 2 2 2 2" xfId="28537" xr:uid="{DE46E1C8-005D-4686-B21A-E02684F40378}"/>
    <cellStyle name="Comma 121 3 2 2 2 2 2" xfId="50206" xr:uid="{9890E8E1-0109-492C-BC1E-C5D6907BF3AD}"/>
    <cellStyle name="Comma 121 3 2 2 2 3" xfId="39740" xr:uid="{6F670077-537C-49A2-B661-667CAD0D238A}"/>
    <cellStyle name="Comma 121 3 2 2 3" xfId="23305" xr:uid="{5D9597FD-BF3C-45D0-BA06-18AFA7D1F7B3}"/>
    <cellStyle name="Comma 121 3 2 2 3 2" xfId="44974" xr:uid="{E832A663-29A5-4BF5-ABEC-34B5666345CD}"/>
    <cellStyle name="Comma 121 3 2 2 4" xfId="34508" xr:uid="{00FBE2D8-8BD1-4CC0-9D0C-3DD2FCA9751B}"/>
    <cellStyle name="Comma 121 3 2 3" xfId="16577" xr:uid="{A5592EB3-DE1A-41E7-A935-3FE14739E2EF}"/>
    <cellStyle name="Comma 121 3 2 3 2" xfId="27043" xr:uid="{BF7ED63E-8587-4DA7-97BC-D993DE7DDBED}"/>
    <cellStyle name="Comma 121 3 2 3 2 2" xfId="48712" xr:uid="{A125E3BE-A10E-498C-A1A3-5F9C0DB1F6ED}"/>
    <cellStyle name="Comma 121 3 2 3 3" xfId="38246" xr:uid="{C5D9A29B-0E48-4A36-92CC-F83D1AF30F9E}"/>
    <cellStyle name="Comma 121 3 2 4" xfId="21811" xr:uid="{97BFC422-FCAA-4C44-B40A-D099B26E1FA9}"/>
    <cellStyle name="Comma 121 3 2 4 2" xfId="43480" xr:uid="{DE04F7C8-ECDB-43F6-BA2E-8EAFFC9084E8}"/>
    <cellStyle name="Comma 121 3 2 5" xfId="33014" xr:uid="{60E3EB1B-8CB2-4F64-8BA5-2D9C8B49E096}"/>
    <cellStyle name="Comma 121 3 3" xfId="10594" xr:uid="{703F6622-F58A-41B1-95FA-0186676588CA}"/>
    <cellStyle name="Comma 121 3 3 2" xfId="15830" xr:uid="{912AF56D-1F15-4810-A6F7-F375EC266D63}"/>
    <cellStyle name="Comma 121 3 3 2 2" xfId="26296" xr:uid="{C1D3E7E6-9C73-46EB-BF75-CACD06F9528D}"/>
    <cellStyle name="Comma 121 3 3 2 2 2" xfId="47965" xr:uid="{55CCF2F2-8771-4A99-A2AB-596CFD974443}"/>
    <cellStyle name="Comma 121 3 3 2 3" xfId="37499" xr:uid="{482527F4-477E-4CBB-9D65-DA37E026CAAC}"/>
    <cellStyle name="Comma 121 3 3 3" xfId="21064" xr:uid="{23C1C602-0F26-4D15-A422-355DDCF69B26}"/>
    <cellStyle name="Comma 121 3 3 3 2" xfId="42733" xr:uid="{5E4F1A18-628A-41DF-986E-6279264312E8}"/>
    <cellStyle name="Comma 121 3 3 4" xfId="32267" xr:uid="{3713CF35-7304-4D65-A4AC-5930C0688214}"/>
    <cellStyle name="Comma 121 3 4" xfId="12088" xr:uid="{B701CA44-AAE0-4AE7-AAA1-926FB822F644}"/>
    <cellStyle name="Comma 121 3 4 2" xfId="17324" xr:uid="{3851051E-0E5E-4179-A18B-8B15C9064782}"/>
    <cellStyle name="Comma 121 3 4 2 2" xfId="27790" xr:uid="{A1CC7F95-C037-4715-9200-34CB1B701D29}"/>
    <cellStyle name="Comma 121 3 4 2 2 2" xfId="49459" xr:uid="{01662D48-AF3F-4773-900C-68CEAF8E6C37}"/>
    <cellStyle name="Comma 121 3 4 2 3" xfId="38993" xr:uid="{518B381A-5D96-4A10-A650-133A4431C2A1}"/>
    <cellStyle name="Comma 121 3 4 3" xfId="22558" xr:uid="{25C0285D-DD75-446F-80F9-C08BE49A8164}"/>
    <cellStyle name="Comma 121 3 4 3 2" xfId="44227" xr:uid="{B37127D8-276C-46CA-9BD3-E1EA2CD584FA}"/>
    <cellStyle name="Comma 121 3 4 4" xfId="33761" xr:uid="{E2C47281-3C41-4002-965A-C2BDACE668A0}"/>
    <cellStyle name="Comma 121 3 5" xfId="14331" xr:uid="{813242BF-838A-46AE-803A-118D8FA3E0EF}"/>
    <cellStyle name="Comma 121 3 5 2" xfId="19563" xr:uid="{D30158C1-6DA0-4686-9A86-E08FA3E8F9B3}"/>
    <cellStyle name="Comma 121 3 5 2 2" xfId="30029" xr:uid="{376C1376-C7A3-4F55-B38C-C53390304A93}"/>
    <cellStyle name="Comma 121 3 5 2 2 2" xfId="51698" xr:uid="{5B878138-AEFD-4C2B-BD75-3F39BA5355DF}"/>
    <cellStyle name="Comma 121 3 5 2 3" xfId="41232" xr:uid="{BAB5F226-3077-44C4-9C53-4B65E5B68A8B}"/>
    <cellStyle name="Comma 121 3 5 3" xfId="24797" xr:uid="{B53020D9-6F5D-451B-BE46-B8CD11E9B0FC}"/>
    <cellStyle name="Comma 121 3 5 3 2" xfId="46466" xr:uid="{54868228-019A-4079-A89B-C7B1AA5C43D9}"/>
    <cellStyle name="Comma 121 3 5 4" xfId="36000" xr:uid="{1FF24E06-AB74-4A94-A2F9-75DF8A3C4699}"/>
    <cellStyle name="Comma 121 3 6" xfId="15084" xr:uid="{486E8E06-3317-44C8-8E7A-D0CA6C0892DF}"/>
    <cellStyle name="Comma 121 3 6 2" xfId="25550" xr:uid="{50CA5AFA-B5C8-4BEB-B842-F60D6F297D02}"/>
    <cellStyle name="Comma 121 3 6 2 2" xfId="47219" xr:uid="{03A55551-1DF3-4212-AEC9-C518701F03D4}"/>
    <cellStyle name="Comma 121 3 6 3" xfId="36753" xr:uid="{9CA1105B-09AB-424C-BB57-7D2E80B7A868}"/>
    <cellStyle name="Comma 121 3 7" xfId="20318" xr:uid="{DFB7945B-DD7E-4E04-9D52-63FCE47852AA}"/>
    <cellStyle name="Comma 121 3 7 2" xfId="41987" xr:uid="{F4DB8D5D-C875-41D4-9F36-B8849D94ACE1}"/>
    <cellStyle name="Comma 121 3 8" xfId="31521" xr:uid="{D72690F2-EDC4-4A06-8533-A66AE1BAFF93}"/>
    <cellStyle name="Comma 121 4" xfId="13587" xr:uid="{4DAB6FF8-D992-4066-AB54-313974D08DE0}"/>
    <cellStyle name="Comma 121 4 2" xfId="18819" xr:uid="{7D8397F7-3D4B-4A9E-B69B-1B3BB49B6315}"/>
    <cellStyle name="Comma 121 4 2 2" xfId="29285" xr:uid="{C798545A-EFF0-414D-9AE5-9CC7B802EADA}"/>
    <cellStyle name="Comma 121 4 2 2 2" xfId="50954" xr:uid="{ED68EC11-5D68-497C-B245-01BD6544E804}"/>
    <cellStyle name="Comma 121 4 2 3" xfId="40488" xr:uid="{7F1E58E1-9A58-4B5A-BDC1-FF0FFD0F50C4}"/>
    <cellStyle name="Comma 121 4 3" xfId="24053" xr:uid="{762AFFC3-0F12-4962-A54A-87978C501E01}"/>
    <cellStyle name="Comma 121 4 3 2" xfId="45722" xr:uid="{9964E645-4C55-425A-9D68-38FD975B4690}"/>
    <cellStyle name="Comma 121 4 4" xfId="35256" xr:uid="{513BB85E-2D3E-44B1-9368-602530B7FE20}"/>
    <cellStyle name="Comma 121 5" xfId="30777" xr:uid="{A8CA5EE7-6085-4C70-8B12-4A71A858C26C}"/>
    <cellStyle name="Comma 122" xfId="82" xr:uid="{00000000-0005-0000-0000-000093010000}"/>
    <cellStyle name="Comma 122 2" xfId="9133" xr:uid="{00000000-0005-0000-0000-000094010000}"/>
    <cellStyle name="Comma 122 2 2" xfId="9882" xr:uid="{7C5A288F-0961-4E8D-BFE8-D1272275982C}"/>
    <cellStyle name="Comma 122 2 2 2" xfId="11391" xr:uid="{EE58BE4E-3E5B-4E59-BA2F-FD043564CC49}"/>
    <cellStyle name="Comma 122 2 2 2 2" xfId="12885" xr:uid="{75761D6D-AE5E-41E8-919F-6D1077010971}"/>
    <cellStyle name="Comma 122 2 2 2 2 2" xfId="18121" xr:uid="{2BA2F263-AF2B-4F9A-B8CA-430B2C63EDB9}"/>
    <cellStyle name="Comma 122 2 2 2 2 2 2" xfId="28587" xr:uid="{0E259436-8E08-4988-B9CC-CFDC019628A5}"/>
    <cellStyle name="Comma 122 2 2 2 2 2 2 2" xfId="50256" xr:uid="{E6DC5CDF-3F54-4712-8AD4-2D7630E39CE4}"/>
    <cellStyle name="Comma 122 2 2 2 2 2 3" xfId="39790" xr:uid="{B0B51733-3189-4CC1-AFC8-8DB6D9F98544}"/>
    <cellStyle name="Comma 122 2 2 2 2 3" xfId="23355" xr:uid="{26414631-63CE-401C-B90C-4CFB36BF1AED}"/>
    <cellStyle name="Comma 122 2 2 2 2 3 2" xfId="45024" xr:uid="{CC4F17C8-61C7-40DA-99E6-4F65813C46E3}"/>
    <cellStyle name="Comma 122 2 2 2 2 4" xfId="34558" xr:uid="{DA7F7629-9588-4B42-8DFE-12929144BCC4}"/>
    <cellStyle name="Comma 122 2 2 2 3" xfId="16627" xr:uid="{B07F04F8-522F-406F-9D34-EA7401396601}"/>
    <cellStyle name="Comma 122 2 2 2 3 2" xfId="27093" xr:uid="{054EEE8C-E501-4F7E-A260-97AC668A1E83}"/>
    <cellStyle name="Comma 122 2 2 2 3 2 2" xfId="48762" xr:uid="{42CC7CDA-CF9A-4751-ADF8-50D61227EC4A}"/>
    <cellStyle name="Comma 122 2 2 2 3 3" xfId="38296" xr:uid="{185E511A-4D2E-4914-A1E9-19FC7DBB068B}"/>
    <cellStyle name="Comma 122 2 2 2 4" xfId="21861" xr:uid="{AE0C0924-DC28-4864-A2F0-100B27AAF9C3}"/>
    <cellStyle name="Comma 122 2 2 2 4 2" xfId="43530" xr:uid="{A408606D-8BEE-4E05-911E-8BCE5984F2D5}"/>
    <cellStyle name="Comma 122 2 2 2 5" xfId="33064" xr:uid="{4A35208E-3C56-4D3C-A8E5-BB497EB5E1D5}"/>
    <cellStyle name="Comma 122 2 2 3" xfId="10644" xr:uid="{6DF890EA-ED5D-4C16-8615-FBAA419DDCC1}"/>
    <cellStyle name="Comma 122 2 2 3 2" xfId="15880" xr:uid="{A570C3B8-B3B5-4393-8928-A8BE8D8C2ECB}"/>
    <cellStyle name="Comma 122 2 2 3 2 2" xfId="26346" xr:uid="{A0632C90-F6A8-4637-8D9B-FA3E6FCF1714}"/>
    <cellStyle name="Comma 122 2 2 3 2 2 2" xfId="48015" xr:uid="{85DA6901-80E5-4E66-8DE2-4C250370798F}"/>
    <cellStyle name="Comma 122 2 2 3 2 3" xfId="37549" xr:uid="{CA020EB7-7321-45FB-9588-2734D6E480DC}"/>
    <cellStyle name="Comma 122 2 2 3 3" xfId="21114" xr:uid="{A33FC811-D3F3-403F-AF54-612F2FAD506B}"/>
    <cellStyle name="Comma 122 2 2 3 3 2" xfId="42783" xr:uid="{BDD016E4-1961-46FA-8133-BE5B9CCE8649}"/>
    <cellStyle name="Comma 122 2 2 3 4" xfId="32317" xr:uid="{194E9D87-9053-476E-A457-7DD5B1D05628}"/>
    <cellStyle name="Comma 122 2 2 4" xfId="12138" xr:uid="{D3523E64-4E84-44B5-B886-49C29D106BDE}"/>
    <cellStyle name="Comma 122 2 2 4 2" xfId="17374" xr:uid="{B967EF54-05E9-439B-BD9E-AF5EC4BA77A9}"/>
    <cellStyle name="Comma 122 2 2 4 2 2" xfId="27840" xr:uid="{C622FF6F-E988-4408-A138-9E9BA5A05E8F}"/>
    <cellStyle name="Comma 122 2 2 4 2 2 2" xfId="49509" xr:uid="{AC307E3D-B6AC-4314-A5CD-9B3424DA2077}"/>
    <cellStyle name="Comma 122 2 2 4 2 3" xfId="39043" xr:uid="{C340E457-A1F3-42C2-B85B-3004F0E40D99}"/>
    <cellStyle name="Comma 122 2 2 4 3" xfId="22608" xr:uid="{7A724996-2254-415F-9A9E-83331007F613}"/>
    <cellStyle name="Comma 122 2 2 4 3 2" xfId="44277" xr:uid="{D1D9D176-E03D-46B3-A1B0-E87803F3661E}"/>
    <cellStyle name="Comma 122 2 2 4 4" xfId="33811" xr:uid="{A9599BA5-579A-485B-9670-9B71937669E8}"/>
    <cellStyle name="Comma 122 2 2 5" xfId="14381" xr:uid="{7600A576-3DC3-445C-9B9E-41CC68DAE881}"/>
    <cellStyle name="Comma 122 2 2 5 2" xfId="19613" xr:uid="{97A1E7F3-DE4E-4B7F-9F12-70191061BBCC}"/>
    <cellStyle name="Comma 122 2 2 5 2 2" xfId="30079" xr:uid="{14F112E8-DDB0-4A48-AD58-6874768661AA}"/>
    <cellStyle name="Comma 122 2 2 5 2 2 2" xfId="51748" xr:uid="{137BABDA-2F99-4E3F-9854-1091198F4EDA}"/>
    <cellStyle name="Comma 122 2 2 5 2 3" xfId="41282" xr:uid="{FF268411-CD2E-4041-BDE1-91CE7FCAE29C}"/>
    <cellStyle name="Comma 122 2 2 5 3" xfId="24847" xr:uid="{7758007C-C0F8-45F0-A413-A3170426121A}"/>
    <cellStyle name="Comma 122 2 2 5 3 2" xfId="46516" xr:uid="{E16210E5-E82D-4D47-B478-76D1C27495BB}"/>
    <cellStyle name="Comma 122 2 2 5 4" xfId="36050" xr:uid="{246361E6-4321-4A7F-B028-923C2C4A1FEB}"/>
    <cellStyle name="Comma 122 2 2 6" xfId="15134" xr:uid="{4322D657-DEB6-4047-A520-271ACBA3244A}"/>
    <cellStyle name="Comma 122 2 2 6 2" xfId="25600" xr:uid="{7B7C7234-EFC8-4682-BA0C-6CF1C3358138}"/>
    <cellStyle name="Comma 122 2 2 6 2 2" xfId="47269" xr:uid="{394D0229-DA15-40BD-8478-43CE2B309207}"/>
    <cellStyle name="Comma 122 2 2 6 3" xfId="36803" xr:uid="{F0C29E08-7E08-43E4-B6F9-981577B90EC1}"/>
    <cellStyle name="Comma 122 2 2 7" xfId="20368" xr:uid="{052A955A-B612-451D-B170-81B9C9A3D9F3}"/>
    <cellStyle name="Comma 122 2 2 7 2" xfId="42037" xr:uid="{B426DAAD-4B8F-45B5-B935-31729311FD9A}"/>
    <cellStyle name="Comma 122 2 2 8" xfId="31571" xr:uid="{7250B41D-3BEA-4D39-9185-5C9663E67E3D}"/>
    <cellStyle name="Comma 122 2 3" xfId="13636" xr:uid="{BFB91D16-2D54-4781-9E1E-EEDBBBFEA262}"/>
    <cellStyle name="Comma 122 2 3 2" xfId="18868" xr:uid="{20BB0E56-2DA4-4D42-A167-42ADC3FEB76C}"/>
    <cellStyle name="Comma 122 2 3 2 2" xfId="29334" xr:uid="{89B75511-F779-4CDF-B0E3-48892D03F45B}"/>
    <cellStyle name="Comma 122 2 3 2 2 2" xfId="51003" xr:uid="{AADD4B95-3055-4F38-AD96-AE0A8C018019}"/>
    <cellStyle name="Comma 122 2 3 2 3" xfId="40537" xr:uid="{6A6E7909-FC82-484E-8BAC-AE818D8BD4DB}"/>
    <cellStyle name="Comma 122 2 3 3" xfId="24102" xr:uid="{6B33E17C-FDFF-4D28-BD31-A8C45D80378E}"/>
    <cellStyle name="Comma 122 2 3 3 2" xfId="45771" xr:uid="{55DBD302-E002-4202-980E-4423E2214082}"/>
    <cellStyle name="Comma 122 2 3 4" xfId="35305" xr:uid="{0D5A2E1B-6FB0-4A02-9FEF-D2B585CB67E7}"/>
    <cellStyle name="Comma 122 2 4" xfId="30826" xr:uid="{52927FFB-5BD7-4ED4-ABAB-F0EB92241257}"/>
    <cellStyle name="Comma 122 3" xfId="9508" xr:uid="{B49CEFB4-2EF7-4FDB-8150-F27EB491138F}"/>
    <cellStyle name="Comma 122 3 2" xfId="11017" xr:uid="{230E77D0-6BAD-4F6A-A3D6-5225BB78667B}"/>
    <cellStyle name="Comma 122 3 2 2" xfId="12511" xr:uid="{6F30216B-F9BF-45E2-A997-6F21D83ECAAC}"/>
    <cellStyle name="Comma 122 3 2 2 2" xfId="17747" xr:uid="{F5272A31-3B78-4AF7-A15C-EB689D69C09C}"/>
    <cellStyle name="Comma 122 3 2 2 2 2" xfId="28213" xr:uid="{43ABEE9F-CE52-4AF7-8874-63B63A0461E7}"/>
    <cellStyle name="Comma 122 3 2 2 2 2 2" xfId="49882" xr:uid="{EA22EEFD-2CBA-4D09-B2DB-C3E8C841B0B7}"/>
    <cellStyle name="Comma 122 3 2 2 2 3" xfId="39416" xr:uid="{919005B6-F16B-4E1F-9499-8B2BC4169997}"/>
    <cellStyle name="Comma 122 3 2 2 3" xfId="22981" xr:uid="{F48C7A99-7E2F-40AE-A8B1-D1F8226C6E7E}"/>
    <cellStyle name="Comma 122 3 2 2 3 2" xfId="44650" xr:uid="{F4548367-1043-424B-BD01-8A75FA97AB3F}"/>
    <cellStyle name="Comma 122 3 2 2 4" xfId="34184" xr:uid="{D7835EDA-57CE-475E-A2A6-92F78272C32B}"/>
    <cellStyle name="Comma 122 3 2 3" xfId="16253" xr:uid="{04AC31E8-2C4D-46DC-8709-F679F7513B9E}"/>
    <cellStyle name="Comma 122 3 2 3 2" xfId="26719" xr:uid="{EDF44DD3-F726-4CB7-BA1B-A1F4D6E66A76}"/>
    <cellStyle name="Comma 122 3 2 3 2 2" xfId="48388" xr:uid="{1CAF8424-5BE1-4C66-89D0-F7CE04DA9820}"/>
    <cellStyle name="Comma 122 3 2 3 3" xfId="37922" xr:uid="{EE9FD4C3-4251-469E-956C-2C9475670297}"/>
    <cellStyle name="Comma 122 3 2 4" xfId="21487" xr:uid="{8444CBFB-2B27-47DD-82A1-FE8AA303B97C}"/>
    <cellStyle name="Comma 122 3 2 4 2" xfId="43156" xr:uid="{6DE5CE20-11C4-40D3-874C-90F9C0BE4458}"/>
    <cellStyle name="Comma 122 3 2 5" xfId="32690" xr:uid="{91601D93-6D2B-4DED-B056-98E4651F98DD}"/>
    <cellStyle name="Comma 122 3 3" xfId="10270" xr:uid="{CB5E3A50-D201-48A7-BFAD-7DB0CCDC6E36}"/>
    <cellStyle name="Comma 122 3 3 2" xfId="15506" xr:uid="{0FBC8A2C-5AD4-4B19-8570-A6DD22F792DC}"/>
    <cellStyle name="Comma 122 3 3 2 2" xfId="25972" xr:uid="{0B45BADE-D9BB-4F19-BA26-7C6931EE8FA9}"/>
    <cellStyle name="Comma 122 3 3 2 2 2" xfId="47641" xr:uid="{7419F18A-F984-46C6-9590-E565622D0592}"/>
    <cellStyle name="Comma 122 3 3 2 3" xfId="37175" xr:uid="{4A72090F-385C-43A4-A74C-73C1F2CA958D}"/>
    <cellStyle name="Comma 122 3 3 3" xfId="20740" xr:uid="{9E45F85A-5DC7-46DC-A3E1-EBDAA049F1E1}"/>
    <cellStyle name="Comma 122 3 3 3 2" xfId="42409" xr:uid="{5F91D171-E75C-4DE3-B7CB-9374160D6F42}"/>
    <cellStyle name="Comma 122 3 3 4" xfId="31943" xr:uid="{5FF3017B-446B-4EDC-B276-707CA086BF2D}"/>
    <cellStyle name="Comma 122 3 4" xfId="11764" xr:uid="{78734C9F-78AC-49DD-8709-D40EB5149C05}"/>
    <cellStyle name="Comma 122 3 4 2" xfId="17000" xr:uid="{217E8613-5EA2-46E0-B36C-90C91B9E337C}"/>
    <cellStyle name="Comma 122 3 4 2 2" xfId="27466" xr:uid="{D500C1D9-44D5-4E21-A36A-DC4FBEC7FFCE}"/>
    <cellStyle name="Comma 122 3 4 2 2 2" xfId="49135" xr:uid="{9590823A-5DA4-47AA-8225-68A5AD474DC4}"/>
    <cellStyle name="Comma 122 3 4 2 3" xfId="38669" xr:uid="{44EED63D-0C4A-4E7E-8213-66995B65C9E7}"/>
    <cellStyle name="Comma 122 3 4 3" xfId="22234" xr:uid="{EDDE9E6E-4DDA-4355-9F9D-877A482AAE58}"/>
    <cellStyle name="Comma 122 3 4 3 2" xfId="43903" xr:uid="{9F883057-A41C-4403-A7BC-86A61586B01F}"/>
    <cellStyle name="Comma 122 3 4 4" xfId="33437" xr:uid="{C437C856-E375-465F-AA49-54D3A70481BA}"/>
    <cellStyle name="Comma 122 3 5" xfId="14007" xr:uid="{EFB4A8C1-F067-47AA-89B2-28A45B367917}"/>
    <cellStyle name="Comma 122 3 5 2" xfId="19239" xr:uid="{B6BE08D1-FB65-4E62-B62E-0EC38EE4DDE8}"/>
    <cellStyle name="Comma 122 3 5 2 2" xfId="29705" xr:uid="{7E410835-F900-44B5-BD57-9EBC5037BF86}"/>
    <cellStyle name="Comma 122 3 5 2 2 2" xfId="51374" xr:uid="{1EC295DD-D66A-4243-A2C8-0B29F2D9DB18}"/>
    <cellStyle name="Comma 122 3 5 2 3" xfId="40908" xr:uid="{118A727F-7E1A-475A-88CF-F4E773D22A55}"/>
    <cellStyle name="Comma 122 3 5 3" xfId="24473" xr:uid="{3738BB72-2259-4C30-9381-3750BACFB9AD}"/>
    <cellStyle name="Comma 122 3 5 3 2" xfId="46142" xr:uid="{DA978A41-16FB-4706-A969-352B0084B08D}"/>
    <cellStyle name="Comma 122 3 5 4" xfId="35676" xr:uid="{C19A17ED-5CE9-4E39-9534-8A54D2F16D37}"/>
    <cellStyle name="Comma 122 3 6" xfId="14760" xr:uid="{B11831D3-0AC5-4F65-827F-D77095574941}"/>
    <cellStyle name="Comma 122 3 6 2" xfId="25226" xr:uid="{A9E857A3-B5BD-427B-8BC4-30B1EDB964B6}"/>
    <cellStyle name="Comma 122 3 6 2 2" xfId="46895" xr:uid="{F7CEBD29-C4D8-4DE5-B6F0-B6A5B003D37D}"/>
    <cellStyle name="Comma 122 3 6 3" xfId="36429" xr:uid="{B53D92FC-9690-461F-B64E-A2201C363629}"/>
    <cellStyle name="Comma 122 3 7" xfId="19994" xr:uid="{C04BBCD6-BB72-46EF-8CAF-0C62AB0A1AB7}"/>
    <cellStyle name="Comma 122 3 7 2" xfId="41663" xr:uid="{6F0197F0-CC72-4E83-A783-94EE38430DE3}"/>
    <cellStyle name="Comma 122 3 8" xfId="31197" xr:uid="{FA66759A-9AB2-4955-87C7-86C835884FB5}"/>
    <cellStyle name="Comma 122 4" xfId="13267" xr:uid="{D5063622-66D2-4592-B45B-6841E1A60E37}"/>
    <cellStyle name="Comma 122 4 2" xfId="18499" xr:uid="{27BC07F3-2741-4B6A-8349-1DB6EE6D4607}"/>
    <cellStyle name="Comma 122 4 2 2" xfId="28965" xr:uid="{070BACE5-19A6-4274-8749-BE8A8F8CB25E}"/>
    <cellStyle name="Comma 122 4 2 2 2" xfId="50634" xr:uid="{BEADADB0-7D08-40AD-A48C-B70AED9243BE}"/>
    <cellStyle name="Comma 122 4 2 3" xfId="40168" xr:uid="{7E1C0353-6E40-46EF-8A62-FDDDE7DF79D1}"/>
    <cellStyle name="Comma 122 4 3" xfId="23733" xr:uid="{684C2117-234B-4C61-94DC-7D886A2BC606}"/>
    <cellStyle name="Comma 122 4 3 2" xfId="45402" xr:uid="{B8A926A0-CAA8-4895-81D7-CAAC8A9C2301}"/>
    <cellStyle name="Comma 122 4 4" xfId="34936" xr:uid="{37B5D154-92B1-46EC-A367-991CB7748978}"/>
    <cellStyle name="Comma 122 5" xfId="30455" xr:uid="{256FCB94-BC2D-4386-9F91-B90EBD9FA846}"/>
    <cellStyle name="Comma 123" xfId="9125" xr:uid="{00000000-0005-0000-0000-000095010000}"/>
    <cellStyle name="Comma 123 2" xfId="9874" xr:uid="{6FE4B21F-388C-43F3-A1A6-EE45E7D3A93A}"/>
    <cellStyle name="Comma 123 2 2" xfId="11383" xr:uid="{365A6BC2-4302-4445-9876-A93619CEF225}"/>
    <cellStyle name="Comma 123 2 2 2" xfId="12877" xr:uid="{51D8E892-006C-44A9-B3DA-B3A07E050E2B}"/>
    <cellStyle name="Comma 123 2 2 2 2" xfId="18113" xr:uid="{ECDBA9D8-87AD-45F0-8EF6-9873E58766D5}"/>
    <cellStyle name="Comma 123 2 2 2 2 2" xfId="28579" xr:uid="{99AE6D47-BF58-4401-A9F2-6D673F3FA373}"/>
    <cellStyle name="Comma 123 2 2 2 2 2 2" xfId="50248" xr:uid="{0B846688-FC90-4446-8063-10B193B365BF}"/>
    <cellStyle name="Comma 123 2 2 2 2 3" xfId="39782" xr:uid="{651FE560-712C-4234-8926-348FA98799DF}"/>
    <cellStyle name="Comma 123 2 2 2 3" xfId="23347" xr:uid="{B315EC40-FB17-46B2-AC1B-A473446A2A20}"/>
    <cellStyle name="Comma 123 2 2 2 3 2" xfId="45016" xr:uid="{5D3EB38F-FD2B-44A4-8B46-EB945E21448C}"/>
    <cellStyle name="Comma 123 2 2 2 4" xfId="34550" xr:uid="{FDFB3880-3476-4FC2-8603-7A9D989A750A}"/>
    <cellStyle name="Comma 123 2 2 3" xfId="16619" xr:uid="{C5F235F3-4C99-4354-A3E3-0F3A21C1ACF8}"/>
    <cellStyle name="Comma 123 2 2 3 2" xfId="27085" xr:uid="{342B6243-C7F8-4F3A-A594-B44D70CFE96A}"/>
    <cellStyle name="Comma 123 2 2 3 2 2" xfId="48754" xr:uid="{676E631A-8CF8-4448-9DA9-3A817D3D6F78}"/>
    <cellStyle name="Comma 123 2 2 3 3" xfId="38288" xr:uid="{6F494373-1881-40ED-9646-D252950CBD12}"/>
    <cellStyle name="Comma 123 2 2 4" xfId="21853" xr:uid="{2E4048EC-6E1A-4748-A8A7-57BB09DE01EC}"/>
    <cellStyle name="Comma 123 2 2 4 2" xfId="43522" xr:uid="{0F264E6E-7444-49E3-BF66-FFC329416A98}"/>
    <cellStyle name="Comma 123 2 2 5" xfId="33056" xr:uid="{F4D0C682-7763-4C9D-9F30-1916819B81A3}"/>
    <cellStyle name="Comma 123 2 3" xfId="10636" xr:uid="{2FC156DB-AB6C-454F-8C2B-39366A8F6612}"/>
    <cellStyle name="Comma 123 2 3 2" xfId="15872" xr:uid="{CAFE6B75-887E-40F9-9A1D-858EDE743F45}"/>
    <cellStyle name="Comma 123 2 3 2 2" xfId="26338" xr:uid="{6AD6DC0D-680B-4FA5-85C2-5D27D0967F56}"/>
    <cellStyle name="Comma 123 2 3 2 2 2" xfId="48007" xr:uid="{DF27EBB1-F7EB-4172-8997-6466591D78A0}"/>
    <cellStyle name="Comma 123 2 3 2 3" xfId="37541" xr:uid="{F5B88E8D-8413-4FE7-8C46-002A43EF00E5}"/>
    <cellStyle name="Comma 123 2 3 3" xfId="21106" xr:uid="{331EC671-9E26-405D-8FA9-08E478F5812E}"/>
    <cellStyle name="Comma 123 2 3 3 2" xfId="42775" xr:uid="{AD1F0749-79AC-498A-AFAB-2967C56BBB25}"/>
    <cellStyle name="Comma 123 2 3 4" xfId="32309" xr:uid="{38153DAA-BE60-4E4D-9DB0-E2ACAE1DDBC5}"/>
    <cellStyle name="Comma 123 2 4" xfId="12130" xr:uid="{7BD2AFA2-E20E-4A75-AD6E-929F5F29BAA0}"/>
    <cellStyle name="Comma 123 2 4 2" xfId="17366" xr:uid="{CDCA14EB-8722-48D7-BFC9-F39D2660F06A}"/>
    <cellStyle name="Comma 123 2 4 2 2" xfId="27832" xr:uid="{91202DFD-663D-4DA1-B828-649373279488}"/>
    <cellStyle name="Comma 123 2 4 2 2 2" xfId="49501" xr:uid="{38E39BF6-8A5E-48F6-B579-86A2934FA41D}"/>
    <cellStyle name="Comma 123 2 4 2 3" xfId="39035" xr:uid="{2873BD30-3756-432C-84C6-CA2E7336968B}"/>
    <cellStyle name="Comma 123 2 4 3" xfId="22600" xr:uid="{4CD1C96D-651D-4963-AB9D-3B630D3F5662}"/>
    <cellStyle name="Comma 123 2 4 3 2" xfId="44269" xr:uid="{73FC78BC-AFC6-40BE-B9ED-3F69EBD0ECAD}"/>
    <cellStyle name="Comma 123 2 4 4" xfId="33803" xr:uid="{81C927CF-BB84-4071-987D-B46A17DC2EBB}"/>
    <cellStyle name="Comma 123 2 5" xfId="14373" xr:uid="{1D57D91C-543A-4FD7-8554-B58563498C72}"/>
    <cellStyle name="Comma 123 2 5 2" xfId="19605" xr:uid="{FDE89F66-D647-4491-A667-698F77E7B98B}"/>
    <cellStyle name="Comma 123 2 5 2 2" xfId="30071" xr:uid="{4314BE74-E6B5-4C85-B9DB-8520722C1F64}"/>
    <cellStyle name="Comma 123 2 5 2 2 2" xfId="51740" xr:uid="{110389D9-3D54-400F-86F6-11CD1015732C}"/>
    <cellStyle name="Comma 123 2 5 2 3" xfId="41274" xr:uid="{185E5932-ECD3-489B-AEFF-D110CD9196FF}"/>
    <cellStyle name="Comma 123 2 5 3" xfId="24839" xr:uid="{66BA93C3-E255-4AD8-A2BE-9F050F23084E}"/>
    <cellStyle name="Comma 123 2 5 3 2" xfId="46508" xr:uid="{A6A29FBD-9369-44D4-8B97-D243C4B9700E}"/>
    <cellStyle name="Comma 123 2 5 4" xfId="36042" xr:uid="{0EAA4CD1-654B-4B17-8DD4-0A0A75E39E8B}"/>
    <cellStyle name="Comma 123 2 6" xfId="15126" xr:uid="{D6BF14DE-51DE-4EA2-A7B6-BDBC8707FD0C}"/>
    <cellStyle name="Comma 123 2 6 2" xfId="25592" xr:uid="{EC6B04ED-5EAB-4DF5-B72A-E5D373382BA7}"/>
    <cellStyle name="Comma 123 2 6 2 2" xfId="47261" xr:uid="{4887471F-3F59-42FF-BB31-03CEB776E3F4}"/>
    <cellStyle name="Comma 123 2 6 3" xfId="36795" xr:uid="{9DD2A661-8171-42FA-934F-F3BC33DA6685}"/>
    <cellStyle name="Comma 123 2 7" xfId="20360" xr:uid="{0BCB27AE-BDF0-4067-83F1-F175C3A7653F}"/>
    <cellStyle name="Comma 123 2 7 2" xfId="42029" xr:uid="{672008E5-5181-481D-A1B0-A27264D6A182}"/>
    <cellStyle name="Comma 123 2 8" xfId="31563" xr:uid="{F2DE596B-A233-482C-AB95-98ED1FFE43BC}"/>
    <cellStyle name="Comma 123 3" xfId="13628" xr:uid="{134C31C3-5AD5-433C-B7DC-F87653DD569E}"/>
    <cellStyle name="Comma 123 3 2" xfId="18860" xr:uid="{66A3DC74-58C8-4526-8D45-C62B36602B4F}"/>
    <cellStyle name="Comma 123 3 2 2" xfId="29326" xr:uid="{DE64E974-7EC9-40D2-86BD-B92B8EBB0D65}"/>
    <cellStyle name="Comma 123 3 2 2 2" xfId="50995" xr:uid="{EC416B36-A13F-4A28-890C-61B73CE2B57E}"/>
    <cellStyle name="Comma 123 3 2 3" xfId="40529" xr:uid="{44ABD45C-531F-476C-96B1-B34DC1DE0152}"/>
    <cellStyle name="Comma 123 3 3" xfId="24094" xr:uid="{2D80A403-5801-4752-BA54-3FBC95D1709F}"/>
    <cellStyle name="Comma 123 3 3 2" xfId="45763" xr:uid="{D8779AAA-585E-4BE1-8B11-4BC2066792DD}"/>
    <cellStyle name="Comma 123 3 4" xfId="35297" xr:uid="{73F5B4B7-E43C-45FF-B6B7-96BD6E20F86A}"/>
    <cellStyle name="Comma 123 4" xfId="30818" xr:uid="{AE31651F-0519-4444-8F11-15E01040A484}"/>
    <cellStyle name="Comma 124" xfId="9500" xr:uid="{6AEDFCC2-3D60-4882-BAA4-4FB04DCB2B43}"/>
    <cellStyle name="Comma 124 2" xfId="11009" xr:uid="{35C1D5B8-4B6C-4CC6-A946-E36C298CE004}"/>
    <cellStyle name="Comma 124 2 2" xfId="12503" xr:uid="{17849C9A-067C-4A9D-8F7B-05DFA9871D01}"/>
    <cellStyle name="Comma 124 2 2 2" xfId="17739" xr:uid="{F5C4A01A-26F2-4D6E-AE23-17C1E66A5C44}"/>
    <cellStyle name="Comma 124 2 2 2 2" xfId="28205" xr:uid="{8E3AC3C8-26EB-4914-B03F-6FCC6941DCCD}"/>
    <cellStyle name="Comma 124 2 2 2 2 2" xfId="49874" xr:uid="{B7E3011D-EC8D-41DC-A104-65B8BBC7A85F}"/>
    <cellStyle name="Comma 124 2 2 2 3" xfId="39408" xr:uid="{7C8EE032-F5FB-454E-A081-827D1AB7EEC6}"/>
    <cellStyle name="Comma 124 2 2 3" xfId="22973" xr:uid="{E2BB6D9C-FBB6-4647-A9BB-C45539BEE96D}"/>
    <cellStyle name="Comma 124 2 2 3 2" xfId="44642" xr:uid="{4CC62769-5203-46BB-92AF-DED764236FF7}"/>
    <cellStyle name="Comma 124 2 2 4" xfId="34176" xr:uid="{2CBCE8F0-4CCE-4A2A-AA27-B473D31941F4}"/>
    <cellStyle name="Comma 124 2 3" xfId="16245" xr:uid="{D39D0E62-0886-4053-8E4A-22610C7CCE8C}"/>
    <cellStyle name="Comma 124 2 3 2" xfId="26711" xr:uid="{F7EF5EAE-E57C-411E-9313-85D7C8A6786A}"/>
    <cellStyle name="Comma 124 2 3 2 2" xfId="48380" xr:uid="{9C972C80-82CB-4B1C-9FDA-1E0FE6269981}"/>
    <cellStyle name="Comma 124 2 3 3" xfId="37914" xr:uid="{2E4D508E-C5BB-4AB8-AE53-A6ED338DFC2A}"/>
    <cellStyle name="Comma 124 2 4" xfId="21479" xr:uid="{313ED0BF-0540-4075-9E9B-5243CC6A33B8}"/>
    <cellStyle name="Comma 124 2 4 2" xfId="43148" xr:uid="{32871990-4D85-4CF9-A0A5-299043FE8FF2}"/>
    <cellStyle name="Comma 124 2 5" xfId="32682" xr:uid="{3F1E0476-36A4-42E2-958A-C5FFA1F3C4BA}"/>
    <cellStyle name="Comma 124 3" xfId="10262" xr:uid="{8703E1B2-F92C-4331-8A46-72E96D414721}"/>
    <cellStyle name="Comma 124 3 2" xfId="15498" xr:uid="{D2ADD813-D4AC-4303-8BAE-E02894A25D95}"/>
    <cellStyle name="Comma 124 3 2 2" xfId="25964" xr:uid="{7D13F05F-65FB-455F-BF60-E349BEF3E809}"/>
    <cellStyle name="Comma 124 3 2 2 2" xfId="47633" xr:uid="{80B2C313-4D59-4F87-AD67-61D432594596}"/>
    <cellStyle name="Comma 124 3 2 3" xfId="37167" xr:uid="{EE5C5425-5418-4D03-AFA4-CF9940F79E16}"/>
    <cellStyle name="Comma 124 3 3" xfId="20732" xr:uid="{2C8A4389-1CA2-4CAA-8299-7A0A25F6BA62}"/>
    <cellStyle name="Comma 124 3 3 2" xfId="42401" xr:uid="{5D432A99-5E3B-430B-BA7F-469CA04ADBA3}"/>
    <cellStyle name="Comma 124 3 4" xfId="31935" xr:uid="{88EECF2E-E7BC-4A6C-842F-AC9E394CE39A}"/>
    <cellStyle name="Comma 124 4" xfId="11756" xr:uid="{90AA8AC3-09C0-41E3-9512-672D0D9B9D33}"/>
    <cellStyle name="Comma 124 4 2" xfId="16992" xr:uid="{46D8A849-9D53-4217-AC8E-138719B1DC14}"/>
    <cellStyle name="Comma 124 4 2 2" xfId="27458" xr:uid="{35513DB5-2AA7-4FC6-82DA-37AEAA189BB3}"/>
    <cellStyle name="Comma 124 4 2 2 2" xfId="49127" xr:uid="{CB6F050F-7E2C-48F1-B215-58F568F7BDDE}"/>
    <cellStyle name="Comma 124 4 2 3" xfId="38661" xr:uid="{6BF9C74E-933B-4EAB-A027-32584BE2DFC7}"/>
    <cellStyle name="Comma 124 4 3" xfId="22226" xr:uid="{009236B8-ECEF-4528-A813-11F11FD9136F}"/>
    <cellStyle name="Comma 124 4 3 2" xfId="43895" xr:uid="{F5969C5C-780B-4CCD-B662-24D54BF0794B}"/>
    <cellStyle name="Comma 124 4 4" xfId="33429" xr:uid="{3108C9F3-CB8B-430C-8A34-39A7663B89EA}"/>
    <cellStyle name="Comma 124 5" xfId="13999" xr:uid="{558A2249-4D04-49F0-A742-FE49D9883C4B}"/>
    <cellStyle name="Comma 124 5 2" xfId="19231" xr:uid="{4797305B-9E2E-494F-A8F2-E519A8B1F0C3}"/>
    <cellStyle name="Comma 124 5 2 2" xfId="29697" xr:uid="{D8075460-7023-4B07-A0EC-B223BA5A3168}"/>
    <cellStyle name="Comma 124 5 2 2 2" xfId="51366" xr:uid="{C37BEEDF-2BA0-4367-825D-2970BE147467}"/>
    <cellStyle name="Comma 124 5 2 3" xfId="40900" xr:uid="{73102FD2-FB40-49B4-90F5-AAC08407B491}"/>
    <cellStyle name="Comma 124 5 3" xfId="24465" xr:uid="{284ABA4F-BB5E-443B-A668-E6E090A99C8F}"/>
    <cellStyle name="Comma 124 5 3 2" xfId="46134" xr:uid="{42D31E8C-1F33-4F01-A686-E4B9C3B1A279}"/>
    <cellStyle name="Comma 124 5 4" xfId="35668" xr:uid="{11A9AC7C-95BE-4F6B-83EE-9A9C480347DA}"/>
    <cellStyle name="Comma 124 6" xfId="14752" xr:uid="{46E57EB9-4B70-40A5-9C64-6B1F52E91A51}"/>
    <cellStyle name="Comma 124 6 2" xfId="25218" xr:uid="{940DAF89-1AF2-43FA-9BF0-9917A1F22C77}"/>
    <cellStyle name="Comma 124 6 2 2" xfId="46887" xr:uid="{59A1A17A-23EF-4BCB-A50B-1D62B6491471}"/>
    <cellStyle name="Comma 124 6 3" xfId="36421" xr:uid="{B7C4BA35-E2A1-4CDC-B34A-4B3E3B4841C4}"/>
    <cellStyle name="Comma 124 7" xfId="19986" xr:uid="{B6E716AB-49AF-4EC7-9890-2A2042334F5A}"/>
    <cellStyle name="Comma 124 7 2" xfId="41655" xr:uid="{3962F57D-6E53-4F46-AC33-FE6153B83F22}"/>
    <cellStyle name="Comma 124 8" xfId="31189" xr:uid="{302930F8-613F-4161-BE49-3D2621D3C6B4}"/>
    <cellStyle name="Comma 125" xfId="9823" xr:uid="{A898FA8A-C46A-41A5-8872-2615EE0C1D16}"/>
    <cellStyle name="Comma 125 2" xfId="11332" xr:uid="{160618A7-B972-424E-935E-AEF2A8217EFD}"/>
    <cellStyle name="Comma 125 2 2" xfId="12826" xr:uid="{F69BB40D-4539-4911-B397-F6F08E983ECB}"/>
    <cellStyle name="Comma 125 2 2 2" xfId="18062" xr:uid="{6135CE66-B124-4215-94FC-0DD937094CA3}"/>
    <cellStyle name="Comma 125 2 2 2 2" xfId="28528" xr:uid="{B972C517-8FAE-4383-9B95-F36AB45E4D51}"/>
    <cellStyle name="Comma 125 2 2 2 2 2" xfId="50197" xr:uid="{5000D60C-AC3B-4B57-846A-FA48EEF64AD6}"/>
    <cellStyle name="Comma 125 2 2 2 3" xfId="39731" xr:uid="{0A3BB3DA-4B3E-42AC-8BCB-924C3E87F0E9}"/>
    <cellStyle name="Comma 125 2 2 3" xfId="23296" xr:uid="{9FABED1C-06BA-487B-BBC0-33912C9C9D4E}"/>
    <cellStyle name="Comma 125 2 2 3 2" xfId="44965" xr:uid="{75C866FD-DC5C-4239-ACD2-8465FF46F7CA}"/>
    <cellStyle name="Comma 125 2 2 4" xfId="34499" xr:uid="{D1B6AC5F-3079-4B4E-A035-D05C9400D79A}"/>
    <cellStyle name="Comma 125 2 3" xfId="16568" xr:uid="{14BB4AE8-AA98-451B-9DF2-289A15021EF0}"/>
    <cellStyle name="Comma 125 2 3 2" xfId="27034" xr:uid="{50973DFC-4D94-4993-AEBD-FA385EBD4602}"/>
    <cellStyle name="Comma 125 2 3 2 2" xfId="48703" xr:uid="{7B23DDD3-B983-4034-9D70-A239C4EEFEDE}"/>
    <cellStyle name="Comma 125 2 3 3" xfId="38237" xr:uid="{24F1A77A-6A65-4999-B549-182801DC0588}"/>
    <cellStyle name="Comma 125 2 4" xfId="21802" xr:uid="{0F70BF0F-3444-4B5D-828E-EBF9D85209D3}"/>
    <cellStyle name="Comma 125 2 4 2" xfId="43471" xr:uid="{FE72833C-0C01-4ACF-8F3B-FBC3093EACD9}"/>
    <cellStyle name="Comma 125 2 5" xfId="33005" xr:uid="{C8000077-3F5A-40D8-A42B-B981D138EC84}"/>
    <cellStyle name="Comma 125 3" xfId="10585" xr:uid="{90EF04E9-DEEE-47FE-8CC3-0AFFCAE786CA}"/>
    <cellStyle name="Comma 125 3 2" xfId="15821" xr:uid="{6EB4BE61-222F-4A9F-8755-4D3E96FCB599}"/>
    <cellStyle name="Comma 125 3 2 2" xfId="26287" xr:uid="{E016D40D-BEC0-468A-B5B8-29489F95E149}"/>
    <cellStyle name="Comma 125 3 2 2 2" xfId="47956" xr:uid="{DA76D8C7-C822-4D5C-B7C1-DE2CAEBEB3A1}"/>
    <cellStyle name="Comma 125 3 2 3" xfId="37490" xr:uid="{0BAC6FB0-E5FE-44B7-869B-09D263A52A67}"/>
    <cellStyle name="Comma 125 3 3" xfId="21055" xr:uid="{01C53371-C9D0-4210-909C-708CBDC3BC79}"/>
    <cellStyle name="Comma 125 3 3 2" xfId="42724" xr:uid="{BE591A87-B3A9-4458-BB2F-C313BB8A0CCF}"/>
    <cellStyle name="Comma 125 3 4" xfId="32258" xr:uid="{61F7AAEF-86E2-4406-98A1-2EBFA6E9DB78}"/>
    <cellStyle name="Comma 125 4" xfId="12079" xr:uid="{BD38AD73-DB79-4D73-A30F-1BBE0377BEA7}"/>
    <cellStyle name="Comma 125 4 2" xfId="17315" xr:uid="{C832C2C8-A824-490C-8976-ECFFD5E73C40}"/>
    <cellStyle name="Comma 125 4 2 2" xfId="27781" xr:uid="{D6016012-47F4-4412-8CB2-309B12010590}"/>
    <cellStyle name="Comma 125 4 2 2 2" xfId="49450" xr:uid="{D592A48B-438C-4892-9387-81DBC1D6F191}"/>
    <cellStyle name="Comma 125 4 2 3" xfId="38984" xr:uid="{CAAAA5BE-FC88-4374-93E7-409E1D29EE9A}"/>
    <cellStyle name="Comma 125 4 3" xfId="22549" xr:uid="{D8CDE0D3-67B2-46DF-808B-8215C1F80440}"/>
    <cellStyle name="Comma 125 4 3 2" xfId="44218" xr:uid="{E2825C2B-0087-46FC-9B96-35BFA0B4A13A}"/>
    <cellStyle name="Comma 125 4 4" xfId="33752" xr:uid="{CBF068EF-4EED-4343-A9D8-37B0BE9BCA3C}"/>
    <cellStyle name="Comma 125 5" xfId="14322" xr:uid="{DC57CAE6-C08F-4434-8CCB-C35D5097588A}"/>
    <cellStyle name="Comma 125 5 2" xfId="19554" xr:uid="{59A11D9F-967F-4673-872D-3F17A45EFAA4}"/>
    <cellStyle name="Comma 125 5 2 2" xfId="30020" xr:uid="{0C1E264C-D339-4C1F-8BE8-2863697B0BDF}"/>
    <cellStyle name="Comma 125 5 2 2 2" xfId="51689" xr:uid="{DBE2C3CB-9E0D-493C-88E9-4200FB46664F}"/>
    <cellStyle name="Comma 125 5 2 3" xfId="41223" xr:uid="{3E59B35B-6904-4CFD-A715-0FAC704E5836}"/>
    <cellStyle name="Comma 125 5 3" xfId="24788" xr:uid="{15332FD6-E181-48A9-ABD7-128C6BA67695}"/>
    <cellStyle name="Comma 125 5 3 2" xfId="46457" xr:uid="{3B849C5B-DEE5-4F0C-A94B-2D6EB4A45BED}"/>
    <cellStyle name="Comma 125 5 4" xfId="35991" xr:uid="{C4E17F54-A029-4770-A880-0102D682A84B}"/>
    <cellStyle name="Comma 125 6" xfId="15075" xr:uid="{A5651897-AAF5-451C-B9F6-0F446683732F}"/>
    <cellStyle name="Comma 125 6 2" xfId="25541" xr:uid="{B871B71F-3511-46DC-ADA2-C9A015FBF8FC}"/>
    <cellStyle name="Comma 125 6 2 2" xfId="47210" xr:uid="{59F35997-DA3B-42A3-86BE-6E3D3EB1B949}"/>
    <cellStyle name="Comma 125 6 3" xfId="36744" xr:uid="{198E7968-599E-4E64-B6CC-FD6FDE15ABFA}"/>
    <cellStyle name="Comma 125 7" xfId="20309" xr:uid="{9F44FFE3-025E-4EB0-B063-3E02730E8877}"/>
    <cellStyle name="Comma 125 7 2" xfId="41978" xr:uid="{1EA45362-0363-447D-8091-96DB508A6979}"/>
    <cellStyle name="Comma 125 8" xfId="31512" xr:uid="{12C0357E-F10D-4C57-9E74-E5C3D91E3C30}"/>
    <cellStyle name="Comma 126" xfId="9873" xr:uid="{82EE258C-E469-4076-A905-6CAB33F08F0D}"/>
    <cellStyle name="Comma 126 2" xfId="11382" xr:uid="{6D00E1CA-863E-4539-9376-A0F749E1DBE9}"/>
    <cellStyle name="Comma 126 2 2" xfId="12876" xr:uid="{9BF00A82-69D1-4737-BC90-0AFCEB3D4F51}"/>
    <cellStyle name="Comma 126 2 2 2" xfId="18112" xr:uid="{E1601F36-3072-4AA5-A763-241838458D0B}"/>
    <cellStyle name="Comma 126 2 2 2 2" xfId="28578" xr:uid="{82B6E353-B138-4B87-BC3B-E24C93DFC0AB}"/>
    <cellStyle name="Comma 126 2 2 2 2 2" xfId="50247" xr:uid="{1DC609E3-45A6-4616-81B9-FA30BD6BF4D6}"/>
    <cellStyle name="Comma 126 2 2 2 3" xfId="39781" xr:uid="{E8BD1251-FA26-4F61-9662-C2678C2A6B40}"/>
    <cellStyle name="Comma 126 2 2 3" xfId="23346" xr:uid="{90CD99E7-C570-479B-9486-E76FE18272B3}"/>
    <cellStyle name="Comma 126 2 2 3 2" xfId="45015" xr:uid="{07272EC2-2CA4-402F-84D9-75D8941A09C1}"/>
    <cellStyle name="Comma 126 2 2 4" xfId="34549" xr:uid="{ABAF7927-B1A4-4F6B-9AD5-C9F2C0756ECC}"/>
    <cellStyle name="Comma 126 2 3" xfId="16618" xr:uid="{E2D16AF1-5AC3-465A-BECB-28D7861EFB40}"/>
    <cellStyle name="Comma 126 2 3 2" xfId="27084" xr:uid="{F32E8F55-7185-4100-8DB5-62F3CF9033CA}"/>
    <cellStyle name="Comma 126 2 3 2 2" xfId="48753" xr:uid="{3C0B4CEB-D7D5-4833-9212-5560665368D1}"/>
    <cellStyle name="Comma 126 2 3 3" xfId="38287" xr:uid="{5210667A-C48E-4169-B40C-298B85B13F2B}"/>
    <cellStyle name="Comma 126 2 4" xfId="21852" xr:uid="{F46D364F-F0BB-4158-B2C7-74D4B5DBECBB}"/>
    <cellStyle name="Comma 126 2 4 2" xfId="43521" xr:uid="{7C8BBC2B-DB46-4946-BC50-EAB4C64BEA7B}"/>
    <cellStyle name="Comma 126 2 5" xfId="33055" xr:uid="{247414AD-7F4B-4B72-A65A-986918C340BE}"/>
    <cellStyle name="Comma 126 3" xfId="10635" xr:uid="{69BB9E9E-0D90-43ED-B0F0-FECEF4EF0B43}"/>
    <cellStyle name="Comma 126 3 2" xfId="15871" xr:uid="{F8A3934D-D3B4-4441-96CC-B5B998676CAE}"/>
    <cellStyle name="Comma 126 3 2 2" xfId="26337" xr:uid="{E23B7AE7-C27D-4BB2-AF5F-F11088C0C65A}"/>
    <cellStyle name="Comma 126 3 2 2 2" xfId="48006" xr:uid="{9479B8DE-3224-4331-8FF7-4D1AFEBEB1DC}"/>
    <cellStyle name="Comma 126 3 2 3" xfId="37540" xr:uid="{FD3B3AE7-021C-41BF-A3ED-015CADD0B9A0}"/>
    <cellStyle name="Comma 126 3 3" xfId="21105" xr:uid="{40A6509B-7AE6-453E-8B4B-66A9DEA1D8CC}"/>
    <cellStyle name="Comma 126 3 3 2" xfId="42774" xr:uid="{75DAB427-C3FB-49B5-99EB-E161B7A6786D}"/>
    <cellStyle name="Comma 126 3 4" xfId="32308" xr:uid="{528C09F2-A079-4731-8BE4-8FA249D9749A}"/>
    <cellStyle name="Comma 126 4" xfId="12129" xr:uid="{FA069A41-132C-41D6-8D9D-BDA3EC86F963}"/>
    <cellStyle name="Comma 126 4 2" xfId="17365" xr:uid="{315552C2-6388-40E0-A63B-361DEEB6A002}"/>
    <cellStyle name="Comma 126 4 2 2" xfId="27831" xr:uid="{AF5B73AE-C3B1-40FE-B590-C75B8B7AC1BC}"/>
    <cellStyle name="Comma 126 4 2 2 2" xfId="49500" xr:uid="{DC39D099-6FD7-421F-BCA1-8097F1B7E2A0}"/>
    <cellStyle name="Comma 126 4 2 3" xfId="39034" xr:uid="{2004E3EE-BFA8-4E98-9147-0ED9B5760DD5}"/>
    <cellStyle name="Comma 126 4 3" xfId="22599" xr:uid="{65894326-1B7A-4E76-8F65-9C13A20BB919}"/>
    <cellStyle name="Comma 126 4 3 2" xfId="44268" xr:uid="{4AE3BCEF-5C43-435E-8A06-2A2146250302}"/>
    <cellStyle name="Comma 126 4 4" xfId="33802" xr:uid="{7A68CEAC-8DB5-4B28-ACCE-B4BE89A4FC12}"/>
    <cellStyle name="Comma 126 5" xfId="14372" xr:uid="{4B6CBE28-EBA4-4B13-AE4D-003F22A51E9C}"/>
    <cellStyle name="Comma 126 5 2" xfId="19604" xr:uid="{98B8700B-C1D8-400E-991F-A4D4DD25A407}"/>
    <cellStyle name="Comma 126 5 2 2" xfId="30070" xr:uid="{8B8C99DC-4644-432D-8073-AF506476F4CD}"/>
    <cellStyle name="Comma 126 5 2 2 2" xfId="51739" xr:uid="{FEDCDA8F-2F86-4D2F-BA5C-17D30A9CC4CE}"/>
    <cellStyle name="Comma 126 5 2 3" xfId="41273" xr:uid="{6955BFB0-4D9E-42B1-8F95-9D4DC1AACF61}"/>
    <cellStyle name="Comma 126 5 3" xfId="24838" xr:uid="{5DD9824D-3EA4-452D-82A3-F9AE6E8F7C4E}"/>
    <cellStyle name="Comma 126 5 3 2" xfId="46507" xr:uid="{4620BC4D-2339-4FE4-A414-41D9C3A4EDFB}"/>
    <cellStyle name="Comma 126 5 4" xfId="36041" xr:uid="{69EA04D9-DE11-4C00-BD25-E81051E09D37}"/>
    <cellStyle name="Comma 126 6" xfId="15125" xr:uid="{D507B9FD-A9E3-47CE-87EE-BEEBE348BC02}"/>
    <cellStyle name="Comma 126 6 2" xfId="25591" xr:uid="{F1C435C0-B1A4-4D47-BDCC-827B77ACD2EB}"/>
    <cellStyle name="Comma 126 6 2 2" xfId="47260" xr:uid="{4CD7BA05-B959-44F3-90D7-8C945E316264}"/>
    <cellStyle name="Comma 126 6 3" xfId="36794" xr:uid="{03FDE883-CAA8-4E87-95B8-DA0C268A68DA}"/>
    <cellStyle name="Comma 126 7" xfId="20359" xr:uid="{A1724E8D-46A7-4719-970A-259DA76532AC}"/>
    <cellStyle name="Comma 126 7 2" xfId="42028" xr:uid="{7A0F9680-CF39-4459-93DD-E23E32835351}"/>
    <cellStyle name="Comma 126 8" xfId="31562" xr:uid="{F1597B8B-BEDA-47CD-BD28-CC1AEF648538}"/>
    <cellStyle name="Comma 127" xfId="9759" xr:uid="{5FFFBB9E-B17D-4AB6-9829-E957DA71B972}"/>
    <cellStyle name="Comma 127 2" xfId="11268" xr:uid="{A20C560B-E388-4F2D-8564-17B3E248EAB9}"/>
    <cellStyle name="Comma 127 2 2" xfId="12762" xr:uid="{384F89E2-A9BF-442A-8A21-CE17DB6BF6B7}"/>
    <cellStyle name="Comma 127 2 2 2" xfId="17998" xr:uid="{D465E59D-7BF2-4BE2-B197-960304789731}"/>
    <cellStyle name="Comma 127 2 2 2 2" xfId="28464" xr:uid="{28F66AE3-B440-4FFC-ACE9-0B934B0647B8}"/>
    <cellStyle name="Comma 127 2 2 2 2 2" xfId="50133" xr:uid="{BFE8E925-6339-4792-9E88-D3FB70338628}"/>
    <cellStyle name="Comma 127 2 2 2 3" xfId="39667" xr:uid="{1C0B3752-6BAA-4BBD-9C47-ABA29989B66B}"/>
    <cellStyle name="Comma 127 2 2 3" xfId="23232" xr:uid="{8AA2EF23-6AB6-484F-8767-A33D1FE6CF3A}"/>
    <cellStyle name="Comma 127 2 2 3 2" xfId="44901" xr:uid="{2E014974-78F2-403A-95E2-AC4C99F5F4CE}"/>
    <cellStyle name="Comma 127 2 2 4" xfId="34435" xr:uid="{ACFD86A3-9B91-402B-BAF5-0F8F35B79673}"/>
    <cellStyle name="Comma 127 2 3" xfId="16504" xr:uid="{145A4D55-800C-4F9D-9E63-93929958C29E}"/>
    <cellStyle name="Comma 127 2 3 2" xfId="26970" xr:uid="{234F45A0-A021-44AB-B1BA-9AB554EF2508}"/>
    <cellStyle name="Comma 127 2 3 2 2" xfId="48639" xr:uid="{71AF5F5C-6F96-4A5F-ABA9-6E3C0BD971A4}"/>
    <cellStyle name="Comma 127 2 3 3" xfId="38173" xr:uid="{1D69EC51-ED63-40DB-AB2E-64BB4B77D63F}"/>
    <cellStyle name="Comma 127 2 4" xfId="21738" xr:uid="{F5ADE9EE-124F-417B-9C2F-FD3CEED99F03}"/>
    <cellStyle name="Comma 127 2 4 2" xfId="43407" xr:uid="{AB4ED7B9-55E9-4705-BD30-EDF8C6FA45DA}"/>
    <cellStyle name="Comma 127 2 5" xfId="32941" xr:uid="{0D65EE9F-5BE2-404B-B7ED-5096AD19141F}"/>
    <cellStyle name="Comma 127 3" xfId="10521" xr:uid="{24415217-5AC2-45BE-AADE-654CDE410797}"/>
    <cellStyle name="Comma 127 3 2" xfId="15757" xr:uid="{27BD9219-E0E1-41E2-A581-FCFEF03ED60D}"/>
    <cellStyle name="Comma 127 3 2 2" xfId="26223" xr:uid="{87C26E93-52CB-4A11-924F-7A8618E22A8F}"/>
    <cellStyle name="Comma 127 3 2 2 2" xfId="47892" xr:uid="{CB4F3ED3-A699-42AD-9E73-C4C43497E0C4}"/>
    <cellStyle name="Comma 127 3 2 3" xfId="37426" xr:uid="{EA1ECE8E-B912-4E5F-9E26-A35AF0824C76}"/>
    <cellStyle name="Comma 127 3 3" xfId="20991" xr:uid="{601EFF57-42D2-4FC4-87FB-4F64519EBF75}"/>
    <cellStyle name="Comma 127 3 3 2" xfId="42660" xr:uid="{611412C0-FBD4-4599-AD85-C7D5CA010C17}"/>
    <cellStyle name="Comma 127 3 4" xfId="32194" xr:uid="{57194C1D-D961-4E6B-ABE5-C383AD54A4D7}"/>
    <cellStyle name="Comma 127 4" xfId="12015" xr:uid="{989DEE35-1BFD-4E1A-A991-197C39D25F05}"/>
    <cellStyle name="Comma 127 4 2" xfId="17251" xr:uid="{46979242-1B18-4008-ACE3-8DDF7B65833D}"/>
    <cellStyle name="Comma 127 4 2 2" xfId="27717" xr:uid="{B247ED69-D09A-4E9A-8EA9-EE0221C6790A}"/>
    <cellStyle name="Comma 127 4 2 2 2" xfId="49386" xr:uid="{03A7CA3A-00A2-40C0-9245-DA273BE7DCBD}"/>
    <cellStyle name="Comma 127 4 2 3" xfId="38920" xr:uid="{A9E681E0-046F-423D-AD18-1028D3AF44A3}"/>
    <cellStyle name="Comma 127 4 3" xfId="22485" xr:uid="{860EAB29-BFDF-4B81-A756-DD41D3901234}"/>
    <cellStyle name="Comma 127 4 3 2" xfId="44154" xr:uid="{159BFAEF-BB03-438C-84D0-7D4B2D159A5E}"/>
    <cellStyle name="Comma 127 4 4" xfId="33688" xr:uid="{46EBB88E-C358-45DC-9C1C-F5A673C0EDE8}"/>
    <cellStyle name="Comma 127 5" xfId="14258" xr:uid="{8BA424C8-0656-4262-9AB5-8DD92EA4EC12}"/>
    <cellStyle name="Comma 127 5 2" xfId="19490" xr:uid="{8388AE47-B44B-4197-8549-641104F25BC1}"/>
    <cellStyle name="Comma 127 5 2 2" xfId="29956" xr:uid="{E1BC85D6-95CF-490E-9BE1-84AF1D44F048}"/>
    <cellStyle name="Comma 127 5 2 2 2" xfId="51625" xr:uid="{43535132-7E78-4932-91D0-3CC615710FC9}"/>
    <cellStyle name="Comma 127 5 2 3" xfId="41159" xr:uid="{11AE8031-5C1D-417F-9070-B690424CE94D}"/>
    <cellStyle name="Comma 127 5 3" xfId="24724" xr:uid="{37D0F880-1CA9-4C45-85BA-1DA7885FCAA7}"/>
    <cellStyle name="Comma 127 5 3 2" xfId="46393" xr:uid="{7096EBC8-73B2-44D7-8DB8-E278747C18FE}"/>
    <cellStyle name="Comma 127 5 4" xfId="35927" xr:uid="{85B13FBE-4688-4EA5-A768-453B64C17142}"/>
    <cellStyle name="Comma 127 6" xfId="15011" xr:uid="{36B1CE4F-E74E-4186-9552-1E4F456B4DAD}"/>
    <cellStyle name="Comma 127 6 2" xfId="25477" xr:uid="{6106A95D-FA22-4DD1-8082-3B9196C60125}"/>
    <cellStyle name="Comma 127 6 2 2" xfId="47146" xr:uid="{A2C7045C-9932-4765-8133-599F55AE8389}"/>
    <cellStyle name="Comma 127 6 3" xfId="36680" xr:uid="{F65886A9-2CDD-493E-97F6-8B98A22AE5C6}"/>
    <cellStyle name="Comma 127 7" xfId="20245" xr:uid="{8325F2B9-9251-4127-8F0A-9A548C1B52B3}"/>
    <cellStyle name="Comma 127 7 2" xfId="41914" xr:uid="{E97977F6-5D25-4A80-8EAB-D1AC2D13A348}"/>
    <cellStyle name="Comma 127 8" xfId="31448" xr:uid="{1CFE8E65-3B0A-4694-83DA-741FC59A748D}"/>
    <cellStyle name="Comma 128" xfId="11007" xr:uid="{F8807432-49A3-4F82-B5C6-7C65486DB842}"/>
    <cellStyle name="Comma 128 2" xfId="12501" xr:uid="{A6494C19-8B69-48F5-B8EF-278BA6BD5DC9}"/>
    <cellStyle name="Comma 128 2 2" xfId="17737" xr:uid="{2B56A59D-C232-426F-80DF-3B385FAEA867}"/>
    <cellStyle name="Comma 128 2 2 2" xfId="28203" xr:uid="{C13D1BF8-62A1-431E-876F-A0AD78A0CB73}"/>
    <cellStyle name="Comma 128 2 2 2 2" xfId="49872" xr:uid="{7E7BC7AE-FCA8-48A8-9741-15E4886103C6}"/>
    <cellStyle name="Comma 128 2 2 3" xfId="39406" xr:uid="{58C55F13-DB62-433B-9E93-BDE99699F853}"/>
    <cellStyle name="Comma 128 2 3" xfId="22971" xr:uid="{D4FE8A95-A75B-4714-8515-CC415149A974}"/>
    <cellStyle name="Comma 128 2 3 2" xfId="44640" xr:uid="{D1E3773B-22F5-4896-8A4C-447992930019}"/>
    <cellStyle name="Comma 128 2 4" xfId="34174" xr:uid="{C0A994BB-BB27-4DEA-9717-C032C10088A2}"/>
    <cellStyle name="Comma 128 3" xfId="16243" xr:uid="{999EADBB-BEE6-40D3-AD6F-6305C26DF6D2}"/>
    <cellStyle name="Comma 128 3 2" xfId="26709" xr:uid="{2AE2678E-70B7-46B7-B289-2E3E58591DF2}"/>
    <cellStyle name="Comma 128 3 2 2" xfId="48378" xr:uid="{FE0AEA7A-D824-4B01-AAA5-E73DA3BF8C39}"/>
    <cellStyle name="Comma 128 3 3" xfId="37912" xr:uid="{71F4FC91-8F93-47D4-A46D-33A3D42269C6}"/>
    <cellStyle name="Comma 128 4" xfId="21477" xr:uid="{5A3FB8B6-4060-4582-A13D-C6D9DD0AFC6E}"/>
    <cellStyle name="Comma 128 4 2" xfId="43146" xr:uid="{19B71A02-1B6A-474A-9AEA-5077FBED669E}"/>
    <cellStyle name="Comma 128 5" xfId="32680" xr:uid="{2ACDDFB5-7E17-42E9-BC7D-F3DAD60B9F7F}"/>
    <cellStyle name="Comma 129" xfId="11008" xr:uid="{005FB976-44C0-4E91-B9FC-92A4D15B3166}"/>
    <cellStyle name="Comma 129 2" xfId="12502" xr:uid="{423819E6-95D7-444E-B08C-AE6017ADAEA2}"/>
    <cellStyle name="Comma 129 2 2" xfId="17738" xr:uid="{D467D7DD-3248-4932-99BA-5E4AE5196D07}"/>
    <cellStyle name="Comma 129 2 2 2" xfId="28204" xr:uid="{86183B5F-75E4-4F3A-8573-EB3AEBF7CA59}"/>
    <cellStyle name="Comma 129 2 2 2 2" xfId="49873" xr:uid="{E714DE32-FA54-4EAE-A484-BB02ED7091E3}"/>
    <cellStyle name="Comma 129 2 2 3" xfId="39407" xr:uid="{5C411414-C5F6-414F-B706-B91A3BEB2542}"/>
    <cellStyle name="Comma 129 2 3" xfId="22972" xr:uid="{CB138A98-8562-4D5E-B583-DA8174AF4025}"/>
    <cellStyle name="Comma 129 2 3 2" xfId="44641" xr:uid="{4BD95DCB-A18F-4554-9A0A-0F4BA460301E}"/>
    <cellStyle name="Comma 129 2 4" xfId="34175" xr:uid="{9811D3FE-A74B-404E-AA24-6C1C1E05857A}"/>
    <cellStyle name="Comma 129 3" xfId="16244" xr:uid="{6D1A8151-A720-4F90-97C5-BA779719D0D2}"/>
    <cellStyle name="Comma 129 3 2" xfId="26710" xr:uid="{49C4BC02-0A6D-470D-861F-E438806BA233}"/>
    <cellStyle name="Comma 129 3 2 2" xfId="48379" xr:uid="{DCB16866-7B9F-43D7-96DF-A2F9ED582230}"/>
    <cellStyle name="Comma 129 3 3" xfId="37913" xr:uid="{F4306048-C582-4F25-81FC-9299DEAAFA3F}"/>
    <cellStyle name="Comma 129 4" xfId="21478" xr:uid="{BA479E40-FB23-4553-80A2-BC2568896161}"/>
    <cellStyle name="Comma 129 4 2" xfId="43147" xr:uid="{80DFC289-5347-482B-BA2C-942A72CC5889}"/>
    <cellStyle name="Comma 129 5" xfId="32681" xr:uid="{8444E7A7-E7F6-4C03-9B1E-4B127FC303E1}"/>
    <cellStyle name="Comma 13" xfId="87" xr:uid="{00000000-0005-0000-0000-000096010000}"/>
    <cellStyle name="Comma 13 2" xfId="451" xr:uid="{00000000-0005-0000-0000-000097010000}"/>
    <cellStyle name="Comma 13 2 2" xfId="9281" xr:uid="{00000000-0005-0000-0000-000098010000}"/>
    <cellStyle name="Comma 13 2 2 2" xfId="10030" xr:uid="{E894F239-CD45-4958-AC1B-C28E38EE1EA7}"/>
    <cellStyle name="Comma 13 2 2 2 2" xfId="11539" xr:uid="{3548A4CB-1B3F-4AE7-8A27-F1F5200B2F1E}"/>
    <cellStyle name="Comma 13 2 2 2 2 2" xfId="13033" xr:uid="{8402DD9F-D306-4376-904D-61AF6C3AF144}"/>
    <cellStyle name="Comma 13 2 2 2 2 2 2" xfId="18269" xr:uid="{469F4C30-E777-4788-87F6-B166C626665F}"/>
    <cellStyle name="Comma 13 2 2 2 2 2 2 2" xfId="28735" xr:uid="{0A415675-CCAE-413B-9458-8F34A8825DB6}"/>
    <cellStyle name="Comma 13 2 2 2 2 2 2 2 2" xfId="50404" xr:uid="{78BAE3A1-D0A8-4BCF-BFE0-E328B49FCE90}"/>
    <cellStyle name="Comma 13 2 2 2 2 2 2 3" xfId="39938" xr:uid="{B2A302AC-3E8A-4B2A-A666-D25D643F3931}"/>
    <cellStyle name="Comma 13 2 2 2 2 2 3" xfId="23503" xr:uid="{7CC35C69-EA06-4B8E-8E76-A9CAB505D671}"/>
    <cellStyle name="Comma 13 2 2 2 2 2 3 2" xfId="45172" xr:uid="{3A44D9EB-C506-46C8-9E4F-8CFE793ECE8A}"/>
    <cellStyle name="Comma 13 2 2 2 2 2 4" xfId="34706" xr:uid="{3276D11A-C05E-4A12-93C4-DB892BB2643C}"/>
    <cellStyle name="Comma 13 2 2 2 2 3" xfId="16775" xr:uid="{B79AEE7B-2F9C-48AF-96C2-5C3DB9BF18CE}"/>
    <cellStyle name="Comma 13 2 2 2 2 3 2" xfId="27241" xr:uid="{4D5791DF-006A-477A-9F30-354F48CA1E5F}"/>
    <cellStyle name="Comma 13 2 2 2 2 3 2 2" xfId="48910" xr:uid="{B91786A6-9139-4BC8-B3AF-BF638B384900}"/>
    <cellStyle name="Comma 13 2 2 2 2 3 3" xfId="38444" xr:uid="{125588EE-A3C1-42E2-AD23-57E6A1AE244E}"/>
    <cellStyle name="Comma 13 2 2 2 2 4" xfId="22009" xr:uid="{E58F53FB-6D44-4724-8CE3-4C61CD16B357}"/>
    <cellStyle name="Comma 13 2 2 2 2 4 2" xfId="43678" xr:uid="{6F751053-EB51-4CF7-9E49-0B1CC633AF6E}"/>
    <cellStyle name="Comma 13 2 2 2 2 5" xfId="33212" xr:uid="{EC711429-35FC-4DAF-9416-E4F2E8F35554}"/>
    <cellStyle name="Comma 13 2 2 2 3" xfId="10792" xr:uid="{966A6B8B-2859-4FB3-8F58-514F7B8E39AF}"/>
    <cellStyle name="Comma 13 2 2 2 3 2" xfId="16028" xr:uid="{BF4C1BA7-49BD-48B9-9E79-4257B2C89321}"/>
    <cellStyle name="Comma 13 2 2 2 3 2 2" xfId="26494" xr:uid="{8E05701D-DE75-4665-98C6-78362D6DDBC4}"/>
    <cellStyle name="Comma 13 2 2 2 3 2 2 2" xfId="48163" xr:uid="{14213C83-02AF-49C4-B245-CF86DF3BEBE7}"/>
    <cellStyle name="Comma 13 2 2 2 3 2 3" xfId="37697" xr:uid="{269D778B-993F-4077-B109-2421E6B87B91}"/>
    <cellStyle name="Comma 13 2 2 2 3 3" xfId="21262" xr:uid="{DB0A4239-D292-4D19-933D-3BCE37FDB859}"/>
    <cellStyle name="Comma 13 2 2 2 3 3 2" xfId="42931" xr:uid="{C1354299-20A1-4861-B9B1-DBDDC8F2E63E}"/>
    <cellStyle name="Comma 13 2 2 2 3 4" xfId="32465" xr:uid="{E3EC0D57-CD5A-4EFC-B4FE-38E52721D191}"/>
    <cellStyle name="Comma 13 2 2 2 4" xfId="12286" xr:uid="{BCCBC4E9-F556-47CC-B66A-9537CDFE7608}"/>
    <cellStyle name="Comma 13 2 2 2 4 2" xfId="17522" xr:uid="{53C0FDC6-90EF-4505-BEAF-BB04C520D3AC}"/>
    <cellStyle name="Comma 13 2 2 2 4 2 2" xfId="27988" xr:uid="{8530CF7B-E424-42F2-8687-B34D7D72096B}"/>
    <cellStyle name="Comma 13 2 2 2 4 2 2 2" xfId="49657" xr:uid="{132F9BAA-3E45-4E69-9A0C-52A6C31162EB}"/>
    <cellStyle name="Comma 13 2 2 2 4 2 3" xfId="39191" xr:uid="{A4C60745-19E0-4ADC-BC93-2C8D77D1B29F}"/>
    <cellStyle name="Comma 13 2 2 2 4 3" xfId="22756" xr:uid="{2764FFAF-4F9F-4E25-AFDD-5360B60A71B3}"/>
    <cellStyle name="Comma 13 2 2 2 4 3 2" xfId="44425" xr:uid="{6C52054B-8C4D-43AF-A2E0-31A3EBF117F9}"/>
    <cellStyle name="Comma 13 2 2 2 4 4" xfId="33959" xr:uid="{9AE60A04-BA15-4015-953D-21D096881D55}"/>
    <cellStyle name="Comma 13 2 2 2 5" xfId="14529" xr:uid="{48239CF2-9A96-4AF5-9DDB-DF55D7619505}"/>
    <cellStyle name="Comma 13 2 2 2 5 2" xfId="19761" xr:uid="{C735707D-13F2-47E0-BCD3-066FC1A960E5}"/>
    <cellStyle name="Comma 13 2 2 2 5 2 2" xfId="30227" xr:uid="{0CA9EE8C-F0FE-46B6-B664-D5BC2AC2250E}"/>
    <cellStyle name="Comma 13 2 2 2 5 2 2 2" xfId="51896" xr:uid="{7391C1F2-76DE-4FFD-82B4-57D40CCE5841}"/>
    <cellStyle name="Comma 13 2 2 2 5 2 3" xfId="41430" xr:uid="{3B6E7B0B-9123-4579-89BE-BA0926CE9BBD}"/>
    <cellStyle name="Comma 13 2 2 2 5 3" xfId="24995" xr:uid="{CB03623A-8E1E-4208-B498-F9E1532334FE}"/>
    <cellStyle name="Comma 13 2 2 2 5 3 2" xfId="46664" xr:uid="{D29D6566-224B-4316-8EFC-98C18462B32F}"/>
    <cellStyle name="Comma 13 2 2 2 5 4" xfId="36198" xr:uid="{49C80517-6D9E-458A-8A66-A151C6CB198F}"/>
    <cellStyle name="Comma 13 2 2 2 6" xfId="15282" xr:uid="{3EF3CFF2-25BA-4C26-9E69-EE793A6823EE}"/>
    <cellStyle name="Comma 13 2 2 2 6 2" xfId="25748" xr:uid="{06A4EFDE-3FDE-48EC-BF11-40C8481C1780}"/>
    <cellStyle name="Comma 13 2 2 2 6 2 2" xfId="47417" xr:uid="{1FBA8C57-90F4-4633-95EA-5DAD0D38E91A}"/>
    <cellStyle name="Comma 13 2 2 2 6 3" xfId="36951" xr:uid="{50A9A04B-8A48-44FB-8AAF-51119C4C6520}"/>
    <cellStyle name="Comma 13 2 2 2 7" xfId="20516" xr:uid="{AD1C6B5B-1AF7-46C2-9936-C527BF755D0A}"/>
    <cellStyle name="Comma 13 2 2 2 7 2" xfId="42185" xr:uid="{B1AAB280-E0A0-4A3C-AFAD-0CC3AEE29C32}"/>
    <cellStyle name="Comma 13 2 2 2 8" xfId="31719" xr:uid="{F5D537BA-F4B4-47F4-8772-6970C810C14A}"/>
    <cellStyle name="Comma 13 2 2 3" xfId="13784" xr:uid="{15D648B9-2F8F-41C1-BD82-74D7E4CF6E6C}"/>
    <cellStyle name="Comma 13 2 2 3 2" xfId="19016" xr:uid="{32902283-681D-48BA-965C-76CE012A5487}"/>
    <cellStyle name="Comma 13 2 2 3 2 2" xfId="29482" xr:uid="{1B91D8A0-3ED2-4940-B672-369C562690A4}"/>
    <cellStyle name="Comma 13 2 2 3 2 2 2" xfId="51151" xr:uid="{F1AAA913-66E4-4497-844E-19CA2FA10920}"/>
    <cellStyle name="Comma 13 2 2 3 2 3" xfId="40685" xr:uid="{A8C9DC95-6582-4344-8477-4CBEF9B073A7}"/>
    <cellStyle name="Comma 13 2 2 3 3" xfId="24250" xr:uid="{75904300-C816-4B58-A26C-D86501570252}"/>
    <cellStyle name="Comma 13 2 2 3 3 2" xfId="45919" xr:uid="{0AA3DCB5-2B66-4913-BD55-272C194B6070}"/>
    <cellStyle name="Comma 13 2 2 3 4" xfId="35453" xr:uid="{AE61A2F0-723A-436B-880B-608E73E3C8EE}"/>
    <cellStyle name="Comma 13 2 2 4" xfId="30974" xr:uid="{BE1FA810-D881-48D9-88E5-534976DB5A12}"/>
    <cellStyle name="Comma 13 2 3" xfId="9656" xr:uid="{6654540F-651A-4436-891A-344B824D9C4A}"/>
    <cellStyle name="Comma 13 2 3 2" xfId="11165" xr:uid="{AB96C386-9700-415D-A55D-721F9A292AE4}"/>
    <cellStyle name="Comma 13 2 3 2 2" xfId="12659" xr:uid="{1C1B9A7F-41D2-40C4-9343-4127010AB9FA}"/>
    <cellStyle name="Comma 13 2 3 2 2 2" xfId="17895" xr:uid="{6AD37634-6D6D-4A4C-9F08-A055D9BFB24D}"/>
    <cellStyle name="Comma 13 2 3 2 2 2 2" xfId="28361" xr:uid="{420138B9-71CE-422A-9363-9F69057258BD}"/>
    <cellStyle name="Comma 13 2 3 2 2 2 2 2" xfId="50030" xr:uid="{ADD85BBE-D933-47B8-A75B-119FD0BC30D9}"/>
    <cellStyle name="Comma 13 2 3 2 2 2 3" xfId="39564" xr:uid="{AB3E85A5-9155-4013-BC0A-A35F8900D966}"/>
    <cellStyle name="Comma 13 2 3 2 2 3" xfId="23129" xr:uid="{3014C3EF-5EC3-48C5-A713-DBC96F3D43C7}"/>
    <cellStyle name="Comma 13 2 3 2 2 3 2" xfId="44798" xr:uid="{880D05A3-C4CD-47A7-BF2B-60E347F31442}"/>
    <cellStyle name="Comma 13 2 3 2 2 4" xfId="34332" xr:uid="{2670EC76-032A-40F1-A680-CAF27ECB7F26}"/>
    <cellStyle name="Comma 13 2 3 2 3" xfId="16401" xr:uid="{0EF0C7FA-FAA1-4603-94BF-C61FF6E031BE}"/>
    <cellStyle name="Comma 13 2 3 2 3 2" xfId="26867" xr:uid="{3A41BDDB-AF42-4FA2-9D36-AAC98875F64C}"/>
    <cellStyle name="Comma 13 2 3 2 3 2 2" xfId="48536" xr:uid="{DE43615F-DA69-4918-8BB2-539925FBBC71}"/>
    <cellStyle name="Comma 13 2 3 2 3 3" xfId="38070" xr:uid="{C4A926CB-538D-42D6-B63D-19B6C0D7A841}"/>
    <cellStyle name="Comma 13 2 3 2 4" xfId="21635" xr:uid="{66E598E7-7A10-4FA2-87E5-30CD0AC4CA6E}"/>
    <cellStyle name="Comma 13 2 3 2 4 2" xfId="43304" xr:uid="{DBC57CB3-A5C7-465B-84F1-580DA619D96B}"/>
    <cellStyle name="Comma 13 2 3 2 5" xfId="32838" xr:uid="{1FDDF945-4F8D-41DE-88AF-8C4FE3C3FAD4}"/>
    <cellStyle name="Comma 13 2 3 3" xfId="10418" xr:uid="{F01227E3-5B73-4BDF-A77D-58E9FD523D13}"/>
    <cellStyle name="Comma 13 2 3 3 2" xfId="15654" xr:uid="{AFA3C46C-1773-430A-BFE4-6691EFC7BE6D}"/>
    <cellStyle name="Comma 13 2 3 3 2 2" xfId="26120" xr:uid="{9C162456-4E70-4C52-AB54-FF96962C9507}"/>
    <cellStyle name="Comma 13 2 3 3 2 2 2" xfId="47789" xr:uid="{54AEC576-784C-49CB-99AF-82FF3E8B65A8}"/>
    <cellStyle name="Comma 13 2 3 3 2 3" xfId="37323" xr:uid="{8932AADA-FAFE-464C-A716-38569A872686}"/>
    <cellStyle name="Comma 13 2 3 3 3" xfId="20888" xr:uid="{FB4814C6-5187-470B-94CE-1F4E7BB46FED}"/>
    <cellStyle name="Comma 13 2 3 3 3 2" xfId="42557" xr:uid="{DE92A4E2-E2BC-4C19-BD3C-2FF46A21CC8B}"/>
    <cellStyle name="Comma 13 2 3 3 4" xfId="32091" xr:uid="{60AE1115-F456-4C91-B9D4-1801960CAD4D}"/>
    <cellStyle name="Comma 13 2 3 4" xfId="11912" xr:uid="{ACB70204-30D9-4C92-A5C9-5120300E7D37}"/>
    <cellStyle name="Comma 13 2 3 4 2" xfId="17148" xr:uid="{217E6F70-194D-4BBA-8302-0237F70FC4D2}"/>
    <cellStyle name="Comma 13 2 3 4 2 2" xfId="27614" xr:uid="{CAB18454-D200-4414-BB55-6211DEFB274D}"/>
    <cellStyle name="Comma 13 2 3 4 2 2 2" xfId="49283" xr:uid="{25EB1BB7-E2B4-40F0-9BD8-20239A904A93}"/>
    <cellStyle name="Comma 13 2 3 4 2 3" xfId="38817" xr:uid="{4B701D81-978B-42B3-88D5-7A4197C8AF73}"/>
    <cellStyle name="Comma 13 2 3 4 3" xfId="22382" xr:uid="{F9752910-6B6F-4408-B5CA-4AB5EC0B9201}"/>
    <cellStyle name="Comma 13 2 3 4 3 2" xfId="44051" xr:uid="{00883B73-261A-4D51-8516-20FDD0E05383}"/>
    <cellStyle name="Comma 13 2 3 4 4" xfId="33585" xr:uid="{C3350DAC-CC4E-435A-83CC-40F4AF10707A}"/>
    <cellStyle name="Comma 13 2 3 5" xfId="14155" xr:uid="{46036E63-C45E-4A15-9E2E-F58B29DCA8D4}"/>
    <cellStyle name="Comma 13 2 3 5 2" xfId="19387" xr:uid="{B012DB61-F8BC-40A9-B495-2245930EF2A4}"/>
    <cellStyle name="Comma 13 2 3 5 2 2" xfId="29853" xr:uid="{D04D3BBE-3914-4C0B-ADE2-A629554989C4}"/>
    <cellStyle name="Comma 13 2 3 5 2 2 2" xfId="51522" xr:uid="{7C9371CB-4680-4068-BFA8-E0C97E07A207}"/>
    <cellStyle name="Comma 13 2 3 5 2 3" xfId="41056" xr:uid="{767AF44E-1264-4352-9988-1D9795731018}"/>
    <cellStyle name="Comma 13 2 3 5 3" xfId="24621" xr:uid="{3639FE4E-0093-49F2-998F-0449546E59E3}"/>
    <cellStyle name="Comma 13 2 3 5 3 2" xfId="46290" xr:uid="{306A32D1-3DDE-4CA0-A70F-70715337734A}"/>
    <cellStyle name="Comma 13 2 3 5 4" xfId="35824" xr:uid="{53FF0FA5-F3E8-4B22-9571-986186E34786}"/>
    <cellStyle name="Comma 13 2 3 6" xfId="14908" xr:uid="{372CB999-47D7-4939-8691-737ADCCAA556}"/>
    <cellStyle name="Comma 13 2 3 6 2" xfId="25374" xr:uid="{392A8A01-4128-4DEF-926C-1B1A47A59A0C}"/>
    <cellStyle name="Comma 13 2 3 6 2 2" xfId="47043" xr:uid="{D008D2AF-B2C6-4A41-A388-921435905717}"/>
    <cellStyle name="Comma 13 2 3 6 3" xfId="36577" xr:uid="{D10C3978-9E95-4BBE-AF69-FBF8EC61F5FD}"/>
    <cellStyle name="Comma 13 2 3 7" xfId="20142" xr:uid="{E1B1FE7D-36F5-4793-B26E-66EDB6CF5B6E}"/>
    <cellStyle name="Comma 13 2 3 7 2" xfId="41811" xr:uid="{B2C79E8B-FECE-4737-B048-B6532350C223}"/>
    <cellStyle name="Comma 13 2 3 8" xfId="31345" xr:uid="{ABB793DF-B82A-46F1-9526-36200FA7AAD9}"/>
    <cellStyle name="Comma 13 2 4" xfId="13413" xr:uid="{E547D554-C7E4-4829-B0E1-D143A36D86BA}"/>
    <cellStyle name="Comma 13 2 4 2" xfId="18645" xr:uid="{DC8A43FD-BAC0-4C30-B415-3C22D1F3E62D}"/>
    <cellStyle name="Comma 13 2 4 2 2" xfId="29111" xr:uid="{B9252F1F-B467-4AA5-BC94-CA805BED960E}"/>
    <cellStyle name="Comma 13 2 4 2 2 2" xfId="50780" xr:uid="{648EF869-31AD-4006-8BD7-0E6138265629}"/>
    <cellStyle name="Comma 13 2 4 2 3" xfId="40314" xr:uid="{7CBECE56-98E9-433B-8A6D-A4EBE56A1CF1}"/>
    <cellStyle name="Comma 13 2 4 3" xfId="23879" xr:uid="{572217DD-FBF8-448E-B638-B0C03E40ABE5}"/>
    <cellStyle name="Comma 13 2 4 3 2" xfId="45548" xr:uid="{A3C50C91-8144-4E23-BB63-B18E7D909AB6}"/>
    <cellStyle name="Comma 13 2 4 4" xfId="35082" xr:uid="{3BA49A6B-E2B9-4579-98B2-C65D2B8C8177}"/>
    <cellStyle name="Comma 13 2 5" xfId="30603" xr:uid="{7E110566-8BF2-4614-BAFD-BCE9F53CB8C8}"/>
    <cellStyle name="Comma 13 3" xfId="9138" xr:uid="{00000000-0005-0000-0000-000099010000}"/>
    <cellStyle name="Comma 13 3 2" xfId="9887" xr:uid="{140FE27F-D253-4D11-9EEA-737DF3B0DFA5}"/>
    <cellStyle name="Comma 13 3 2 2" xfId="11396" xr:uid="{5DF47532-5D5E-4AD2-BC04-44AB53D79FEC}"/>
    <cellStyle name="Comma 13 3 2 2 2" xfId="12890" xr:uid="{8E93A487-B731-4850-85C9-F15F488BC2D5}"/>
    <cellStyle name="Comma 13 3 2 2 2 2" xfId="18126" xr:uid="{29314906-A26D-4E01-BDED-198C29C5C700}"/>
    <cellStyle name="Comma 13 3 2 2 2 2 2" xfId="28592" xr:uid="{A8E1CD4E-D0EB-4D64-A3A1-9554DDE9B051}"/>
    <cellStyle name="Comma 13 3 2 2 2 2 2 2" xfId="50261" xr:uid="{2ABF217A-1601-41A0-8280-4B2F9930E766}"/>
    <cellStyle name="Comma 13 3 2 2 2 2 3" xfId="39795" xr:uid="{6EF7D104-46F7-4D40-B2CE-3014B99EEC85}"/>
    <cellStyle name="Comma 13 3 2 2 2 3" xfId="23360" xr:uid="{A8C22A13-13E1-4E82-A0F9-9B4F8222BD19}"/>
    <cellStyle name="Comma 13 3 2 2 2 3 2" xfId="45029" xr:uid="{450F1E2C-C614-4DC8-BB9E-1BF0BDAADC2F}"/>
    <cellStyle name="Comma 13 3 2 2 2 4" xfId="34563" xr:uid="{F2071CD8-C381-48BD-95DA-4D62C72F0E5E}"/>
    <cellStyle name="Comma 13 3 2 2 3" xfId="16632" xr:uid="{191B80BD-1B05-44A1-AABD-F458D5620D8B}"/>
    <cellStyle name="Comma 13 3 2 2 3 2" xfId="27098" xr:uid="{600F3E0C-9DE1-4E10-B9CA-001D2D90E014}"/>
    <cellStyle name="Comma 13 3 2 2 3 2 2" xfId="48767" xr:uid="{EE8876B5-C84A-479B-BE86-9269F78A68FD}"/>
    <cellStyle name="Comma 13 3 2 2 3 3" xfId="38301" xr:uid="{49732FC8-518B-42CC-B2A0-96BABB215489}"/>
    <cellStyle name="Comma 13 3 2 2 4" xfId="21866" xr:uid="{49291F0E-A3F3-4762-AFD3-748E2141FBA0}"/>
    <cellStyle name="Comma 13 3 2 2 4 2" xfId="43535" xr:uid="{378D9DD3-254B-4931-9CE0-6A1B11B0AA45}"/>
    <cellStyle name="Comma 13 3 2 2 5" xfId="33069" xr:uid="{9E6619CA-B851-4A93-A1C8-E26EBFD6ED96}"/>
    <cellStyle name="Comma 13 3 2 3" xfId="10649" xr:uid="{AB8F267C-9961-48F0-9B7C-EC080B050344}"/>
    <cellStyle name="Comma 13 3 2 3 2" xfId="15885" xr:uid="{476DA285-6774-4430-8788-1977A14206CD}"/>
    <cellStyle name="Comma 13 3 2 3 2 2" xfId="26351" xr:uid="{98E77EFE-D961-4547-9089-FAA9E4FCC07E}"/>
    <cellStyle name="Comma 13 3 2 3 2 2 2" xfId="48020" xr:uid="{B534DEE9-19A2-495D-9B60-07C579E984EF}"/>
    <cellStyle name="Comma 13 3 2 3 2 3" xfId="37554" xr:uid="{1ACA995D-F4CC-4952-8610-5300DECF61BD}"/>
    <cellStyle name="Comma 13 3 2 3 3" xfId="21119" xr:uid="{9D37C1D2-010E-4313-B830-DB75E7834A45}"/>
    <cellStyle name="Comma 13 3 2 3 3 2" xfId="42788" xr:uid="{91C7536F-E789-45F7-A22C-FFCC596EE90B}"/>
    <cellStyle name="Comma 13 3 2 3 4" xfId="32322" xr:uid="{1672E66F-DDAA-4DD8-BA74-8D120F32C6CA}"/>
    <cellStyle name="Comma 13 3 2 4" xfId="12143" xr:uid="{7479897D-D5DD-4356-A21B-257F65E84382}"/>
    <cellStyle name="Comma 13 3 2 4 2" xfId="17379" xr:uid="{33D9C4B5-E18F-4082-8BBC-DC14FF773EE5}"/>
    <cellStyle name="Comma 13 3 2 4 2 2" xfId="27845" xr:uid="{7FAF72A6-3C72-4344-B29A-B2EF39F17296}"/>
    <cellStyle name="Comma 13 3 2 4 2 2 2" xfId="49514" xr:uid="{40B44E9A-6109-4245-84AE-CE8B82CB7F78}"/>
    <cellStyle name="Comma 13 3 2 4 2 3" xfId="39048" xr:uid="{A0805927-E2FC-467F-93FB-E758D4193726}"/>
    <cellStyle name="Comma 13 3 2 4 3" xfId="22613" xr:uid="{12BA53C6-B407-4B6A-ACF2-A5C3B0BA1BDF}"/>
    <cellStyle name="Comma 13 3 2 4 3 2" xfId="44282" xr:uid="{50239261-501A-4189-8424-ECF0F4BD7A8D}"/>
    <cellStyle name="Comma 13 3 2 4 4" xfId="33816" xr:uid="{5FA6C830-8602-4538-B2B5-F7D4EBF27812}"/>
    <cellStyle name="Comma 13 3 2 5" xfId="14386" xr:uid="{2339AF6B-5AA4-4120-9E05-CEDBBE7B672F}"/>
    <cellStyle name="Comma 13 3 2 5 2" xfId="19618" xr:uid="{2BEF161F-0ED2-40F0-8158-309ADE6CC65E}"/>
    <cellStyle name="Comma 13 3 2 5 2 2" xfId="30084" xr:uid="{32EFF5C9-6CB7-49CA-B92F-582841BB8C7C}"/>
    <cellStyle name="Comma 13 3 2 5 2 2 2" xfId="51753" xr:uid="{464BB1F0-66A8-4246-B025-D93B511A1D32}"/>
    <cellStyle name="Comma 13 3 2 5 2 3" xfId="41287" xr:uid="{78099472-FC2D-4859-BBE4-208F59262F30}"/>
    <cellStyle name="Comma 13 3 2 5 3" xfId="24852" xr:uid="{938E96E9-A2A9-4A14-8903-3DF53518E471}"/>
    <cellStyle name="Comma 13 3 2 5 3 2" xfId="46521" xr:uid="{9259A2FB-6355-4CD2-B2F5-E83DD1CAA9C2}"/>
    <cellStyle name="Comma 13 3 2 5 4" xfId="36055" xr:uid="{CC64BE71-51D4-49D2-862A-50C0795774E8}"/>
    <cellStyle name="Comma 13 3 2 6" xfId="15139" xr:uid="{D469B6C9-8201-4D64-9AB6-410A1CDF324F}"/>
    <cellStyle name="Comma 13 3 2 6 2" xfId="25605" xr:uid="{FFF84C52-AAC9-4390-B0E2-204BA1C105C1}"/>
    <cellStyle name="Comma 13 3 2 6 2 2" xfId="47274" xr:uid="{804C21E6-6A26-4C94-83BD-646109B819DC}"/>
    <cellStyle name="Comma 13 3 2 6 3" xfId="36808" xr:uid="{C97564DF-8773-46BA-83FD-EE24AA4E590E}"/>
    <cellStyle name="Comma 13 3 2 7" xfId="20373" xr:uid="{2477DAEC-5647-4EBD-A30E-50FAA2AEDD5F}"/>
    <cellStyle name="Comma 13 3 2 7 2" xfId="42042" xr:uid="{FE9FAD4A-5613-44B9-BA1B-1A5016379056}"/>
    <cellStyle name="Comma 13 3 2 8" xfId="31576" xr:uid="{53497DAF-A468-46B2-A9D5-B18D2A236556}"/>
    <cellStyle name="Comma 13 3 3" xfId="13641" xr:uid="{D315DD6A-E889-4CF5-8268-E43094F30B47}"/>
    <cellStyle name="Comma 13 3 3 2" xfId="18873" xr:uid="{0C181F1C-37AD-4A94-AFE2-7DF20BF1F4B6}"/>
    <cellStyle name="Comma 13 3 3 2 2" xfId="29339" xr:uid="{CB0EF639-5B87-41A4-BABF-91B407A8C933}"/>
    <cellStyle name="Comma 13 3 3 2 2 2" xfId="51008" xr:uid="{6FFBFF39-7536-4AF4-88FD-FC18FCC207E4}"/>
    <cellStyle name="Comma 13 3 3 2 3" xfId="40542" xr:uid="{5877286F-4DB1-4684-8339-C3B424EFDECE}"/>
    <cellStyle name="Comma 13 3 3 3" xfId="24107" xr:uid="{DA0A2534-36FA-4387-A58F-45323226AE03}"/>
    <cellStyle name="Comma 13 3 3 3 2" xfId="45776" xr:uid="{28F8D7D1-2AB3-4B36-B9FF-023D74F1DB1C}"/>
    <cellStyle name="Comma 13 3 3 4" xfId="35310" xr:uid="{34320226-A8A1-49E0-9B2B-1BF8FCEDA3C6}"/>
    <cellStyle name="Comma 13 3 4" xfId="30831" xr:uid="{3191B1D4-3E96-45FF-8501-4F60222BE230}"/>
    <cellStyle name="Comma 13 4" xfId="9513" xr:uid="{D83F725A-1A87-4876-8DEF-93D35DBCE387}"/>
    <cellStyle name="Comma 13 4 2" xfId="11022" xr:uid="{085E4FEA-9867-430B-B33F-9C8C40CECA07}"/>
    <cellStyle name="Comma 13 4 2 2" xfId="12516" xr:uid="{A71CF769-1BB2-4D7C-8A56-82F36A8C2BBC}"/>
    <cellStyle name="Comma 13 4 2 2 2" xfId="17752" xr:uid="{79772823-EE46-4179-917F-92E86881776A}"/>
    <cellStyle name="Comma 13 4 2 2 2 2" xfId="28218" xr:uid="{266557BB-DCED-49D0-BD06-43A46F8BCB79}"/>
    <cellStyle name="Comma 13 4 2 2 2 2 2" xfId="49887" xr:uid="{72E18B5F-3E8F-4A40-941F-057EF93830A8}"/>
    <cellStyle name="Comma 13 4 2 2 2 3" xfId="39421" xr:uid="{B55946C5-3E55-4E8D-8D56-3C11B30646D1}"/>
    <cellStyle name="Comma 13 4 2 2 3" xfId="22986" xr:uid="{5A718548-DF0C-41C2-B2C5-0F837FAFF4C8}"/>
    <cellStyle name="Comma 13 4 2 2 3 2" xfId="44655" xr:uid="{AE6034A4-F6BB-4098-B6E3-B221F6AA9A4C}"/>
    <cellStyle name="Comma 13 4 2 2 4" xfId="34189" xr:uid="{26A08163-070D-440F-93F3-63899F917221}"/>
    <cellStyle name="Comma 13 4 2 3" xfId="16258" xr:uid="{70945212-B845-44F8-9FB2-EDB1F0BAE6A9}"/>
    <cellStyle name="Comma 13 4 2 3 2" xfId="26724" xr:uid="{375055BB-A26C-49AC-8D88-371AA0D4D7CF}"/>
    <cellStyle name="Comma 13 4 2 3 2 2" xfId="48393" xr:uid="{E785BFBF-36FE-4ED6-B57F-CDCB85E61C6A}"/>
    <cellStyle name="Comma 13 4 2 3 3" xfId="37927" xr:uid="{388C5CB8-BB2D-4892-823A-0E4E02A1CBB4}"/>
    <cellStyle name="Comma 13 4 2 4" xfId="21492" xr:uid="{15BF263F-D7AA-4118-B2E9-6FCD0054C7D2}"/>
    <cellStyle name="Comma 13 4 2 4 2" xfId="43161" xr:uid="{549356FA-C747-4DF9-99AD-A199C5F4191A}"/>
    <cellStyle name="Comma 13 4 2 5" xfId="32695" xr:uid="{9EFFD707-38DE-4403-9174-607D2EF67C08}"/>
    <cellStyle name="Comma 13 4 3" xfId="10275" xr:uid="{DE604348-DFC3-4743-A17A-6E4E7944EF44}"/>
    <cellStyle name="Comma 13 4 3 2" xfId="15511" xr:uid="{112C4A13-3509-4A8C-BA23-E30F6B1CE0BA}"/>
    <cellStyle name="Comma 13 4 3 2 2" xfId="25977" xr:uid="{C72A6719-37FA-4639-88C4-38EB1B316F74}"/>
    <cellStyle name="Comma 13 4 3 2 2 2" xfId="47646" xr:uid="{09C61D75-7AC2-4293-B5CA-F25EFF7458C4}"/>
    <cellStyle name="Comma 13 4 3 2 3" xfId="37180" xr:uid="{849F0976-0C66-4E96-ACDE-8E146F877569}"/>
    <cellStyle name="Comma 13 4 3 3" xfId="20745" xr:uid="{3AE64BF3-32D6-400E-833C-9D912A4DC9FF}"/>
    <cellStyle name="Comma 13 4 3 3 2" xfId="42414" xr:uid="{D9484051-316D-4F7F-AEDA-6DB5737C25C6}"/>
    <cellStyle name="Comma 13 4 3 4" xfId="31948" xr:uid="{11A824CE-E45A-4061-9DC4-D3E6A109FE29}"/>
    <cellStyle name="Comma 13 4 4" xfId="11769" xr:uid="{7008EC61-7EA1-4BDA-ADC6-3873D9C21A23}"/>
    <cellStyle name="Comma 13 4 4 2" xfId="17005" xr:uid="{4E64DC52-ADDE-4D18-8F81-790685402E49}"/>
    <cellStyle name="Comma 13 4 4 2 2" xfId="27471" xr:uid="{3D2A89AE-23C4-47F2-A147-0B55225388D4}"/>
    <cellStyle name="Comma 13 4 4 2 2 2" xfId="49140" xr:uid="{34CF3B66-5B95-49E7-B3CF-4C8E9C01D2D0}"/>
    <cellStyle name="Comma 13 4 4 2 3" xfId="38674" xr:uid="{4E6F0C54-1957-4C54-A62F-F670CFBDF7FA}"/>
    <cellStyle name="Comma 13 4 4 3" xfId="22239" xr:uid="{950DDC33-7DDC-478B-8D9F-44445E376E64}"/>
    <cellStyle name="Comma 13 4 4 3 2" xfId="43908" xr:uid="{0A23A671-85DB-4D73-B0D3-BCA7902365CA}"/>
    <cellStyle name="Comma 13 4 4 4" xfId="33442" xr:uid="{8D6C8E89-B95A-4A00-990E-A95583D9E4C4}"/>
    <cellStyle name="Comma 13 4 5" xfId="14012" xr:uid="{C39E4287-14E5-4212-B2CC-491A31111DA4}"/>
    <cellStyle name="Comma 13 4 5 2" xfId="19244" xr:uid="{64F105A9-5FD4-4C26-8293-DC11B9FBE19C}"/>
    <cellStyle name="Comma 13 4 5 2 2" xfId="29710" xr:uid="{02B94EA3-F217-403B-A155-26A62B642203}"/>
    <cellStyle name="Comma 13 4 5 2 2 2" xfId="51379" xr:uid="{EE4597A4-5BF4-4BB2-9610-49AD54D7280B}"/>
    <cellStyle name="Comma 13 4 5 2 3" xfId="40913" xr:uid="{4E65CFE9-F7C8-45D2-AFC8-3B34FACDC922}"/>
    <cellStyle name="Comma 13 4 5 3" xfId="24478" xr:uid="{299B9620-1669-402B-8858-9C8D6F3FEBD2}"/>
    <cellStyle name="Comma 13 4 5 3 2" xfId="46147" xr:uid="{AC25D7E0-AA5B-44B2-BC70-03ECCDEA49F3}"/>
    <cellStyle name="Comma 13 4 5 4" xfId="35681" xr:uid="{69D8E278-A309-4085-B5C5-CC0976D5B48E}"/>
    <cellStyle name="Comma 13 4 6" xfId="14765" xr:uid="{2E066325-446D-42F7-89B6-D9E19CF56E4A}"/>
    <cellStyle name="Comma 13 4 6 2" xfId="25231" xr:uid="{89CD57A7-6DCA-4207-8786-AE695C736204}"/>
    <cellStyle name="Comma 13 4 6 2 2" xfId="46900" xr:uid="{DF6CFEDD-BBCA-4AA1-B2B9-35A7E5E16401}"/>
    <cellStyle name="Comma 13 4 6 3" xfId="36434" xr:uid="{9A58831E-78AD-4978-9D3A-A32D8B10DFDE}"/>
    <cellStyle name="Comma 13 4 7" xfId="19999" xr:uid="{7FB63AEE-0EDC-4ABC-AFD0-0EF4B0721064}"/>
    <cellStyle name="Comma 13 4 7 2" xfId="41668" xr:uid="{1696CBE5-C361-41C5-A867-4153E4953796}"/>
    <cellStyle name="Comma 13 4 8" xfId="31202" xr:uid="{8D8D8EA4-4AA1-4790-9026-8A2E48D50714}"/>
    <cellStyle name="Comma 13 5" xfId="13271" xr:uid="{5E565F0C-0C05-48C4-9F63-B7493E150F2D}"/>
    <cellStyle name="Comma 13 5 2" xfId="18503" xr:uid="{9DA60D37-974E-4E91-9610-5A92FAA36543}"/>
    <cellStyle name="Comma 13 5 2 2" xfId="28969" xr:uid="{6EBF81E8-2EF9-450C-8539-6D354098A5C1}"/>
    <cellStyle name="Comma 13 5 2 2 2" xfId="50638" xr:uid="{0F4A6A09-C303-4171-9510-9D1CBD50208D}"/>
    <cellStyle name="Comma 13 5 2 3" xfId="40172" xr:uid="{22407167-C7BB-412D-B46A-EBAA61270B57}"/>
    <cellStyle name="Comma 13 5 3" xfId="23737" xr:uid="{90644C53-9025-4523-A0A1-7C74F424B70D}"/>
    <cellStyle name="Comma 13 5 3 2" xfId="45406" xr:uid="{E9F896B7-85C7-47CD-BA42-F3E9A27BD8F9}"/>
    <cellStyle name="Comma 13 5 4" xfId="34940" xr:uid="{850873E9-BFC7-4872-8F81-610F93DF5496}"/>
    <cellStyle name="Comma 13 6" xfId="30460" xr:uid="{EEF7F0BE-C065-4A34-BB20-8BF6DA02855B}"/>
    <cellStyle name="Comma 130" xfId="10261" xr:uid="{EF23FDD8-D1E3-4D56-8475-7AD602C0B2F1}"/>
    <cellStyle name="Comma 130 2" xfId="13248" xr:uid="{683792B5-19A1-4FB7-82E2-AFADC5A530DA}"/>
    <cellStyle name="Comma 130 2 2" xfId="18484" xr:uid="{C208DF86-F3F6-4620-84F5-CC9FE0E85107}"/>
    <cellStyle name="Comma 130 2 2 2" xfId="28950" xr:uid="{7C756C29-0B10-464E-AE79-4DEFE7BBA71C}"/>
    <cellStyle name="Comma 130 2 2 2 2" xfId="50619" xr:uid="{047BEB76-3A4B-4658-8B27-5D58EC879B7F}"/>
    <cellStyle name="Comma 130 2 2 3" xfId="40153" xr:uid="{460AE244-3C88-4D0F-8525-16BB37852037}"/>
    <cellStyle name="Comma 130 2 3" xfId="23718" xr:uid="{A61F3B4E-BBA3-4ADB-A646-5FC77DEC7C2A}"/>
    <cellStyle name="Comma 130 2 3 2" xfId="45387" xr:uid="{43EB1738-48A9-4F8C-98B0-FF64E0659A44}"/>
    <cellStyle name="Comma 130 2 4" xfId="34921" xr:uid="{A7870A03-3C25-495C-AA19-D393C4850D2F}"/>
    <cellStyle name="Comma 130 3" xfId="15497" xr:uid="{EDDFF92C-1A6D-4AB0-8D71-2C9E53D10B11}"/>
    <cellStyle name="Comma 130 3 2" xfId="25963" xr:uid="{F23B9DE7-9642-4074-96E4-58FE57012169}"/>
    <cellStyle name="Comma 130 3 2 2" xfId="47632" xr:uid="{762ECC26-50BF-4E80-B93E-319E84AA5CBE}"/>
    <cellStyle name="Comma 130 3 3" xfId="37166" xr:uid="{A59EF4CD-98FF-4C18-9E63-34EED2DF9E4B}"/>
    <cellStyle name="Comma 130 4" xfId="20731" xr:uid="{58AD69F8-C568-4212-B498-E15C7969DC28}"/>
    <cellStyle name="Comma 130 4 2" xfId="42400" xr:uid="{1A793874-EFFF-4DB9-86D2-11AD3BCAE941}"/>
    <cellStyle name="Comma 130 5" xfId="31934" xr:uid="{024F2B3E-5D71-4A33-B4B3-9E019DD1BC51}"/>
    <cellStyle name="Comma 131" xfId="11754" xr:uid="{45CAFF7E-6D92-48F8-A434-4ADF2186F0B6}"/>
    <cellStyle name="Comma 131 2" xfId="16990" xr:uid="{BE5E2A25-8AE8-4E9E-9030-24D52571D8E9}"/>
    <cellStyle name="Comma 131 2 2" xfId="27456" xr:uid="{63AF4069-9496-4414-ADBC-3AABC922BC7B}"/>
    <cellStyle name="Comma 131 2 2 2" xfId="49125" xr:uid="{C5CF31B2-A7AB-4F3D-A241-4A9A6146AE6B}"/>
    <cellStyle name="Comma 131 2 3" xfId="38659" xr:uid="{8CDB4FF3-2D85-4586-A513-C9DD065CB442}"/>
    <cellStyle name="Comma 131 3" xfId="22224" xr:uid="{24738C92-D5D9-4388-9F48-FBEF037EC456}"/>
    <cellStyle name="Comma 131 3 2" xfId="43893" xr:uid="{DDAE1AB2-38DD-415C-A8BA-213148BA80B4}"/>
    <cellStyle name="Comma 131 4" xfId="33427" xr:uid="{3567ABDE-2F3E-4BCA-B0DD-95B524C315C4}"/>
    <cellStyle name="Comma 132" xfId="11755" xr:uid="{1F74C489-7B53-4C12-9BBC-CF7B51C90B0B}"/>
    <cellStyle name="Comma 132 2" xfId="16991" xr:uid="{7AC9FFD7-2BF2-4637-A6FE-DD792A2A37D7}"/>
    <cellStyle name="Comma 132 2 2" xfId="27457" xr:uid="{FA22CF17-E4F7-4BD4-933E-B7BB450F8AD7}"/>
    <cellStyle name="Comma 132 2 2 2" xfId="49126" xr:uid="{FA27B0CB-6391-4B61-8631-67FAC6E8878A}"/>
    <cellStyle name="Comma 132 2 3" xfId="38660" xr:uid="{C9DD0587-FF5F-45DC-840B-3978629D5F71}"/>
    <cellStyle name="Comma 132 3" xfId="22225" xr:uid="{37A944C7-0DD2-4953-A9CB-FB6AB40F38BE}"/>
    <cellStyle name="Comma 132 3 2" xfId="43894" xr:uid="{3074F2BF-73D0-483F-BE4A-442514FAB9E2}"/>
    <cellStyle name="Comma 132 4" xfId="33428" xr:uid="{64E9AC26-7404-4E05-9810-B93D1D6B372B}"/>
    <cellStyle name="Comma 133" xfId="14748" xr:uid="{1DA3B7E2-5283-4534-899C-0E36225BAE18}"/>
    <cellStyle name="Comma 133 2" xfId="25214" xr:uid="{ECA41BC1-31E7-445D-A30D-89D458E1A8B0}"/>
    <cellStyle name="Comma 133 2 2" xfId="46883" xr:uid="{DF44F2ED-EE34-4159-BEAB-3EB14D799ABC}"/>
    <cellStyle name="Comma 133 3" xfId="36417" xr:uid="{8C262AFA-C760-496D-9BFD-C44269157641}"/>
    <cellStyle name="Comma 134" xfId="14751" xr:uid="{1AC6AAC9-61DA-444F-95FE-B7599FBBC4A8}"/>
    <cellStyle name="Comma 134 2" xfId="25217" xr:uid="{A76B79BF-FE53-42E1-9239-4095799123DF}"/>
    <cellStyle name="Comma 134 2 2" xfId="46886" xr:uid="{084E0B63-D607-47A4-B060-584BF637C34D}"/>
    <cellStyle name="Comma 134 3" xfId="36420" xr:uid="{E55F0E4D-3C62-4A86-908D-5DC664145B2E}"/>
    <cellStyle name="Comma 135" xfId="19980" xr:uid="{64E6A9A1-6D15-46CC-9DC4-9619CEEBC0E4}"/>
    <cellStyle name="Comma 135 2" xfId="41649" xr:uid="{98B932FE-E6BD-45AE-96EC-A99BD75A83C3}"/>
    <cellStyle name="Comma 136" xfId="19983" xr:uid="{A1E2FAFD-E3C8-43E0-AC35-7949EA946F5A}"/>
    <cellStyle name="Comma 136 2" xfId="41652" xr:uid="{296876D6-A48F-4C03-8092-02BD066E0E69}"/>
    <cellStyle name="Comma 137" xfId="19985" xr:uid="{440B952F-18BF-491D-87FB-342F26D00E42}"/>
    <cellStyle name="Comma 137 2" xfId="41654" xr:uid="{E9C9F880-0FE0-40BF-9F71-AEDF816C8A2D}"/>
    <cellStyle name="Comma 138" xfId="30446" xr:uid="{F326AFA8-9F54-4BF2-8121-9D80E58415CA}"/>
    <cellStyle name="Comma 138 2" xfId="52115" xr:uid="{D72A0562-9F01-43FC-B9B6-3504164C2EC4}"/>
    <cellStyle name="Comma 139" xfId="30448" xr:uid="{F6A09D3B-2C18-4F97-A3C9-3FF21611DA09}"/>
    <cellStyle name="Comma 14" xfId="88" xr:uid="{00000000-0005-0000-0000-00009A010000}"/>
    <cellStyle name="Comma 14 2" xfId="430" xr:uid="{00000000-0005-0000-0000-00009B010000}"/>
    <cellStyle name="Comma 14 2 2" xfId="9273" xr:uid="{00000000-0005-0000-0000-00009C010000}"/>
    <cellStyle name="Comma 14 2 2 2" xfId="10022" xr:uid="{61059223-6D50-4B17-A6C9-A4673C4DA928}"/>
    <cellStyle name="Comma 14 2 2 2 2" xfId="11531" xr:uid="{4D0D8369-30D1-4F50-826A-856A3F650DAA}"/>
    <cellStyle name="Comma 14 2 2 2 2 2" xfId="13025" xr:uid="{229B9CDD-6716-4751-9C05-52FB53A9282B}"/>
    <cellStyle name="Comma 14 2 2 2 2 2 2" xfId="18261" xr:uid="{E76AC82D-7D31-4197-BF87-40B5AB80DE62}"/>
    <cellStyle name="Comma 14 2 2 2 2 2 2 2" xfId="28727" xr:uid="{5A8E1F13-A625-4849-B3F4-CAD1C9D2A73C}"/>
    <cellStyle name="Comma 14 2 2 2 2 2 2 2 2" xfId="50396" xr:uid="{AE48B2E0-68C3-4BC8-9A22-6B83B9C7EF11}"/>
    <cellStyle name="Comma 14 2 2 2 2 2 2 3" xfId="39930" xr:uid="{FD5A6E6D-A0DB-4F14-8E40-CF2C0BF363BF}"/>
    <cellStyle name="Comma 14 2 2 2 2 2 3" xfId="23495" xr:uid="{2C5288D3-B2ED-4220-A8CF-546DC9C75B85}"/>
    <cellStyle name="Comma 14 2 2 2 2 2 3 2" xfId="45164" xr:uid="{B70C163E-9CEE-4750-97C3-C6186E6D4DCE}"/>
    <cellStyle name="Comma 14 2 2 2 2 2 4" xfId="34698" xr:uid="{B8433ADE-4655-4EB5-A292-545AB513BA38}"/>
    <cellStyle name="Comma 14 2 2 2 2 3" xfId="16767" xr:uid="{B7805D60-69C9-4A7F-B86D-3ACECF9801B2}"/>
    <cellStyle name="Comma 14 2 2 2 2 3 2" xfId="27233" xr:uid="{B3BE038E-EF65-4508-9145-9B5C3D6A6B27}"/>
    <cellStyle name="Comma 14 2 2 2 2 3 2 2" xfId="48902" xr:uid="{998454BC-E86B-44E4-9F49-CEA97AF4EE6E}"/>
    <cellStyle name="Comma 14 2 2 2 2 3 3" xfId="38436" xr:uid="{3F364C75-4320-4D60-B397-F3C1712E25BE}"/>
    <cellStyle name="Comma 14 2 2 2 2 4" xfId="22001" xr:uid="{AA9E0A3E-BF50-48B2-98C2-2230118C4A9F}"/>
    <cellStyle name="Comma 14 2 2 2 2 4 2" xfId="43670" xr:uid="{91C7F0C7-1770-45DE-86F9-923FA2BE525E}"/>
    <cellStyle name="Comma 14 2 2 2 2 5" xfId="33204" xr:uid="{4DE3E658-A900-4A5A-BF63-F55B645897EA}"/>
    <cellStyle name="Comma 14 2 2 2 3" xfId="10784" xr:uid="{F95ED2F4-AD01-4370-8B28-BE1BE6F4346F}"/>
    <cellStyle name="Comma 14 2 2 2 3 2" xfId="16020" xr:uid="{DD29264E-607C-49FD-BBAC-8639278275BC}"/>
    <cellStyle name="Comma 14 2 2 2 3 2 2" xfId="26486" xr:uid="{9D6AC162-EDCA-4ED4-BB58-1B6DF991138E}"/>
    <cellStyle name="Comma 14 2 2 2 3 2 2 2" xfId="48155" xr:uid="{9A9D1EB4-32E3-4860-8B70-65513A73AFF1}"/>
    <cellStyle name="Comma 14 2 2 2 3 2 3" xfId="37689" xr:uid="{F6D2870F-93FA-4230-85B8-2A27126A7416}"/>
    <cellStyle name="Comma 14 2 2 2 3 3" xfId="21254" xr:uid="{53C73408-43BB-4FA4-88F8-7A1BE256090A}"/>
    <cellStyle name="Comma 14 2 2 2 3 3 2" xfId="42923" xr:uid="{D70ECFBD-E48E-42D7-B25E-08A4FDE62C12}"/>
    <cellStyle name="Comma 14 2 2 2 3 4" xfId="32457" xr:uid="{9893196B-428F-4054-AC89-146F5B0654DB}"/>
    <cellStyle name="Comma 14 2 2 2 4" xfId="12278" xr:uid="{FC515F0C-C72C-44E6-ACE9-275D8E697484}"/>
    <cellStyle name="Comma 14 2 2 2 4 2" xfId="17514" xr:uid="{2B7EE1C2-9E5B-4F59-ABDE-2D36CF38992F}"/>
    <cellStyle name="Comma 14 2 2 2 4 2 2" xfId="27980" xr:uid="{24002EF2-386A-4BB5-AC85-9BBE2BE86064}"/>
    <cellStyle name="Comma 14 2 2 2 4 2 2 2" xfId="49649" xr:uid="{AD1383F6-6F03-4CA2-ADB1-FB4A8B10135E}"/>
    <cellStyle name="Comma 14 2 2 2 4 2 3" xfId="39183" xr:uid="{420AD16A-9A11-4ADA-BF3A-3ED8ED6729CE}"/>
    <cellStyle name="Comma 14 2 2 2 4 3" xfId="22748" xr:uid="{EA3FDA24-9AF6-4B58-B348-E72AF99D403B}"/>
    <cellStyle name="Comma 14 2 2 2 4 3 2" xfId="44417" xr:uid="{5F65E586-475D-4554-8138-10DCB941AFDB}"/>
    <cellStyle name="Comma 14 2 2 2 4 4" xfId="33951" xr:uid="{105F7582-24DF-4955-8C4E-5E2790B468EA}"/>
    <cellStyle name="Comma 14 2 2 2 5" xfId="14521" xr:uid="{23D3A489-50FB-480F-8DAE-E7F1318D6B38}"/>
    <cellStyle name="Comma 14 2 2 2 5 2" xfId="19753" xr:uid="{BA044AB1-9242-4F69-B729-7608BF4D72BD}"/>
    <cellStyle name="Comma 14 2 2 2 5 2 2" xfId="30219" xr:uid="{6396DF5B-F5A7-4E6B-A12E-A94F02F1B6CD}"/>
    <cellStyle name="Comma 14 2 2 2 5 2 2 2" xfId="51888" xr:uid="{6D8660E1-9C0C-4121-8E41-8DF5F337E0EE}"/>
    <cellStyle name="Comma 14 2 2 2 5 2 3" xfId="41422" xr:uid="{4D2A7E09-421D-497B-8417-0C6D90B95ADB}"/>
    <cellStyle name="Comma 14 2 2 2 5 3" xfId="24987" xr:uid="{A78E701A-629D-439E-8749-8C4DFEC2DBA7}"/>
    <cellStyle name="Comma 14 2 2 2 5 3 2" xfId="46656" xr:uid="{0FE7908E-02F5-409E-A425-90E8302A22A2}"/>
    <cellStyle name="Comma 14 2 2 2 5 4" xfId="36190" xr:uid="{E1478152-E295-4ADE-B89C-154ED722EB58}"/>
    <cellStyle name="Comma 14 2 2 2 6" xfId="15274" xr:uid="{96D04079-5F7B-47D6-985D-42F97AD8C680}"/>
    <cellStyle name="Comma 14 2 2 2 6 2" xfId="25740" xr:uid="{7652EA06-A6B9-4454-85AD-54A7788BCAA3}"/>
    <cellStyle name="Comma 14 2 2 2 6 2 2" xfId="47409" xr:uid="{FA716AE9-2761-4001-8BFA-727B03F8C41F}"/>
    <cellStyle name="Comma 14 2 2 2 6 3" xfId="36943" xr:uid="{385C172A-545B-4857-86D5-7666D38006EF}"/>
    <cellStyle name="Comma 14 2 2 2 7" xfId="20508" xr:uid="{C73A80C6-C8BD-4EC7-ABE9-2AFB52047576}"/>
    <cellStyle name="Comma 14 2 2 2 7 2" xfId="42177" xr:uid="{422CFB8C-4A41-4BA2-9788-90CA5A25AEB8}"/>
    <cellStyle name="Comma 14 2 2 2 8" xfId="31711" xr:uid="{BB608EB2-2199-4051-8AEB-8F8E4BAA19B9}"/>
    <cellStyle name="Comma 14 2 2 3" xfId="13776" xr:uid="{72C58363-AAA7-4549-81E9-D08DCF9A6CD3}"/>
    <cellStyle name="Comma 14 2 2 3 2" xfId="19008" xr:uid="{44B6C658-E810-4D1B-BCBD-2533E699A791}"/>
    <cellStyle name="Comma 14 2 2 3 2 2" xfId="29474" xr:uid="{77DECC88-06D0-4031-905F-245DE0071704}"/>
    <cellStyle name="Comma 14 2 2 3 2 2 2" xfId="51143" xr:uid="{EF1C3902-BD10-4E8B-9E96-B5615F5AA6C7}"/>
    <cellStyle name="Comma 14 2 2 3 2 3" xfId="40677" xr:uid="{A5753C64-81E7-4DC4-ADF4-67F963888FA4}"/>
    <cellStyle name="Comma 14 2 2 3 3" xfId="24242" xr:uid="{5FAB896B-AC91-486E-B33A-8A04B9D2C528}"/>
    <cellStyle name="Comma 14 2 2 3 3 2" xfId="45911" xr:uid="{5A85148E-D7A3-49A7-B58F-4BF4DC19BA41}"/>
    <cellStyle name="Comma 14 2 2 3 4" xfId="35445" xr:uid="{99D6E8A5-AD14-4128-9252-9415AE0C1954}"/>
    <cellStyle name="Comma 14 2 2 4" xfId="30966" xr:uid="{279F97D2-8EA3-43A3-98A9-1964228E74DE}"/>
    <cellStyle name="Comma 14 2 3" xfId="9648" xr:uid="{8AD52F89-6CBD-4B29-843D-249E8C7308CA}"/>
    <cellStyle name="Comma 14 2 3 2" xfId="11157" xr:uid="{797C3FEA-BC03-489B-8F1D-E92688A473F0}"/>
    <cellStyle name="Comma 14 2 3 2 2" xfId="12651" xr:uid="{BB948987-236E-4704-9A15-DEDBB6A7DE3F}"/>
    <cellStyle name="Comma 14 2 3 2 2 2" xfId="17887" xr:uid="{FB503DEE-7933-44C8-88F8-12F40E20DAA4}"/>
    <cellStyle name="Comma 14 2 3 2 2 2 2" xfId="28353" xr:uid="{DAC40E29-62EB-48E2-AA8D-D888E438456F}"/>
    <cellStyle name="Comma 14 2 3 2 2 2 2 2" xfId="50022" xr:uid="{FE97D643-4EB0-4ACF-8BD7-3C69C927247C}"/>
    <cellStyle name="Comma 14 2 3 2 2 2 3" xfId="39556" xr:uid="{E3BD913F-C7C1-4BE5-BAC2-6372CF5E92FD}"/>
    <cellStyle name="Comma 14 2 3 2 2 3" xfId="23121" xr:uid="{C9C7C6BE-F8E8-4031-AA9F-89A13B99FF9A}"/>
    <cellStyle name="Comma 14 2 3 2 2 3 2" xfId="44790" xr:uid="{C04B35CF-3D68-43B0-818B-4989640B7405}"/>
    <cellStyle name="Comma 14 2 3 2 2 4" xfId="34324" xr:uid="{8DBF04DB-43CC-42C4-AE97-173A25CB91AB}"/>
    <cellStyle name="Comma 14 2 3 2 3" xfId="16393" xr:uid="{9114EC6C-A56C-4DE6-B916-357EDC1DB3F2}"/>
    <cellStyle name="Comma 14 2 3 2 3 2" xfId="26859" xr:uid="{E5FE88ED-184E-4779-8C3C-D833C7FAD6DF}"/>
    <cellStyle name="Comma 14 2 3 2 3 2 2" xfId="48528" xr:uid="{CC94CCC3-98F9-4ACA-8F19-FFE0099A7B07}"/>
    <cellStyle name="Comma 14 2 3 2 3 3" xfId="38062" xr:uid="{9DE8D5E1-1B31-4C11-AD5A-B3CAA589EAC1}"/>
    <cellStyle name="Comma 14 2 3 2 4" xfId="21627" xr:uid="{911EA4D6-082A-44DA-BF45-AC36A8B2BCDA}"/>
    <cellStyle name="Comma 14 2 3 2 4 2" xfId="43296" xr:uid="{6B38E702-00AD-499F-B547-9738CD8D7E6D}"/>
    <cellStyle name="Comma 14 2 3 2 5" xfId="32830" xr:uid="{DF103E87-56C9-419C-909B-1FF24BAA9570}"/>
    <cellStyle name="Comma 14 2 3 3" xfId="10410" xr:uid="{4F05E729-F5FA-4BBC-BD7B-000532F16A67}"/>
    <cellStyle name="Comma 14 2 3 3 2" xfId="15646" xr:uid="{2FCFF005-98EA-4801-8F1E-37D206285C51}"/>
    <cellStyle name="Comma 14 2 3 3 2 2" xfId="26112" xr:uid="{F8019464-777D-4018-AE5B-9C27FBB7C129}"/>
    <cellStyle name="Comma 14 2 3 3 2 2 2" xfId="47781" xr:uid="{F65FE8BE-C333-466D-AEC5-16C596BD6F48}"/>
    <cellStyle name="Comma 14 2 3 3 2 3" xfId="37315" xr:uid="{F6126AD6-A099-45E1-9D42-4B659825F646}"/>
    <cellStyle name="Comma 14 2 3 3 3" xfId="20880" xr:uid="{04682CF9-6D87-470D-9275-4011F4620474}"/>
    <cellStyle name="Comma 14 2 3 3 3 2" xfId="42549" xr:uid="{4E733D98-BC37-4B07-8E80-0A1BD38D5D83}"/>
    <cellStyle name="Comma 14 2 3 3 4" xfId="32083" xr:uid="{320D891E-6FCD-4EFA-B8C1-E79C214A6935}"/>
    <cellStyle name="Comma 14 2 3 4" xfId="11904" xr:uid="{3DA5720E-C6FF-4FE0-BDB7-2E1F8E6BF09F}"/>
    <cellStyle name="Comma 14 2 3 4 2" xfId="17140" xr:uid="{F770CFCD-1F07-4DF6-BCA3-153EA6D017C2}"/>
    <cellStyle name="Comma 14 2 3 4 2 2" xfId="27606" xr:uid="{F998C96B-4633-43E9-AC45-C09813C99831}"/>
    <cellStyle name="Comma 14 2 3 4 2 2 2" xfId="49275" xr:uid="{D767AF9D-0B32-44B9-B350-CA988D365AA8}"/>
    <cellStyle name="Comma 14 2 3 4 2 3" xfId="38809" xr:uid="{662F4A33-3E75-4AA1-934E-C46FE2FEA376}"/>
    <cellStyle name="Comma 14 2 3 4 3" xfId="22374" xr:uid="{7A15F6A9-2DD4-488C-A7B1-33C10AFB6FC3}"/>
    <cellStyle name="Comma 14 2 3 4 3 2" xfId="44043" xr:uid="{4B298380-47D8-45D5-8A12-D51732FF291F}"/>
    <cellStyle name="Comma 14 2 3 4 4" xfId="33577" xr:uid="{013F59D7-6A8A-4E8D-ABD1-B220421EFF7E}"/>
    <cellStyle name="Comma 14 2 3 5" xfId="14147" xr:uid="{63EC5FA5-545F-4ADB-8CD3-F1ECCD11AA39}"/>
    <cellStyle name="Comma 14 2 3 5 2" xfId="19379" xr:uid="{A781DAC8-6FE3-46EF-B54A-D120B64273A0}"/>
    <cellStyle name="Comma 14 2 3 5 2 2" xfId="29845" xr:uid="{DE578B5A-58B9-4BEC-9021-D2D2380CA243}"/>
    <cellStyle name="Comma 14 2 3 5 2 2 2" xfId="51514" xr:uid="{8E168EDA-BC69-4799-B725-45720E010A93}"/>
    <cellStyle name="Comma 14 2 3 5 2 3" xfId="41048" xr:uid="{586D5C9E-103A-4A20-9A35-6ED39118C188}"/>
    <cellStyle name="Comma 14 2 3 5 3" xfId="24613" xr:uid="{8B535878-3239-4242-8A3D-5F957FBBEB90}"/>
    <cellStyle name="Comma 14 2 3 5 3 2" xfId="46282" xr:uid="{30AD939A-856A-4C26-BBEA-E5871EA5150F}"/>
    <cellStyle name="Comma 14 2 3 5 4" xfId="35816" xr:uid="{AA42F454-9A9B-4543-B265-2E3D0E82C4CC}"/>
    <cellStyle name="Comma 14 2 3 6" xfId="14900" xr:uid="{8407A442-410A-493A-A734-CF15E6D15188}"/>
    <cellStyle name="Comma 14 2 3 6 2" xfId="25366" xr:uid="{7BC66CE3-01C9-4F69-BA2B-20D2DFF1049E}"/>
    <cellStyle name="Comma 14 2 3 6 2 2" xfId="47035" xr:uid="{31EB42E5-5456-4AD7-A073-9BCB154064D6}"/>
    <cellStyle name="Comma 14 2 3 6 3" xfId="36569" xr:uid="{1E3897B3-4825-4306-B587-F92683034032}"/>
    <cellStyle name="Comma 14 2 3 7" xfId="20134" xr:uid="{4782629E-DC02-4110-BD77-B3A0AE3AA209}"/>
    <cellStyle name="Comma 14 2 3 7 2" xfId="41803" xr:uid="{771FC0A3-98C8-413A-9BAB-ABB3699DB2BB}"/>
    <cellStyle name="Comma 14 2 3 8" xfId="31337" xr:uid="{8AE94738-78C7-4BFC-BC6B-350A9AF97E8A}"/>
    <cellStyle name="Comma 14 2 4" xfId="13405" xr:uid="{5E46C1BB-D1A9-44B7-A99D-304AF724103C}"/>
    <cellStyle name="Comma 14 2 4 2" xfId="18637" xr:uid="{F16CA1DC-C963-4897-B42B-D8BB54DE5323}"/>
    <cellStyle name="Comma 14 2 4 2 2" xfId="29103" xr:uid="{222B2CFC-66CF-4738-BD0D-7A1430CD69CA}"/>
    <cellStyle name="Comma 14 2 4 2 2 2" xfId="50772" xr:uid="{0CD2D098-B667-4C6E-A98C-24AF4D43AB31}"/>
    <cellStyle name="Comma 14 2 4 2 3" xfId="40306" xr:uid="{DFC22051-2DA5-4143-81C8-906821FABAE0}"/>
    <cellStyle name="Comma 14 2 4 3" xfId="23871" xr:uid="{F1907DB2-016D-45ED-9ADB-AC1B2E2AA5E3}"/>
    <cellStyle name="Comma 14 2 4 3 2" xfId="45540" xr:uid="{D9B5B3E1-0B4B-4807-B1D0-096C760DFB83}"/>
    <cellStyle name="Comma 14 2 4 4" xfId="35074" xr:uid="{6216513E-0986-47AF-88EC-9F990680FE74}"/>
    <cellStyle name="Comma 14 2 5" xfId="30595" xr:uid="{53301533-B6CC-4442-9A42-2F6298C149CD}"/>
    <cellStyle name="Comma 14 3" xfId="9139" xr:uid="{00000000-0005-0000-0000-00009D010000}"/>
    <cellStyle name="Comma 14 3 2" xfId="9888" xr:uid="{684F42B6-412D-4AAC-A75B-405A41B13AA1}"/>
    <cellStyle name="Comma 14 3 2 2" xfId="11397" xr:uid="{BF14DEF7-2D41-47CB-8723-E807F5E4BA05}"/>
    <cellStyle name="Comma 14 3 2 2 2" xfId="12891" xr:uid="{0B408EA0-75E8-44C6-94AF-9111DC404F7B}"/>
    <cellStyle name="Comma 14 3 2 2 2 2" xfId="18127" xr:uid="{5C820F23-55D8-4F73-B0FD-A13BF8C80B80}"/>
    <cellStyle name="Comma 14 3 2 2 2 2 2" xfId="28593" xr:uid="{039934A8-919E-49CD-AF2F-91903DF78D5E}"/>
    <cellStyle name="Comma 14 3 2 2 2 2 2 2" xfId="50262" xr:uid="{320DBA19-7D40-4091-8E0E-361E530F3BF7}"/>
    <cellStyle name="Comma 14 3 2 2 2 2 3" xfId="39796" xr:uid="{B2D0664A-019B-4007-BA3C-E70AB41D1946}"/>
    <cellStyle name="Comma 14 3 2 2 2 3" xfId="23361" xr:uid="{4359EFED-DF0E-47E9-B4BB-9EA3AD71CE13}"/>
    <cellStyle name="Comma 14 3 2 2 2 3 2" xfId="45030" xr:uid="{32622A88-C186-4FEB-8451-F259815C6CC3}"/>
    <cellStyle name="Comma 14 3 2 2 2 4" xfId="34564" xr:uid="{E27EC305-88B6-46D5-809B-18A649F0E7D8}"/>
    <cellStyle name="Comma 14 3 2 2 3" xfId="16633" xr:uid="{B111131E-D987-4EDE-9AAB-0C6C67B6DB53}"/>
    <cellStyle name="Comma 14 3 2 2 3 2" xfId="27099" xr:uid="{F26FD6CA-CE52-4D90-8465-090A89DA8889}"/>
    <cellStyle name="Comma 14 3 2 2 3 2 2" xfId="48768" xr:uid="{903B7001-D7DB-4447-8201-B8A0D9FF04FC}"/>
    <cellStyle name="Comma 14 3 2 2 3 3" xfId="38302" xr:uid="{2B6CBCDE-694D-491F-BE79-6F2926B75157}"/>
    <cellStyle name="Comma 14 3 2 2 4" xfId="21867" xr:uid="{BAD3FF52-3CE6-438E-9A8D-B0AF217FAB4F}"/>
    <cellStyle name="Comma 14 3 2 2 4 2" xfId="43536" xr:uid="{5A84E805-15ED-4702-901B-9CA672D600F7}"/>
    <cellStyle name="Comma 14 3 2 2 5" xfId="33070" xr:uid="{39937B87-F25E-4464-9F89-CB7CD2C8B967}"/>
    <cellStyle name="Comma 14 3 2 3" xfId="10650" xr:uid="{A3ECBC15-145B-4667-8CC5-DC34BE7EE1CF}"/>
    <cellStyle name="Comma 14 3 2 3 2" xfId="15886" xr:uid="{0B7EEE8E-DB4E-4114-A1F6-421F91067A53}"/>
    <cellStyle name="Comma 14 3 2 3 2 2" xfId="26352" xr:uid="{191A38C4-42A0-40AF-934F-C41DDC9C1C0E}"/>
    <cellStyle name="Comma 14 3 2 3 2 2 2" xfId="48021" xr:uid="{88826A75-6CAB-49D6-BCB4-72BBE5D5EA32}"/>
    <cellStyle name="Comma 14 3 2 3 2 3" xfId="37555" xr:uid="{5622B1AE-8509-486E-BE8C-3EBA0224CCC5}"/>
    <cellStyle name="Comma 14 3 2 3 3" xfId="21120" xr:uid="{25FD2F60-450C-4004-9141-D1C720893384}"/>
    <cellStyle name="Comma 14 3 2 3 3 2" xfId="42789" xr:uid="{712966F6-CF04-4EA7-B175-02C0C401A7BE}"/>
    <cellStyle name="Comma 14 3 2 3 4" xfId="32323" xr:uid="{0BFAE349-9347-422E-BC84-DAF996345A33}"/>
    <cellStyle name="Comma 14 3 2 4" xfId="12144" xr:uid="{6F08948F-EFAA-4EA8-AC2E-4180C7E68688}"/>
    <cellStyle name="Comma 14 3 2 4 2" xfId="17380" xr:uid="{CC44AAC7-1687-4435-95FB-8B6667BCE845}"/>
    <cellStyle name="Comma 14 3 2 4 2 2" xfId="27846" xr:uid="{30E23CF1-CA0C-4DE4-8B31-06345E19BEE3}"/>
    <cellStyle name="Comma 14 3 2 4 2 2 2" xfId="49515" xr:uid="{688B0326-3413-42ED-9D06-C93968349BBE}"/>
    <cellStyle name="Comma 14 3 2 4 2 3" xfId="39049" xr:uid="{A1F78880-06C6-47A6-AB01-4C38FDCCFFEE}"/>
    <cellStyle name="Comma 14 3 2 4 3" xfId="22614" xr:uid="{0D06507B-103C-4366-9C47-133477E6A529}"/>
    <cellStyle name="Comma 14 3 2 4 3 2" xfId="44283" xr:uid="{2B1E6B39-E92B-4A30-A322-1E6974196AFF}"/>
    <cellStyle name="Comma 14 3 2 4 4" xfId="33817" xr:uid="{8D51FBD5-1B56-4526-9814-26975A8676BF}"/>
    <cellStyle name="Comma 14 3 2 5" xfId="14387" xr:uid="{94DA8D01-B7B4-4EDE-91D1-AE9018904083}"/>
    <cellStyle name="Comma 14 3 2 5 2" xfId="19619" xr:uid="{CCA53C0F-77E6-4FC2-B637-9BDBB13FEBB3}"/>
    <cellStyle name="Comma 14 3 2 5 2 2" xfId="30085" xr:uid="{3364FFCF-10B4-43FD-BA12-E50C588F87F8}"/>
    <cellStyle name="Comma 14 3 2 5 2 2 2" xfId="51754" xr:uid="{284218A8-BA07-48DC-9D60-244FC9931C30}"/>
    <cellStyle name="Comma 14 3 2 5 2 3" xfId="41288" xr:uid="{4DBEB7B4-8AF3-4E27-99B5-94F1B5E4E862}"/>
    <cellStyle name="Comma 14 3 2 5 3" xfId="24853" xr:uid="{223BA9A9-786A-453B-9F50-15895E256FA9}"/>
    <cellStyle name="Comma 14 3 2 5 3 2" xfId="46522" xr:uid="{11A08271-0509-4E52-BA2A-D589CDD02C0D}"/>
    <cellStyle name="Comma 14 3 2 5 4" xfId="36056" xr:uid="{090A608D-57A7-49BF-9871-A7F74A10E38C}"/>
    <cellStyle name="Comma 14 3 2 6" xfId="15140" xr:uid="{F6548890-4E5A-47CB-B0F7-BF597F45BFFE}"/>
    <cellStyle name="Comma 14 3 2 6 2" xfId="25606" xr:uid="{7EFC068D-E1EC-4444-8427-838D30239B95}"/>
    <cellStyle name="Comma 14 3 2 6 2 2" xfId="47275" xr:uid="{14E30968-2F6C-4515-AC6B-96E4C707F51E}"/>
    <cellStyle name="Comma 14 3 2 6 3" xfId="36809" xr:uid="{F93B33F6-A1F9-49F0-8FC6-AFE12B27C1C7}"/>
    <cellStyle name="Comma 14 3 2 7" xfId="20374" xr:uid="{B8EC2BD9-B81F-4881-BAAB-0507B8C9D1D8}"/>
    <cellStyle name="Comma 14 3 2 7 2" xfId="42043" xr:uid="{99216376-10EC-4209-B240-7FEBCC6697F5}"/>
    <cellStyle name="Comma 14 3 2 8" xfId="31577" xr:uid="{F1C37648-8364-4BFE-A60E-75D8DF303BC3}"/>
    <cellStyle name="Comma 14 3 3" xfId="13642" xr:uid="{FE35EEF6-9CB8-4C71-A4CC-0F979346A5FE}"/>
    <cellStyle name="Comma 14 3 3 2" xfId="18874" xr:uid="{9344ADF2-8758-45E1-8A2A-B09E05A49C73}"/>
    <cellStyle name="Comma 14 3 3 2 2" xfId="29340" xr:uid="{50DBE046-843A-4E90-AFD2-50F16BC80598}"/>
    <cellStyle name="Comma 14 3 3 2 2 2" xfId="51009" xr:uid="{BB8D9E55-E36B-427D-891B-28BD0C34ABE8}"/>
    <cellStyle name="Comma 14 3 3 2 3" xfId="40543" xr:uid="{1EAA9522-A3BE-42BB-A96D-DB0C30F54197}"/>
    <cellStyle name="Comma 14 3 3 3" xfId="24108" xr:uid="{5D75B4B0-7852-4FF8-8456-B1F7E924A141}"/>
    <cellStyle name="Comma 14 3 3 3 2" xfId="45777" xr:uid="{DDE7E416-780D-4989-93C0-9D1C6DDB1229}"/>
    <cellStyle name="Comma 14 3 3 4" xfId="35311" xr:uid="{357AC63D-1525-41AF-8FE8-7F6DF01430C5}"/>
    <cellStyle name="Comma 14 3 4" xfId="30832" xr:uid="{45FCB7BD-B13D-4D79-9E1D-6A75D55A9E80}"/>
    <cellStyle name="Comma 14 4" xfId="9514" xr:uid="{0DAED69B-339A-4170-BA47-CBEAEF89E7E1}"/>
    <cellStyle name="Comma 14 4 2" xfId="11023" xr:uid="{175AE82E-3151-41D1-AB8D-8FF84C78E83F}"/>
    <cellStyle name="Comma 14 4 2 2" xfId="12517" xr:uid="{EC1CF5FF-4766-4D76-AAC7-5C0AD320A90F}"/>
    <cellStyle name="Comma 14 4 2 2 2" xfId="17753" xr:uid="{407B4DE5-0B5B-42CF-BD12-0FEEBD12DB09}"/>
    <cellStyle name="Comma 14 4 2 2 2 2" xfId="28219" xr:uid="{D3107750-0633-45FE-B5EA-2964157F0512}"/>
    <cellStyle name="Comma 14 4 2 2 2 2 2" xfId="49888" xr:uid="{16DEA12A-3999-4C8E-B8EC-D37E250EF687}"/>
    <cellStyle name="Comma 14 4 2 2 2 3" xfId="39422" xr:uid="{159A3D40-29A0-4AEE-98B0-3B22EB3EF6DB}"/>
    <cellStyle name="Comma 14 4 2 2 3" xfId="22987" xr:uid="{72CDD3EC-2273-44CC-93C6-81181AB54BD1}"/>
    <cellStyle name="Comma 14 4 2 2 3 2" xfId="44656" xr:uid="{AFB2ABD0-5CB0-486C-8803-302A028BF8B2}"/>
    <cellStyle name="Comma 14 4 2 2 4" xfId="34190" xr:uid="{7106FE9A-DDA5-410D-ABE3-EDB72EA11016}"/>
    <cellStyle name="Comma 14 4 2 3" xfId="16259" xr:uid="{6F43F0B5-D195-4285-9A19-47A88C2A575D}"/>
    <cellStyle name="Comma 14 4 2 3 2" xfId="26725" xr:uid="{4B117E5C-4CE7-4A62-9139-63EB7D793954}"/>
    <cellStyle name="Comma 14 4 2 3 2 2" xfId="48394" xr:uid="{C5EE61DA-011B-4835-9531-EC5AB2629F2E}"/>
    <cellStyle name="Comma 14 4 2 3 3" xfId="37928" xr:uid="{FE3DAAD3-2B7C-472B-B836-6EDEC85054E1}"/>
    <cellStyle name="Comma 14 4 2 4" xfId="21493" xr:uid="{7045C4CB-DBDA-439A-89C2-4F7EF69DC095}"/>
    <cellStyle name="Comma 14 4 2 4 2" xfId="43162" xr:uid="{961E0EFC-B645-4D17-B7B7-FB092DFBBB75}"/>
    <cellStyle name="Comma 14 4 2 5" xfId="32696" xr:uid="{8B7BCD87-F8B9-44F1-A135-9603EB446BB6}"/>
    <cellStyle name="Comma 14 4 3" xfId="10276" xr:uid="{340740F4-E8A1-453A-8A4A-CA6273DFD299}"/>
    <cellStyle name="Comma 14 4 3 2" xfId="15512" xr:uid="{BF71206C-DB67-4258-B7F0-3E571A1BC96F}"/>
    <cellStyle name="Comma 14 4 3 2 2" xfId="25978" xr:uid="{88030508-BE69-4638-B0DE-4E8ED14C73F1}"/>
    <cellStyle name="Comma 14 4 3 2 2 2" xfId="47647" xr:uid="{4A1987EA-6B35-4662-9419-C9DB4926A95C}"/>
    <cellStyle name="Comma 14 4 3 2 3" xfId="37181" xr:uid="{E878ED04-5927-481F-A277-334255DC691A}"/>
    <cellStyle name="Comma 14 4 3 3" xfId="20746" xr:uid="{3AE90E62-CDF6-45DF-9AAA-239021017EC3}"/>
    <cellStyle name="Comma 14 4 3 3 2" xfId="42415" xr:uid="{FE99850F-54A5-46E6-A912-4727A23423C6}"/>
    <cellStyle name="Comma 14 4 3 4" xfId="31949" xr:uid="{9D6B2C07-BEDF-4CC0-A036-E04533A2B841}"/>
    <cellStyle name="Comma 14 4 4" xfId="11770" xr:uid="{18465AE4-146E-4842-B55E-592A116F7E84}"/>
    <cellStyle name="Comma 14 4 4 2" xfId="17006" xr:uid="{CAAAA7DB-EBFC-4DDB-A347-D3A617536B76}"/>
    <cellStyle name="Comma 14 4 4 2 2" xfId="27472" xr:uid="{3A59AA93-752C-4371-8DD9-5B29A1DF911F}"/>
    <cellStyle name="Comma 14 4 4 2 2 2" xfId="49141" xr:uid="{1D75E65A-0B29-4FD2-AC85-D3C8183B7049}"/>
    <cellStyle name="Comma 14 4 4 2 3" xfId="38675" xr:uid="{8764FDDD-294C-4211-BEE6-4F3AF1B94F71}"/>
    <cellStyle name="Comma 14 4 4 3" xfId="22240" xr:uid="{65347CBE-053E-4794-8201-C8D76D87BA6B}"/>
    <cellStyle name="Comma 14 4 4 3 2" xfId="43909" xr:uid="{3AFD54E8-7DCA-4E2E-838E-753A32D6C9E5}"/>
    <cellStyle name="Comma 14 4 4 4" xfId="33443" xr:uid="{9E5E7778-E235-4AC9-9A82-3AF2919BB84D}"/>
    <cellStyle name="Comma 14 4 5" xfId="14013" xr:uid="{BF10A76F-5C34-48DD-9116-4F0138FA9982}"/>
    <cellStyle name="Comma 14 4 5 2" xfId="19245" xr:uid="{BF1A4184-A50E-42D1-B949-7B4D4841C5FD}"/>
    <cellStyle name="Comma 14 4 5 2 2" xfId="29711" xr:uid="{4FBC3E45-2BAF-4296-B606-BE8F7872C398}"/>
    <cellStyle name="Comma 14 4 5 2 2 2" xfId="51380" xr:uid="{344DF9E0-9D53-41C5-A6B0-FE321A8BB8E7}"/>
    <cellStyle name="Comma 14 4 5 2 3" xfId="40914" xr:uid="{F4F95EF8-8B65-40EB-9840-07CFEA0DAF7B}"/>
    <cellStyle name="Comma 14 4 5 3" xfId="24479" xr:uid="{072B2B50-3460-46BC-BA3D-5C01E803EEC1}"/>
    <cellStyle name="Comma 14 4 5 3 2" xfId="46148" xr:uid="{6F3FFE7B-FD8B-4614-8AE8-CBF65D0CC980}"/>
    <cellStyle name="Comma 14 4 5 4" xfId="35682" xr:uid="{C0563EE4-5638-4F2C-A8A8-853A5B2F215A}"/>
    <cellStyle name="Comma 14 4 6" xfId="14766" xr:uid="{37376FCC-6EA7-4A91-835B-8A5590D1C7FB}"/>
    <cellStyle name="Comma 14 4 6 2" xfId="25232" xr:uid="{5C00B6C4-E5A9-41F4-8208-7F2CF916D241}"/>
    <cellStyle name="Comma 14 4 6 2 2" xfId="46901" xr:uid="{828EF912-2933-4685-9CE9-5EBCA855F7E8}"/>
    <cellStyle name="Comma 14 4 6 3" xfId="36435" xr:uid="{78095AC4-DE17-46AF-A9CF-F3181B1C2B9B}"/>
    <cellStyle name="Comma 14 4 7" xfId="20000" xr:uid="{535D0A1E-D4DD-4C72-AF9B-7A2982A50DFC}"/>
    <cellStyle name="Comma 14 4 7 2" xfId="41669" xr:uid="{8225B11C-5001-41D1-9A76-E0384622FB36}"/>
    <cellStyle name="Comma 14 4 8" xfId="31203" xr:uid="{BCBD33E9-AE67-4677-8E4C-692301825B6E}"/>
    <cellStyle name="Comma 14 5" xfId="13272" xr:uid="{66401D6E-2F73-4C48-B8DB-15996190B959}"/>
    <cellStyle name="Comma 14 5 2" xfId="18504" xr:uid="{8C5A0595-ABAA-4F84-BB2B-1C9C8DACBFFA}"/>
    <cellStyle name="Comma 14 5 2 2" xfId="28970" xr:uid="{0C2023FD-6AB1-4E35-854A-E4DAFC0ECA7B}"/>
    <cellStyle name="Comma 14 5 2 2 2" xfId="50639" xr:uid="{2C990607-9874-47C2-BC38-50A3792268E4}"/>
    <cellStyle name="Comma 14 5 2 3" xfId="40173" xr:uid="{4D7BE078-FBF7-412C-B469-BF4699631218}"/>
    <cellStyle name="Comma 14 5 3" xfId="23738" xr:uid="{AA7FAE2F-557B-49EF-B00C-5CEBA3612A99}"/>
    <cellStyle name="Comma 14 5 3 2" xfId="45407" xr:uid="{1B8BCE29-FFDE-4409-A861-C5F8A34317C1}"/>
    <cellStyle name="Comma 14 5 4" xfId="34941" xr:uid="{CE6B7E21-56CB-4297-B439-15DA4324C2D9}"/>
    <cellStyle name="Comma 14 6" xfId="30461" xr:uid="{617BD48A-0B96-410A-A3CA-EA53EBB4D3BF}"/>
    <cellStyle name="Comma 140" xfId="52118" xr:uid="{81E5579F-B623-40A4-90E5-13B3A87009DF}"/>
    <cellStyle name="Comma 141" xfId="52117" xr:uid="{DCBDF799-5FC8-4D58-B5CB-D3F623DE5C33}"/>
    <cellStyle name="Comma 142" xfId="52120" xr:uid="{D7D91280-AD64-4883-8A2C-1D46DEFA1FFC}"/>
    <cellStyle name="Comma 143" xfId="52119" xr:uid="{3F7248DF-6791-4F46-92B9-96A5DAF827C8}"/>
    <cellStyle name="Comma 144" xfId="52121" xr:uid="{C8914E0D-D957-4959-B0D6-CAA07D1FBCA9}"/>
    <cellStyle name="Comma 15" xfId="89" xr:uid="{00000000-0005-0000-0000-00009E010000}"/>
    <cellStyle name="Comma 15 2" xfId="429" xr:uid="{00000000-0005-0000-0000-00009F010000}"/>
    <cellStyle name="Comma 15 2 2" xfId="9272" xr:uid="{00000000-0005-0000-0000-0000A0010000}"/>
    <cellStyle name="Comma 15 2 2 2" xfId="10021" xr:uid="{0E442CC1-CAAB-40B3-A33D-BB1571F113BA}"/>
    <cellStyle name="Comma 15 2 2 2 2" xfId="11530" xr:uid="{97368DB8-25F6-410C-BD7E-0BF7C6E3D784}"/>
    <cellStyle name="Comma 15 2 2 2 2 2" xfId="13024" xr:uid="{78D2F0F4-4F3C-4A78-9F56-7582E034E3F7}"/>
    <cellStyle name="Comma 15 2 2 2 2 2 2" xfId="18260" xr:uid="{6636B8B3-2510-4BFE-9B6F-D1970CD9D0A1}"/>
    <cellStyle name="Comma 15 2 2 2 2 2 2 2" xfId="28726" xr:uid="{1119B740-C042-4DA4-AE7C-EAA0C7BDB114}"/>
    <cellStyle name="Comma 15 2 2 2 2 2 2 2 2" xfId="50395" xr:uid="{13732ECF-C6CF-443A-A614-E0163847F575}"/>
    <cellStyle name="Comma 15 2 2 2 2 2 2 3" xfId="39929" xr:uid="{EA1425F8-C608-4F69-BDB1-E9B908AC59EF}"/>
    <cellStyle name="Comma 15 2 2 2 2 2 3" xfId="23494" xr:uid="{A06FE908-FFFA-4B85-A1EC-0916540020C4}"/>
    <cellStyle name="Comma 15 2 2 2 2 2 3 2" xfId="45163" xr:uid="{59FF0F5C-DF85-4328-8808-0814C00957A9}"/>
    <cellStyle name="Comma 15 2 2 2 2 2 4" xfId="34697" xr:uid="{92CF877A-3C7F-41F0-8FED-F5E70FB2E4DF}"/>
    <cellStyle name="Comma 15 2 2 2 2 3" xfId="16766" xr:uid="{96F7F74D-8002-48B2-83F5-67EA02BC248A}"/>
    <cellStyle name="Comma 15 2 2 2 2 3 2" xfId="27232" xr:uid="{4F341E56-A9A7-45FE-851B-76A60B6AA0BB}"/>
    <cellStyle name="Comma 15 2 2 2 2 3 2 2" xfId="48901" xr:uid="{C3522855-3ECE-4823-932F-415874A0063D}"/>
    <cellStyle name="Comma 15 2 2 2 2 3 3" xfId="38435" xr:uid="{86BCC926-9417-447C-9D17-54F6287197FC}"/>
    <cellStyle name="Comma 15 2 2 2 2 4" xfId="22000" xr:uid="{FCD964BB-4AEF-4A02-A5B4-9F84B0D8DCA0}"/>
    <cellStyle name="Comma 15 2 2 2 2 4 2" xfId="43669" xr:uid="{BF97883C-87F9-4C0E-BF6C-8B6E292229D4}"/>
    <cellStyle name="Comma 15 2 2 2 2 5" xfId="33203" xr:uid="{3E8F6AA9-EB5E-42B6-A32A-C04536526457}"/>
    <cellStyle name="Comma 15 2 2 2 3" xfId="10783" xr:uid="{2570B109-78BF-4A92-A706-328CF08B27BE}"/>
    <cellStyle name="Comma 15 2 2 2 3 2" xfId="16019" xr:uid="{26CBEBD4-5AF7-4438-B9D6-3A3DD1AF0DF1}"/>
    <cellStyle name="Comma 15 2 2 2 3 2 2" xfId="26485" xr:uid="{D03DD0E2-A52D-46A1-A60A-8BC764521DFA}"/>
    <cellStyle name="Comma 15 2 2 2 3 2 2 2" xfId="48154" xr:uid="{36018165-24C8-4E42-A4ED-8BFE1A1D9E45}"/>
    <cellStyle name="Comma 15 2 2 2 3 2 3" xfId="37688" xr:uid="{AAEE76F4-06C6-43C9-811E-EBBE21BAB745}"/>
    <cellStyle name="Comma 15 2 2 2 3 3" xfId="21253" xr:uid="{8640D5C7-83CC-48F3-9106-A26C64479F34}"/>
    <cellStyle name="Comma 15 2 2 2 3 3 2" xfId="42922" xr:uid="{7A0B602F-B5C2-496A-B7F7-2DF1118A650B}"/>
    <cellStyle name="Comma 15 2 2 2 3 4" xfId="32456" xr:uid="{723B9056-8593-4617-A59F-BDC932E5FAA9}"/>
    <cellStyle name="Comma 15 2 2 2 4" xfId="12277" xr:uid="{0F90D2BE-0924-44DC-B7C4-9F2352B59751}"/>
    <cellStyle name="Comma 15 2 2 2 4 2" xfId="17513" xr:uid="{4606A0C2-3C49-4A0C-A4FF-FD46FE187ACA}"/>
    <cellStyle name="Comma 15 2 2 2 4 2 2" xfId="27979" xr:uid="{FF7FCE51-398A-42A6-A8C4-F2FB67E17042}"/>
    <cellStyle name="Comma 15 2 2 2 4 2 2 2" xfId="49648" xr:uid="{EFD2AB21-0BB2-4879-93FD-6DB37ECB37A4}"/>
    <cellStyle name="Comma 15 2 2 2 4 2 3" xfId="39182" xr:uid="{B980C86A-E310-4831-8C2B-AEC0F2CCA947}"/>
    <cellStyle name="Comma 15 2 2 2 4 3" xfId="22747" xr:uid="{5443B19D-4210-40B2-869C-B9F7DD489A97}"/>
    <cellStyle name="Comma 15 2 2 2 4 3 2" xfId="44416" xr:uid="{83D676E9-A9EC-4923-BC9C-6D6B546E637B}"/>
    <cellStyle name="Comma 15 2 2 2 4 4" xfId="33950" xr:uid="{79FEF517-FB3A-4676-977B-628B5C0FAF6A}"/>
    <cellStyle name="Comma 15 2 2 2 5" xfId="14520" xr:uid="{CDAC7B53-C90C-49AB-8018-4536323B9103}"/>
    <cellStyle name="Comma 15 2 2 2 5 2" xfId="19752" xr:uid="{933DA261-35F9-403F-9467-2AD9E4A50838}"/>
    <cellStyle name="Comma 15 2 2 2 5 2 2" xfId="30218" xr:uid="{6D32D895-AB07-4AD4-B13E-7D9587EA8FCE}"/>
    <cellStyle name="Comma 15 2 2 2 5 2 2 2" xfId="51887" xr:uid="{0A58D461-A5F5-45C1-A7AC-13AAC009F367}"/>
    <cellStyle name="Comma 15 2 2 2 5 2 3" xfId="41421" xr:uid="{7EC30A05-2AE3-4EE3-B98D-7626BA64B39A}"/>
    <cellStyle name="Comma 15 2 2 2 5 3" xfId="24986" xr:uid="{5CF7F918-DB79-4ACF-82B6-62957F48B549}"/>
    <cellStyle name="Comma 15 2 2 2 5 3 2" xfId="46655" xr:uid="{DAD92200-6EE6-444E-8140-E7D6A8C20796}"/>
    <cellStyle name="Comma 15 2 2 2 5 4" xfId="36189" xr:uid="{BCF89BC1-0989-4D52-ABB4-5BC39E71036C}"/>
    <cellStyle name="Comma 15 2 2 2 6" xfId="15273" xr:uid="{59ED2310-4408-40AF-AE05-A83D9B459E8B}"/>
    <cellStyle name="Comma 15 2 2 2 6 2" xfId="25739" xr:uid="{21A35C71-E443-4991-8943-F1C7A95797CB}"/>
    <cellStyle name="Comma 15 2 2 2 6 2 2" xfId="47408" xr:uid="{E0B735B4-B132-4466-8C98-BBCF4E54DFCD}"/>
    <cellStyle name="Comma 15 2 2 2 6 3" xfId="36942" xr:uid="{40269A49-0610-49F4-B8FA-EA574D70F97A}"/>
    <cellStyle name="Comma 15 2 2 2 7" xfId="20507" xr:uid="{806FBA7A-75EB-4622-BB31-9578DD65CF35}"/>
    <cellStyle name="Comma 15 2 2 2 7 2" xfId="42176" xr:uid="{25397663-2564-4E71-8486-222711F1A026}"/>
    <cellStyle name="Comma 15 2 2 2 8" xfId="31710" xr:uid="{CF19B5D1-4B1C-4EA0-BE7B-6C833F79980A}"/>
    <cellStyle name="Comma 15 2 2 3" xfId="13775" xr:uid="{0921AE85-7750-41BC-8CBA-69A231803D29}"/>
    <cellStyle name="Comma 15 2 2 3 2" xfId="19007" xr:uid="{B197919D-7EE6-4A0B-910F-AFA9C0044AA6}"/>
    <cellStyle name="Comma 15 2 2 3 2 2" xfId="29473" xr:uid="{3F7EC5F2-0AEF-440F-B8DC-C62A04D7226E}"/>
    <cellStyle name="Comma 15 2 2 3 2 2 2" xfId="51142" xr:uid="{24C02D64-FCED-4264-9CC5-83F9319F1316}"/>
    <cellStyle name="Comma 15 2 2 3 2 3" xfId="40676" xr:uid="{1296A235-09B1-4787-B72F-9D5D43EC5D97}"/>
    <cellStyle name="Comma 15 2 2 3 3" xfId="24241" xr:uid="{2A8FED5C-C657-4EEB-A136-44531DC9B985}"/>
    <cellStyle name="Comma 15 2 2 3 3 2" xfId="45910" xr:uid="{2D08A492-3EBF-4DEA-8449-F909DE723F18}"/>
    <cellStyle name="Comma 15 2 2 3 4" xfId="35444" xr:uid="{9AF3467C-C3A4-4352-9AF9-B0EECB189105}"/>
    <cellStyle name="Comma 15 2 2 4" xfId="30965" xr:uid="{0685935A-46FB-48FA-8718-F2DC983F86B3}"/>
    <cellStyle name="Comma 15 2 3" xfId="9647" xr:uid="{1F2E2FF4-7874-4356-AD98-F024824870FC}"/>
    <cellStyle name="Comma 15 2 3 2" xfId="11156" xr:uid="{04B09B00-07A8-4CF3-9D21-47F049AE8E45}"/>
    <cellStyle name="Comma 15 2 3 2 2" xfId="12650" xr:uid="{56BCA300-52D7-454A-B560-A2E324EE5187}"/>
    <cellStyle name="Comma 15 2 3 2 2 2" xfId="17886" xr:uid="{656DEDDD-3BE2-4460-99C1-FA2AE49C77B2}"/>
    <cellStyle name="Comma 15 2 3 2 2 2 2" xfId="28352" xr:uid="{78D31FC5-C22C-4B0F-A6FF-5C9E1D6B900D}"/>
    <cellStyle name="Comma 15 2 3 2 2 2 2 2" xfId="50021" xr:uid="{60527DB7-8DA7-4DD8-BCA8-BA6ACBC80630}"/>
    <cellStyle name="Comma 15 2 3 2 2 2 3" xfId="39555" xr:uid="{37759102-48FC-4389-9067-E29F255FF31F}"/>
    <cellStyle name="Comma 15 2 3 2 2 3" xfId="23120" xr:uid="{692DDA83-2922-413D-BC9B-2BE3C8A843F3}"/>
    <cellStyle name="Comma 15 2 3 2 2 3 2" xfId="44789" xr:uid="{D2642B83-D060-45C0-9A80-C652EEE0F078}"/>
    <cellStyle name="Comma 15 2 3 2 2 4" xfId="34323" xr:uid="{392875F2-E543-41A2-8C51-BBA5AC2B4A8D}"/>
    <cellStyle name="Comma 15 2 3 2 3" xfId="16392" xr:uid="{46D2F597-72A1-4829-B2D5-E75D8775C6EF}"/>
    <cellStyle name="Comma 15 2 3 2 3 2" xfId="26858" xr:uid="{F96D0B36-F3E4-4609-B733-E7B1E365DCF0}"/>
    <cellStyle name="Comma 15 2 3 2 3 2 2" xfId="48527" xr:uid="{6E9AD321-44C9-4A5D-8354-C8A7A18B06DA}"/>
    <cellStyle name="Comma 15 2 3 2 3 3" xfId="38061" xr:uid="{ED4E02B4-AF62-4779-BF91-2A3F0959C905}"/>
    <cellStyle name="Comma 15 2 3 2 4" xfId="21626" xr:uid="{1EC680AC-11FC-4847-9BA9-3BE75B4ECCE1}"/>
    <cellStyle name="Comma 15 2 3 2 4 2" xfId="43295" xr:uid="{17FF6E83-1109-46F0-B3A9-17242F5D1656}"/>
    <cellStyle name="Comma 15 2 3 2 5" xfId="32829" xr:uid="{647561B0-8639-48FE-83AF-22290F3145E9}"/>
    <cellStyle name="Comma 15 2 3 3" xfId="10409" xr:uid="{36037E14-16A5-4961-A682-D661BC0E3E45}"/>
    <cellStyle name="Comma 15 2 3 3 2" xfId="15645" xr:uid="{9278928C-501F-4880-B207-FE90ADC16C59}"/>
    <cellStyle name="Comma 15 2 3 3 2 2" xfId="26111" xr:uid="{68E7DBEB-D93B-4588-958B-EC886062C96C}"/>
    <cellStyle name="Comma 15 2 3 3 2 2 2" xfId="47780" xr:uid="{D12A5A53-475C-4122-BB1F-D19F0DDC1881}"/>
    <cellStyle name="Comma 15 2 3 3 2 3" xfId="37314" xr:uid="{B01D75BF-C953-46F7-A877-E5D0F7216D5C}"/>
    <cellStyle name="Comma 15 2 3 3 3" xfId="20879" xr:uid="{1D2CD0ED-AA4B-465E-8B50-018C5FD362E2}"/>
    <cellStyle name="Comma 15 2 3 3 3 2" xfId="42548" xr:uid="{9362BE5A-ADE0-4725-8A4F-67503215AB48}"/>
    <cellStyle name="Comma 15 2 3 3 4" xfId="32082" xr:uid="{679DFE71-0D40-4F9B-B77D-343443A2CE15}"/>
    <cellStyle name="Comma 15 2 3 4" xfId="11903" xr:uid="{158E58AA-0E81-4904-AC96-F85790AB3E4D}"/>
    <cellStyle name="Comma 15 2 3 4 2" xfId="17139" xr:uid="{4626B40B-B7A0-4418-B2AA-0F5F9A5BF724}"/>
    <cellStyle name="Comma 15 2 3 4 2 2" xfId="27605" xr:uid="{B12899B4-C3E0-427A-873F-E99E624D77CB}"/>
    <cellStyle name="Comma 15 2 3 4 2 2 2" xfId="49274" xr:uid="{40590E13-C16F-43CF-9019-97234B5DCB4B}"/>
    <cellStyle name="Comma 15 2 3 4 2 3" xfId="38808" xr:uid="{EE5A3D30-E625-4100-BAF4-E25E191D6156}"/>
    <cellStyle name="Comma 15 2 3 4 3" xfId="22373" xr:uid="{760F9F9F-21B4-40BE-ADDF-1D0BF90F5DD2}"/>
    <cellStyle name="Comma 15 2 3 4 3 2" xfId="44042" xr:uid="{9D2EE578-ED7B-467A-BB98-4247CD7BA3AE}"/>
    <cellStyle name="Comma 15 2 3 4 4" xfId="33576" xr:uid="{A8582073-9B73-4678-80DC-1C9738F8C0AE}"/>
    <cellStyle name="Comma 15 2 3 5" xfId="14146" xr:uid="{80E4AE2E-AFA0-4DFE-BDC1-21E450AEB930}"/>
    <cellStyle name="Comma 15 2 3 5 2" xfId="19378" xr:uid="{A82607D4-2E56-46B3-B933-D69505592C98}"/>
    <cellStyle name="Comma 15 2 3 5 2 2" xfId="29844" xr:uid="{2F614498-290C-4373-A76B-5C78B9BC4B9F}"/>
    <cellStyle name="Comma 15 2 3 5 2 2 2" xfId="51513" xr:uid="{82D03A1B-F3BD-47AF-B4EB-DFC0A9214F15}"/>
    <cellStyle name="Comma 15 2 3 5 2 3" xfId="41047" xr:uid="{CD507096-FD76-468C-B210-7CA2DFA5BE0B}"/>
    <cellStyle name="Comma 15 2 3 5 3" xfId="24612" xr:uid="{05536335-EDEA-460B-BBAF-0D5958C4C012}"/>
    <cellStyle name="Comma 15 2 3 5 3 2" xfId="46281" xr:uid="{D5D12635-D4AD-49F6-A68B-846551C92E86}"/>
    <cellStyle name="Comma 15 2 3 5 4" xfId="35815" xr:uid="{8B182147-029D-417D-9C2A-33BA56E65BE2}"/>
    <cellStyle name="Comma 15 2 3 6" xfId="14899" xr:uid="{3EAB7966-4E1F-4342-BF22-6224FCB53727}"/>
    <cellStyle name="Comma 15 2 3 6 2" xfId="25365" xr:uid="{8D3522CA-BE1E-40D9-AEAD-48A998AD0BDB}"/>
    <cellStyle name="Comma 15 2 3 6 2 2" xfId="47034" xr:uid="{609560AB-ABE1-48E7-BFA1-C705C0E9F375}"/>
    <cellStyle name="Comma 15 2 3 6 3" xfId="36568" xr:uid="{1F946FA2-D678-4824-B4F2-23013777C11E}"/>
    <cellStyle name="Comma 15 2 3 7" xfId="20133" xr:uid="{7AF87119-D7E5-4D26-974F-F692886E9D9B}"/>
    <cellStyle name="Comma 15 2 3 7 2" xfId="41802" xr:uid="{E9AE70ED-7C1F-44EE-B686-B65E18033439}"/>
    <cellStyle name="Comma 15 2 3 8" xfId="31336" xr:uid="{8A0E1B92-5DFE-452F-82EA-38E176F34762}"/>
    <cellStyle name="Comma 15 2 4" xfId="13404" xr:uid="{D9FB5B46-94D2-4F47-94E8-15BBDCC558D7}"/>
    <cellStyle name="Comma 15 2 4 2" xfId="18636" xr:uid="{248D2E30-1515-4A05-8162-4F76E2E11138}"/>
    <cellStyle name="Comma 15 2 4 2 2" xfId="29102" xr:uid="{01E26526-953F-4730-B1C6-4ACDD4A2EB26}"/>
    <cellStyle name="Comma 15 2 4 2 2 2" xfId="50771" xr:uid="{02E86040-189D-4FC0-8B61-9A6ECC0D9A9C}"/>
    <cellStyle name="Comma 15 2 4 2 3" xfId="40305" xr:uid="{2BE2B84D-AF93-4A48-86CB-D2A98733CF8F}"/>
    <cellStyle name="Comma 15 2 4 3" xfId="23870" xr:uid="{569B8682-1E15-44D9-A574-89F8BC2CC76A}"/>
    <cellStyle name="Comma 15 2 4 3 2" xfId="45539" xr:uid="{BAB32BA6-C65A-49D3-AF8F-A4B48C4824F1}"/>
    <cellStyle name="Comma 15 2 4 4" xfId="35073" xr:uid="{FB3A577C-9702-49AD-ACAD-020CB277B0A4}"/>
    <cellStyle name="Comma 15 2 5" xfId="30594" xr:uid="{C6AABB76-7265-4F6A-A6D8-2D684295BD22}"/>
    <cellStyle name="Comma 15 3" xfId="9140" xr:uid="{00000000-0005-0000-0000-0000A1010000}"/>
    <cellStyle name="Comma 15 3 2" xfId="9889" xr:uid="{B842FEC6-1811-4860-8A77-7597CA101854}"/>
    <cellStyle name="Comma 15 3 2 2" xfId="11398" xr:uid="{9991B469-1FA7-4373-A9B5-F3497B633B18}"/>
    <cellStyle name="Comma 15 3 2 2 2" xfId="12892" xr:uid="{2447A49E-AADF-4CD9-B316-E2A3D8EECDB1}"/>
    <cellStyle name="Comma 15 3 2 2 2 2" xfId="18128" xr:uid="{1B258B10-662F-4C16-B132-62E57096A0FD}"/>
    <cellStyle name="Comma 15 3 2 2 2 2 2" xfId="28594" xr:uid="{97DB0FCC-6403-412D-A178-E7EBA319886C}"/>
    <cellStyle name="Comma 15 3 2 2 2 2 2 2" xfId="50263" xr:uid="{70EDC6C5-A45A-4E13-86E8-57DAB08524B3}"/>
    <cellStyle name="Comma 15 3 2 2 2 2 3" xfId="39797" xr:uid="{2F3CC25B-FD15-4604-A837-2CBAB8AA5463}"/>
    <cellStyle name="Comma 15 3 2 2 2 3" xfId="23362" xr:uid="{CB4ADCE6-2815-4C8D-AC59-D2A2CACC98B5}"/>
    <cellStyle name="Comma 15 3 2 2 2 3 2" xfId="45031" xr:uid="{DEE1D56E-B5B3-496A-B9CF-58D3C71640D9}"/>
    <cellStyle name="Comma 15 3 2 2 2 4" xfId="34565" xr:uid="{4E6C0E7F-571C-4037-A427-B5592BDBF9AD}"/>
    <cellStyle name="Comma 15 3 2 2 3" xfId="16634" xr:uid="{62390707-85A8-45DE-9A26-11EB71B51672}"/>
    <cellStyle name="Comma 15 3 2 2 3 2" xfId="27100" xr:uid="{075B24AC-BFCB-48C3-AEB7-985AC7506A4D}"/>
    <cellStyle name="Comma 15 3 2 2 3 2 2" xfId="48769" xr:uid="{053C4463-CA1A-400B-9301-711BFD726742}"/>
    <cellStyle name="Comma 15 3 2 2 3 3" xfId="38303" xr:uid="{5E2A7540-516F-45AB-A5BE-6FC3A3272094}"/>
    <cellStyle name="Comma 15 3 2 2 4" xfId="21868" xr:uid="{033BFBAE-856F-4362-91B0-970875F8923F}"/>
    <cellStyle name="Comma 15 3 2 2 4 2" xfId="43537" xr:uid="{553E7E64-9837-475C-A787-184A542B4662}"/>
    <cellStyle name="Comma 15 3 2 2 5" xfId="33071" xr:uid="{60B8213F-BF64-4848-8B75-E6FBE7FE3CE5}"/>
    <cellStyle name="Comma 15 3 2 3" xfId="10651" xr:uid="{BD39C1E6-C838-42F5-9E53-0FCC26365836}"/>
    <cellStyle name="Comma 15 3 2 3 2" xfId="15887" xr:uid="{D5DC2416-9453-4DD9-87E6-22E466DF8F07}"/>
    <cellStyle name="Comma 15 3 2 3 2 2" xfId="26353" xr:uid="{062070A7-7065-4DDC-B7A8-B6F91D1FA805}"/>
    <cellStyle name="Comma 15 3 2 3 2 2 2" xfId="48022" xr:uid="{915B5287-BD54-40F4-90B5-7E7A8871FE34}"/>
    <cellStyle name="Comma 15 3 2 3 2 3" xfId="37556" xr:uid="{067B886E-893D-474C-9AF5-19A42C109D4C}"/>
    <cellStyle name="Comma 15 3 2 3 3" xfId="21121" xr:uid="{0FD02AE0-62C9-4335-8CD0-EA27B024FA32}"/>
    <cellStyle name="Comma 15 3 2 3 3 2" xfId="42790" xr:uid="{66B7DA13-9AAD-446C-B771-607591C7FB9F}"/>
    <cellStyle name="Comma 15 3 2 3 4" xfId="32324" xr:uid="{3AE5AB56-6939-4807-9693-52E8016ED689}"/>
    <cellStyle name="Comma 15 3 2 4" xfId="12145" xr:uid="{CECCB2BE-815A-4576-8224-CAB4C2CD0B98}"/>
    <cellStyle name="Comma 15 3 2 4 2" xfId="17381" xr:uid="{775749D6-6169-4435-8EE0-5DE96ECC8748}"/>
    <cellStyle name="Comma 15 3 2 4 2 2" xfId="27847" xr:uid="{97ADB828-FC1A-47EF-B237-64C07FB112A7}"/>
    <cellStyle name="Comma 15 3 2 4 2 2 2" xfId="49516" xr:uid="{09E071CE-32E5-4560-8892-E3C86B986BEE}"/>
    <cellStyle name="Comma 15 3 2 4 2 3" xfId="39050" xr:uid="{958466FD-1B72-4F3E-8F69-792FFC96F73D}"/>
    <cellStyle name="Comma 15 3 2 4 3" xfId="22615" xr:uid="{8EAE7D4A-1444-4D2F-8E08-50894FD147DD}"/>
    <cellStyle name="Comma 15 3 2 4 3 2" xfId="44284" xr:uid="{75B6E6BC-E2D2-4CD7-B0F3-BA5BFB6BFA0F}"/>
    <cellStyle name="Comma 15 3 2 4 4" xfId="33818" xr:uid="{6064C718-F271-4962-89E2-980763343B59}"/>
    <cellStyle name="Comma 15 3 2 5" xfId="14388" xr:uid="{C98DB178-F5EE-4E5F-B4B9-0E0C8EFF1269}"/>
    <cellStyle name="Comma 15 3 2 5 2" xfId="19620" xr:uid="{CBD1018F-0D42-4BC0-BA53-DCD4F74BA863}"/>
    <cellStyle name="Comma 15 3 2 5 2 2" xfId="30086" xr:uid="{05B7A0FD-779C-45EB-AE5E-B8AA0386B0BF}"/>
    <cellStyle name="Comma 15 3 2 5 2 2 2" xfId="51755" xr:uid="{CB18B9D6-4098-4FB8-B368-57D0D47DECB6}"/>
    <cellStyle name="Comma 15 3 2 5 2 3" xfId="41289" xr:uid="{94E00884-FBC7-4730-ADEC-30FBFCBCB463}"/>
    <cellStyle name="Comma 15 3 2 5 3" xfId="24854" xr:uid="{F6F972F9-47E9-4BF6-9483-9BE356C53842}"/>
    <cellStyle name="Comma 15 3 2 5 3 2" xfId="46523" xr:uid="{D9C43AD4-C119-426B-93EC-249DA991661E}"/>
    <cellStyle name="Comma 15 3 2 5 4" xfId="36057" xr:uid="{106A0F78-76BD-4EF6-85F7-A573C94D2F84}"/>
    <cellStyle name="Comma 15 3 2 6" xfId="15141" xr:uid="{D4970F89-C744-42C6-9464-AF643AC3715D}"/>
    <cellStyle name="Comma 15 3 2 6 2" xfId="25607" xr:uid="{F4D91B94-3ECE-474A-9844-2660A83A83A8}"/>
    <cellStyle name="Comma 15 3 2 6 2 2" xfId="47276" xr:uid="{91359642-2BD4-4A67-AF9A-2E3A8D6A3042}"/>
    <cellStyle name="Comma 15 3 2 6 3" xfId="36810" xr:uid="{7E8AF98F-73CD-4C7E-A81A-B5847ADD3C75}"/>
    <cellStyle name="Comma 15 3 2 7" xfId="20375" xr:uid="{57929BFE-EA47-46FA-85B0-800030343FE0}"/>
    <cellStyle name="Comma 15 3 2 7 2" xfId="42044" xr:uid="{AB1B2327-B458-45AF-83CE-75C9DFE1AB99}"/>
    <cellStyle name="Comma 15 3 2 8" xfId="31578" xr:uid="{B41CF8A6-5647-4D7D-B56A-8C96EA49852F}"/>
    <cellStyle name="Comma 15 3 3" xfId="13643" xr:uid="{3B066124-DB95-45AE-9DF1-69B843CE8C46}"/>
    <cellStyle name="Comma 15 3 3 2" xfId="18875" xr:uid="{01D29070-F009-4C76-BEDC-A695F5552BD7}"/>
    <cellStyle name="Comma 15 3 3 2 2" xfId="29341" xr:uid="{AA9FBEEC-93A4-4F60-B789-DE61CEE2F4D4}"/>
    <cellStyle name="Comma 15 3 3 2 2 2" xfId="51010" xr:uid="{86D296DB-4DB4-485B-9ADF-9F65437BA4BF}"/>
    <cellStyle name="Comma 15 3 3 2 3" xfId="40544" xr:uid="{212FA6A7-11FC-4277-AC80-3997294A0896}"/>
    <cellStyle name="Comma 15 3 3 3" xfId="24109" xr:uid="{A9655356-A99C-4674-9ADE-CBCAC7BDC0BE}"/>
    <cellStyle name="Comma 15 3 3 3 2" xfId="45778" xr:uid="{3AEB95AC-F02B-4BB3-8FB1-EB1B43FBCE77}"/>
    <cellStyle name="Comma 15 3 3 4" xfId="35312" xr:uid="{D32EFF15-3733-4D6F-BDCE-9557B9293E51}"/>
    <cellStyle name="Comma 15 3 4" xfId="30833" xr:uid="{422983DA-1554-4331-AB64-4BA088F1FA72}"/>
    <cellStyle name="Comma 15 4" xfId="9515" xr:uid="{35B3CEDA-3CE4-486E-BBD9-0826EFC59122}"/>
    <cellStyle name="Comma 15 4 2" xfId="11024" xr:uid="{EBC3D6A1-7458-454C-B940-CCF703FEBA35}"/>
    <cellStyle name="Comma 15 4 2 2" xfId="12518" xr:uid="{204BB403-BF7D-4196-817A-650C7D3D68D6}"/>
    <cellStyle name="Comma 15 4 2 2 2" xfId="17754" xr:uid="{9A045186-1F5B-48D2-AA7A-4046A728DE57}"/>
    <cellStyle name="Comma 15 4 2 2 2 2" xfId="28220" xr:uid="{0F31F246-180C-41CA-A387-B00CC4214090}"/>
    <cellStyle name="Comma 15 4 2 2 2 2 2" xfId="49889" xr:uid="{5507E1A0-165D-4B69-83C4-9551F3C5B0F7}"/>
    <cellStyle name="Comma 15 4 2 2 2 3" xfId="39423" xr:uid="{9B1C1F14-C729-433A-9508-7D629420AD18}"/>
    <cellStyle name="Comma 15 4 2 2 3" xfId="22988" xr:uid="{6623E7A2-CC29-4882-BD62-4F50D5E9365C}"/>
    <cellStyle name="Comma 15 4 2 2 3 2" xfId="44657" xr:uid="{8C0D07DD-2C4F-484F-8B51-49398BB36626}"/>
    <cellStyle name="Comma 15 4 2 2 4" xfId="34191" xr:uid="{FD777720-080C-4664-BE6A-4FD7027D3703}"/>
    <cellStyle name="Comma 15 4 2 3" xfId="16260" xr:uid="{9B75A1CB-BCD6-4B9A-954E-9088BE155FB3}"/>
    <cellStyle name="Comma 15 4 2 3 2" xfId="26726" xr:uid="{4464A93A-9889-44F5-AB08-E0CDD809BD3A}"/>
    <cellStyle name="Comma 15 4 2 3 2 2" xfId="48395" xr:uid="{9B675AF6-8871-43BA-9ACC-BCFFCD430C7C}"/>
    <cellStyle name="Comma 15 4 2 3 3" xfId="37929" xr:uid="{EA5C5218-A460-4F85-995F-2D7149074043}"/>
    <cellStyle name="Comma 15 4 2 4" xfId="21494" xr:uid="{731CC5EF-027F-4F35-90EB-53BDA1686C07}"/>
    <cellStyle name="Comma 15 4 2 4 2" xfId="43163" xr:uid="{E9687EEB-0AD8-47EB-BFBD-458B6E80CBBD}"/>
    <cellStyle name="Comma 15 4 2 5" xfId="32697" xr:uid="{8A3CA9EF-37F0-48FD-B62E-F3370732E757}"/>
    <cellStyle name="Comma 15 4 3" xfId="10277" xr:uid="{187F5A50-5376-4F6A-9561-187496010B0E}"/>
    <cellStyle name="Comma 15 4 3 2" xfId="15513" xr:uid="{15B7A34E-B89A-49FD-9F17-F89A4DBA0CFF}"/>
    <cellStyle name="Comma 15 4 3 2 2" xfId="25979" xr:uid="{7E5F06D1-2E2F-479E-9BAF-CC82B1C9F0F2}"/>
    <cellStyle name="Comma 15 4 3 2 2 2" xfId="47648" xr:uid="{66105E3B-8AFC-41C5-98D8-248E16535791}"/>
    <cellStyle name="Comma 15 4 3 2 3" xfId="37182" xr:uid="{470DD2EE-E802-474D-9D90-EFBBD6C2FA11}"/>
    <cellStyle name="Comma 15 4 3 3" xfId="20747" xr:uid="{F89C3A8A-87EF-4074-B769-A67EFB6DCCC5}"/>
    <cellStyle name="Comma 15 4 3 3 2" xfId="42416" xr:uid="{E0AEA33F-A54F-4D83-A5D9-3AD041484038}"/>
    <cellStyle name="Comma 15 4 3 4" xfId="31950" xr:uid="{49AE131D-6738-408F-AA54-64746D18FB5F}"/>
    <cellStyle name="Comma 15 4 4" xfId="11771" xr:uid="{9DDB2EDA-5D4C-4A91-A787-3803A732FC36}"/>
    <cellStyle name="Comma 15 4 4 2" xfId="17007" xr:uid="{B11709C0-D888-43C1-8BD3-09E8EFB21488}"/>
    <cellStyle name="Comma 15 4 4 2 2" xfId="27473" xr:uid="{4B131642-D0E4-412F-B2E9-791E422ED5F0}"/>
    <cellStyle name="Comma 15 4 4 2 2 2" xfId="49142" xr:uid="{92C58198-EF6A-42B4-950E-E55B3919CF0E}"/>
    <cellStyle name="Comma 15 4 4 2 3" xfId="38676" xr:uid="{690BAE77-6AF1-4522-9483-A7CBF753D16A}"/>
    <cellStyle name="Comma 15 4 4 3" xfId="22241" xr:uid="{8143A853-BB71-48E1-9981-9235CD316ED5}"/>
    <cellStyle name="Comma 15 4 4 3 2" xfId="43910" xr:uid="{57299A5F-DC22-48D8-9F74-4FA420E755E5}"/>
    <cellStyle name="Comma 15 4 4 4" xfId="33444" xr:uid="{A903116B-3A02-4D37-B245-85A42FE7B9E2}"/>
    <cellStyle name="Comma 15 4 5" xfId="14014" xr:uid="{C8CE8EB7-6FE1-4407-9CD8-CAE4633BEBBA}"/>
    <cellStyle name="Comma 15 4 5 2" xfId="19246" xr:uid="{4C8DD191-56CD-4CD3-A9BE-FAAB52A0377F}"/>
    <cellStyle name="Comma 15 4 5 2 2" xfId="29712" xr:uid="{84451721-185F-4F04-9AA0-E301839206D9}"/>
    <cellStyle name="Comma 15 4 5 2 2 2" xfId="51381" xr:uid="{4072412B-AD0C-4808-ADEA-036181869391}"/>
    <cellStyle name="Comma 15 4 5 2 3" xfId="40915" xr:uid="{20AAF843-BFD5-46F1-A367-0ED7288B433D}"/>
    <cellStyle name="Comma 15 4 5 3" xfId="24480" xr:uid="{75A094A7-3057-4530-AE87-64B33909E4BB}"/>
    <cellStyle name="Comma 15 4 5 3 2" xfId="46149" xr:uid="{1AF7C062-56B8-4834-A3AA-1AB6D609A082}"/>
    <cellStyle name="Comma 15 4 5 4" xfId="35683" xr:uid="{B854C315-E1BE-46E1-B1F5-31077F5A2965}"/>
    <cellStyle name="Comma 15 4 6" xfId="14767" xr:uid="{F7EBBEF5-8AB6-4B09-A46B-E05B371D9A08}"/>
    <cellStyle name="Comma 15 4 6 2" xfId="25233" xr:uid="{D2BB48D5-377C-465B-9A0B-AA76D19C90B3}"/>
    <cellStyle name="Comma 15 4 6 2 2" xfId="46902" xr:uid="{3BADE381-E029-477C-9996-91CC27F1FDF6}"/>
    <cellStyle name="Comma 15 4 6 3" xfId="36436" xr:uid="{FAD0115C-98AE-4A57-B3C0-A18CB2826F37}"/>
    <cellStyle name="Comma 15 4 7" xfId="20001" xr:uid="{CC1B74E7-F86C-49D4-BAF8-CAC6A89A4777}"/>
    <cellStyle name="Comma 15 4 7 2" xfId="41670" xr:uid="{A403193E-D188-406E-A349-BA1032829495}"/>
    <cellStyle name="Comma 15 4 8" xfId="31204" xr:uid="{3673F4A9-C22F-4889-A0C2-6998858A8E1A}"/>
    <cellStyle name="Comma 15 5" xfId="13273" xr:uid="{8BFA436A-8A63-4FD3-8DE3-5D455827984E}"/>
    <cellStyle name="Comma 15 5 2" xfId="18505" xr:uid="{73B44959-FCFE-4E33-BC92-B2AA9E7E9274}"/>
    <cellStyle name="Comma 15 5 2 2" xfId="28971" xr:uid="{B008382B-164C-4BFC-AB09-9940A118ECD2}"/>
    <cellStyle name="Comma 15 5 2 2 2" xfId="50640" xr:uid="{AB86F61C-6E1B-463B-BBDC-EDE693A52925}"/>
    <cellStyle name="Comma 15 5 2 3" xfId="40174" xr:uid="{A8B828BC-D44F-40A7-8839-A1A146A7475F}"/>
    <cellStyle name="Comma 15 5 3" xfId="23739" xr:uid="{D8B1D5FB-3823-4181-86C8-4AFD7B010FF9}"/>
    <cellStyle name="Comma 15 5 3 2" xfId="45408" xr:uid="{B9BD8931-BD1A-4F2B-B04C-5DFB2E332CE3}"/>
    <cellStyle name="Comma 15 5 4" xfId="34942" xr:uid="{00BC6C5D-D2B2-41E9-8956-6E1AE4A1382C}"/>
    <cellStyle name="Comma 15 6" xfId="30462" xr:uid="{C2625385-0EFF-4201-B1D9-53266FF9AF54}"/>
    <cellStyle name="Comma 16" xfId="90" xr:uid="{00000000-0005-0000-0000-0000A2010000}"/>
    <cellStyle name="Comma 16 2" xfId="428" xr:uid="{00000000-0005-0000-0000-0000A3010000}"/>
    <cellStyle name="Comma 16 2 2" xfId="9271" xr:uid="{00000000-0005-0000-0000-0000A4010000}"/>
    <cellStyle name="Comma 16 2 2 2" xfId="10020" xr:uid="{24A51383-D874-4A2B-B639-A65682490960}"/>
    <cellStyle name="Comma 16 2 2 2 2" xfId="11529" xr:uid="{A9613796-B52F-424A-91A9-4E153CEE6778}"/>
    <cellStyle name="Comma 16 2 2 2 2 2" xfId="13023" xr:uid="{36A0FE5E-EEA3-49B3-B832-9CCA83D7AC0F}"/>
    <cellStyle name="Comma 16 2 2 2 2 2 2" xfId="18259" xr:uid="{B4ABD062-DDDB-429C-BF41-4BAE61B8EE9C}"/>
    <cellStyle name="Comma 16 2 2 2 2 2 2 2" xfId="28725" xr:uid="{80003895-52EE-4E2A-BB58-B75E1B016C97}"/>
    <cellStyle name="Comma 16 2 2 2 2 2 2 2 2" xfId="50394" xr:uid="{F1F0BE8A-B6F3-4F82-8028-83BB81EE7855}"/>
    <cellStyle name="Comma 16 2 2 2 2 2 2 3" xfId="39928" xr:uid="{05013F09-6576-4A00-8CDD-06F7916A2464}"/>
    <cellStyle name="Comma 16 2 2 2 2 2 3" xfId="23493" xr:uid="{0709323F-DF0E-476C-BC9E-36A3C71C37FD}"/>
    <cellStyle name="Comma 16 2 2 2 2 2 3 2" xfId="45162" xr:uid="{24DB7C3D-D485-49C9-9B09-896CB34A23AA}"/>
    <cellStyle name="Comma 16 2 2 2 2 2 4" xfId="34696" xr:uid="{DA135AAF-10FD-4B51-B571-24E63E6E4A0D}"/>
    <cellStyle name="Comma 16 2 2 2 2 3" xfId="16765" xr:uid="{2A33DC98-6A4F-4A43-93E2-5DE82796BA9E}"/>
    <cellStyle name="Comma 16 2 2 2 2 3 2" xfId="27231" xr:uid="{A878D84F-70B8-44C8-BE93-A78537D2CF4C}"/>
    <cellStyle name="Comma 16 2 2 2 2 3 2 2" xfId="48900" xr:uid="{386EBB1B-C88F-4893-890F-E4B9A17664C9}"/>
    <cellStyle name="Comma 16 2 2 2 2 3 3" xfId="38434" xr:uid="{A6EE59BB-E426-428C-9BF4-F27A3316F6C1}"/>
    <cellStyle name="Comma 16 2 2 2 2 4" xfId="21999" xr:uid="{767D91DD-714C-4077-86F8-191C414DC256}"/>
    <cellStyle name="Comma 16 2 2 2 2 4 2" xfId="43668" xr:uid="{C361240D-BEDE-49B7-8458-B9107FC689E4}"/>
    <cellStyle name="Comma 16 2 2 2 2 5" xfId="33202" xr:uid="{F41D846A-5A28-4D5E-BACF-005AC399E920}"/>
    <cellStyle name="Comma 16 2 2 2 3" xfId="10782" xr:uid="{5D6456C3-3070-47CE-8068-ADBBEF6AAE41}"/>
    <cellStyle name="Comma 16 2 2 2 3 2" xfId="16018" xr:uid="{343A0ACC-2FB4-4C6C-81CE-6E06DB113D99}"/>
    <cellStyle name="Comma 16 2 2 2 3 2 2" xfId="26484" xr:uid="{7710E3E2-9127-4385-ADFD-F12739E3DECA}"/>
    <cellStyle name="Comma 16 2 2 2 3 2 2 2" xfId="48153" xr:uid="{5CD33E76-8636-44F6-BB0B-0063131745C6}"/>
    <cellStyle name="Comma 16 2 2 2 3 2 3" xfId="37687" xr:uid="{88DFBE24-61D0-463E-8846-7B46CDF8209A}"/>
    <cellStyle name="Comma 16 2 2 2 3 3" xfId="21252" xr:uid="{6714D958-5344-4413-97B3-94F1B3F73F1E}"/>
    <cellStyle name="Comma 16 2 2 2 3 3 2" xfId="42921" xr:uid="{E3075968-9031-4598-995C-1A935469EEED}"/>
    <cellStyle name="Comma 16 2 2 2 3 4" xfId="32455" xr:uid="{8976FA54-76D3-46DE-8BF8-26CC0B53BDF7}"/>
    <cellStyle name="Comma 16 2 2 2 4" xfId="12276" xr:uid="{934509FA-4FF0-46A8-9B9A-584586E91FD5}"/>
    <cellStyle name="Comma 16 2 2 2 4 2" xfId="17512" xr:uid="{84BDDA92-7CBA-4EA1-A0CE-0990DAAF3DAC}"/>
    <cellStyle name="Comma 16 2 2 2 4 2 2" xfId="27978" xr:uid="{6368E0D3-45FC-4BD0-B4C6-FBB4988958E5}"/>
    <cellStyle name="Comma 16 2 2 2 4 2 2 2" xfId="49647" xr:uid="{F89B6846-C068-4F4A-A6D9-48B711AF2DCF}"/>
    <cellStyle name="Comma 16 2 2 2 4 2 3" xfId="39181" xr:uid="{2BA31814-190F-4262-904D-0E3D822CA4B5}"/>
    <cellStyle name="Comma 16 2 2 2 4 3" xfId="22746" xr:uid="{0E3F6E48-B4CA-4350-AB09-FF2FBD4F9588}"/>
    <cellStyle name="Comma 16 2 2 2 4 3 2" xfId="44415" xr:uid="{F66FA214-9473-4FE0-ACA5-9ADD81AEBB4F}"/>
    <cellStyle name="Comma 16 2 2 2 4 4" xfId="33949" xr:uid="{E11A3B4C-139A-4A37-9358-A441C515A8EB}"/>
    <cellStyle name="Comma 16 2 2 2 5" xfId="14519" xr:uid="{497F4FC4-128F-40B7-AE25-1F20CCBD66A1}"/>
    <cellStyle name="Comma 16 2 2 2 5 2" xfId="19751" xr:uid="{37DD8260-FD4E-4E2A-81E0-1AA23E05943A}"/>
    <cellStyle name="Comma 16 2 2 2 5 2 2" xfId="30217" xr:uid="{E3DAA620-EFB7-41B4-81B2-5CDEF5077488}"/>
    <cellStyle name="Comma 16 2 2 2 5 2 2 2" xfId="51886" xr:uid="{BF1506F7-0FA7-4E5F-B945-41E249D960ED}"/>
    <cellStyle name="Comma 16 2 2 2 5 2 3" xfId="41420" xr:uid="{D2BF334F-E7E3-42C5-AB52-0D6C42629CCA}"/>
    <cellStyle name="Comma 16 2 2 2 5 3" xfId="24985" xr:uid="{5E6D53C5-D994-404D-9DD0-E3FD25948A45}"/>
    <cellStyle name="Comma 16 2 2 2 5 3 2" xfId="46654" xr:uid="{32E60F4D-9280-4223-8CAB-B8CF477D77D1}"/>
    <cellStyle name="Comma 16 2 2 2 5 4" xfId="36188" xr:uid="{CD92D01A-828B-4315-8CD6-8708BCC173A3}"/>
    <cellStyle name="Comma 16 2 2 2 6" xfId="15272" xr:uid="{207E5F76-3AB1-4859-A7F2-174A0FF235C2}"/>
    <cellStyle name="Comma 16 2 2 2 6 2" xfId="25738" xr:uid="{67A98C9E-59FD-41FE-8C82-B5320A9FF699}"/>
    <cellStyle name="Comma 16 2 2 2 6 2 2" xfId="47407" xr:uid="{12F9C0F2-6091-48F1-896D-F68436FE1441}"/>
    <cellStyle name="Comma 16 2 2 2 6 3" xfId="36941" xr:uid="{5F3D4CCD-A0E0-4405-A6D0-1E71AD39D1EC}"/>
    <cellStyle name="Comma 16 2 2 2 7" xfId="20506" xr:uid="{5212C6DC-C688-4F94-8964-E7F17E64A521}"/>
    <cellStyle name="Comma 16 2 2 2 7 2" xfId="42175" xr:uid="{5F943E0F-F0AA-46AE-9681-8EBB3E135D23}"/>
    <cellStyle name="Comma 16 2 2 2 8" xfId="31709" xr:uid="{55E4AFA4-166F-4758-832B-E75DC9A17D12}"/>
    <cellStyle name="Comma 16 2 2 3" xfId="13774" xr:uid="{6EFA5CFE-CCF5-4FC0-BB9D-4B98DB33CFF4}"/>
    <cellStyle name="Comma 16 2 2 3 2" xfId="19006" xr:uid="{F1D3022F-A418-4EE3-8A78-051484F214B8}"/>
    <cellStyle name="Comma 16 2 2 3 2 2" xfId="29472" xr:uid="{58C1B62F-8D9B-4A63-8E5A-F6611FCBCCEB}"/>
    <cellStyle name="Comma 16 2 2 3 2 2 2" xfId="51141" xr:uid="{3B729D58-850B-49E1-BF96-1F791A9B6083}"/>
    <cellStyle name="Comma 16 2 2 3 2 3" xfId="40675" xr:uid="{3744215B-D7D2-45F3-8A85-3F51FFE0AF93}"/>
    <cellStyle name="Comma 16 2 2 3 3" xfId="24240" xr:uid="{663090E0-8BD9-4F1E-9698-B91F02A6B50D}"/>
    <cellStyle name="Comma 16 2 2 3 3 2" xfId="45909" xr:uid="{A3EB995A-1881-46DA-9D26-BDE8D8717FA0}"/>
    <cellStyle name="Comma 16 2 2 3 4" xfId="35443" xr:uid="{1844849E-6C72-49A2-BCC1-3324EB8E97ED}"/>
    <cellStyle name="Comma 16 2 2 4" xfId="30964" xr:uid="{244286D4-D842-4978-A1F2-7BB664FB4571}"/>
    <cellStyle name="Comma 16 2 3" xfId="9646" xr:uid="{98625AF3-4544-41E1-90F5-6C8514458C68}"/>
    <cellStyle name="Comma 16 2 3 2" xfId="11155" xr:uid="{0D67D596-B95F-4A02-A438-FDDB5B245C60}"/>
    <cellStyle name="Comma 16 2 3 2 2" xfId="12649" xr:uid="{0FF52718-0564-4AFC-8CEE-6F3453EE304A}"/>
    <cellStyle name="Comma 16 2 3 2 2 2" xfId="17885" xr:uid="{B036283B-6DA7-41B3-B8E6-9ECF7186492D}"/>
    <cellStyle name="Comma 16 2 3 2 2 2 2" xfId="28351" xr:uid="{CEF396F0-7098-421E-A4A7-C45C8BBE0A07}"/>
    <cellStyle name="Comma 16 2 3 2 2 2 2 2" xfId="50020" xr:uid="{05A6651D-71E8-4E45-BB61-A4AAC3871820}"/>
    <cellStyle name="Comma 16 2 3 2 2 2 3" xfId="39554" xr:uid="{B895AB43-1873-4212-817C-07B7DD1DC0A2}"/>
    <cellStyle name="Comma 16 2 3 2 2 3" xfId="23119" xr:uid="{4E7EFA9C-3CC3-4DFA-A1B0-9BB6BB6298B5}"/>
    <cellStyle name="Comma 16 2 3 2 2 3 2" xfId="44788" xr:uid="{65FB5A37-AA5E-4F07-8749-89EF1D99B217}"/>
    <cellStyle name="Comma 16 2 3 2 2 4" xfId="34322" xr:uid="{52393D0D-B838-42C3-88D2-6513D25C78F3}"/>
    <cellStyle name="Comma 16 2 3 2 3" xfId="16391" xr:uid="{FE8ED11E-591B-467D-A40D-A59B23C9A8BB}"/>
    <cellStyle name="Comma 16 2 3 2 3 2" xfId="26857" xr:uid="{DEE48443-76E0-40E0-BA58-E4A6D972F90C}"/>
    <cellStyle name="Comma 16 2 3 2 3 2 2" xfId="48526" xr:uid="{B49C65E2-371E-441B-A246-1BDF63B3BFED}"/>
    <cellStyle name="Comma 16 2 3 2 3 3" xfId="38060" xr:uid="{8BFDE40B-FABA-423B-A18B-1DA39DD959BA}"/>
    <cellStyle name="Comma 16 2 3 2 4" xfId="21625" xr:uid="{75979F8C-99B3-42D2-99B0-12148F0F3DE1}"/>
    <cellStyle name="Comma 16 2 3 2 4 2" xfId="43294" xr:uid="{47A62C39-20E0-445D-9ED9-90AACB310E9F}"/>
    <cellStyle name="Comma 16 2 3 2 5" xfId="32828" xr:uid="{8FAC96F2-B9C4-4779-8610-2A87D8102328}"/>
    <cellStyle name="Comma 16 2 3 3" xfId="10408" xr:uid="{BA56DE02-D996-4ED9-8E02-601F2BEF0FA0}"/>
    <cellStyle name="Comma 16 2 3 3 2" xfId="15644" xr:uid="{B84EE805-D734-495A-AF2E-EAEFACA01F8E}"/>
    <cellStyle name="Comma 16 2 3 3 2 2" xfId="26110" xr:uid="{8E4A82B2-A29F-4D7B-ADEA-961790745AFA}"/>
    <cellStyle name="Comma 16 2 3 3 2 2 2" xfId="47779" xr:uid="{8BF2F7F2-F8C5-4107-BA22-78D1C15F62D5}"/>
    <cellStyle name="Comma 16 2 3 3 2 3" xfId="37313" xr:uid="{2B67D47B-8C57-471C-9145-72CFF8FFFD09}"/>
    <cellStyle name="Comma 16 2 3 3 3" xfId="20878" xr:uid="{05A06BED-0781-403A-999F-5CC96C1ECFDC}"/>
    <cellStyle name="Comma 16 2 3 3 3 2" xfId="42547" xr:uid="{40510805-07B1-4A8F-8E1E-C32337839CCA}"/>
    <cellStyle name="Comma 16 2 3 3 4" xfId="32081" xr:uid="{CB170771-EA81-43D0-B2FD-94B1E624E567}"/>
    <cellStyle name="Comma 16 2 3 4" xfId="11902" xr:uid="{2BDD4EBF-5355-43A2-8455-5D551C0890AC}"/>
    <cellStyle name="Comma 16 2 3 4 2" xfId="17138" xr:uid="{20F2A198-46B5-4C38-A69C-288D4EDBCEE1}"/>
    <cellStyle name="Comma 16 2 3 4 2 2" xfId="27604" xr:uid="{944545B2-8096-48B7-A2D9-FB362C5CC88C}"/>
    <cellStyle name="Comma 16 2 3 4 2 2 2" xfId="49273" xr:uid="{B51F4329-D6BA-4D7D-9670-C74141F4F0DD}"/>
    <cellStyle name="Comma 16 2 3 4 2 3" xfId="38807" xr:uid="{2E1D2BB9-382C-4BB4-90B8-27C9EF1CD6CE}"/>
    <cellStyle name="Comma 16 2 3 4 3" xfId="22372" xr:uid="{F9683954-3CDF-4D7F-BFDD-7B6AE6375C1C}"/>
    <cellStyle name="Comma 16 2 3 4 3 2" xfId="44041" xr:uid="{F95407F1-5633-4390-A83D-CB7ED656BBA6}"/>
    <cellStyle name="Comma 16 2 3 4 4" xfId="33575" xr:uid="{16FE2986-3EA9-4849-AC91-96409128B6C5}"/>
    <cellStyle name="Comma 16 2 3 5" xfId="14145" xr:uid="{585E69CF-0AD8-4705-971A-BD7C5D877DEF}"/>
    <cellStyle name="Comma 16 2 3 5 2" xfId="19377" xr:uid="{DD4D3934-D2A9-4898-8714-5A784D658661}"/>
    <cellStyle name="Comma 16 2 3 5 2 2" xfId="29843" xr:uid="{2D7B1690-C05A-4E0A-98E0-772EE6C61257}"/>
    <cellStyle name="Comma 16 2 3 5 2 2 2" xfId="51512" xr:uid="{C1069AB9-84EE-41D0-9542-5A01D4B23313}"/>
    <cellStyle name="Comma 16 2 3 5 2 3" xfId="41046" xr:uid="{BADDE200-60B8-4672-B330-0E1B8BA5D21D}"/>
    <cellStyle name="Comma 16 2 3 5 3" xfId="24611" xr:uid="{7907AD60-570B-44BA-AA1B-A4A971AF80E8}"/>
    <cellStyle name="Comma 16 2 3 5 3 2" xfId="46280" xr:uid="{95B2829C-B90E-46AF-BF20-B0E8A646A0D6}"/>
    <cellStyle name="Comma 16 2 3 5 4" xfId="35814" xr:uid="{EF43128C-8870-41C3-B19A-A666F42B00E4}"/>
    <cellStyle name="Comma 16 2 3 6" xfId="14898" xr:uid="{DBA69B5D-F5D7-4905-9056-E74DD2544D0F}"/>
    <cellStyle name="Comma 16 2 3 6 2" xfId="25364" xr:uid="{5C34A5CC-9AF8-4CE5-ACC4-590FBBB67846}"/>
    <cellStyle name="Comma 16 2 3 6 2 2" xfId="47033" xr:uid="{7C88A96B-93F7-4690-9033-4A8E98E233E7}"/>
    <cellStyle name="Comma 16 2 3 6 3" xfId="36567" xr:uid="{C4CAB76A-F1F5-47B0-94B7-AEF9024829DD}"/>
    <cellStyle name="Comma 16 2 3 7" xfId="20132" xr:uid="{46363B71-A0EA-4F78-9427-1217031D9DD9}"/>
    <cellStyle name="Comma 16 2 3 7 2" xfId="41801" xr:uid="{8421F65F-4566-4DE6-AFE9-3E0CE261AB2B}"/>
    <cellStyle name="Comma 16 2 3 8" xfId="31335" xr:uid="{3F8B8F8D-6299-45E2-8AA4-7C8874BEC99F}"/>
    <cellStyle name="Comma 16 2 4" xfId="13403" xr:uid="{52E7650F-BCB8-4DE1-9EC4-1230DBA538BC}"/>
    <cellStyle name="Comma 16 2 4 2" xfId="18635" xr:uid="{0215EE24-6806-4CBB-935C-14550EC69028}"/>
    <cellStyle name="Comma 16 2 4 2 2" xfId="29101" xr:uid="{C62B688B-F7A8-42BC-85C1-C88FDF399990}"/>
    <cellStyle name="Comma 16 2 4 2 2 2" xfId="50770" xr:uid="{DEB7DBA9-0747-49AF-BF2D-96D5BCE7DA47}"/>
    <cellStyle name="Comma 16 2 4 2 3" xfId="40304" xr:uid="{5530DE24-2EE8-4847-A6ED-E9B51F83EDC2}"/>
    <cellStyle name="Comma 16 2 4 3" xfId="23869" xr:uid="{EA274F43-D81D-4017-978B-A22756CF6AE5}"/>
    <cellStyle name="Comma 16 2 4 3 2" xfId="45538" xr:uid="{C43A5E31-9BAE-4D89-9246-D92AE8CB6993}"/>
    <cellStyle name="Comma 16 2 4 4" xfId="35072" xr:uid="{1E25B29B-383F-4A88-9A80-CB3924098D44}"/>
    <cellStyle name="Comma 16 2 5" xfId="30593" xr:uid="{D377D1E8-94FC-462D-9946-CE493C29FB01}"/>
    <cellStyle name="Comma 16 3" xfId="9141" xr:uid="{00000000-0005-0000-0000-0000A5010000}"/>
    <cellStyle name="Comma 16 3 2" xfId="9890" xr:uid="{EA8A0CAE-B94F-4638-943B-9BCAE1790932}"/>
    <cellStyle name="Comma 16 3 2 2" xfId="11399" xr:uid="{6DE7BC6F-99D7-4135-8804-EA727EC6F048}"/>
    <cellStyle name="Comma 16 3 2 2 2" xfId="12893" xr:uid="{8001CC8D-F601-40AE-8D4D-34618EFD3F0A}"/>
    <cellStyle name="Comma 16 3 2 2 2 2" xfId="18129" xr:uid="{99C5AF04-E13C-4D90-B361-49042585024F}"/>
    <cellStyle name="Comma 16 3 2 2 2 2 2" xfId="28595" xr:uid="{3D30E446-4237-4CFD-B78E-AF8A87D936A5}"/>
    <cellStyle name="Comma 16 3 2 2 2 2 2 2" xfId="50264" xr:uid="{B81132F9-1DA2-4741-B532-242AD873EBAF}"/>
    <cellStyle name="Comma 16 3 2 2 2 2 3" xfId="39798" xr:uid="{BF37C7DD-F8ED-4D5C-9E53-B41C9E0B5A14}"/>
    <cellStyle name="Comma 16 3 2 2 2 3" xfId="23363" xr:uid="{724143CE-5D2E-4D9F-A82F-1338A187B8A6}"/>
    <cellStyle name="Comma 16 3 2 2 2 3 2" xfId="45032" xr:uid="{CD0AE2BF-E47B-4767-8B71-BC7E2EBA6BD8}"/>
    <cellStyle name="Comma 16 3 2 2 2 4" xfId="34566" xr:uid="{AD71021C-7B88-4118-9413-ED325CA91812}"/>
    <cellStyle name="Comma 16 3 2 2 3" xfId="16635" xr:uid="{891B8F8E-6D96-4334-8BF7-F815AA540455}"/>
    <cellStyle name="Comma 16 3 2 2 3 2" xfId="27101" xr:uid="{329F29D4-D901-4762-992F-7B342522DF48}"/>
    <cellStyle name="Comma 16 3 2 2 3 2 2" xfId="48770" xr:uid="{E2128E9F-E110-4FD3-89D9-F1E5055137F5}"/>
    <cellStyle name="Comma 16 3 2 2 3 3" xfId="38304" xr:uid="{950B79AE-5827-4BB0-A7E9-8CC136131659}"/>
    <cellStyle name="Comma 16 3 2 2 4" xfId="21869" xr:uid="{0E8B35A9-10D8-4C1C-A7CE-0D0B1B3A25FE}"/>
    <cellStyle name="Comma 16 3 2 2 4 2" xfId="43538" xr:uid="{B7AE9BF7-D940-4BAC-BE88-356E5FF44340}"/>
    <cellStyle name="Comma 16 3 2 2 5" xfId="33072" xr:uid="{F60530C9-DBFD-48A5-AC15-F5180D2D7B2C}"/>
    <cellStyle name="Comma 16 3 2 3" xfId="10652" xr:uid="{C896F9A9-7069-43D1-BF3F-E95F35156F4C}"/>
    <cellStyle name="Comma 16 3 2 3 2" xfId="15888" xr:uid="{772959FC-F50E-456D-915E-25C660D915F3}"/>
    <cellStyle name="Comma 16 3 2 3 2 2" xfId="26354" xr:uid="{BD16EB79-4381-406C-8884-E1EA7750E677}"/>
    <cellStyle name="Comma 16 3 2 3 2 2 2" xfId="48023" xr:uid="{088D052E-6F4C-42BF-B41C-78E5E1854E76}"/>
    <cellStyle name="Comma 16 3 2 3 2 3" xfId="37557" xr:uid="{B2596B54-3861-4F5A-8507-4B52A5B9FD1B}"/>
    <cellStyle name="Comma 16 3 2 3 3" xfId="21122" xr:uid="{C6B4C30C-4E48-459B-AECC-066A1A3C84FD}"/>
    <cellStyle name="Comma 16 3 2 3 3 2" xfId="42791" xr:uid="{1D08027E-4F02-4C17-9F0B-8F3EEA5501FA}"/>
    <cellStyle name="Comma 16 3 2 3 4" xfId="32325" xr:uid="{52A32F95-EB92-4E08-B2FE-F56B3ABD3634}"/>
    <cellStyle name="Comma 16 3 2 4" xfId="12146" xr:uid="{33C0738A-4A77-4E02-BFE7-B418807DBE34}"/>
    <cellStyle name="Comma 16 3 2 4 2" xfId="17382" xr:uid="{C257459D-7A0A-4DFA-B891-B248F07E9516}"/>
    <cellStyle name="Comma 16 3 2 4 2 2" xfId="27848" xr:uid="{E0925FF9-72A4-4CEF-A771-4140C69141BD}"/>
    <cellStyle name="Comma 16 3 2 4 2 2 2" xfId="49517" xr:uid="{A4D95BEA-BEF5-4B84-89AC-7766380E41CA}"/>
    <cellStyle name="Comma 16 3 2 4 2 3" xfId="39051" xr:uid="{25C4FAF0-EDF3-4525-907B-F2BE6C6FD1A6}"/>
    <cellStyle name="Comma 16 3 2 4 3" xfId="22616" xr:uid="{5786AAEA-3CEB-4C4C-A896-C75447E71068}"/>
    <cellStyle name="Comma 16 3 2 4 3 2" xfId="44285" xr:uid="{F36BC885-A23C-4FD2-A5B1-A7BD7C70BC6B}"/>
    <cellStyle name="Comma 16 3 2 4 4" xfId="33819" xr:uid="{E90E2BC4-0AAB-44F7-85EC-5E238E7DFE43}"/>
    <cellStyle name="Comma 16 3 2 5" xfId="14389" xr:uid="{3F569EAD-2152-450B-A738-36CB8FC5F3D8}"/>
    <cellStyle name="Comma 16 3 2 5 2" xfId="19621" xr:uid="{BAE2FC64-9B52-424A-837C-76DC282F5472}"/>
    <cellStyle name="Comma 16 3 2 5 2 2" xfId="30087" xr:uid="{A0267AAD-D5DC-4553-A057-88CF917F8471}"/>
    <cellStyle name="Comma 16 3 2 5 2 2 2" xfId="51756" xr:uid="{382464D3-EAB6-4558-96F9-FCD9EDA5BDCF}"/>
    <cellStyle name="Comma 16 3 2 5 2 3" xfId="41290" xr:uid="{07D23FF3-8B02-4BE2-AE82-76238961AD56}"/>
    <cellStyle name="Comma 16 3 2 5 3" xfId="24855" xr:uid="{CD141F1B-F340-4B69-B198-07DB703438F0}"/>
    <cellStyle name="Comma 16 3 2 5 3 2" xfId="46524" xr:uid="{CF2A49BA-F5FC-444E-AD4A-8516C7FF9E98}"/>
    <cellStyle name="Comma 16 3 2 5 4" xfId="36058" xr:uid="{A2680477-CD8B-4547-9D3A-0BA334F87570}"/>
    <cellStyle name="Comma 16 3 2 6" xfId="15142" xr:uid="{A95D81D2-A6C8-4160-AAF6-28C9DC15F706}"/>
    <cellStyle name="Comma 16 3 2 6 2" xfId="25608" xr:uid="{0EEE51A0-A28D-47EF-BF2C-F9E340727D45}"/>
    <cellStyle name="Comma 16 3 2 6 2 2" xfId="47277" xr:uid="{5F88A652-F38B-49AE-BB00-C319532F850C}"/>
    <cellStyle name="Comma 16 3 2 6 3" xfId="36811" xr:uid="{3ED47AE9-0D8E-4870-B724-61AC1737B14A}"/>
    <cellStyle name="Comma 16 3 2 7" xfId="20376" xr:uid="{AA7E2697-8845-4053-B7AF-5E66C4DEDD15}"/>
    <cellStyle name="Comma 16 3 2 7 2" xfId="42045" xr:uid="{4079AD7F-E553-41DC-B4D1-EAD8240597A3}"/>
    <cellStyle name="Comma 16 3 2 8" xfId="31579" xr:uid="{280CDE5B-59B1-4723-81D3-E06C3626A7DC}"/>
    <cellStyle name="Comma 16 3 3" xfId="13644" xr:uid="{17521DBC-4194-40BC-8A18-5426C6B976B9}"/>
    <cellStyle name="Comma 16 3 3 2" xfId="18876" xr:uid="{A5F5E82B-CE2B-48CA-AB3D-6DF733F0909C}"/>
    <cellStyle name="Comma 16 3 3 2 2" xfId="29342" xr:uid="{A6ACF24B-B40D-43BF-AEE9-0C5D75EBA728}"/>
    <cellStyle name="Comma 16 3 3 2 2 2" xfId="51011" xr:uid="{7E559C5A-82A6-4035-9FC6-CEC1F1BA9DE3}"/>
    <cellStyle name="Comma 16 3 3 2 3" xfId="40545" xr:uid="{C40DAF27-F54F-45C1-BC5D-2003E5AC43E6}"/>
    <cellStyle name="Comma 16 3 3 3" xfId="24110" xr:uid="{2D49CF03-DC13-41FC-A524-E6CE1CAB78D5}"/>
    <cellStyle name="Comma 16 3 3 3 2" xfId="45779" xr:uid="{3AE445AB-3DB8-45C6-9DDA-144FFC8E657F}"/>
    <cellStyle name="Comma 16 3 3 4" xfId="35313" xr:uid="{A7106B86-76EC-4360-91CC-5FC01BEF1B85}"/>
    <cellStyle name="Comma 16 3 4" xfId="30834" xr:uid="{C921F45D-9CE6-4756-AFEC-AD38C22A9DF5}"/>
    <cellStyle name="Comma 16 4" xfId="9516" xr:uid="{8B0AE282-70A5-43DC-AEF3-F9F5D781BC91}"/>
    <cellStyle name="Comma 16 4 2" xfId="11025" xr:uid="{F08A2198-A955-4DD4-BED9-646644A57CA2}"/>
    <cellStyle name="Comma 16 4 2 2" xfId="12519" xr:uid="{27C77771-CECC-400D-8EBC-779AD8368221}"/>
    <cellStyle name="Comma 16 4 2 2 2" xfId="17755" xr:uid="{9A520EE6-6450-4046-B68E-0002A610E730}"/>
    <cellStyle name="Comma 16 4 2 2 2 2" xfId="28221" xr:uid="{0BA87BE8-6922-4667-B262-EC8A73554EAD}"/>
    <cellStyle name="Comma 16 4 2 2 2 2 2" xfId="49890" xr:uid="{78294E7E-D09A-4548-95C8-AA0A2A4B63A7}"/>
    <cellStyle name="Comma 16 4 2 2 2 3" xfId="39424" xr:uid="{1ADEB985-43C6-41B7-95DD-C9FF1366A36A}"/>
    <cellStyle name="Comma 16 4 2 2 3" xfId="22989" xr:uid="{D6FA7CA3-717A-4E5F-AD59-8E00552E7A03}"/>
    <cellStyle name="Comma 16 4 2 2 3 2" xfId="44658" xr:uid="{6412535C-9EF4-4537-B843-A36DA5870E79}"/>
    <cellStyle name="Comma 16 4 2 2 4" xfId="34192" xr:uid="{0517CC05-EAF3-4A75-80C0-F1785157D04E}"/>
    <cellStyle name="Comma 16 4 2 3" xfId="16261" xr:uid="{F52248B9-B1B3-4848-9BB2-4A240D5FA613}"/>
    <cellStyle name="Comma 16 4 2 3 2" xfId="26727" xr:uid="{25530FCD-AF15-40D2-A50C-980E3DA5F4CD}"/>
    <cellStyle name="Comma 16 4 2 3 2 2" xfId="48396" xr:uid="{643D0ECC-88B7-4F04-B4FF-3197770A6949}"/>
    <cellStyle name="Comma 16 4 2 3 3" xfId="37930" xr:uid="{F85B51B0-7956-44C0-B02E-1AFFA6D570FE}"/>
    <cellStyle name="Comma 16 4 2 4" xfId="21495" xr:uid="{82823BD7-73D0-4378-A8BE-C4833CBEEA36}"/>
    <cellStyle name="Comma 16 4 2 4 2" xfId="43164" xr:uid="{CC440EFF-DFF5-4871-BAE0-622F7E72053D}"/>
    <cellStyle name="Comma 16 4 2 5" xfId="32698" xr:uid="{D2FC6851-C5AF-47EB-BB9C-B59D2944DCBB}"/>
    <cellStyle name="Comma 16 4 3" xfId="10278" xr:uid="{051A2E8F-887A-4755-86C9-C7F3A0931A99}"/>
    <cellStyle name="Comma 16 4 3 2" xfId="15514" xr:uid="{17840C23-9E27-4217-B1E9-5FBCCC8D9FC7}"/>
    <cellStyle name="Comma 16 4 3 2 2" xfId="25980" xr:uid="{75871119-F8D3-4FFF-92AF-53C8FDF339CB}"/>
    <cellStyle name="Comma 16 4 3 2 2 2" xfId="47649" xr:uid="{03237C41-73DD-45DD-A489-75E30777118E}"/>
    <cellStyle name="Comma 16 4 3 2 3" xfId="37183" xr:uid="{CA6CED8F-9D6B-4602-97AA-F12196E861DF}"/>
    <cellStyle name="Comma 16 4 3 3" xfId="20748" xr:uid="{EBFD5DB2-3EDA-4F4B-B24B-ECE72FC60215}"/>
    <cellStyle name="Comma 16 4 3 3 2" xfId="42417" xr:uid="{28492453-ADF6-48C6-A033-DB832020793D}"/>
    <cellStyle name="Comma 16 4 3 4" xfId="31951" xr:uid="{29495DCF-B0B9-479F-9AD4-9B99C8446F95}"/>
    <cellStyle name="Comma 16 4 4" xfId="11772" xr:uid="{0847707B-730C-4BE1-93AB-6F37902E78E1}"/>
    <cellStyle name="Comma 16 4 4 2" xfId="17008" xr:uid="{8BC81563-05FC-47A6-9AF3-9C70547B875C}"/>
    <cellStyle name="Comma 16 4 4 2 2" xfId="27474" xr:uid="{3401A10D-3FEE-4958-B65F-F83DEA9DCF67}"/>
    <cellStyle name="Comma 16 4 4 2 2 2" xfId="49143" xr:uid="{529754E9-374E-4CA3-9F67-D44193707989}"/>
    <cellStyle name="Comma 16 4 4 2 3" xfId="38677" xr:uid="{34F61532-35DA-40F5-AB90-A0E5FF55708C}"/>
    <cellStyle name="Comma 16 4 4 3" xfId="22242" xr:uid="{668BD43D-0E21-4239-9BC6-81D578202466}"/>
    <cellStyle name="Comma 16 4 4 3 2" xfId="43911" xr:uid="{F63BD447-3BDF-412A-AD6D-F8591BFFD23E}"/>
    <cellStyle name="Comma 16 4 4 4" xfId="33445" xr:uid="{87A4ACC9-65F6-4231-ABE1-D19D5029AE00}"/>
    <cellStyle name="Comma 16 4 5" xfId="14015" xr:uid="{904E7392-3519-4BCE-AD21-5A98AEE5F6F6}"/>
    <cellStyle name="Comma 16 4 5 2" xfId="19247" xr:uid="{FC283F8D-6C3F-400E-9942-E052EEE7AE01}"/>
    <cellStyle name="Comma 16 4 5 2 2" xfId="29713" xr:uid="{359CD2BE-54B8-4076-9A21-4137436FDF74}"/>
    <cellStyle name="Comma 16 4 5 2 2 2" xfId="51382" xr:uid="{44CA3EBF-0AB8-4BE8-8013-FCA737CC47D6}"/>
    <cellStyle name="Comma 16 4 5 2 3" xfId="40916" xr:uid="{6199A5AB-4AAE-4078-88B9-BBC149EF55C7}"/>
    <cellStyle name="Comma 16 4 5 3" xfId="24481" xr:uid="{36E22763-4CC3-4B6E-B7C7-79E7E990A470}"/>
    <cellStyle name="Comma 16 4 5 3 2" xfId="46150" xr:uid="{5421C848-9E5C-4EEB-A221-67AE7EBFF752}"/>
    <cellStyle name="Comma 16 4 5 4" xfId="35684" xr:uid="{9E277D16-73D1-448F-9801-C3811887BE68}"/>
    <cellStyle name="Comma 16 4 6" xfId="14768" xr:uid="{27D1F206-2F2F-4CD6-A9CF-D3530A97C93B}"/>
    <cellStyle name="Comma 16 4 6 2" xfId="25234" xr:uid="{1BE3E746-EC72-4633-ABA8-77507F986FA8}"/>
    <cellStyle name="Comma 16 4 6 2 2" xfId="46903" xr:uid="{98AD5C89-C6E2-49E6-A9EB-674BFD548BE2}"/>
    <cellStyle name="Comma 16 4 6 3" xfId="36437" xr:uid="{F055AF4B-0B61-4C52-92AC-35FC43C3413A}"/>
    <cellStyle name="Comma 16 4 7" xfId="20002" xr:uid="{0988D0C1-FF20-44BA-95CF-6C144F40E8A5}"/>
    <cellStyle name="Comma 16 4 7 2" xfId="41671" xr:uid="{EDBCE266-5DF6-4D92-AC4C-CA81778AE931}"/>
    <cellStyle name="Comma 16 4 8" xfId="31205" xr:uid="{42376DAE-003E-4A28-B853-A4C5E226560E}"/>
    <cellStyle name="Comma 16 5" xfId="13274" xr:uid="{A50B6F02-C875-4B72-B875-64716AE6DF82}"/>
    <cellStyle name="Comma 16 5 2" xfId="18506" xr:uid="{D95911C6-3BED-4582-AAFD-2680ADDE2A2B}"/>
    <cellStyle name="Comma 16 5 2 2" xfId="28972" xr:uid="{C90EFD23-D152-45DA-9473-DA3A4EFB6DC1}"/>
    <cellStyle name="Comma 16 5 2 2 2" xfId="50641" xr:uid="{50F2EF96-33C1-4FF3-96BA-E42A66455098}"/>
    <cellStyle name="Comma 16 5 2 3" xfId="40175" xr:uid="{39B2692D-64AC-4824-BC07-69E9DFC2A925}"/>
    <cellStyle name="Comma 16 5 3" xfId="23740" xr:uid="{921A01D3-9792-4E08-8F7B-52DA2C19EC49}"/>
    <cellStyle name="Comma 16 5 3 2" xfId="45409" xr:uid="{5C94D1BC-E6B0-42CA-BBE5-0FA61BD61C34}"/>
    <cellStyle name="Comma 16 5 4" xfId="34943" xr:uid="{61AD870F-7A38-447E-953F-194089ED8279}"/>
    <cellStyle name="Comma 16 6" xfId="30463" xr:uid="{851A9DF9-F84A-479D-B53A-8F8C05EC0948}"/>
    <cellStyle name="Comma 17" xfId="91" xr:uid="{00000000-0005-0000-0000-0000A6010000}"/>
    <cellStyle name="Comma 17 2" xfId="427" xr:uid="{00000000-0005-0000-0000-0000A7010000}"/>
    <cellStyle name="Comma 17 2 2" xfId="9270" xr:uid="{00000000-0005-0000-0000-0000A8010000}"/>
    <cellStyle name="Comma 17 2 2 2" xfId="10019" xr:uid="{5CBD872E-CA9C-4FE6-8899-8B8EF217DEDC}"/>
    <cellStyle name="Comma 17 2 2 2 2" xfId="11528" xr:uid="{4CC4C4EB-FA0D-46EA-AC0E-A612E3989376}"/>
    <cellStyle name="Comma 17 2 2 2 2 2" xfId="13022" xr:uid="{1C5BC9EE-655F-41C3-88ED-65DFDC784902}"/>
    <cellStyle name="Comma 17 2 2 2 2 2 2" xfId="18258" xr:uid="{2FF35BAC-6224-407B-B4A0-8AF6157588F1}"/>
    <cellStyle name="Comma 17 2 2 2 2 2 2 2" xfId="28724" xr:uid="{23A22951-4818-484B-9963-E0873BBA8F32}"/>
    <cellStyle name="Comma 17 2 2 2 2 2 2 2 2" xfId="50393" xr:uid="{BBB43296-B39D-44AB-88F8-DFDD82BD6B2F}"/>
    <cellStyle name="Comma 17 2 2 2 2 2 2 3" xfId="39927" xr:uid="{43CB9CB4-99FF-4F55-BBB9-9870B85D4D9F}"/>
    <cellStyle name="Comma 17 2 2 2 2 2 3" xfId="23492" xr:uid="{B62429A1-DCD9-48E9-9694-B33EFAFD0804}"/>
    <cellStyle name="Comma 17 2 2 2 2 2 3 2" xfId="45161" xr:uid="{4A493487-EFA7-44D9-977E-F24F6DE9C917}"/>
    <cellStyle name="Comma 17 2 2 2 2 2 4" xfId="34695" xr:uid="{2AB3337A-28CC-49CB-AA3E-569374BFD537}"/>
    <cellStyle name="Comma 17 2 2 2 2 3" xfId="16764" xr:uid="{4A99AC55-1DA6-4B59-A745-B9B83C27C4E2}"/>
    <cellStyle name="Comma 17 2 2 2 2 3 2" xfId="27230" xr:uid="{EDBF919D-1788-4E93-87B9-B3DBF25DB697}"/>
    <cellStyle name="Comma 17 2 2 2 2 3 2 2" xfId="48899" xr:uid="{0DA5D57E-C869-429B-8503-0BA7F94E3551}"/>
    <cellStyle name="Comma 17 2 2 2 2 3 3" xfId="38433" xr:uid="{48F78987-1238-4783-A7CB-46E1BB00C86E}"/>
    <cellStyle name="Comma 17 2 2 2 2 4" xfId="21998" xr:uid="{B23DB501-EF97-4D16-A12C-8CA7E37899F6}"/>
    <cellStyle name="Comma 17 2 2 2 2 4 2" xfId="43667" xr:uid="{1017575C-32E6-4D74-81A0-29BC8311EE1B}"/>
    <cellStyle name="Comma 17 2 2 2 2 5" xfId="33201" xr:uid="{DE9DC022-12DF-4BF9-A38B-FD63810D3436}"/>
    <cellStyle name="Comma 17 2 2 2 3" xfId="10781" xr:uid="{638C5F4C-F0C3-4525-85B4-F58371379652}"/>
    <cellStyle name="Comma 17 2 2 2 3 2" xfId="16017" xr:uid="{E2E13580-79AE-43A7-A89A-28A9E14CD8D2}"/>
    <cellStyle name="Comma 17 2 2 2 3 2 2" xfId="26483" xr:uid="{6C088B03-5392-4D30-AE2A-933C437310EB}"/>
    <cellStyle name="Comma 17 2 2 2 3 2 2 2" xfId="48152" xr:uid="{D2DAF7CA-0E3D-4B13-9ED3-7A363124C759}"/>
    <cellStyle name="Comma 17 2 2 2 3 2 3" xfId="37686" xr:uid="{BC2D82AA-0F06-487B-BAF2-9B0A7910F1B8}"/>
    <cellStyle name="Comma 17 2 2 2 3 3" xfId="21251" xr:uid="{0C49D213-DB81-4204-944C-2B639DD71FF4}"/>
    <cellStyle name="Comma 17 2 2 2 3 3 2" xfId="42920" xr:uid="{9A5DB296-8641-4C38-823D-07954D96C888}"/>
    <cellStyle name="Comma 17 2 2 2 3 4" xfId="32454" xr:uid="{4A9B0785-13AE-4922-AB43-948C630D02FE}"/>
    <cellStyle name="Comma 17 2 2 2 4" xfId="12275" xr:uid="{DD83B0DA-9066-46DE-8EC5-A428ABEEB206}"/>
    <cellStyle name="Comma 17 2 2 2 4 2" xfId="17511" xr:uid="{14505709-0E30-4C19-A8AA-FEC36718F9C7}"/>
    <cellStyle name="Comma 17 2 2 2 4 2 2" xfId="27977" xr:uid="{4608272E-95D8-47A0-9BAC-7A19C0515749}"/>
    <cellStyle name="Comma 17 2 2 2 4 2 2 2" xfId="49646" xr:uid="{6427D904-6D1A-40F3-9C29-8634BBE7DAD6}"/>
    <cellStyle name="Comma 17 2 2 2 4 2 3" xfId="39180" xr:uid="{6AFDB43B-1BC8-4AAB-84A3-0E98C07DE05A}"/>
    <cellStyle name="Comma 17 2 2 2 4 3" xfId="22745" xr:uid="{8D86A491-E9E2-4BA9-8C61-84F4335D6B9A}"/>
    <cellStyle name="Comma 17 2 2 2 4 3 2" xfId="44414" xr:uid="{BE8480B3-8369-4494-9FB2-089568257D2F}"/>
    <cellStyle name="Comma 17 2 2 2 4 4" xfId="33948" xr:uid="{B5817DE7-26B2-4020-B1BE-CD8FF6CD1532}"/>
    <cellStyle name="Comma 17 2 2 2 5" xfId="14518" xr:uid="{B00D06FB-47B1-4E96-8F32-B58E182F1E33}"/>
    <cellStyle name="Comma 17 2 2 2 5 2" xfId="19750" xr:uid="{31921E45-F26C-43CE-AA4C-6C83165CF82E}"/>
    <cellStyle name="Comma 17 2 2 2 5 2 2" xfId="30216" xr:uid="{D5E123FA-2ED1-4FB9-B721-7D9934D14E5E}"/>
    <cellStyle name="Comma 17 2 2 2 5 2 2 2" xfId="51885" xr:uid="{E2B940D9-3EDC-4983-8A2D-35CF1DD22455}"/>
    <cellStyle name="Comma 17 2 2 2 5 2 3" xfId="41419" xr:uid="{0F6C8026-2776-4E94-8327-85D5E76E05D9}"/>
    <cellStyle name="Comma 17 2 2 2 5 3" xfId="24984" xr:uid="{CEA345BE-0C7E-4D3D-9761-9AA41DA1D2FA}"/>
    <cellStyle name="Comma 17 2 2 2 5 3 2" xfId="46653" xr:uid="{A9EDA4CA-C5CC-4F78-B9CF-29AA0B708917}"/>
    <cellStyle name="Comma 17 2 2 2 5 4" xfId="36187" xr:uid="{F5403228-5FB5-4C14-9367-965828C31977}"/>
    <cellStyle name="Comma 17 2 2 2 6" xfId="15271" xr:uid="{17E26AA1-0414-431C-8870-5A2351982A29}"/>
    <cellStyle name="Comma 17 2 2 2 6 2" xfId="25737" xr:uid="{222F3A5E-9DC6-4C6D-B2E4-A39E0AED5EAD}"/>
    <cellStyle name="Comma 17 2 2 2 6 2 2" xfId="47406" xr:uid="{62A8CFC6-EBDE-45E1-B234-46391A9FFE49}"/>
    <cellStyle name="Comma 17 2 2 2 6 3" xfId="36940" xr:uid="{4EDA62BF-33FF-439F-B4F6-2255C3B23954}"/>
    <cellStyle name="Comma 17 2 2 2 7" xfId="20505" xr:uid="{5A542D27-E101-482D-89D6-8E8B0CB4E2DA}"/>
    <cellStyle name="Comma 17 2 2 2 7 2" xfId="42174" xr:uid="{DE75DCEC-6CD9-4452-B345-E6B98880EBEF}"/>
    <cellStyle name="Comma 17 2 2 2 8" xfId="31708" xr:uid="{7EDCB327-047A-4D70-8A17-7D4710F6EB58}"/>
    <cellStyle name="Comma 17 2 2 3" xfId="13773" xr:uid="{3013DB73-0A03-4E3C-B665-66E2A0933BE8}"/>
    <cellStyle name="Comma 17 2 2 3 2" xfId="19005" xr:uid="{A5017767-55BC-4108-B768-8D1878CE698A}"/>
    <cellStyle name="Comma 17 2 2 3 2 2" xfId="29471" xr:uid="{FB04BD10-40E0-46E0-939E-D5E55F7A9F1D}"/>
    <cellStyle name="Comma 17 2 2 3 2 2 2" xfId="51140" xr:uid="{4B1B01CF-4A65-494A-A942-8A8A26891062}"/>
    <cellStyle name="Comma 17 2 2 3 2 3" xfId="40674" xr:uid="{CA6DEB12-B8EC-4A02-B524-708730205B9B}"/>
    <cellStyle name="Comma 17 2 2 3 3" xfId="24239" xr:uid="{FF8652AB-11C5-4DF5-9D78-2E5CC97BE7FD}"/>
    <cellStyle name="Comma 17 2 2 3 3 2" xfId="45908" xr:uid="{09AC0F3F-CCE9-4133-AB4D-B95B839CCDD7}"/>
    <cellStyle name="Comma 17 2 2 3 4" xfId="35442" xr:uid="{DF1082FA-C622-4E67-8AD0-97989E4FCA09}"/>
    <cellStyle name="Comma 17 2 2 4" xfId="30963" xr:uid="{30D34EDE-8752-4A59-B145-123FA91C1E57}"/>
    <cellStyle name="Comma 17 2 3" xfId="9645" xr:uid="{C4CC2ECE-DD66-4528-98EA-49A7486971FF}"/>
    <cellStyle name="Comma 17 2 3 2" xfId="11154" xr:uid="{7B9DF51D-C657-4F43-B3EC-0BAFCF106C64}"/>
    <cellStyle name="Comma 17 2 3 2 2" xfId="12648" xr:uid="{DCCD6076-1952-4332-AEFB-86A91A472B33}"/>
    <cellStyle name="Comma 17 2 3 2 2 2" xfId="17884" xr:uid="{4225E438-7E2F-434B-AE59-B7A987CE1A21}"/>
    <cellStyle name="Comma 17 2 3 2 2 2 2" xfId="28350" xr:uid="{96101753-2DDA-46C2-BCC7-40762993C637}"/>
    <cellStyle name="Comma 17 2 3 2 2 2 2 2" xfId="50019" xr:uid="{DAFF647E-610F-4913-8EBE-D6893F72F2C6}"/>
    <cellStyle name="Comma 17 2 3 2 2 2 3" xfId="39553" xr:uid="{97B00EF7-BC36-47BA-97C3-F01D3EC3E14E}"/>
    <cellStyle name="Comma 17 2 3 2 2 3" xfId="23118" xr:uid="{E1D906CC-0AAF-4694-996D-EA0EAEE00119}"/>
    <cellStyle name="Comma 17 2 3 2 2 3 2" xfId="44787" xr:uid="{F68D29C8-2655-4620-8902-2490B99EEB78}"/>
    <cellStyle name="Comma 17 2 3 2 2 4" xfId="34321" xr:uid="{EE56CE11-F4A1-47E5-A624-E7A92A51F9A9}"/>
    <cellStyle name="Comma 17 2 3 2 3" xfId="16390" xr:uid="{6EE54A6E-87CB-4ABE-BF61-6E0107EEC060}"/>
    <cellStyle name="Comma 17 2 3 2 3 2" xfId="26856" xr:uid="{E14BA87C-A7EF-49D2-B889-918D1041DD29}"/>
    <cellStyle name="Comma 17 2 3 2 3 2 2" xfId="48525" xr:uid="{9925F5F5-0211-4733-B629-7E30F049F91F}"/>
    <cellStyle name="Comma 17 2 3 2 3 3" xfId="38059" xr:uid="{579BC4FC-3DDE-495B-8751-4E590E90563B}"/>
    <cellStyle name="Comma 17 2 3 2 4" xfId="21624" xr:uid="{C1D14047-BEC7-4737-840A-E96939180A5D}"/>
    <cellStyle name="Comma 17 2 3 2 4 2" xfId="43293" xr:uid="{52629BDE-F809-4C55-AB79-2A93A7FBC86E}"/>
    <cellStyle name="Comma 17 2 3 2 5" xfId="32827" xr:uid="{1CDD2BD2-8729-478C-8243-71114E596402}"/>
    <cellStyle name="Comma 17 2 3 3" xfId="10407" xr:uid="{BA937D30-B19F-440C-ACAD-2EBB041E420C}"/>
    <cellStyle name="Comma 17 2 3 3 2" xfId="15643" xr:uid="{A7A7078D-FBFD-4032-9352-4B683563AA8A}"/>
    <cellStyle name="Comma 17 2 3 3 2 2" xfId="26109" xr:uid="{61187340-BF83-4A4A-BDF4-F41E150141E0}"/>
    <cellStyle name="Comma 17 2 3 3 2 2 2" xfId="47778" xr:uid="{BE24FE11-DAF8-43FE-BAE4-7EF3D35DDBD1}"/>
    <cellStyle name="Comma 17 2 3 3 2 3" xfId="37312" xr:uid="{57EBFE37-2872-4564-85E0-33A137E1A99B}"/>
    <cellStyle name="Comma 17 2 3 3 3" xfId="20877" xr:uid="{3A7DB51A-881E-4CB8-AF4E-36FDD83BF967}"/>
    <cellStyle name="Comma 17 2 3 3 3 2" xfId="42546" xr:uid="{7AFB7AA1-9072-482B-A178-9CC6F1F9860C}"/>
    <cellStyle name="Comma 17 2 3 3 4" xfId="32080" xr:uid="{98895980-D212-4D1D-B300-DE0D80700237}"/>
    <cellStyle name="Comma 17 2 3 4" xfId="11901" xr:uid="{D1D47BB5-DAFA-4A3B-9704-CF9843FD5036}"/>
    <cellStyle name="Comma 17 2 3 4 2" xfId="17137" xr:uid="{4D6D2393-FCBF-4AE6-8FB4-F1B281E186B5}"/>
    <cellStyle name="Comma 17 2 3 4 2 2" xfId="27603" xr:uid="{2D074D97-CD17-4E4B-950D-AD10C312B149}"/>
    <cellStyle name="Comma 17 2 3 4 2 2 2" xfId="49272" xr:uid="{72FA64DA-A1F7-4D30-9948-9BDF4DA39F87}"/>
    <cellStyle name="Comma 17 2 3 4 2 3" xfId="38806" xr:uid="{789E880E-ACE3-4E12-80E3-D2D8C6774545}"/>
    <cellStyle name="Comma 17 2 3 4 3" xfId="22371" xr:uid="{8B00E0EF-D2C7-4FEA-9589-3DD0D0F57508}"/>
    <cellStyle name="Comma 17 2 3 4 3 2" xfId="44040" xr:uid="{BBD1FA70-02EC-45B7-BD20-4B312B1D7BB2}"/>
    <cellStyle name="Comma 17 2 3 4 4" xfId="33574" xr:uid="{D960F821-2493-46EC-BCAA-B7E811BB65F6}"/>
    <cellStyle name="Comma 17 2 3 5" xfId="14144" xr:uid="{772C170F-9705-4677-88E6-A93BBCDC151E}"/>
    <cellStyle name="Comma 17 2 3 5 2" xfId="19376" xr:uid="{D6450B08-D29C-421C-84E6-50D896C030DA}"/>
    <cellStyle name="Comma 17 2 3 5 2 2" xfId="29842" xr:uid="{69DC2743-EDFB-4B83-B9C0-DFAE1DFD3529}"/>
    <cellStyle name="Comma 17 2 3 5 2 2 2" xfId="51511" xr:uid="{93119948-17A3-45DB-9FF8-8F793D93F484}"/>
    <cellStyle name="Comma 17 2 3 5 2 3" xfId="41045" xr:uid="{97C8417B-D819-46CE-A437-256574715994}"/>
    <cellStyle name="Comma 17 2 3 5 3" xfId="24610" xr:uid="{62B5CCC4-DAFD-476F-BA02-0B2C8ACCE679}"/>
    <cellStyle name="Comma 17 2 3 5 3 2" xfId="46279" xr:uid="{A85A4ADF-57E6-40A4-8D96-BC266D346295}"/>
    <cellStyle name="Comma 17 2 3 5 4" xfId="35813" xr:uid="{A9EFAD93-622D-4090-9857-CBBC48B447C9}"/>
    <cellStyle name="Comma 17 2 3 6" xfId="14897" xr:uid="{C98C6B5B-6BEA-44AE-80A4-1529C9B657B7}"/>
    <cellStyle name="Comma 17 2 3 6 2" xfId="25363" xr:uid="{0EB7622C-452B-4D8B-A859-A62263BD31A8}"/>
    <cellStyle name="Comma 17 2 3 6 2 2" xfId="47032" xr:uid="{4C0A7599-87F2-4ACC-A141-C3208CC37CCC}"/>
    <cellStyle name="Comma 17 2 3 6 3" xfId="36566" xr:uid="{A7AA8B86-4B5B-42D5-B179-37B974D01F1F}"/>
    <cellStyle name="Comma 17 2 3 7" xfId="20131" xr:uid="{7CD6F784-D24C-4E76-B70D-E61DCEFCC536}"/>
    <cellStyle name="Comma 17 2 3 7 2" xfId="41800" xr:uid="{AC20441C-9B24-4058-8CEF-D710B82B04AC}"/>
    <cellStyle name="Comma 17 2 3 8" xfId="31334" xr:uid="{C5562BC8-B08B-4DFA-9B9D-BF934F072080}"/>
    <cellStyle name="Comma 17 2 4" xfId="13402" xr:uid="{00359AAD-AF24-4291-A5BA-F19489F0B8DB}"/>
    <cellStyle name="Comma 17 2 4 2" xfId="18634" xr:uid="{E4629EAE-49B2-42E7-BC69-F4C2DDE4F987}"/>
    <cellStyle name="Comma 17 2 4 2 2" xfId="29100" xr:uid="{447848E5-CFB6-4EB9-B46B-36F48C11F3AE}"/>
    <cellStyle name="Comma 17 2 4 2 2 2" xfId="50769" xr:uid="{EE7A6BAE-7081-440B-82AC-C74A86045E0F}"/>
    <cellStyle name="Comma 17 2 4 2 3" xfId="40303" xr:uid="{C19AE85C-69BC-409C-8ADD-D8181B66B991}"/>
    <cellStyle name="Comma 17 2 4 3" xfId="23868" xr:uid="{8859B384-1053-4DFC-A54B-9124091EA847}"/>
    <cellStyle name="Comma 17 2 4 3 2" xfId="45537" xr:uid="{A32D4122-09BF-4D68-8FAF-23F7BF2CB0A9}"/>
    <cellStyle name="Comma 17 2 4 4" xfId="35071" xr:uid="{0C2D9E92-3725-4729-8EFC-963680811B84}"/>
    <cellStyle name="Comma 17 2 5" xfId="30592" xr:uid="{AC476337-C62E-49A3-82AE-9137FEEE3393}"/>
    <cellStyle name="Comma 17 3" xfId="9142" xr:uid="{00000000-0005-0000-0000-0000A9010000}"/>
    <cellStyle name="Comma 17 3 2" xfId="9891" xr:uid="{259E2B5E-E748-455C-BFDB-8E68C583AE5C}"/>
    <cellStyle name="Comma 17 3 2 2" xfId="11400" xr:uid="{DA867262-8397-4186-838E-8E9575018BC5}"/>
    <cellStyle name="Comma 17 3 2 2 2" xfId="12894" xr:uid="{EB247D6A-D56E-46E7-ADEB-23FA3321EA39}"/>
    <cellStyle name="Comma 17 3 2 2 2 2" xfId="18130" xr:uid="{7364A1F1-AC60-4809-B3A0-D1B1D19F7A96}"/>
    <cellStyle name="Comma 17 3 2 2 2 2 2" xfId="28596" xr:uid="{E0AC4178-73C0-408E-A8FC-BDAFCB73F52D}"/>
    <cellStyle name="Comma 17 3 2 2 2 2 2 2" xfId="50265" xr:uid="{8028444B-E54C-4EE6-B4D0-1F7820C6FA6C}"/>
    <cellStyle name="Comma 17 3 2 2 2 2 3" xfId="39799" xr:uid="{0F9224D4-0B43-41E6-B744-9AB221C65236}"/>
    <cellStyle name="Comma 17 3 2 2 2 3" xfId="23364" xr:uid="{A5A69255-0610-428A-A498-1A11C298A25B}"/>
    <cellStyle name="Comma 17 3 2 2 2 3 2" xfId="45033" xr:uid="{CFADB841-218A-40C9-84CE-73856619DEED}"/>
    <cellStyle name="Comma 17 3 2 2 2 4" xfId="34567" xr:uid="{18D70A11-C63E-4A45-B303-87164B16F72C}"/>
    <cellStyle name="Comma 17 3 2 2 3" xfId="16636" xr:uid="{29998DF3-742E-46DD-AA51-187DE15ED342}"/>
    <cellStyle name="Comma 17 3 2 2 3 2" xfId="27102" xr:uid="{1A412A9E-AB90-4038-9218-492B44CB4702}"/>
    <cellStyle name="Comma 17 3 2 2 3 2 2" xfId="48771" xr:uid="{E4BA252A-E692-425F-B73C-F2F44B0ACDAE}"/>
    <cellStyle name="Comma 17 3 2 2 3 3" xfId="38305" xr:uid="{33AE821A-8BC3-484B-8484-1663ACAA7607}"/>
    <cellStyle name="Comma 17 3 2 2 4" xfId="21870" xr:uid="{7FEA8541-80E2-427F-A077-BA7921414E94}"/>
    <cellStyle name="Comma 17 3 2 2 4 2" xfId="43539" xr:uid="{8CB751EC-BE88-4992-BFA9-DB425C378B12}"/>
    <cellStyle name="Comma 17 3 2 2 5" xfId="33073" xr:uid="{9CF8F94A-8D0E-44D8-82AB-AE61C3D893AF}"/>
    <cellStyle name="Comma 17 3 2 3" xfId="10653" xr:uid="{EB46F558-5C5E-446F-99F1-D00B846AC74B}"/>
    <cellStyle name="Comma 17 3 2 3 2" xfId="15889" xr:uid="{562EA60A-ED9C-4E75-8A29-199176EB8BA5}"/>
    <cellStyle name="Comma 17 3 2 3 2 2" xfId="26355" xr:uid="{0BB3649A-2C8C-4012-B28E-F2D311E233E2}"/>
    <cellStyle name="Comma 17 3 2 3 2 2 2" xfId="48024" xr:uid="{D5B5AC07-01EB-46AD-9290-3B482FB037D5}"/>
    <cellStyle name="Comma 17 3 2 3 2 3" xfId="37558" xr:uid="{5E5715B5-A242-4CF4-8880-C950AC56DA28}"/>
    <cellStyle name="Comma 17 3 2 3 3" xfId="21123" xr:uid="{C973FF48-BA23-40CE-B81A-51395875DB9E}"/>
    <cellStyle name="Comma 17 3 2 3 3 2" xfId="42792" xr:uid="{81AEC268-7714-4EE8-A774-C334300498E0}"/>
    <cellStyle name="Comma 17 3 2 3 4" xfId="32326" xr:uid="{B8CF8A98-5148-4E75-82FE-9A75A1591714}"/>
    <cellStyle name="Comma 17 3 2 4" xfId="12147" xr:uid="{6C2AEEF3-FC57-464C-8F88-DFACF119A955}"/>
    <cellStyle name="Comma 17 3 2 4 2" xfId="17383" xr:uid="{F971DD16-45D6-4239-AC9B-9572DB5B717C}"/>
    <cellStyle name="Comma 17 3 2 4 2 2" xfId="27849" xr:uid="{1A752C32-D8B1-417E-8C23-4AE1EDEF315C}"/>
    <cellStyle name="Comma 17 3 2 4 2 2 2" xfId="49518" xr:uid="{BCBB8896-AF78-400C-9670-3BD132D7790F}"/>
    <cellStyle name="Comma 17 3 2 4 2 3" xfId="39052" xr:uid="{F810898B-325B-42F5-95A9-B817D1BB4927}"/>
    <cellStyle name="Comma 17 3 2 4 3" xfId="22617" xr:uid="{3208A69E-7B3C-46DB-8BD0-6E74ACFDE4DB}"/>
    <cellStyle name="Comma 17 3 2 4 3 2" xfId="44286" xr:uid="{7C176BFB-ECF1-4C46-93D0-0E7B331CDE31}"/>
    <cellStyle name="Comma 17 3 2 4 4" xfId="33820" xr:uid="{3F152E55-218E-4F87-9846-0824C425C1E4}"/>
    <cellStyle name="Comma 17 3 2 5" xfId="14390" xr:uid="{87924299-E42C-483D-B60B-A6E3E1B251F0}"/>
    <cellStyle name="Comma 17 3 2 5 2" xfId="19622" xr:uid="{58632E4D-EAE3-4F6A-ADF4-83021A446149}"/>
    <cellStyle name="Comma 17 3 2 5 2 2" xfId="30088" xr:uid="{9F8294E3-C233-433D-8428-F5975F738B05}"/>
    <cellStyle name="Comma 17 3 2 5 2 2 2" xfId="51757" xr:uid="{1CA27403-3C8A-412E-AF70-BE386349EDE7}"/>
    <cellStyle name="Comma 17 3 2 5 2 3" xfId="41291" xr:uid="{781704B0-03C8-41BB-9636-07AAE072896C}"/>
    <cellStyle name="Comma 17 3 2 5 3" xfId="24856" xr:uid="{0064C930-35F0-4267-AE0B-F82F46C66CE9}"/>
    <cellStyle name="Comma 17 3 2 5 3 2" xfId="46525" xr:uid="{10EBF16B-5EB5-4852-B73D-0D4EFCA8A0B2}"/>
    <cellStyle name="Comma 17 3 2 5 4" xfId="36059" xr:uid="{F9CD07AA-09C8-4CA1-98E1-722B1996EA72}"/>
    <cellStyle name="Comma 17 3 2 6" xfId="15143" xr:uid="{425966FF-2486-4660-A8E6-D2B9932B2D28}"/>
    <cellStyle name="Comma 17 3 2 6 2" xfId="25609" xr:uid="{6ACED1E5-F2E8-4F3B-BA54-C8BC3A682E05}"/>
    <cellStyle name="Comma 17 3 2 6 2 2" xfId="47278" xr:uid="{F872D5DB-85AC-4C18-8134-7788AEC97AD0}"/>
    <cellStyle name="Comma 17 3 2 6 3" xfId="36812" xr:uid="{24188062-BF21-455B-ADD2-4EAF037C3BC5}"/>
    <cellStyle name="Comma 17 3 2 7" xfId="20377" xr:uid="{4E94C79D-6201-4B46-8E4C-41BE6E98BD01}"/>
    <cellStyle name="Comma 17 3 2 7 2" xfId="42046" xr:uid="{1177D82D-8821-4B94-8D3D-B8FE6DACE6A5}"/>
    <cellStyle name="Comma 17 3 2 8" xfId="31580" xr:uid="{AF6EF74F-A3BF-43E9-B38C-AC23B6E6E3E0}"/>
    <cellStyle name="Comma 17 3 3" xfId="13645" xr:uid="{93E71CBB-B00F-40DF-A5FB-AE507A1594E8}"/>
    <cellStyle name="Comma 17 3 3 2" xfId="18877" xr:uid="{80FD623C-95CF-47F2-AA7A-B04EEF54D58A}"/>
    <cellStyle name="Comma 17 3 3 2 2" xfId="29343" xr:uid="{2981BB1C-E263-4902-884E-3F011D6DEC32}"/>
    <cellStyle name="Comma 17 3 3 2 2 2" xfId="51012" xr:uid="{40B1C40E-CE3F-49C3-A1D2-DD852DBB30D6}"/>
    <cellStyle name="Comma 17 3 3 2 3" xfId="40546" xr:uid="{8C0AF00D-1DA4-4A3A-B47E-EC0106953526}"/>
    <cellStyle name="Comma 17 3 3 3" xfId="24111" xr:uid="{133991DA-9326-4599-B18E-3BF5ADA189D5}"/>
    <cellStyle name="Comma 17 3 3 3 2" xfId="45780" xr:uid="{862A0EE1-A32F-45AF-8BFE-F1F8D8106921}"/>
    <cellStyle name="Comma 17 3 3 4" xfId="35314" xr:uid="{FEF7709C-955E-4907-93E3-D2A01E33933B}"/>
    <cellStyle name="Comma 17 3 4" xfId="30835" xr:uid="{A907CE46-F332-483E-9F62-067571F669E1}"/>
    <cellStyle name="Comma 17 4" xfId="9517" xr:uid="{54774B54-BB58-4759-9F0F-847A2F0E9B68}"/>
    <cellStyle name="Comma 17 4 2" xfId="11026" xr:uid="{B6559703-5CCF-4270-BDBE-E381B56EEF45}"/>
    <cellStyle name="Comma 17 4 2 2" xfId="12520" xr:uid="{5DDE06EA-4313-4908-B1E2-964FF17DA58C}"/>
    <cellStyle name="Comma 17 4 2 2 2" xfId="17756" xr:uid="{BD73EE9D-062B-47FD-B839-BAE19FCA0317}"/>
    <cellStyle name="Comma 17 4 2 2 2 2" xfId="28222" xr:uid="{F25ACB66-8D68-4AB5-9CA9-69D9820890D6}"/>
    <cellStyle name="Comma 17 4 2 2 2 2 2" xfId="49891" xr:uid="{A2AD2B3A-6927-4B32-A39E-344E0ADA1794}"/>
    <cellStyle name="Comma 17 4 2 2 2 3" xfId="39425" xr:uid="{72CBB667-EC25-492C-9147-7D88F5F92966}"/>
    <cellStyle name="Comma 17 4 2 2 3" xfId="22990" xr:uid="{406728D3-991B-4049-ACFA-F311373F471F}"/>
    <cellStyle name="Comma 17 4 2 2 3 2" xfId="44659" xr:uid="{8E5B894F-A115-455E-99AC-A52F532C091C}"/>
    <cellStyle name="Comma 17 4 2 2 4" xfId="34193" xr:uid="{D18BA3E0-2C91-4040-94AE-581E9FC7823C}"/>
    <cellStyle name="Comma 17 4 2 3" xfId="16262" xr:uid="{4BA191C7-EDFB-493B-87D6-48D869865B6A}"/>
    <cellStyle name="Comma 17 4 2 3 2" xfId="26728" xr:uid="{1365C017-DB89-4AC9-94F6-E217C44DF425}"/>
    <cellStyle name="Comma 17 4 2 3 2 2" xfId="48397" xr:uid="{FC06E56C-A2EF-4A72-A07A-C69848729423}"/>
    <cellStyle name="Comma 17 4 2 3 3" xfId="37931" xr:uid="{33A67EA1-4787-46AB-8153-A7A8DCF42ACA}"/>
    <cellStyle name="Comma 17 4 2 4" xfId="21496" xr:uid="{C987D435-53FB-4672-97B0-C3AB78713F13}"/>
    <cellStyle name="Comma 17 4 2 4 2" xfId="43165" xr:uid="{24691831-5456-42B1-B7DB-F821F7416016}"/>
    <cellStyle name="Comma 17 4 2 5" xfId="32699" xr:uid="{29B09425-0549-4D95-9046-8B9A05DE6FC2}"/>
    <cellStyle name="Comma 17 4 3" xfId="10279" xr:uid="{F9C0093A-472B-4C9A-A3E6-B73DA3F967F8}"/>
    <cellStyle name="Comma 17 4 3 2" xfId="15515" xr:uid="{136E50BE-40B1-4BD7-8754-80AF25EE1905}"/>
    <cellStyle name="Comma 17 4 3 2 2" xfId="25981" xr:uid="{8D29FAA9-8860-4EA0-8937-7EB867E2A135}"/>
    <cellStyle name="Comma 17 4 3 2 2 2" xfId="47650" xr:uid="{2F97D66D-4DF9-42EA-A2AF-B8671F4649D9}"/>
    <cellStyle name="Comma 17 4 3 2 3" xfId="37184" xr:uid="{107D4D69-AACD-4B51-A556-0D9CC652D111}"/>
    <cellStyle name="Comma 17 4 3 3" xfId="20749" xr:uid="{FA79D281-C8B5-4E9A-9595-0071368B708E}"/>
    <cellStyle name="Comma 17 4 3 3 2" xfId="42418" xr:uid="{62F11AB1-174F-411B-893F-5D2013EC0FA1}"/>
    <cellStyle name="Comma 17 4 3 4" xfId="31952" xr:uid="{4FCB6A97-B0A3-4E2E-96C8-D52EE8FAE234}"/>
    <cellStyle name="Comma 17 4 4" xfId="11773" xr:uid="{8E9EBEA5-055A-4B55-AF35-1426BFC2A27D}"/>
    <cellStyle name="Comma 17 4 4 2" xfId="17009" xr:uid="{B425AD95-348C-4137-B909-400427A7F8EE}"/>
    <cellStyle name="Comma 17 4 4 2 2" xfId="27475" xr:uid="{20972AF1-D82D-40D6-BB85-7E71BE61D5F2}"/>
    <cellStyle name="Comma 17 4 4 2 2 2" xfId="49144" xr:uid="{0570310F-4C14-4B6E-8EC1-709F1C484F4F}"/>
    <cellStyle name="Comma 17 4 4 2 3" xfId="38678" xr:uid="{C2E1DEDF-8DC2-4A07-AA94-07535ADB8A9F}"/>
    <cellStyle name="Comma 17 4 4 3" xfId="22243" xr:uid="{4BDF5340-0CF5-499F-9A54-FA7D679FC140}"/>
    <cellStyle name="Comma 17 4 4 3 2" xfId="43912" xr:uid="{5E97A729-1FEF-416B-992E-F177E90EDC3A}"/>
    <cellStyle name="Comma 17 4 4 4" xfId="33446" xr:uid="{2CB2CF2E-F651-4AC6-B5A6-CBF08D48B3F7}"/>
    <cellStyle name="Comma 17 4 5" xfId="14016" xr:uid="{0422FCF8-75A4-42D2-B37D-826A05827A12}"/>
    <cellStyle name="Comma 17 4 5 2" xfId="19248" xr:uid="{AC6DA98A-6D13-4401-97CF-F0D7E6D38C45}"/>
    <cellStyle name="Comma 17 4 5 2 2" xfId="29714" xr:uid="{359B9050-0A03-4D13-9A04-2B15A4DD4A45}"/>
    <cellStyle name="Comma 17 4 5 2 2 2" xfId="51383" xr:uid="{D77FB661-7D3F-487B-85BE-78E904907A17}"/>
    <cellStyle name="Comma 17 4 5 2 3" xfId="40917" xr:uid="{CE042845-D2E1-4D90-974C-17DCD714D86A}"/>
    <cellStyle name="Comma 17 4 5 3" xfId="24482" xr:uid="{5346223A-39F8-49ED-AD01-665701922ED9}"/>
    <cellStyle name="Comma 17 4 5 3 2" xfId="46151" xr:uid="{D750D088-747D-4D2A-9A14-B014CE542927}"/>
    <cellStyle name="Comma 17 4 5 4" xfId="35685" xr:uid="{0AB2BF10-45F4-4598-8ABC-37127E802D29}"/>
    <cellStyle name="Comma 17 4 6" xfId="14769" xr:uid="{34C6A083-8B1D-4EC0-A5FC-318CF4F703EB}"/>
    <cellStyle name="Comma 17 4 6 2" xfId="25235" xr:uid="{435FD6F2-EC94-453D-BE7D-3A314CE9F2F3}"/>
    <cellStyle name="Comma 17 4 6 2 2" xfId="46904" xr:uid="{DA3B1223-7970-4F72-AC80-8999A7CB637A}"/>
    <cellStyle name="Comma 17 4 6 3" xfId="36438" xr:uid="{979D63DB-AA9F-41A9-9EF1-85A7B4359B42}"/>
    <cellStyle name="Comma 17 4 7" xfId="20003" xr:uid="{6788C28F-F292-4E8F-84C8-7DAD103397D0}"/>
    <cellStyle name="Comma 17 4 7 2" xfId="41672" xr:uid="{1644EC7F-29BA-4946-831F-3D067BB69C6D}"/>
    <cellStyle name="Comma 17 4 8" xfId="31206" xr:uid="{8E672AD5-82D0-44B7-A34F-27B3A609E3DE}"/>
    <cellStyle name="Comma 17 5" xfId="13275" xr:uid="{FB80D7EF-78EA-43D8-902B-0035222D385F}"/>
    <cellStyle name="Comma 17 5 2" xfId="18507" xr:uid="{5C25A69D-6D5C-4E06-A3D0-D99BBF4B3C7A}"/>
    <cellStyle name="Comma 17 5 2 2" xfId="28973" xr:uid="{BD2443B2-BAC6-458E-8328-2C7ABAC93C51}"/>
    <cellStyle name="Comma 17 5 2 2 2" xfId="50642" xr:uid="{B7D482D0-0444-4097-A7CC-2DCA25C7F073}"/>
    <cellStyle name="Comma 17 5 2 3" xfId="40176" xr:uid="{BA6899BB-7F80-442F-88F9-7275277765CE}"/>
    <cellStyle name="Comma 17 5 3" xfId="23741" xr:uid="{7ADD860D-A32E-4F81-BD63-7144E3719157}"/>
    <cellStyle name="Comma 17 5 3 2" xfId="45410" xr:uid="{016AB666-DE37-49BD-8A11-B1C48EBC695E}"/>
    <cellStyle name="Comma 17 5 4" xfId="34944" xr:uid="{7967B6CB-BB03-41D2-90EA-FE5D0BAD3596}"/>
    <cellStyle name="Comma 17 6" xfId="30464" xr:uid="{18AD422D-2AE3-4AB3-AA68-2F5E9FDBBC8B}"/>
    <cellStyle name="Comma 18" xfId="92" xr:uid="{00000000-0005-0000-0000-0000AA010000}"/>
    <cellStyle name="Comma 18 2" xfId="434" xr:uid="{00000000-0005-0000-0000-0000AB010000}"/>
    <cellStyle name="Comma 18 2 2" xfId="9275" xr:uid="{00000000-0005-0000-0000-0000AC010000}"/>
    <cellStyle name="Comma 18 2 2 2" xfId="10024" xr:uid="{D478541C-3C99-4F17-9A42-8BB2A776DCC2}"/>
    <cellStyle name="Comma 18 2 2 2 2" xfId="11533" xr:uid="{AF88B4F7-B7B9-4035-952A-FD701D51D64D}"/>
    <cellStyle name="Comma 18 2 2 2 2 2" xfId="13027" xr:uid="{C6A93643-5B84-415D-B3D0-DF8DE6D3A677}"/>
    <cellStyle name="Comma 18 2 2 2 2 2 2" xfId="18263" xr:uid="{04C608F8-586A-4BE9-98C9-15DAED7AAFBB}"/>
    <cellStyle name="Comma 18 2 2 2 2 2 2 2" xfId="28729" xr:uid="{82AFF603-F497-4E2F-B56F-53046E26876F}"/>
    <cellStyle name="Comma 18 2 2 2 2 2 2 2 2" xfId="50398" xr:uid="{812F3C3D-8F3F-477C-9D26-CDE1D6B1A9C5}"/>
    <cellStyle name="Comma 18 2 2 2 2 2 2 3" xfId="39932" xr:uid="{6496D518-B4A5-446B-9C4A-D9C9482D54D1}"/>
    <cellStyle name="Comma 18 2 2 2 2 2 3" xfId="23497" xr:uid="{FF419826-FB09-44DA-AD46-856FCBBC4D1F}"/>
    <cellStyle name="Comma 18 2 2 2 2 2 3 2" xfId="45166" xr:uid="{AD5429DB-D247-4D6B-AFD0-507C594E5FBA}"/>
    <cellStyle name="Comma 18 2 2 2 2 2 4" xfId="34700" xr:uid="{344C3FC5-CF1F-4C6D-BDBD-9E32A1B6683E}"/>
    <cellStyle name="Comma 18 2 2 2 2 3" xfId="16769" xr:uid="{188637C4-58CD-4908-B100-CEE0B2CCE8B7}"/>
    <cellStyle name="Comma 18 2 2 2 2 3 2" xfId="27235" xr:uid="{F23B948F-8A58-4D1A-A31A-E2538619B9E5}"/>
    <cellStyle name="Comma 18 2 2 2 2 3 2 2" xfId="48904" xr:uid="{F997726F-A5DD-47FE-B8EA-815BF640EF7B}"/>
    <cellStyle name="Comma 18 2 2 2 2 3 3" xfId="38438" xr:uid="{A0F2081A-672A-453D-8F5B-4AB35FD88A9A}"/>
    <cellStyle name="Comma 18 2 2 2 2 4" xfId="22003" xr:uid="{6BD91B6C-7DAB-4DF9-8F64-F498A3A3D06B}"/>
    <cellStyle name="Comma 18 2 2 2 2 4 2" xfId="43672" xr:uid="{BB280D73-F572-4DF5-9798-A986BE5B7D11}"/>
    <cellStyle name="Comma 18 2 2 2 2 5" xfId="33206" xr:uid="{5789C66F-DED0-4971-9FF1-44A71E06070D}"/>
    <cellStyle name="Comma 18 2 2 2 3" xfId="10786" xr:uid="{381EBB8D-335A-4816-A58B-7E1957385D08}"/>
    <cellStyle name="Comma 18 2 2 2 3 2" xfId="16022" xr:uid="{19C7FEAF-B341-4AA7-B6F9-865D5A08E427}"/>
    <cellStyle name="Comma 18 2 2 2 3 2 2" xfId="26488" xr:uid="{A4C64C2E-1DC0-4A28-B936-0D8BF7A2C218}"/>
    <cellStyle name="Comma 18 2 2 2 3 2 2 2" xfId="48157" xr:uid="{875A08CB-0A7B-49BC-B542-A4B67674BAD7}"/>
    <cellStyle name="Comma 18 2 2 2 3 2 3" xfId="37691" xr:uid="{D2516D78-5343-49F5-9C1B-20250CFD7A2B}"/>
    <cellStyle name="Comma 18 2 2 2 3 3" xfId="21256" xr:uid="{47E0EE60-9C3C-412A-AE18-5C79AF8FC5AF}"/>
    <cellStyle name="Comma 18 2 2 2 3 3 2" xfId="42925" xr:uid="{85E2A4BF-FBD7-4244-A40B-B9EE9780C742}"/>
    <cellStyle name="Comma 18 2 2 2 3 4" xfId="32459" xr:uid="{50562EB5-17A3-45B6-9DB5-B20BD329A49E}"/>
    <cellStyle name="Comma 18 2 2 2 4" xfId="12280" xr:uid="{F6519A6E-4D0E-4C1B-9C42-C06BEB82135B}"/>
    <cellStyle name="Comma 18 2 2 2 4 2" xfId="17516" xr:uid="{BC1686D7-0908-46F1-8EAB-84D749DE73A5}"/>
    <cellStyle name="Comma 18 2 2 2 4 2 2" xfId="27982" xr:uid="{1695B02C-AA7B-4080-83FE-8C4FD3002A47}"/>
    <cellStyle name="Comma 18 2 2 2 4 2 2 2" xfId="49651" xr:uid="{9F427ECE-0709-4802-9ACE-83E2FD94E239}"/>
    <cellStyle name="Comma 18 2 2 2 4 2 3" xfId="39185" xr:uid="{EBAA1310-277C-41FE-97A7-CBC9CDAD3936}"/>
    <cellStyle name="Comma 18 2 2 2 4 3" xfId="22750" xr:uid="{01FAA3A8-6FD1-4E06-8B6D-88195A32C1B3}"/>
    <cellStyle name="Comma 18 2 2 2 4 3 2" xfId="44419" xr:uid="{F27E6B77-7432-4865-B8E4-208F3616B581}"/>
    <cellStyle name="Comma 18 2 2 2 4 4" xfId="33953" xr:uid="{7F128E52-E438-4AB4-AD72-B15FA3D4D8C4}"/>
    <cellStyle name="Comma 18 2 2 2 5" xfId="14523" xr:uid="{4A936637-E567-4BAF-968B-798B9EB01348}"/>
    <cellStyle name="Comma 18 2 2 2 5 2" xfId="19755" xr:uid="{8EC3EAC1-4138-471F-BAE1-9BE0C10E4794}"/>
    <cellStyle name="Comma 18 2 2 2 5 2 2" xfId="30221" xr:uid="{24C97A47-E528-4D72-BF53-9DDB5A5EEA66}"/>
    <cellStyle name="Comma 18 2 2 2 5 2 2 2" xfId="51890" xr:uid="{CEF7A5B5-F2BC-4517-A3E2-CF5C17D3C7F1}"/>
    <cellStyle name="Comma 18 2 2 2 5 2 3" xfId="41424" xr:uid="{8DB45B3A-B8B8-4845-A202-A9762BBA731B}"/>
    <cellStyle name="Comma 18 2 2 2 5 3" xfId="24989" xr:uid="{8904A775-811E-4583-AA14-FF386F0BDE30}"/>
    <cellStyle name="Comma 18 2 2 2 5 3 2" xfId="46658" xr:uid="{EBB21F5E-704B-43DF-80DC-C61A63C7C981}"/>
    <cellStyle name="Comma 18 2 2 2 5 4" xfId="36192" xr:uid="{4228787C-EF00-49D3-BD33-B977F1C07E54}"/>
    <cellStyle name="Comma 18 2 2 2 6" xfId="15276" xr:uid="{718EC8A2-35FC-4A76-AC52-93F8E3880FEF}"/>
    <cellStyle name="Comma 18 2 2 2 6 2" xfId="25742" xr:uid="{3525F5F8-5DFF-48FD-8FFF-6C9B7BB92D0C}"/>
    <cellStyle name="Comma 18 2 2 2 6 2 2" xfId="47411" xr:uid="{AE4AA8CB-9711-4A4D-85D4-C9BF5A22799D}"/>
    <cellStyle name="Comma 18 2 2 2 6 3" xfId="36945" xr:uid="{1FC7C132-B8C3-48E5-858D-4605DB6A8921}"/>
    <cellStyle name="Comma 18 2 2 2 7" xfId="20510" xr:uid="{2C26E182-0201-41B3-A72D-833FC59F168D}"/>
    <cellStyle name="Comma 18 2 2 2 7 2" xfId="42179" xr:uid="{EBA40C24-D07D-4F0C-8FD1-75661EF3E56C}"/>
    <cellStyle name="Comma 18 2 2 2 8" xfId="31713" xr:uid="{4F84DC3A-1D60-4C98-8A16-8D843D2431A5}"/>
    <cellStyle name="Comma 18 2 2 3" xfId="13778" xr:uid="{1989EAAA-80EA-4777-9250-253B84AD51D7}"/>
    <cellStyle name="Comma 18 2 2 3 2" xfId="19010" xr:uid="{691BFF23-A0B1-489A-BCC1-C6EA8B664946}"/>
    <cellStyle name="Comma 18 2 2 3 2 2" xfId="29476" xr:uid="{FF9A626D-48B8-4422-950A-59D40EC43A13}"/>
    <cellStyle name="Comma 18 2 2 3 2 2 2" xfId="51145" xr:uid="{8E7985E1-80EC-4BF2-8B9B-9E008B60AE8B}"/>
    <cellStyle name="Comma 18 2 2 3 2 3" xfId="40679" xr:uid="{8628FD63-6A8A-48C7-9C54-6E3E6896649B}"/>
    <cellStyle name="Comma 18 2 2 3 3" xfId="24244" xr:uid="{0ED9C558-133E-42B5-A07D-00457B227564}"/>
    <cellStyle name="Comma 18 2 2 3 3 2" xfId="45913" xr:uid="{42B8AFBF-3B35-4937-9F98-AD5818852D09}"/>
    <cellStyle name="Comma 18 2 2 3 4" xfId="35447" xr:uid="{4F758371-B45A-4A6F-A253-8F5224119912}"/>
    <cellStyle name="Comma 18 2 2 4" xfId="30968" xr:uid="{2E196627-0E61-4BE0-ADCF-7C3898D15CE7}"/>
    <cellStyle name="Comma 18 2 3" xfId="9650" xr:uid="{3788561A-3B96-411D-94F8-6B6F6DE6DCC2}"/>
    <cellStyle name="Comma 18 2 3 2" xfId="11159" xr:uid="{8B26EEE4-1847-41D9-89F8-99989ADA7615}"/>
    <cellStyle name="Comma 18 2 3 2 2" xfId="12653" xr:uid="{C98296BB-CA11-4615-9262-9657884BA1F0}"/>
    <cellStyle name="Comma 18 2 3 2 2 2" xfId="17889" xr:uid="{DE85A215-B454-4C59-A31D-505F92A8161C}"/>
    <cellStyle name="Comma 18 2 3 2 2 2 2" xfId="28355" xr:uid="{A75DA9F5-CFDC-4BFE-AE62-1E0EC08DDBB5}"/>
    <cellStyle name="Comma 18 2 3 2 2 2 2 2" xfId="50024" xr:uid="{2C6B4915-8668-470C-B56C-501657C02B99}"/>
    <cellStyle name="Comma 18 2 3 2 2 2 3" xfId="39558" xr:uid="{AD8DA3B4-ECE1-4403-800E-5D0F2D3005CF}"/>
    <cellStyle name="Comma 18 2 3 2 2 3" xfId="23123" xr:uid="{58EC105C-AD6F-4C91-A0E2-E5255B3FDC34}"/>
    <cellStyle name="Comma 18 2 3 2 2 3 2" xfId="44792" xr:uid="{2E8DFC84-8B38-4D4D-9DDB-F02BA0287CD1}"/>
    <cellStyle name="Comma 18 2 3 2 2 4" xfId="34326" xr:uid="{903E8C05-CF25-4C8D-B4C4-2B171AFFEE4E}"/>
    <cellStyle name="Comma 18 2 3 2 3" xfId="16395" xr:uid="{EDFF25A6-1F4D-4271-9625-4AB484D38001}"/>
    <cellStyle name="Comma 18 2 3 2 3 2" xfId="26861" xr:uid="{1D30A5FC-B9C1-4EFD-821C-C33B83089BC9}"/>
    <cellStyle name="Comma 18 2 3 2 3 2 2" xfId="48530" xr:uid="{73BEC461-2420-432B-87BC-E39BB18ED5C6}"/>
    <cellStyle name="Comma 18 2 3 2 3 3" xfId="38064" xr:uid="{799545B5-22AF-488C-A114-128DA480FC33}"/>
    <cellStyle name="Comma 18 2 3 2 4" xfId="21629" xr:uid="{24F5E14B-D516-402B-B309-479F63EED412}"/>
    <cellStyle name="Comma 18 2 3 2 4 2" xfId="43298" xr:uid="{384D1C07-3555-4F02-91BB-7E6213C2AC16}"/>
    <cellStyle name="Comma 18 2 3 2 5" xfId="32832" xr:uid="{72EDDBE8-C628-4018-BE52-C7D4F35441CC}"/>
    <cellStyle name="Comma 18 2 3 3" xfId="10412" xr:uid="{2DAC4791-5B48-4C57-89A0-8D5A2F53BB2E}"/>
    <cellStyle name="Comma 18 2 3 3 2" xfId="15648" xr:uid="{1126C46F-3C45-4DA8-97AB-B2EA23EB14A6}"/>
    <cellStyle name="Comma 18 2 3 3 2 2" xfId="26114" xr:uid="{06569AB1-153A-4A3A-B93F-D50904881FB1}"/>
    <cellStyle name="Comma 18 2 3 3 2 2 2" xfId="47783" xr:uid="{11DD88D3-65D4-49C8-991A-D4538E87D976}"/>
    <cellStyle name="Comma 18 2 3 3 2 3" xfId="37317" xr:uid="{C1B7E041-1E80-4229-8C28-795ABEBCD703}"/>
    <cellStyle name="Comma 18 2 3 3 3" xfId="20882" xr:uid="{5F066924-9F67-443E-A920-8624EEE38997}"/>
    <cellStyle name="Comma 18 2 3 3 3 2" xfId="42551" xr:uid="{08F663AF-E18D-4920-8277-CBB145E66122}"/>
    <cellStyle name="Comma 18 2 3 3 4" xfId="32085" xr:uid="{AE2FB04B-2722-48E0-A94E-E9F10E74C57D}"/>
    <cellStyle name="Comma 18 2 3 4" xfId="11906" xr:uid="{F38B5DAC-AC6E-4214-9480-D05FC04FDBCD}"/>
    <cellStyle name="Comma 18 2 3 4 2" xfId="17142" xr:uid="{9648EC71-2322-4A25-9CE3-5D8256BD5C63}"/>
    <cellStyle name="Comma 18 2 3 4 2 2" xfId="27608" xr:uid="{4B4810D5-4532-4BE2-BF27-98D2AA0AB2C5}"/>
    <cellStyle name="Comma 18 2 3 4 2 2 2" xfId="49277" xr:uid="{7B093F80-0300-4670-9C7C-714C19D33B05}"/>
    <cellStyle name="Comma 18 2 3 4 2 3" xfId="38811" xr:uid="{6E01CAF4-8A35-4068-AB1B-C023474A1D79}"/>
    <cellStyle name="Comma 18 2 3 4 3" xfId="22376" xr:uid="{2E4F8F41-20C2-4EF7-86D9-6FD7E418CFF0}"/>
    <cellStyle name="Comma 18 2 3 4 3 2" xfId="44045" xr:uid="{5F6C13FC-DE17-4AE9-BDA0-9479EB2AEDFE}"/>
    <cellStyle name="Comma 18 2 3 4 4" xfId="33579" xr:uid="{BDA53D15-FE8C-4832-BEAA-6A440D75DA91}"/>
    <cellStyle name="Comma 18 2 3 5" xfId="14149" xr:uid="{DB569BDF-B4D5-4A9F-A50C-9D61CFC833BF}"/>
    <cellStyle name="Comma 18 2 3 5 2" xfId="19381" xr:uid="{79EC5C58-8A05-406C-93B4-B0B1F0EDD1EF}"/>
    <cellStyle name="Comma 18 2 3 5 2 2" xfId="29847" xr:uid="{AABD43B0-4634-4E87-ABA3-58770413B20B}"/>
    <cellStyle name="Comma 18 2 3 5 2 2 2" xfId="51516" xr:uid="{929D5027-3CDA-42A8-8914-0AF30F7F7AC5}"/>
    <cellStyle name="Comma 18 2 3 5 2 3" xfId="41050" xr:uid="{7228C7B7-43CF-4E22-AC2E-4DD851D4C38B}"/>
    <cellStyle name="Comma 18 2 3 5 3" xfId="24615" xr:uid="{C805F974-A26A-429E-9328-62A82CEC8271}"/>
    <cellStyle name="Comma 18 2 3 5 3 2" xfId="46284" xr:uid="{0259FF10-E237-4641-BA06-E2165A2DB559}"/>
    <cellStyle name="Comma 18 2 3 5 4" xfId="35818" xr:uid="{76D6B5FA-2D09-4F17-8B05-249282C808E6}"/>
    <cellStyle name="Comma 18 2 3 6" xfId="14902" xr:uid="{66B24B94-3352-4293-82FC-3D83DCDCC5D6}"/>
    <cellStyle name="Comma 18 2 3 6 2" xfId="25368" xr:uid="{FCAB16E5-90E2-4EC5-B535-5C47113C148B}"/>
    <cellStyle name="Comma 18 2 3 6 2 2" xfId="47037" xr:uid="{3C8E9CCF-8DF7-4EB7-B646-DE3D5CF7FE67}"/>
    <cellStyle name="Comma 18 2 3 6 3" xfId="36571" xr:uid="{8FFAF928-F0CE-4D6C-BAEB-733C85934595}"/>
    <cellStyle name="Comma 18 2 3 7" xfId="20136" xr:uid="{564C0236-21B9-484D-BD93-88EBC09EA6D9}"/>
    <cellStyle name="Comma 18 2 3 7 2" xfId="41805" xr:uid="{B25E9575-DF07-46AC-AADA-3574FAB07D1C}"/>
    <cellStyle name="Comma 18 2 3 8" xfId="31339" xr:uid="{C77C834F-97B3-4F0C-9D3E-6DC021E57364}"/>
    <cellStyle name="Comma 18 2 4" xfId="13407" xr:uid="{81FC0C07-BDA9-4964-AA37-199624B85306}"/>
    <cellStyle name="Comma 18 2 4 2" xfId="18639" xr:uid="{AF736AF0-3CC0-47A2-9657-C089DBD9E5A6}"/>
    <cellStyle name="Comma 18 2 4 2 2" xfId="29105" xr:uid="{9D51EC6C-B5D2-4C8F-8543-20A2A7CD5ACA}"/>
    <cellStyle name="Comma 18 2 4 2 2 2" xfId="50774" xr:uid="{840740F2-1B71-441A-A800-6AA740877666}"/>
    <cellStyle name="Comma 18 2 4 2 3" xfId="40308" xr:uid="{1BC745E5-4E77-481E-97DD-E84B49A8F23A}"/>
    <cellStyle name="Comma 18 2 4 3" xfId="23873" xr:uid="{E91BD44F-25BA-4A92-80B3-8CC45B720ED3}"/>
    <cellStyle name="Comma 18 2 4 3 2" xfId="45542" xr:uid="{39BB2112-DAB1-4E7B-872B-A34346AA4582}"/>
    <cellStyle name="Comma 18 2 4 4" xfId="35076" xr:uid="{8D58DA08-F8A7-4010-B68D-4A1AC8148C74}"/>
    <cellStyle name="Comma 18 2 5" xfId="30597" xr:uid="{A74F0B86-D139-4A22-9658-D1F731C6EC1B}"/>
    <cellStyle name="Comma 18 3" xfId="9143" xr:uid="{00000000-0005-0000-0000-0000AD010000}"/>
    <cellStyle name="Comma 18 3 2" xfId="9892" xr:uid="{A4441F04-8DFA-469D-9E8D-09FF8D6A2024}"/>
    <cellStyle name="Comma 18 3 2 2" xfId="11401" xr:uid="{C82A32C9-94D6-4DF5-A408-61112644C533}"/>
    <cellStyle name="Comma 18 3 2 2 2" xfId="12895" xr:uid="{8820AB85-B30C-410D-B804-CFA96204EC45}"/>
    <cellStyle name="Comma 18 3 2 2 2 2" xfId="18131" xr:uid="{5CFF93D9-4165-4A0A-A645-EBBF42555F20}"/>
    <cellStyle name="Comma 18 3 2 2 2 2 2" xfId="28597" xr:uid="{9EC8999D-7D2D-45D6-842B-DAB187DC7596}"/>
    <cellStyle name="Comma 18 3 2 2 2 2 2 2" xfId="50266" xr:uid="{054437FE-8725-4706-95AE-B549FA3AF939}"/>
    <cellStyle name="Comma 18 3 2 2 2 2 3" xfId="39800" xr:uid="{06A2EDBD-9E1B-4180-8B26-EE4836095350}"/>
    <cellStyle name="Comma 18 3 2 2 2 3" xfId="23365" xr:uid="{F4577A41-9E3F-4E75-9EB1-D508850082FC}"/>
    <cellStyle name="Comma 18 3 2 2 2 3 2" xfId="45034" xr:uid="{78496187-11F9-4BC9-8326-F3144890EA29}"/>
    <cellStyle name="Comma 18 3 2 2 2 4" xfId="34568" xr:uid="{14450600-73A1-49B9-A7CE-7784EBE754C9}"/>
    <cellStyle name="Comma 18 3 2 2 3" xfId="16637" xr:uid="{C9F58C75-240A-4EA4-967D-B7FBD4C1475C}"/>
    <cellStyle name="Comma 18 3 2 2 3 2" xfId="27103" xr:uid="{7C6E870F-D533-4F58-B8AF-AF6730764490}"/>
    <cellStyle name="Comma 18 3 2 2 3 2 2" xfId="48772" xr:uid="{9317FD71-4C92-4FA3-923A-B7CA4061CA33}"/>
    <cellStyle name="Comma 18 3 2 2 3 3" xfId="38306" xr:uid="{DD019908-611A-4EC3-8F0B-6503C082C068}"/>
    <cellStyle name="Comma 18 3 2 2 4" xfId="21871" xr:uid="{26DBE737-202A-45B9-99E9-F74B7FD2F395}"/>
    <cellStyle name="Comma 18 3 2 2 4 2" xfId="43540" xr:uid="{A9DD0BFF-CB37-4B40-9284-F3FFBA5C2619}"/>
    <cellStyle name="Comma 18 3 2 2 5" xfId="33074" xr:uid="{38BD808D-7F73-4E07-8760-F930A53BB6BB}"/>
    <cellStyle name="Comma 18 3 2 3" xfId="10654" xr:uid="{7ABE5B73-756A-49AA-B4AE-DAD86C30D3E7}"/>
    <cellStyle name="Comma 18 3 2 3 2" xfId="15890" xr:uid="{5D83DE5F-DA87-4803-AEA7-34768EA46BF6}"/>
    <cellStyle name="Comma 18 3 2 3 2 2" xfId="26356" xr:uid="{F516A022-323D-463A-B20C-49E96A35A17F}"/>
    <cellStyle name="Comma 18 3 2 3 2 2 2" xfId="48025" xr:uid="{BBFA9D82-0024-4335-BAAC-66C8AB27E428}"/>
    <cellStyle name="Comma 18 3 2 3 2 3" xfId="37559" xr:uid="{592176F3-CE6D-4B8A-84CF-3ABC78C75BA8}"/>
    <cellStyle name="Comma 18 3 2 3 3" xfId="21124" xr:uid="{2899C2E6-AF73-470E-89FC-E6B8EBED8088}"/>
    <cellStyle name="Comma 18 3 2 3 3 2" xfId="42793" xr:uid="{777E7C9D-E4D0-490C-B273-54DF10EDE569}"/>
    <cellStyle name="Comma 18 3 2 3 4" xfId="32327" xr:uid="{6170278F-6AB4-476E-B33E-CA1D4DE23567}"/>
    <cellStyle name="Comma 18 3 2 4" xfId="12148" xr:uid="{9730B90F-8B16-48F0-98B8-35DCC9DB047C}"/>
    <cellStyle name="Comma 18 3 2 4 2" xfId="17384" xr:uid="{8F69A7EF-0494-47A4-BA38-BF9007D08E09}"/>
    <cellStyle name="Comma 18 3 2 4 2 2" xfId="27850" xr:uid="{910774BB-0452-4EFC-A68D-AFC221BF820E}"/>
    <cellStyle name="Comma 18 3 2 4 2 2 2" xfId="49519" xr:uid="{09C195D6-85FD-4AB4-AB61-EB983C0906A1}"/>
    <cellStyle name="Comma 18 3 2 4 2 3" xfId="39053" xr:uid="{3F836249-0098-459A-B58C-EDC7D50A1B12}"/>
    <cellStyle name="Comma 18 3 2 4 3" xfId="22618" xr:uid="{BB9A87D7-ADDC-4D56-A7AF-19D41D21C920}"/>
    <cellStyle name="Comma 18 3 2 4 3 2" xfId="44287" xr:uid="{CFCF146E-C4C2-448F-AEEC-F63E8CDB69F1}"/>
    <cellStyle name="Comma 18 3 2 4 4" xfId="33821" xr:uid="{0E412713-3AED-4378-983C-A3BEADE02F72}"/>
    <cellStyle name="Comma 18 3 2 5" xfId="14391" xr:uid="{F86B113B-0A60-4C22-8EA8-023E5B0D5ED3}"/>
    <cellStyle name="Comma 18 3 2 5 2" xfId="19623" xr:uid="{44943D58-F801-4E66-B7D1-441D139CEA0C}"/>
    <cellStyle name="Comma 18 3 2 5 2 2" xfId="30089" xr:uid="{944CDEAA-F139-48A9-93BF-FE86365DD48C}"/>
    <cellStyle name="Comma 18 3 2 5 2 2 2" xfId="51758" xr:uid="{3A68A721-FEC0-4B3D-A1BA-4B2391EBBE90}"/>
    <cellStyle name="Comma 18 3 2 5 2 3" xfId="41292" xr:uid="{670406EF-2FC3-47F7-9C5E-54B1648B9861}"/>
    <cellStyle name="Comma 18 3 2 5 3" xfId="24857" xr:uid="{529ECFCB-9F70-466A-A85B-D0B371B7E244}"/>
    <cellStyle name="Comma 18 3 2 5 3 2" xfId="46526" xr:uid="{26653BC3-E80A-477B-B28C-28A28A689607}"/>
    <cellStyle name="Comma 18 3 2 5 4" xfId="36060" xr:uid="{B08C1D95-A229-4874-B854-0FD226F42551}"/>
    <cellStyle name="Comma 18 3 2 6" xfId="15144" xr:uid="{25F8D345-565A-49A0-A0E2-276C25817F24}"/>
    <cellStyle name="Comma 18 3 2 6 2" xfId="25610" xr:uid="{5829CB52-4F06-477C-B971-F7A718D1DDC9}"/>
    <cellStyle name="Comma 18 3 2 6 2 2" xfId="47279" xr:uid="{2924BADC-C2D6-44CF-940C-1DB6E81BEF3D}"/>
    <cellStyle name="Comma 18 3 2 6 3" xfId="36813" xr:uid="{D4772B90-111C-4E7A-85B2-4F9564F99A5C}"/>
    <cellStyle name="Comma 18 3 2 7" xfId="20378" xr:uid="{007D2723-319B-43D2-A2F1-A8505D0A0929}"/>
    <cellStyle name="Comma 18 3 2 7 2" xfId="42047" xr:uid="{3DEBE2D5-6CF0-4574-8CEE-CB83F4C005F3}"/>
    <cellStyle name="Comma 18 3 2 8" xfId="31581" xr:uid="{65515367-2FE7-4114-A8A3-B6126708BEB6}"/>
    <cellStyle name="Comma 18 3 3" xfId="13646" xr:uid="{D6DA988B-9697-4BDA-BE3F-6B0E9C06D9B4}"/>
    <cellStyle name="Comma 18 3 3 2" xfId="18878" xr:uid="{0187ABC1-0A92-4C94-A438-EFD7AEA7ED21}"/>
    <cellStyle name="Comma 18 3 3 2 2" xfId="29344" xr:uid="{78F81895-C88A-4083-A961-F5675AC97861}"/>
    <cellStyle name="Comma 18 3 3 2 2 2" xfId="51013" xr:uid="{7D68C22D-8144-4CBE-97E0-EB6CAD902348}"/>
    <cellStyle name="Comma 18 3 3 2 3" xfId="40547" xr:uid="{C044AE61-60AD-4A82-96C2-C986DB0B3790}"/>
    <cellStyle name="Comma 18 3 3 3" xfId="24112" xr:uid="{A58F709D-3D83-4746-BF86-14BAD2A008D5}"/>
    <cellStyle name="Comma 18 3 3 3 2" xfId="45781" xr:uid="{0297B952-BBD3-4ECF-A497-12CB70184D16}"/>
    <cellStyle name="Comma 18 3 3 4" xfId="35315" xr:uid="{86B4A7DD-1CBA-4315-A69C-694A4ECAC73B}"/>
    <cellStyle name="Comma 18 3 4" xfId="30836" xr:uid="{7D0AE6C7-0DB4-453D-9D69-1A0C4E38C9F6}"/>
    <cellStyle name="Comma 18 4" xfId="9518" xr:uid="{24FD9870-B9EB-4896-985C-6EF3CFB83236}"/>
    <cellStyle name="Comma 18 4 2" xfId="11027" xr:uid="{EFCBAA93-6176-4B82-93EE-5460F595AC13}"/>
    <cellStyle name="Comma 18 4 2 2" xfId="12521" xr:uid="{32654FD5-B239-4026-B431-C35C60CFCA58}"/>
    <cellStyle name="Comma 18 4 2 2 2" xfId="17757" xr:uid="{BEFF84A1-3891-44B5-BF1F-714237A3A213}"/>
    <cellStyle name="Comma 18 4 2 2 2 2" xfId="28223" xr:uid="{EBAB4E16-2F18-4ECE-9ED9-81CD0585B20B}"/>
    <cellStyle name="Comma 18 4 2 2 2 2 2" xfId="49892" xr:uid="{807988AF-0E44-4525-8C00-2A14545AD052}"/>
    <cellStyle name="Comma 18 4 2 2 2 3" xfId="39426" xr:uid="{987A3F3B-1A99-46D5-B419-1D93CDC75F56}"/>
    <cellStyle name="Comma 18 4 2 2 3" xfId="22991" xr:uid="{56CE1F9C-C2DE-4B23-B679-E8E68783406B}"/>
    <cellStyle name="Comma 18 4 2 2 3 2" xfId="44660" xr:uid="{F745CA0E-877F-4017-97D4-0AB0675C8B6A}"/>
    <cellStyle name="Comma 18 4 2 2 4" xfId="34194" xr:uid="{7159CB97-E996-4118-9D63-34CB7874E502}"/>
    <cellStyle name="Comma 18 4 2 3" xfId="16263" xr:uid="{5FAA5D35-AD62-4937-9DAE-7D3CBF3CEC41}"/>
    <cellStyle name="Comma 18 4 2 3 2" xfId="26729" xr:uid="{A07F082E-2171-4B89-889B-6ED81159652B}"/>
    <cellStyle name="Comma 18 4 2 3 2 2" xfId="48398" xr:uid="{02571601-7547-47AC-AAB8-19F94D816274}"/>
    <cellStyle name="Comma 18 4 2 3 3" xfId="37932" xr:uid="{F3ED7C33-9B5F-4812-A417-8A4B7888219D}"/>
    <cellStyle name="Comma 18 4 2 4" xfId="21497" xr:uid="{9EBCBFBE-AE4F-46E0-ACAE-B5E8DF4E627A}"/>
    <cellStyle name="Comma 18 4 2 4 2" xfId="43166" xr:uid="{378CE75C-8196-49C1-BCD5-03030E2EB083}"/>
    <cellStyle name="Comma 18 4 2 5" xfId="32700" xr:uid="{F9DD79EE-246B-401C-8B06-430EBD018A34}"/>
    <cellStyle name="Comma 18 4 3" xfId="10280" xr:uid="{D0033562-BF86-45D6-9F24-E81E09CCDF21}"/>
    <cellStyle name="Comma 18 4 3 2" xfId="15516" xr:uid="{063B67B3-BFA7-46FB-9300-7CDB0C6E3D23}"/>
    <cellStyle name="Comma 18 4 3 2 2" xfId="25982" xr:uid="{8D8FD097-D2B0-4047-9179-AF7F4DAC2068}"/>
    <cellStyle name="Comma 18 4 3 2 2 2" xfId="47651" xr:uid="{9F4E08ED-2641-4086-ADD4-663214EEE4FE}"/>
    <cellStyle name="Comma 18 4 3 2 3" xfId="37185" xr:uid="{C578E448-F2CA-4417-9B20-DCEC4F4DC081}"/>
    <cellStyle name="Comma 18 4 3 3" xfId="20750" xr:uid="{9ABDDA83-799C-4C67-A1D5-6AF206CDEC91}"/>
    <cellStyle name="Comma 18 4 3 3 2" xfId="42419" xr:uid="{44F5C2E2-05AA-473A-9FB1-5BC6D4EBE148}"/>
    <cellStyle name="Comma 18 4 3 4" xfId="31953" xr:uid="{88E8229A-EFB9-4A25-BFED-E1B231A9B1EF}"/>
    <cellStyle name="Comma 18 4 4" xfId="11774" xr:uid="{97607233-9CB6-4320-9646-798E76023901}"/>
    <cellStyle name="Comma 18 4 4 2" xfId="17010" xr:uid="{C7A8FAC0-1280-4F3C-9487-44F5D47881EA}"/>
    <cellStyle name="Comma 18 4 4 2 2" xfId="27476" xr:uid="{9418A039-D26C-4828-BE0C-0179D66EEADA}"/>
    <cellStyle name="Comma 18 4 4 2 2 2" xfId="49145" xr:uid="{93419C14-DC88-4711-9275-3F88BF6F8004}"/>
    <cellStyle name="Comma 18 4 4 2 3" xfId="38679" xr:uid="{ECAF236C-500D-4C1B-9624-9677F2FF4332}"/>
    <cellStyle name="Comma 18 4 4 3" xfId="22244" xr:uid="{7277324C-041A-4781-9513-F223C6731983}"/>
    <cellStyle name="Comma 18 4 4 3 2" xfId="43913" xr:uid="{B14CDDB3-0E72-4B23-B2CB-08A8BCB278EE}"/>
    <cellStyle name="Comma 18 4 4 4" xfId="33447" xr:uid="{691526E3-D855-400E-87FB-EED5D692EA2B}"/>
    <cellStyle name="Comma 18 4 5" xfId="14017" xr:uid="{C0983EF3-E332-4FCF-AF0D-689DA66A9E05}"/>
    <cellStyle name="Comma 18 4 5 2" xfId="19249" xr:uid="{86F80803-F20D-4397-8E02-B58BBF8009B5}"/>
    <cellStyle name="Comma 18 4 5 2 2" xfId="29715" xr:uid="{FCF958B8-4E17-499E-86DC-05799232F595}"/>
    <cellStyle name="Comma 18 4 5 2 2 2" xfId="51384" xr:uid="{683886AE-886A-4C71-BEBD-4C76D3317137}"/>
    <cellStyle name="Comma 18 4 5 2 3" xfId="40918" xr:uid="{24E5A5A2-8E0F-47D7-A4CA-4696BB10DDFE}"/>
    <cellStyle name="Comma 18 4 5 3" xfId="24483" xr:uid="{65B0265D-0CF1-450C-93AA-8EE1D2AC2C5B}"/>
    <cellStyle name="Comma 18 4 5 3 2" xfId="46152" xr:uid="{46C9DEAA-4D0D-44A0-8F07-1C59C29EB55C}"/>
    <cellStyle name="Comma 18 4 5 4" xfId="35686" xr:uid="{04AC8005-B883-477A-B6D8-7574D6D6D839}"/>
    <cellStyle name="Comma 18 4 6" xfId="14770" xr:uid="{A3F6491B-B90B-4813-976E-586E578A0AB5}"/>
    <cellStyle name="Comma 18 4 6 2" xfId="25236" xr:uid="{BBDC9CF4-B9CA-4C1B-8C3A-F9F36DA6F83C}"/>
    <cellStyle name="Comma 18 4 6 2 2" xfId="46905" xr:uid="{2EE5BE67-0A01-4120-A621-7A5CD3E56DBD}"/>
    <cellStyle name="Comma 18 4 6 3" xfId="36439" xr:uid="{87598549-6967-43C6-A22F-ECEBA682FF18}"/>
    <cellStyle name="Comma 18 4 7" xfId="20004" xr:uid="{9E8A8AC7-2098-42DD-BCF4-7576FC903457}"/>
    <cellStyle name="Comma 18 4 7 2" xfId="41673" xr:uid="{2F5DBE50-4D9B-4A58-9BEC-ABB8F4D803BB}"/>
    <cellStyle name="Comma 18 4 8" xfId="31207" xr:uid="{7A97C217-70B8-4D6D-B09A-C9DD089C6308}"/>
    <cellStyle name="Comma 18 5" xfId="13276" xr:uid="{4A592365-336C-4184-A675-70C14B55C7A1}"/>
    <cellStyle name="Comma 18 5 2" xfId="18508" xr:uid="{1546FC7E-0083-462A-A3AC-1A6C9AAFCE01}"/>
    <cellStyle name="Comma 18 5 2 2" xfId="28974" xr:uid="{8DF907BE-6B25-4B15-8ECC-6636E56C471A}"/>
    <cellStyle name="Comma 18 5 2 2 2" xfId="50643" xr:uid="{6FD43E8B-51B3-4B9E-A2FC-3F320D9E4061}"/>
    <cellStyle name="Comma 18 5 2 3" xfId="40177" xr:uid="{6D904E15-7F0B-4523-BF4D-1C7AC74944DD}"/>
    <cellStyle name="Comma 18 5 3" xfId="23742" xr:uid="{73114FE2-61D5-4963-A0C7-7F01F86C4E7F}"/>
    <cellStyle name="Comma 18 5 3 2" xfId="45411" xr:uid="{92719900-66E9-4D59-9393-69BDF0F0F989}"/>
    <cellStyle name="Comma 18 5 4" xfId="34945" xr:uid="{6D1CB5B6-BA1A-48B9-BE27-3B88A2FC9188}"/>
    <cellStyle name="Comma 18 6" xfId="30465" xr:uid="{BB56B63B-D3A2-427C-B097-50AB5D0DDE69}"/>
    <cellStyle name="Comma 19" xfId="93" xr:uid="{00000000-0005-0000-0000-0000AE010000}"/>
    <cellStyle name="Comma 19 2" xfId="458" xr:uid="{00000000-0005-0000-0000-0000AF010000}"/>
    <cellStyle name="Comma 19 2 2" xfId="9288" xr:uid="{00000000-0005-0000-0000-0000B0010000}"/>
    <cellStyle name="Comma 19 2 2 2" xfId="10037" xr:uid="{6DE13D3E-59A2-4503-9D6F-21F86D7048D9}"/>
    <cellStyle name="Comma 19 2 2 2 2" xfId="11546" xr:uid="{D6940D4B-2399-4B70-8ED5-20F4E3E68994}"/>
    <cellStyle name="Comma 19 2 2 2 2 2" xfId="13040" xr:uid="{0931F865-A50D-47EA-B4D1-AED076D235C1}"/>
    <cellStyle name="Comma 19 2 2 2 2 2 2" xfId="18276" xr:uid="{85038DE5-BDD0-43E1-9501-95BB80D46B34}"/>
    <cellStyle name="Comma 19 2 2 2 2 2 2 2" xfId="28742" xr:uid="{3AC885F8-CE0B-42DC-BC83-E83F5DF15941}"/>
    <cellStyle name="Comma 19 2 2 2 2 2 2 2 2" xfId="50411" xr:uid="{35048CB8-998D-4F13-93FD-BDB9DD4D5D3C}"/>
    <cellStyle name="Comma 19 2 2 2 2 2 2 3" xfId="39945" xr:uid="{3DA920AD-7E7F-4475-BDD1-450F6E06D56B}"/>
    <cellStyle name="Comma 19 2 2 2 2 2 3" xfId="23510" xr:uid="{599BCA71-65B8-467B-B139-C4F9818AE4F4}"/>
    <cellStyle name="Comma 19 2 2 2 2 2 3 2" xfId="45179" xr:uid="{BC47AEA1-067D-46D7-B09A-5B2205A74724}"/>
    <cellStyle name="Comma 19 2 2 2 2 2 4" xfId="34713" xr:uid="{8CA881C0-D858-456B-AB07-FD0BE212FBF6}"/>
    <cellStyle name="Comma 19 2 2 2 2 3" xfId="16782" xr:uid="{67778797-F5E7-4654-9F65-D5D6C073CF60}"/>
    <cellStyle name="Comma 19 2 2 2 2 3 2" xfId="27248" xr:uid="{FC465E00-4EAF-4269-B259-37F0F3CF296A}"/>
    <cellStyle name="Comma 19 2 2 2 2 3 2 2" xfId="48917" xr:uid="{FFF03199-10EC-4150-BD51-ABEBC27DD088}"/>
    <cellStyle name="Comma 19 2 2 2 2 3 3" xfId="38451" xr:uid="{242D6CD1-5538-4BBA-82ED-B45B3CD92FD4}"/>
    <cellStyle name="Comma 19 2 2 2 2 4" xfId="22016" xr:uid="{A552B111-83CE-49FF-9849-4CDD13D053A8}"/>
    <cellStyle name="Comma 19 2 2 2 2 4 2" xfId="43685" xr:uid="{1F6E34DF-1498-4958-ADED-9F71F2966483}"/>
    <cellStyle name="Comma 19 2 2 2 2 5" xfId="33219" xr:uid="{C5465DC7-EA4B-4951-9CA6-C94836FD040E}"/>
    <cellStyle name="Comma 19 2 2 2 3" xfId="10799" xr:uid="{51BD1BAC-FFF4-446F-B42A-E0E5F73E045B}"/>
    <cellStyle name="Comma 19 2 2 2 3 2" xfId="16035" xr:uid="{C7DF39A8-5553-42DC-AFAE-AD0533C8B590}"/>
    <cellStyle name="Comma 19 2 2 2 3 2 2" xfId="26501" xr:uid="{FCECEF41-4F15-4279-A071-C4B13A705DAF}"/>
    <cellStyle name="Comma 19 2 2 2 3 2 2 2" xfId="48170" xr:uid="{EFE86FF4-E6EF-4B8C-8FF9-C8257B5ACE0F}"/>
    <cellStyle name="Comma 19 2 2 2 3 2 3" xfId="37704" xr:uid="{5A7473F0-7CF0-4CC3-99B9-16848D892525}"/>
    <cellStyle name="Comma 19 2 2 2 3 3" xfId="21269" xr:uid="{37EFEDE1-00BC-43B1-9DDF-9B0C7EE23FEF}"/>
    <cellStyle name="Comma 19 2 2 2 3 3 2" xfId="42938" xr:uid="{087863DC-7DF7-42B3-AA61-DC6D7FC7D240}"/>
    <cellStyle name="Comma 19 2 2 2 3 4" xfId="32472" xr:uid="{A9FDC6AD-66B6-4896-8BB0-AE4AF6AAB698}"/>
    <cellStyle name="Comma 19 2 2 2 4" xfId="12293" xr:uid="{2A7785DB-CA65-4F5B-81CC-9265D8292231}"/>
    <cellStyle name="Comma 19 2 2 2 4 2" xfId="17529" xr:uid="{EB4503C0-CBA2-4092-8FFC-17AC27778622}"/>
    <cellStyle name="Comma 19 2 2 2 4 2 2" xfId="27995" xr:uid="{D72316A6-61DF-4695-8604-E3E6FEACDCF5}"/>
    <cellStyle name="Comma 19 2 2 2 4 2 2 2" xfId="49664" xr:uid="{AF878C89-ED19-4E11-AEEC-5D4025A7E900}"/>
    <cellStyle name="Comma 19 2 2 2 4 2 3" xfId="39198" xr:uid="{522506EE-866F-4652-A0D2-B87737103BE8}"/>
    <cellStyle name="Comma 19 2 2 2 4 3" xfId="22763" xr:uid="{D50134F4-1090-4F34-8592-588D57D283B0}"/>
    <cellStyle name="Comma 19 2 2 2 4 3 2" xfId="44432" xr:uid="{B32F4643-9EF1-4F70-AEF1-5B1A758FF7DF}"/>
    <cellStyle name="Comma 19 2 2 2 4 4" xfId="33966" xr:uid="{F48959F7-80AA-4BC8-8CE4-18CD45442439}"/>
    <cellStyle name="Comma 19 2 2 2 5" xfId="14536" xr:uid="{2D661453-7196-4227-AD85-DAC98FE5D37D}"/>
    <cellStyle name="Comma 19 2 2 2 5 2" xfId="19768" xr:uid="{49651937-99F0-46DF-B4E9-C74E9819ECA5}"/>
    <cellStyle name="Comma 19 2 2 2 5 2 2" xfId="30234" xr:uid="{2B8D4115-64E9-4E43-BC3A-C2E379ECBF95}"/>
    <cellStyle name="Comma 19 2 2 2 5 2 2 2" xfId="51903" xr:uid="{DFDC49B6-848E-48C5-88F6-541B4B80035E}"/>
    <cellStyle name="Comma 19 2 2 2 5 2 3" xfId="41437" xr:uid="{BA8428A4-74E5-4DD2-B222-A4D326E5E9EF}"/>
    <cellStyle name="Comma 19 2 2 2 5 3" xfId="25002" xr:uid="{6E28F4E8-8B32-4142-A0C5-EA0E9DA804CC}"/>
    <cellStyle name="Comma 19 2 2 2 5 3 2" xfId="46671" xr:uid="{E51ED18B-3F99-44FF-8BAA-5B8DED23ADE7}"/>
    <cellStyle name="Comma 19 2 2 2 5 4" xfId="36205" xr:uid="{E891FEB3-C210-485E-8196-D44F3182BA43}"/>
    <cellStyle name="Comma 19 2 2 2 6" xfId="15289" xr:uid="{5F9DD902-DC66-45B6-9C2A-B591819D3716}"/>
    <cellStyle name="Comma 19 2 2 2 6 2" xfId="25755" xr:uid="{7E18134B-6303-4720-819D-E7E61A0BAA26}"/>
    <cellStyle name="Comma 19 2 2 2 6 2 2" xfId="47424" xr:uid="{B973D662-8584-44FF-998F-D701882371CC}"/>
    <cellStyle name="Comma 19 2 2 2 6 3" xfId="36958" xr:uid="{A480A390-2948-48A7-8DDA-EDCDBD6B4D9A}"/>
    <cellStyle name="Comma 19 2 2 2 7" xfId="20523" xr:uid="{9EC2E37C-98A5-496E-9755-10F894620D97}"/>
    <cellStyle name="Comma 19 2 2 2 7 2" xfId="42192" xr:uid="{92FB5208-78C4-4307-A585-79900C23015A}"/>
    <cellStyle name="Comma 19 2 2 2 8" xfId="31726" xr:uid="{A72047CD-C45D-4AD3-86D4-338415B4B8CD}"/>
    <cellStyle name="Comma 19 2 2 3" xfId="13791" xr:uid="{A0A0F424-35AA-4C8F-8969-4C96E6683A33}"/>
    <cellStyle name="Comma 19 2 2 3 2" xfId="19023" xr:uid="{3A3CB25B-6F3B-47D5-83F6-3EEF7792FEE5}"/>
    <cellStyle name="Comma 19 2 2 3 2 2" xfId="29489" xr:uid="{36967049-3483-408D-B867-D54F9FEFFDA1}"/>
    <cellStyle name="Comma 19 2 2 3 2 2 2" xfId="51158" xr:uid="{05584F2A-92D1-4628-A105-EC3BA6142824}"/>
    <cellStyle name="Comma 19 2 2 3 2 3" xfId="40692" xr:uid="{CB10EC78-F9B4-4BC8-BDB0-563C79ABC56C}"/>
    <cellStyle name="Comma 19 2 2 3 3" xfId="24257" xr:uid="{F84A8F66-8498-4562-BCDA-8C480B2BCEF4}"/>
    <cellStyle name="Comma 19 2 2 3 3 2" xfId="45926" xr:uid="{AD04F2BF-0E95-4673-BC36-6983048BC00E}"/>
    <cellStyle name="Comma 19 2 2 3 4" xfId="35460" xr:uid="{3ADF882F-282E-4435-AF0E-5AE81E2991F8}"/>
    <cellStyle name="Comma 19 2 2 4" xfId="30981" xr:uid="{043E59AA-1F7D-4F88-9C7D-4F7638AEE17F}"/>
    <cellStyle name="Comma 19 2 3" xfId="9663" xr:uid="{6EFFB03F-3BC3-44DD-8B12-38EFA20804F6}"/>
    <cellStyle name="Comma 19 2 3 2" xfId="11172" xr:uid="{864C6BCA-F4CA-49A1-99D3-F56B6FF99E2A}"/>
    <cellStyle name="Comma 19 2 3 2 2" xfId="12666" xr:uid="{9FE807A5-D85B-42DD-AF01-19311A000C0D}"/>
    <cellStyle name="Comma 19 2 3 2 2 2" xfId="17902" xr:uid="{F5607FB7-33F6-4D17-BC10-E25C61AB5152}"/>
    <cellStyle name="Comma 19 2 3 2 2 2 2" xfId="28368" xr:uid="{033F09F9-7739-46F3-9F38-181DDDBDC8B3}"/>
    <cellStyle name="Comma 19 2 3 2 2 2 2 2" xfId="50037" xr:uid="{0566C5AF-499A-43EC-AC8E-0F5609809398}"/>
    <cellStyle name="Comma 19 2 3 2 2 2 3" xfId="39571" xr:uid="{7D683DCD-F594-4D3B-A86B-41C59B166E3B}"/>
    <cellStyle name="Comma 19 2 3 2 2 3" xfId="23136" xr:uid="{47D3CE57-B989-4127-82B0-F42143633526}"/>
    <cellStyle name="Comma 19 2 3 2 2 3 2" xfId="44805" xr:uid="{9B62D80E-C3CD-4957-8E79-A2E5ADA0EEFE}"/>
    <cellStyle name="Comma 19 2 3 2 2 4" xfId="34339" xr:uid="{7B2BC01C-4764-4919-A65E-7707D20A4B54}"/>
    <cellStyle name="Comma 19 2 3 2 3" xfId="16408" xr:uid="{A1A5C7D9-60AD-4ECE-A473-C509B5A03C55}"/>
    <cellStyle name="Comma 19 2 3 2 3 2" xfId="26874" xr:uid="{C2877E16-18BE-4ADD-B898-239F88C780C4}"/>
    <cellStyle name="Comma 19 2 3 2 3 2 2" xfId="48543" xr:uid="{86838120-74DC-4AEA-A0E5-360D7E30C912}"/>
    <cellStyle name="Comma 19 2 3 2 3 3" xfId="38077" xr:uid="{8A06C024-FEFC-4F86-9A71-B0CE87371B79}"/>
    <cellStyle name="Comma 19 2 3 2 4" xfId="21642" xr:uid="{0C57BBDF-7A21-47E0-9247-5C9072E25AD7}"/>
    <cellStyle name="Comma 19 2 3 2 4 2" xfId="43311" xr:uid="{DFF34D9A-9CA6-4426-9B81-D265B0AB5A98}"/>
    <cellStyle name="Comma 19 2 3 2 5" xfId="32845" xr:uid="{BD3BEA36-A44E-42B4-B892-F99E9C7099BD}"/>
    <cellStyle name="Comma 19 2 3 3" xfId="10425" xr:uid="{B7491884-49C7-4EE9-9C19-5DCBD1408F22}"/>
    <cellStyle name="Comma 19 2 3 3 2" xfId="15661" xr:uid="{E25C4058-0EB7-4057-BCC7-C9734F255709}"/>
    <cellStyle name="Comma 19 2 3 3 2 2" xfId="26127" xr:uid="{1098EA41-A87E-4584-9F19-D9D40EB27484}"/>
    <cellStyle name="Comma 19 2 3 3 2 2 2" xfId="47796" xr:uid="{9E39023F-1794-476D-88B8-F8BD535F2C15}"/>
    <cellStyle name="Comma 19 2 3 3 2 3" xfId="37330" xr:uid="{0EE6F550-68BF-4E75-9B7E-8BEF200F41B9}"/>
    <cellStyle name="Comma 19 2 3 3 3" xfId="20895" xr:uid="{D7514EB2-8BC9-42AB-B4F9-FFAE86512684}"/>
    <cellStyle name="Comma 19 2 3 3 3 2" xfId="42564" xr:uid="{51BCBB7B-8BC4-4506-B049-6BF95FF85924}"/>
    <cellStyle name="Comma 19 2 3 3 4" xfId="32098" xr:uid="{509F8C9E-51A8-4FE2-8C08-A2A24F80DD73}"/>
    <cellStyle name="Comma 19 2 3 4" xfId="11919" xr:uid="{33467DAE-019D-4BDC-9FF3-46C86D1568CF}"/>
    <cellStyle name="Comma 19 2 3 4 2" xfId="17155" xr:uid="{87677D20-BA8E-48E2-AF62-4F965990B887}"/>
    <cellStyle name="Comma 19 2 3 4 2 2" xfId="27621" xr:uid="{B0FFC5E8-1973-4438-837C-50978E04D52F}"/>
    <cellStyle name="Comma 19 2 3 4 2 2 2" xfId="49290" xr:uid="{CF6678D5-A004-4048-81A4-7F7456BDA6D7}"/>
    <cellStyle name="Comma 19 2 3 4 2 3" xfId="38824" xr:uid="{A27E05B3-E871-4154-AC41-EC2B58A944CA}"/>
    <cellStyle name="Comma 19 2 3 4 3" xfId="22389" xr:uid="{A6FEEEB6-B1CF-4418-BAE1-72F876D10F4B}"/>
    <cellStyle name="Comma 19 2 3 4 3 2" xfId="44058" xr:uid="{51361C39-AA3E-4A22-95D7-4D53EBD7FA82}"/>
    <cellStyle name="Comma 19 2 3 4 4" xfId="33592" xr:uid="{568353D6-C2CB-4F5C-A31F-4FA89659D322}"/>
    <cellStyle name="Comma 19 2 3 5" xfId="14162" xr:uid="{1823E411-A80E-4A97-8DCA-A684C741F5BD}"/>
    <cellStyle name="Comma 19 2 3 5 2" xfId="19394" xr:uid="{FDA7305E-1FEC-4AEE-84FB-4BC33A7EFF9E}"/>
    <cellStyle name="Comma 19 2 3 5 2 2" xfId="29860" xr:uid="{D3553177-41CC-41B1-85C0-C33B9A12D836}"/>
    <cellStyle name="Comma 19 2 3 5 2 2 2" xfId="51529" xr:uid="{96BC5EB6-5BA5-4AED-A25D-38F1C2AF801E}"/>
    <cellStyle name="Comma 19 2 3 5 2 3" xfId="41063" xr:uid="{1920C06B-FCB9-461A-867A-E026486160D4}"/>
    <cellStyle name="Comma 19 2 3 5 3" xfId="24628" xr:uid="{6736FD71-122D-42BB-9CC5-1C722B2752A8}"/>
    <cellStyle name="Comma 19 2 3 5 3 2" xfId="46297" xr:uid="{FF0DF782-B077-4F0D-BC46-149331F8E2B3}"/>
    <cellStyle name="Comma 19 2 3 5 4" xfId="35831" xr:uid="{B735E8E7-D692-45F8-831E-E417AB985456}"/>
    <cellStyle name="Comma 19 2 3 6" xfId="14915" xr:uid="{1BF94F90-0EB1-48F2-B4ED-AA8D2A448FC5}"/>
    <cellStyle name="Comma 19 2 3 6 2" xfId="25381" xr:uid="{B249C306-9AA2-43E7-A5F5-A12BDD2D6B00}"/>
    <cellStyle name="Comma 19 2 3 6 2 2" xfId="47050" xr:uid="{CDB178E3-76C3-48EA-A5DF-E412BD7119AB}"/>
    <cellStyle name="Comma 19 2 3 6 3" xfId="36584" xr:uid="{032BC8FC-A9AC-45FA-BC25-F13F09C90B89}"/>
    <cellStyle name="Comma 19 2 3 7" xfId="20149" xr:uid="{06F308A7-6239-478D-9F97-41CB204A8044}"/>
    <cellStyle name="Comma 19 2 3 7 2" xfId="41818" xr:uid="{7D2759B6-D3D6-4989-BEA4-A2CFA75B8FDE}"/>
    <cellStyle name="Comma 19 2 3 8" xfId="31352" xr:uid="{E7DD3DB5-966C-4740-9BAE-351FCE1482B0}"/>
    <cellStyle name="Comma 19 2 4" xfId="13420" xr:uid="{2A9B5FCA-5449-4BB4-9150-B9F0BCA9D070}"/>
    <cellStyle name="Comma 19 2 4 2" xfId="18652" xr:uid="{76C9C522-3667-42A0-B956-9568B2788CDA}"/>
    <cellStyle name="Comma 19 2 4 2 2" xfId="29118" xr:uid="{199722E6-B226-4C3D-8836-D6440C4B2E6D}"/>
    <cellStyle name="Comma 19 2 4 2 2 2" xfId="50787" xr:uid="{AC7FDCDF-2696-442A-8596-40C45688C21C}"/>
    <cellStyle name="Comma 19 2 4 2 3" xfId="40321" xr:uid="{6E57499E-EAE7-413D-A49D-2FBA29A2B56D}"/>
    <cellStyle name="Comma 19 2 4 3" xfId="23886" xr:uid="{C6FB0AE5-93ED-41B8-8B41-367BA81CFFF3}"/>
    <cellStyle name="Comma 19 2 4 3 2" xfId="45555" xr:uid="{A8CE9302-8023-4651-B298-FE6EF4E30A1F}"/>
    <cellStyle name="Comma 19 2 4 4" xfId="35089" xr:uid="{6BF1DD63-9D16-429B-9A82-5C35D7ACFF80}"/>
    <cellStyle name="Comma 19 2 5" xfId="30610" xr:uid="{08E0E8F7-1565-4128-A244-64D59979D90B}"/>
    <cellStyle name="Comma 19 3" xfId="9144" xr:uid="{00000000-0005-0000-0000-0000B1010000}"/>
    <cellStyle name="Comma 19 3 2" xfId="9893" xr:uid="{3C763003-8FDF-4CA0-8BC8-708D205384C3}"/>
    <cellStyle name="Comma 19 3 2 2" xfId="11402" xr:uid="{7ACC50B1-7FF4-4AAF-9A2C-F09FDE272487}"/>
    <cellStyle name="Comma 19 3 2 2 2" xfId="12896" xr:uid="{A70963C8-2E21-44C9-8BC9-76A39DE91487}"/>
    <cellStyle name="Comma 19 3 2 2 2 2" xfId="18132" xr:uid="{7C58FD73-72DE-459D-90A8-D08578FBEE0F}"/>
    <cellStyle name="Comma 19 3 2 2 2 2 2" xfId="28598" xr:uid="{475D8EEE-0674-4580-B0C3-B021160FC1E7}"/>
    <cellStyle name="Comma 19 3 2 2 2 2 2 2" xfId="50267" xr:uid="{933D0DB4-5CF7-4008-9AA6-4016A5FA1382}"/>
    <cellStyle name="Comma 19 3 2 2 2 2 3" xfId="39801" xr:uid="{ACAB1B6A-D909-44A4-B9DF-3F7079884690}"/>
    <cellStyle name="Comma 19 3 2 2 2 3" xfId="23366" xr:uid="{BBF6BD04-03BA-4E20-B34E-8EC5C77AB805}"/>
    <cellStyle name="Comma 19 3 2 2 2 3 2" xfId="45035" xr:uid="{762A09CE-436E-4E92-963E-FF8BC06E1097}"/>
    <cellStyle name="Comma 19 3 2 2 2 4" xfId="34569" xr:uid="{7326A7CB-650C-4CB5-A27F-78A4D3F6B635}"/>
    <cellStyle name="Comma 19 3 2 2 3" xfId="16638" xr:uid="{6C5F88DA-E564-431E-89BE-3AB8AFD4DF8A}"/>
    <cellStyle name="Comma 19 3 2 2 3 2" xfId="27104" xr:uid="{D1B1D02D-CC8A-4B81-BD0F-B664AF817C5D}"/>
    <cellStyle name="Comma 19 3 2 2 3 2 2" xfId="48773" xr:uid="{70DD1BE7-8E22-448F-872D-6B42B7EA0E80}"/>
    <cellStyle name="Comma 19 3 2 2 3 3" xfId="38307" xr:uid="{57BA08A2-7E28-4FDE-94E7-FB81ED6825E3}"/>
    <cellStyle name="Comma 19 3 2 2 4" xfId="21872" xr:uid="{AD9813DD-3F12-43DF-82D2-3AC16ABB8CF4}"/>
    <cellStyle name="Comma 19 3 2 2 4 2" xfId="43541" xr:uid="{805FA612-5A6A-4E53-B5E2-8F2B11F45F24}"/>
    <cellStyle name="Comma 19 3 2 2 5" xfId="33075" xr:uid="{D8C91A7C-4343-4D2C-B50E-31B451F83C57}"/>
    <cellStyle name="Comma 19 3 2 3" xfId="10655" xr:uid="{DA156CD9-6DDF-4876-A3EA-773A6DCABCA7}"/>
    <cellStyle name="Comma 19 3 2 3 2" xfId="15891" xr:uid="{24AE5664-98CF-4D9C-BC62-048973A780D6}"/>
    <cellStyle name="Comma 19 3 2 3 2 2" xfId="26357" xr:uid="{461105D2-8414-46A0-BFC7-06A37E55DF29}"/>
    <cellStyle name="Comma 19 3 2 3 2 2 2" xfId="48026" xr:uid="{BCACF3BA-8AE3-43BA-9440-A5B1873F9DE3}"/>
    <cellStyle name="Comma 19 3 2 3 2 3" xfId="37560" xr:uid="{A0DE0340-82B8-4542-BD19-104B8B64734F}"/>
    <cellStyle name="Comma 19 3 2 3 3" xfId="21125" xr:uid="{5FABE72B-7F0E-483A-A74E-56517EA685DE}"/>
    <cellStyle name="Comma 19 3 2 3 3 2" xfId="42794" xr:uid="{DA059EC0-850C-409C-9775-7E6F24824845}"/>
    <cellStyle name="Comma 19 3 2 3 4" xfId="32328" xr:uid="{07F50DE0-C9FA-40F4-9C04-034631177B87}"/>
    <cellStyle name="Comma 19 3 2 4" xfId="12149" xr:uid="{507286B0-2640-41E7-845A-CA131CFE0DFB}"/>
    <cellStyle name="Comma 19 3 2 4 2" xfId="17385" xr:uid="{F5D5BBDB-779A-4C7E-8A4E-51CFCEBD1016}"/>
    <cellStyle name="Comma 19 3 2 4 2 2" xfId="27851" xr:uid="{D51BC619-BDE3-45DA-9250-0D7C80345EE4}"/>
    <cellStyle name="Comma 19 3 2 4 2 2 2" xfId="49520" xr:uid="{66848092-1D47-48F1-B355-49B21321E6AF}"/>
    <cellStyle name="Comma 19 3 2 4 2 3" xfId="39054" xr:uid="{7828396A-EED5-4A57-A233-C666821A66DD}"/>
    <cellStyle name="Comma 19 3 2 4 3" xfId="22619" xr:uid="{1B34E9CE-20B8-4BB4-B963-7209B65424A0}"/>
    <cellStyle name="Comma 19 3 2 4 3 2" xfId="44288" xr:uid="{68629FB8-BDA4-4CD4-8AEA-DD46EAD5340E}"/>
    <cellStyle name="Comma 19 3 2 4 4" xfId="33822" xr:uid="{4CAD144C-3F05-46DD-B3C6-513B77AE78F7}"/>
    <cellStyle name="Comma 19 3 2 5" xfId="14392" xr:uid="{3D4A5694-A1AF-4C56-9DC9-706FC8B09255}"/>
    <cellStyle name="Comma 19 3 2 5 2" xfId="19624" xr:uid="{93486E92-2BF3-469B-B7FA-4E56A615D177}"/>
    <cellStyle name="Comma 19 3 2 5 2 2" xfId="30090" xr:uid="{8A6579AF-D476-4953-A127-608F0D1E9C6D}"/>
    <cellStyle name="Comma 19 3 2 5 2 2 2" xfId="51759" xr:uid="{BB144C73-67AA-4677-B205-3D80F190546A}"/>
    <cellStyle name="Comma 19 3 2 5 2 3" xfId="41293" xr:uid="{7D43A0ED-7406-4739-87BC-E0ABF1EB9F6E}"/>
    <cellStyle name="Comma 19 3 2 5 3" xfId="24858" xr:uid="{23062570-7DEC-4D21-8422-9C4909151D47}"/>
    <cellStyle name="Comma 19 3 2 5 3 2" xfId="46527" xr:uid="{C4B59F20-9DA6-4AF9-8EE7-8F6D02BA44F4}"/>
    <cellStyle name="Comma 19 3 2 5 4" xfId="36061" xr:uid="{925C6D73-5697-40E9-B75C-E2E29923688D}"/>
    <cellStyle name="Comma 19 3 2 6" xfId="15145" xr:uid="{3E3FE5B4-2D9D-4EAA-9A85-E2FF357C1353}"/>
    <cellStyle name="Comma 19 3 2 6 2" xfId="25611" xr:uid="{CDF01010-3F3F-4AF8-B4AB-747C37B44499}"/>
    <cellStyle name="Comma 19 3 2 6 2 2" xfId="47280" xr:uid="{76A1E11E-E953-483F-AAC7-9CC4ED07A65C}"/>
    <cellStyle name="Comma 19 3 2 6 3" xfId="36814" xr:uid="{3470980E-DDEE-4219-9764-1369041521A1}"/>
    <cellStyle name="Comma 19 3 2 7" xfId="20379" xr:uid="{8D95F204-6AE7-47EA-AF78-C2A37234C755}"/>
    <cellStyle name="Comma 19 3 2 7 2" xfId="42048" xr:uid="{2F675321-4E31-46AD-9E1F-DC456767CD6E}"/>
    <cellStyle name="Comma 19 3 2 8" xfId="31582" xr:uid="{106578C5-A459-4B4A-994D-38140206F501}"/>
    <cellStyle name="Comma 19 3 3" xfId="13647" xr:uid="{C1979F73-4BD4-4084-A94F-8F7545F1CDB3}"/>
    <cellStyle name="Comma 19 3 3 2" xfId="18879" xr:uid="{DD2CC694-3F4D-4BCA-9D27-50B6D2922BEF}"/>
    <cellStyle name="Comma 19 3 3 2 2" xfId="29345" xr:uid="{AE9A84E0-5B85-4FAA-8952-776BCC508ADF}"/>
    <cellStyle name="Comma 19 3 3 2 2 2" xfId="51014" xr:uid="{723C0921-D6B8-44E0-8648-1B4369364934}"/>
    <cellStyle name="Comma 19 3 3 2 3" xfId="40548" xr:uid="{5160CC34-3213-4BA0-9041-1BC38D3F9D58}"/>
    <cellStyle name="Comma 19 3 3 3" xfId="24113" xr:uid="{17E94B72-8717-4467-AD6D-F018BBCAA318}"/>
    <cellStyle name="Comma 19 3 3 3 2" xfId="45782" xr:uid="{3DCC1554-6925-47CE-9315-8BB7A351E930}"/>
    <cellStyle name="Comma 19 3 3 4" xfId="35316" xr:uid="{3E3433BE-21FD-4907-AA50-B7BEC275B8CC}"/>
    <cellStyle name="Comma 19 3 4" xfId="30837" xr:uid="{8362C454-15D0-4503-AEC9-6BE176B880B9}"/>
    <cellStyle name="Comma 19 4" xfId="9519" xr:uid="{BE3C229C-5CDD-4D35-9E45-627454A551C0}"/>
    <cellStyle name="Comma 19 4 2" xfId="11028" xr:uid="{1927FA69-06AA-4002-B97D-8F6E941F2B85}"/>
    <cellStyle name="Comma 19 4 2 2" xfId="12522" xr:uid="{DB13A137-2770-4604-9E81-63B9111C9DD4}"/>
    <cellStyle name="Comma 19 4 2 2 2" xfId="17758" xr:uid="{2E43C4EF-0E71-4378-83F4-9C610D5368D2}"/>
    <cellStyle name="Comma 19 4 2 2 2 2" xfId="28224" xr:uid="{DD9B6AF6-C9CF-47CF-9920-F1939896A4FF}"/>
    <cellStyle name="Comma 19 4 2 2 2 2 2" xfId="49893" xr:uid="{86AC495E-D07C-40E2-8D1D-E22AF4FDFFA1}"/>
    <cellStyle name="Comma 19 4 2 2 2 3" xfId="39427" xr:uid="{43A9DC44-520E-4DBB-8FA6-FB4E2EFFDB7A}"/>
    <cellStyle name="Comma 19 4 2 2 3" xfId="22992" xr:uid="{05836CD2-7734-42D1-ADF7-EE99E637BFFE}"/>
    <cellStyle name="Comma 19 4 2 2 3 2" xfId="44661" xr:uid="{12DBCE18-A2FC-47BF-A6B4-D285F7DC2EFA}"/>
    <cellStyle name="Comma 19 4 2 2 4" xfId="34195" xr:uid="{C6246D8F-F9F0-413E-BDE5-6DA91FC0FC7B}"/>
    <cellStyle name="Comma 19 4 2 3" xfId="16264" xr:uid="{EB2B5E9C-355C-4148-B2F7-BD8D6B8BAEE3}"/>
    <cellStyle name="Comma 19 4 2 3 2" xfId="26730" xr:uid="{DD47B48B-E651-4F3A-A327-1285FC58A6A6}"/>
    <cellStyle name="Comma 19 4 2 3 2 2" xfId="48399" xr:uid="{D7C4B834-6B93-45A9-99CE-B13A9F7050A6}"/>
    <cellStyle name="Comma 19 4 2 3 3" xfId="37933" xr:uid="{59619059-0453-4C66-BFFC-9725354D8974}"/>
    <cellStyle name="Comma 19 4 2 4" xfId="21498" xr:uid="{6618DE82-90B5-4B15-B7F0-1E97DB8757BF}"/>
    <cellStyle name="Comma 19 4 2 4 2" xfId="43167" xr:uid="{8BF60C77-C3A0-4664-8AF9-0C79B267DC9D}"/>
    <cellStyle name="Comma 19 4 2 5" xfId="32701" xr:uid="{268BDE57-8061-4AD2-BFD1-DEBA74F221E3}"/>
    <cellStyle name="Comma 19 4 3" xfId="10281" xr:uid="{BCEA36ED-A051-4057-901A-4828C080DC76}"/>
    <cellStyle name="Comma 19 4 3 2" xfId="15517" xr:uid="{2CF96958-2532-45EF-9127-DBBEF8031ABA}"/>
    <cellStyle name="Comma 19 4 3 2 2" xfId="25983" xr:uid="{58D14107-0F16-4DBA-9EC9-239F39D95D6F}"/>
    <cellStyle name="Comma 19 4 3 2 2 2" xfId="47652" xr:uid="{444F30EE-9DD4-459A-A3AC-7999990AD0B1}"/>
    <cellStyle name="Comma 19 4 3 2 3" xfId="37186" xr:uid="{B4E33198-D612-404C-ADCA-C5A98615C8FA}"/>
    <cellStyle name="Comma 19 4 3 3" xfId="20751" xr:uid="{73A94740-5C25-4B44-B820-088C78864FE2}"/>
    <cellStyle name="Comma 19 4 3 3 2" xfId="42420" xr:uid="{A6B612E2-0BDD-44CB-8DBC-71F0C2672918}"/>
    <cellStyle name="Comma 19 4 3 4" xfId="31954" xr:uid="{853387CA-7782-43B8-8375-28751EE2E9E4}"/>
    <cellStyle name="Comma 19 4 4" xfId="11775" xr:uid="{5477D8BA-4CF5-499D-B8EC-98EF0E6FFB58}"/>
    <cellStyle name="Comma 19 4 4 2" xfId="17011" xr:uid="{7EAF2E75-5D28-4752-8BD6-358C1B952602}"/>
    <cellStyle name="Comma 19 4 4 2 2" xfId="27477" xr:uid="{BDC04799-5FCF-4822-B3B1-622233D87729}"/>
    <cellStyle name="Comma 19 4 4 2 2 2" xfId="49146" xr:uid="{06AD2477-0652-43ED-9B45-FD6E46E4670D}"/>
    <cellStyle name="Comma 19 4 4 2 3" xfId="38680" xr:uid="{3F81B0D3-1AB5-4705-BA13-DC2D08B99B1F}"/>
    <cellStyle name="Comma 19 4 4 3" xfId="22245" xr:uid="{855C8BC1-DBD8-4E67-91EE-8B740B745B59}"/>
    <cellStyle name="Comma 19 4 4 3 2" xfId="43914" xr:uid="{EC680B40-6A2D-45FA-A949-AD4B29733ABF}"/>
    <cellStyle name="Comma 19 4 4 4" xfId="33448" xr:uid="{D60998F3-A813-415E-8E08-0BFEE12E38C0}"/>
    <cellStyle name="Comma 19 4 5" xfId="14018" xr:uid="{6F3D6361-FEC6-4305-90B7-3C08A87C2D0B}"/>
    <cellStyle name="Comma 19 4 5 2" xfId="19250" xr:uid="{00025FD4-5084-4491-B24A-DD3C7CA01D8F}"/>
    <cellStyle name="Comma 19 4 5 2 2" xfId="29716" xr:uid="{A06B6344-4693-434E-97F0-E15B67442554}"/>
    <cellStyle name="Comma 19 4 5 2 2 2" xfId="51385" xr:uid="{273E7CC2-5CD2-4B51-BD98-30ED9DC3D875}"/>
    <cellStyle name="Comma 19 4 5 2 3" xfId="40919" xr:uid="{A70F4EE2-6185-42AC-9F55-739C0B1DB5DF}"/>
    <cellStyle name="Comma 19 4 5 3" xfId="24484" xr:uid="{45B706AC-D77E-4669-853B-B796FC0895CF}"/>
    <cellStyle name="Comma 19 4 5 3 2" xfId="46153" xr:uid="{6644B3AE-934F-4CB9-AF09-0BF64E0F0300}"/>
    <cellStyle name="Comma 19 4 5 4" xfId="35687" xr:uid="{A7756261-3295-432E-9316-89C1E3E32B2E}"/>
    <cellStyle name="Comma 19 4 6" xfId="14771" xr:uid="{C636A668-4FFF-414F-B67F-211CECBF1348}"/>
    <cellStyle name="Comma 19 4 6 2" xfId="25237" xr:uid="{39A13E2B-3B97-450C-9A30-6ABBA3D2323F}"/>
    <cellStyle name="Comma 19 4 6 2 2" xfId="46906" xr:uid="{5A8407FB-9691-4251-9E9A-C7358C870C37}"/>
    <cellStyle name="Comma 19 4 6 3" xfId="36440" xr:uid="{500227FB-9328-4B26-8701-FC724FF1F9BC}"/>
    <cellStyle name="Comma 19 4 7" xfId="20005" xr:uid="{9F8F89F5-1EA2-4D26-B015-439A9C4BFD79}"/>
    <cellStyle name="Comma 19 4 7 2" xfId="41674" xr:uid="{4B83A784-BB4D-4974-BF51-46B26481C946}"/>
    <cellStyle name="Comma 19 4 8" xfId="31208" xr:uid="{3339D6F3-3E16-4C50-BF20-1A11CA583324}"/>
    <cellStyle name="Comma 19 5" xfId="13277" xr:uid="{9C629113-F890-495F-911E-0CC7F306DCCF}"/>
    <cellStyle name="Comma 19 5 2" xfId="18509" xr:uid="{EE471C61-ACED-4AE0-A6AF-D1E5399571D9}"/>
    <cellStyle name="Comma 19 5 2 2" xfId="28975" xr:uid="{6A153112-498D-4DFC-86E5-0C5B0B9030F1}"/>
    <cellStyle name="Comma 19 5 2 2 2" xfId="50644" xr:uid="{721C2E72-8976-4A5B-B015-93734BDD825E}"/>
    <cellStyle name="Comma 19 5 2 3" xfId="40178" xr:uid="{6D183685-5E5A-40BC-A4FF-7BF0EF429380}"/>
    <cellStyle name="Comma 19 5 3" xfId="23743" xr:uid="{1B0F0D81-0C68-4B8E-9080-B8D2E1A0B813}"/>
    <cellStyle name="Comma 19 5 3 2" xfId="45412" xr:uid="{7E66B7D0-410C-4D8F-A0C2-056EAE0DC422}"/>
    <cellStyle name="Comma 19 5 4" xfId="34946" xr:uid="{79FD9441-4A8E-406F-AC31-BC11CAA8E1E3}"/>
    <cellStyle name="Comma 19 6" xfId="30466" xr:uid="{9B3E64C1-C6D0-41F7-A32F-FE701D6132F7}"/>
    <cellStyle name="Comma 2" xfId="11" xr:uid="{00000000-0005-0000-0000-0000B2010000}"/>
    <cellStyle name="Comma 2 10" xfId="30449" xr:uid="{FF5CF1ED-3E4D-4D5D-A748-B07DDD38462F}"/>
    <cellStyle name="Comma 2 2" xfId="24" xr:uid="{00000000-0005-0000-0000-0000B3010000}"/>
    <cellStyle name="Comma 2 2 2" xfId="297" xr:uid="{00000000-0005-0000-0000-0000B4010000}"/>
    <cellStyle name="Comma 2 2 2 2" xfId="9188" xr:uid="{00000000-0005-0000-0000-0000B5010000}"/>
    <cellStyle name="Comma 2 2 2 2 2" xfId="9937" xr:uid="{597188EF-C73C-4D27-8E54-E354B449BD4B}"/>
    <cellStyle name="Comma 2 2 2 2 2 2" xfId="11446" xr:uid="{019BFA67-AF00-4A7B-9A1F-96FFAD71DC71}"/>
    <cellStyle name="Comma 2 2 2 2 2 2 2" xfId="12940" xr:uid="{D4C5BDE4-C053-4791-AC56-CC9BB8B7288C}"/>
    <cellStyle name="Comma 2 2 2 2 2 2 2 2" xfId="18176" xr:uid="{9B3992F3-9E75-4188-BAD9-D5E2AE7F490A}"/>
    <cellStyle name="Comma 2 2 2 2 2 2 2 2 2" xfId="28642" xr:uid="{D28C2F29-01A1-4415-A349-FFA87D88D089}"/>
    <cellStyle name="Comma 2 2 2 2 2 2 2 2 2 2" xfId="50311" xr:uid="{E6385AE1-9F8E-4411-956E-E22E020A06AF}"/>
    <cellStyle name="Comma 2 2 2 2 2 2 2 2 3" xfId="39845" xr:uid="{F8E9A928-E540-4735-A3A9-3C9717F523D2}"/>
    <cellStyle name="Comma 2 2 2 2 2 2 2 3" xfId="23410" xr:uid="{0959A3E8-5B73-4039-99A4-2D47E6E14897}"/>
    <cellStyle name="Comma 2 2 2 2 2 2 2 3 2" xfId="45079" xr:uid="{EEBCFFBA-09B5-4FEB-83E0-21186431CF8D}"/>
    <cellStyle name="Comma 2 2 2 2 2 2 2 4" xfId="34613" xr:uid="{E1F75525-F5DB-462D-AC5A-A7D2230C93E6}"/>
    <cellStyle name="Comma 2 2 2 2 2 2 3" xfId="16682" xr:uid="{78DE5D46-4154-4E4F-BBF8-6D5B543B08B4}"/>
    <cellStyle name="Comma 2 2 2 2 2 2 3 2" xfId="27148" xr:uid="{DC5B60CF-25C0-464C-BE09-0458A28BF6C7}"/>
    <cellStyle name="Comma 2 2 2 2 2 2 3 2 2" xfId="48817" xr:uid="{7A7AC300-CF0E-4266-B314-7193DFB2A358}"/>
    <cellStyle name="Comma 2 2 2 2 2 2 3 3" xfId="38351" xr:uid="{63D75C25-8335-4D84-9674-4D510EF72CAC}"/>
    <cellStyle name="Comma 2 2 2 2 2 2 4" xfId="21916" xr:uid="{F4F8D33D-BA80-4039-94BF-98587EB86871}"/>
    <cellStyle name="Comma 2 2 2 2 2 2 4 2" xfId="43585" xr:uid="{6C0F6195-719B-441D-B06C-DE4FD496852A}"/>
    <cellStyle name="Comma 2 2 2 2 2 2 5" xfId="33119" xr:uid="{B47ED3DE-E6BB-4852-BD34-CE380141A36A}"/>
    <cellStyle name="Comma 2 2 2 2 2 3" xfId="10699" xr:uid="{36C6EE08-7361-4BAD-8F9A-D0275B062E4A}"/>
    <cellStyle name="Comma 2 2 2 2 2 3 2" xfId="15935" xr:uid="{90DB275B-D2C8-4F56-9050-AFEDADBB0A57}"/>
    <cellStyle name="Comma 2 2 2 2 2 3 2 2" xfId="26401" xr:uid="{E70141D2-6C75-4021-AFD4-51FC8169E7BD}"/>
    <cellStyle name="Comma 2 2 2 2 2 3 2 2 2" xfId="48070" xr:uid="{F48F6BE2-0F7C-4F37-A112-DA326F917786}"/>
    <cellStyle name="Comma 2 2 2 2 2 3 2 3" xfId="37604" xr:uid="{832B08AC-DFC8-47FB-96D2-1EEE1B150BD1}"/>
    <cellStyle name="Comma 2 2 2 2 2 3 3" xfId="21169" xr:uid="{C8AA1B4A-D1D0-4BE7-9E1A-2F1516D1AD5C}"/>
    <cellStyle name="Comma 2 2 2 2 2 3 3 2" xfId="42838" xr:uid="{65A142DB-4392-444C-9A19-3B73F20C0CC6}"/>
    <cellStyle name="Comma 2 2 2 2 2 3 4" xfId="32372" xr:uid="{B75D309C-EFBD-4039-BC83-B3CA758BB659}"/>
    <cellStyle name="Comma 2 2 2 2 2 4" xfId="12193" xr:uid="{8D16867A-2D66-4D04-9AB0-32FB59D83BE9}"/>
    <cellStyle name="Comma 2 2 2 2 2 4 2" xfId="17429" xr:uid="{55067197-65DA-4613-BFAC-55B0A782326F}"/>
    <cellStyle name="Comma 2 2 2 2 2 4 2 2" xfId="27895" xr:uid="{E4B70C35-DB64-4EA0-89E7-D66E86723880}"/>
    <cellStyle name="Comma 2 2 2 2 2 4 2 2 2" xfId="49564" xr:uid="{782CC6C7-BEAC-4BF0-8507-02DCA858413A}"/>
    <cellStyle name="Comma 2 2 2 2 2 4 2 3" xfId="39098" xr:uid="{5F289B0B-5B6C-4222-AFB2-F147D891EEEA}"/>
    <cellStyle name="Comma 2 2 2 2 2 4 3" xfId="22663" xr:uid="{21262149-BEF5-46F0-950B-E300A6F0298F}"/>
    <cellStyle name="Comma 2 2 2 2 2 4 3 2" xfId="44332" xr:uid="{91FECFBC-9CD7-47E9-B879-67B314C01638}"/>
    <cellStyle name="Comma 2 2 2 2 2 4 4" xfId="33866" xr:uid="{64E541DF-EDD4-42A1-A434-D149C34D00FA}"/>
    <cellStyle name="Comma 2 2 2 2 2 5" xfId="14436" xr:uid="{E912BBE8-0553-4AF6-BA49-5FC3591DE5D5}"/>
    <cellStyle name="Comma 2 2 2 2 2 5 2" xfId="19668" xr:uid="{F34F146D-F1C2-4332-A127-E968ABE921D0}"/>
    <cellStyle name="Comma 2 2 2 2 2 5 2 2" xfId="30134" xr:uid="{16AAAAB6-291B-4723-9718-CFF184DC89E5}"/>
    <cellStyle name="Comma 2 2 2 2 2 5 2 2 2" xfId="51803" xr:uid="{9D41D4E2-837C-487E-9261-ED74E82DCAB2}"/>
    <cellStyle name="Comma 2 2 2 2 2 5 2 3" xfId="41337" xr:uid="{0673FF45-A53F-40C5-8840-7E432A63EB51}"/>
    <cellStyle name="Comma 2 2 2 2 2 5 3" xfId="24902" xr:uid="{1A8E9423-D34A-4597-B9AE-3F5E5B586DDB}"/>
    <cellStyle name="Comma 2 2 2 2 2 5 3 2" xfId="46571" xr:uid="{354F9FA1-89A9-4F8E-9D70-E00AFB99BE30}"/>
    <cellStyle name="Comma 2 2 2 2 2 5 4" xfId="36105" xr:uid="{58C579C1-A736-47FA-8CE5-358C3FAF5161}"/>
    <cellStyle name="Comma 2 2 2 2 2 6" xfId="15189" xr:uid="{A9233210-153B-4C52-A514-C4A9DAD918C3}"/>
    <cellStyle name="Comma 2 2 2 2 2 6 2" xfId="25655" xr:uid="{CEAFBBF3-598D-4FE1-A669-554B370D7E61}"/>
    <cellStyle name="Comma 2 2 2 2 2 6 2 2" xfId="47324" xr:uid="{11E42CA6-65EA-4C72-953F-9DE0A1BAEA74}"/>
    <cellStyle name="Comma 2 2 2 2 2 6 3" xfId="36858" xr:uid="{CE71A460-610D-493C-B8F3-8C09DB20FBD8}"/>
    <cellStyle name="Comma 2 2 2 2 2 7" xfId="20423" xr:uid="{16521E89-23D5-417C-9AD4-8B1C341AD9EF}"/>
    <cellStyle name="Comma 2 2 2 2 2 7 2" xfId="42092" xr:uid="{77B2808A-3235-4E5F-B7F8-55DCBD97C740}"/>
    <cellStyle name="Comma 2 2 2 2 2 8" xfId="31626" xr:uid="{FB67A625-B0A9-4567-9708-358F6412378F}"/>
    <cellStyle name="Comma 2 2 2 2 3" xfId="13691" xr:uid="{174A03F4-4094-417E-B2EA-E13C404FAA60}"/>
    <cellStyle name="Comma 2 2 2 2 3 2" xfId="18923" xr:uid="{CEF84C47-BF33-4E5E-8459-B4399E7AB1AC}"/>
    <cellStyle name="Comma 2 2 2 2 3 2 2" xfId="29389" xr:uid="{81C92A60-01B8-4208-A46B-8894F92B83EA}"/>
    <cellStyle name="Comma 2 2 2 2 3 2 2 2" xfId="51058" xr:uid="{3863D8B0-9B32-4D55-804A-80E606A35B77}"/>
    <cellStyle name="Comma 2 2 2 2 3 2 3" xfId="40592" xr:uid="{3967CFBB-C461-43E8-A5C0-2B7BEB145BD9}"/>
    <cellStyle name="Comma 2 2 2 2 3 3" xfId="24157" xr:uid="{A90B762F-90DE-4CB3-B990-CA4DDA712FAD}"/>
    <cellStyle name="Comma 2 2 2 2 3 3 2" xfId="45826" xr:uid="{8ECDBABE-33E4-4497-9D03-3B96DFF4CF54}"/>
    <cellStyle name="Comma 2 2 2 2 3 4" xfId="35360" xr:uid="{8A5EEC74-F717-46F5-9C00-FA94D5031DB0}"/>
    <cellStyle name="Comma 2 2 2 2 4" xfId="30881" xr:uid="{A6855EAD-0886-4F08-B3D2-EE559A89DA6B}"/>
    <cellStyle name="Comma 2 2 2 3" xfId="9563" xr:uid="{58144186-870B-4988-BB7F-176DB144E9B3}"/>
    <cellStyle name="Comma 2 2 2 3 2" xfId="11072" xr:uid="{A5536A19-0FF3-410C-BDCD-315B99ADB221}"/>
    <cellStyle name="Comma 2 2 2 3 2 2" xfId="12566" xr:uid="{096F18C5-DD7D-482E-BE6B-C7D62DCDA022}"/>
    <cellStyle name="Comma 2 2 2 3 2 2 2" xfId="17802" xr:uid="{B2C535BE-1421-422A-8A99-D0C5B00C4181}"/>
    <cellStyle name="Comma 2 2 2 3 2 2 2 2" xfId="28268" xr:uid="{39734BAC-F99E-4F91-A85C-A391EE3469B8}"/>
    <cellStyle name="Comma 2 2 2 3 2 2 2 2 2" xfId="49937" xr:uid="{A2DC74D5-9B7B-4A43-B06A-39CA50EAA5AA}"/>
    <cellStyle name="Comma 2 2 2 3 2 2 2 3" xfId="39471" xr:uid="{FD08BBAF-CF30-4E79-AAB8-864508CCE9B5}"/>
    <cellStyle name="Comma 2 2 2 3 2 2 3" xfId="23036" xr:uid="{DA8D3FDA-2F88-423E-837F-1065F1A1CE1D}"/>
    <cellStyle name="Comma 2 2 2 3 2 2 3 2" xfId="44705" xr:uid="{80A9CC13-3A77-4877-A727-9468DE7D226F}"/>
    <cellStyle name="Comma 2 2 2 3 2 2 4" xfId="34239" xr:uid="{1DA21744-3E36-422B-95D7-FFD22087A302}"/>
    <cellStyle name="Comma 2 2 2 3 2 3" xfId="16308" xr:uid="{5BE0DFD7-3F96-4296-BCAA-AABECC787FDA}"/>
    <cellStyle name="Comma 2 2 2 3 2 3 2" xfId="26774" xr:uid="{885A5BF4-9FE5-41BA-9C33-60F433450C93}"/>
    <cellStyle name="Comma 2 2 2 3 2 3 2 2" xfId="48443" xr:uid="{15195AD2-8507-4934-BE2B-52BED6FE65A0}"/>
    <cellStyle name="Comma 2 2 2 3 2 3 3" xfId="37977" xr:uid="{5A1C6256-ACBE-4E71-BBAB-E3A84088C323}"/>
    <cellStyle name="Comma 2 2 2 3 2 4" xfId="21542" xr:uid="{04A32CAA-5A9A-441A-9821-E5B504517FB8}"/>
    <cellStyle name="Comma 2 2 2 3 2 4 2" xfId="43211" xr:uid="{9F8D80DF-BE83-4D17-8FC0-9FABFE95A1D0}"/>
    <cellStyle name="Comma 2 2 2 3 2 5" xfId="32745" xr:uid="{373A1A85-FE03-4A7F-B52C-5B746BAA1F52}"/>
    <cellStyle name="Comma 2 2 2 3 3" xfId="10325" xr:uid="{A4EB90E9-8DE9-48FD-8E55-8C67D5FCBF0E}"/>
    <cellStyle name="Comma 2 2 2 3 3 2" xfId="15561" xr:uid="{487FAD46-E774-402B-BAE5-B86C2E676DC4}"/>
    <cellStyle name="Comma 2 2 2 3 3 2 2" xfId="26027" xr:uid="{1EFF4F84-9925-48E5-B54E-2D55EBA24864}"/>
    <cellStyle name="Comma 2 2 2 3 3 2 2 2" xfId="47696" xr:uid="{E0BF5BDF-BBEA-4511-AC3B-05A4FC927F8F}"/>
    <cellStyle name="Comma 2 2 2 3 3 2 3" xfId="37230" xr:uid="{0852D078-E290-4733-A9D0-5052823729FD}"/>
    <cellStyle name="Comma 2 2 2 3 3 3" xfId="20795" xr:uid="{3D62C64F-2B64-4CFE-9B9F-E637D9BF261F}"/>
    <cellStyle name="Comma 2 2 2 3 3 3 2" xfId="42464" xr:uid="{327E1FE1-7AF7-406D-9A84-57E42EAF58B8}"/>
    <cellStyle name="Comma 2 2 2 3 3 4" xfId="31998" xr:uid="{A5737B42-8DF2-4842-9E83-4ADD68F8A1DF}"/>
    <cellStyle name="Comma 2 2 2 3 4" xfId="11819" xr:uid="{A8938D14-4A76-4EFD-BB93-3CDB993831EA}"/>
    <cellStyle name="Comma 2 2 2 3 4 2" xfId="17055" xr:uid="{7773B203-F250-4B9D-BB0F-4A0536F976AF}"/>
    <cellStyle name="Comma 2 2 2 3 4 2 2" xfId="27521" xr:uid="{3982D1F1-61CA-4580-9CF6-20C17134A5D8}"/>
    <cellStyle name="Comma 2 2 2 3 4 2 2 2" xfId="49190" xr:uid="{1CF3C357-E72B-4817-9DE0-403BCAC33CC8}"/>
    <cellStyle name="Comma 2 2 2 3 4 2 3" xfId="38724" xr:uid="{1AF0EFCA-9908-4B96-B232-DF141BE67A2D}"/>
    <cellStyle name="Comma 2 2 2 3 4 3" xfId="22289" xr:uid="{2F84675D-1AEE-4477-AFDF-DA4444BA6822}"/>
    <cellStyle name="Comma 2 2 2 3 4 3 2" xfId="43958" xr:uid="{F2A8BDBE-A892-4928-BB60-56AB22ACEF7F}"/>
    <cellStyle name="Comma 2 2 2 3 4 4" xfId="33492" xr:uid="{F63AD835-60E7-4CCC-8B3D-70214F2CA0ED}"/>
    <cellStyle name="Comma 2 2 2 3 5" xfId="14062" xr:uid="{EAF48D14-A7EC-4E55-8679-9D7D85A7C663}"/>
    <cellStyle name="Comma 2 2 2 3 5 2" xfId="19294" xr:uid="{F604CC6B-348D-4D65-A45F-40D54E014968}"/>
    <cellStyle name="Comma 2 2 2 3 5 2 2" xfId="29760" xr:uid="{17E2B1DE-896E-4D22-B161-0FACF8455742}"/>
    <cellStyle name="Comma 2 2 2 3 5 2 2 2" xfId="51429" xr:uid="{77B4F579-6804-44B2-95CD-607B096C27C0}"/>
    <cellStyle name="Comma 2 2 2 3 5 2 3" xfId="40963" xr:uid="{1223078A-F358-4CB6-9FF3-DC1F0DE9BD07}"/>
    <cellStyle name="Comma 2 2 2 3 5 3" xfId="24528" xr:uid="{77AE4524-EDA1-4818-A13E-BE8DD8E10B7F}"/>
    <cellStyle name="Comma 2 2 2 3 5 3 2" xfId="46197" xr:uid="{CAB2F333-C302-47A9-A82B-6F0F5451D88A}"/>
    <cellStyle name="Comma 2 2 2 3 5 4" xfId="35731" xr:uid="{56E40CD8-3574-4A88-80A4-084B6F0CCF4D}"/>
    <cellStyle name="Comma 2 2 2 3 6" xfId="14815" xr:uid="{58D7A075-A908-4282-8B1F-BECDF4A51F95}"/>
    <cellStyle name="Comma 2 2 2 3 6 2" xfId="25281" xr:uid="{8972F046-51AB-4E5C-AC1D-5F9523497E9B}"/>
    <cellStyle name="Comma 2 2 2 3 6 2 2" xfId="46950" xr:uid="{A1F7ECD7-A9D0-4B5B-985D-31C3A15C4840}"/>
    <cellStyle name="Comma 2 2 2 3 6 3" xfId="36484" xr:uid="{E300BAFE-F070-4F31-AB3A-6769452883B2}"/>
    <cellStyle name="Comma 2 2 2 3 7" xfId="20049" xr:uid="{0A64E1F9-A9BD-4CC9-9295-0FB3125C130D}"/>
    <cellStyle name="Comma 2 2 2 3 7 2" xfId="41718" xr:uid="{B616FB4E-D4C5-4A8C-BAC7-AD765FBC9271}"/>
    <cellStyle name="Comma 2 2 2 3 8" xfId="31252" xr:uid="{C867C3BE-D4AB-46F0-A3A3-82D6CC9EA101}"/>
    <cellStyle name="Comma 2 2 2 4" xfId="13320" xr:uid="{0B82443D-E946-4AE7-8CAC-F87B9CF51A6E}"/>
    <cellStyle name="Comma 2 2 2 4 2" xfId="18552" xr:uid="{361257FE-992A-4645-9576-97BA18C3F2D4}"/>
    <cellStyle name="Comma 2 2 2 4 2 2" xfId="29018" xr:uid="{E848B062-2A5F-40EB-9004-6B503580DF51}"/>
    <cellStyle name="Comma 2 2 2 4 2 2 2" xfId="50687" xr:uid="{5011B8A8-D18D-419C-8045-A949AA7AF9B4}"/>
    <cellStyle name="Comma 2 2 2 4 2 3" xfId="40221" xr:uid="{0557617A-476B-4678-A7C2-227F4092A6D8}"/>
    <cellStyle name="Comma 2 2 2 4 3" xfId="23786" xr:uid="{FDF5B104-B64C-4087-8015-23923ADE7D9F}"/>
    <cellStyle name="Comma 2 2 2 4 3 2" xfId="45455" xr:uid="{9088B642-F36B-41D2-B863-2FCA46B364C9}"/>
    <cellStyle name="Comma 2 2 2 4 4" xfId="34989" xr:uid="{F9190DB6-6391-41C2-94F7-4D618953DC63}"/>
    <cellStyle name="Comma 2 2 2 5" xfId="30510" xr:uid="{CBFA5B31-AC3B-47AD-8817-3B6FC0998014}"/>
    <cellStyle name="Comma 2 2 3" xfId="296" xr:uid="{00000000-0005-0000-0000-0000B6010000}"/>
    <cellStyle name="Comma 2 2 3 2" xfId="9187" xr:uid="{00000000-0005-0000-0000-0000B7010000}"/>
    <cellStyle name="Comma 2 2 3 2 2" xfId="9936" xr:uid="{A251EE13-BD19-4A3E-8DF6-88AA58128610}"/>
    <cellStyle name="Comma 2 2 3 2 2 2" xfId="11445" xr:uid="{EF494D29-02F2-41BF-84EC-A5BBC0DC916E}"/>
    <cellStyle name="Comma 2 2 3 2 2 2 2" xfId="12939" xr:uid="{F51E4924-1F90-401C-96DA-B3A7CBEC606E}"/>
    <cellStyle name="Comma 2 2 3 2 2 2 2 2" xfId="18175" xr:uid="{2FF34F17-D6DB-422E-9A95-4C3784BC5607}"/>
    <cellStyle name="Comma 2 2 3 2 2 2 2 2 2" xfId="28641" xr:uid="{213D3FAD-20D4-491C-A96F-E8E9C1345CF3}"/>
    <cellStyle name="Comma 2 2 3 2 2 2 2 2 2 2" xfId="50310" xr:uid="{039EB688-024F-472A-B63A-D39A33D1A170}"/>
    <cellStyle name="Comma 2 2 3 2 2 2 2 2 3" xfId="39844" xr:uid="{BB868A3C-2305-4B50-80F1-3E286608E498}"/>
    <cellStyle name="Comma 2 2 3 2 2 2 2 3" xfId="23409" xr:uid="{F9D5DBEE-B9B3-4ED8-A780-DA49227E8072}"/>
    <cellStyle name="Comma 2 2 3 2 2 2 2 3 2" xfId="45078" xr:uid="{54D91359-5631-4117-A678-692307DAE09D}"/>
    <cellStyle name="Comma 2 2 3 2 2 2 2 4" xfId="34612" xr:uid="{4562D8A4-3FE0-4F8C-A374-EC93932D9CC9}"/>
    <cellStyle name="Comma 2 2 3 2 2 2 3" xfId="16681" xr:uid="{608A5AA4-51B1-4E47-B43E-8C8E89B097D9}"/>
    <cellStyle name="Comma 2 2 3 2 2 2 3 2" xfId="27147" xr:uid="{9E8825A5-108C-4662-ADC5-65DADE72AB20}"/>
    <cellStyle name="Comma 2 2 3 2 2 2 3 2 2" xfId="48816" xr:uid="{8834A465-DAD1-4CDC-981D-B3099BC9227E}"/>
    <cellStyle name="Comma 2 2 3 2 2 2 3 3" xfId="38350" xr:uid="{33981D04-0C5E-4993-85B4-C9ED21E3446B}"/>
    <cellStyle name="Comma 2 2 3 2 2 2 4" xfId="21915" xr:uid="{3E35693E-9114-4D3A-A398-B75EA0B8DE4C}"/>
    <cellStyle name="Comma 2 2 3 2 2 2 4 2" xfId="43584" xr:uid="{61E8A324-2AD1-4532-8E45-D2C63D13346E}"/>
    <cellStyle name="Comma 2 2 3 2 2 2 5" xfId="33118" xr:uid="{0BFFDC58-48AD-4CAA-A779-AAA33C49F838}"/>
    <cellStyle name="Comma 2 2 3 2 2 3" xfId="10698" xr:uid="{D836991E-D0D4-40FC-8245-6F247EB03A18}"/>
    <cellStyle name="Comma 2 2 3 2 2 3 2" xfId="15934" xr:uid="{B21FC5C5-35D1-4FB2-9E84-B55773C63CC4}"/>
    <cellStyle name="Comma 2 2 3 2 2 3 2 2" xfId="26400" xr:uid="{B4F0A1F6-A44E-42F8-9FE3-1176F819CA92}"/>
    <cellStyle name="Comma 2 2 3 2 2 3 2 2 2" xfId="48069" xr:uid="{46DE7F96-3351-4D76-A734-420CD3E4EA0D}"/>
    <cellStyle name="Comma 2 2 3 2 2 3 2 3" xfId="37603" xr:uid="{59A6E8EA-A496-4AC6-94F2-15A2927943E0}"/>
    <cellStyle name="Comma 2 2 3 2 2 3 3" xfId="21168" xr:uid="{B9B90FC3-AD6E-4800-A333-29468F614D04}"/>
    <cellStyle name="Comma 2 2 3 2 2 3 3 2" xfId="42837" xr:uid="{77C30035-CFCE-4D10-8F4F-308D65CA4605}"/>
    <cellStyle name="Comma 2 2 3 2 2 3 4" xfId="32371" xr:uid="{0BD419E3-073B-4513-B4CB-8B60C5125F70}"/>
    <cellStyle name="Comma 2 2 3 2 2 4" xfId="12192" xr:uid="{3F83CD87-F68F-4842-A1AE-B7F3788A4D31}"/>
    <cellStyle name="Comma 2 2 3 2 2 4 2" xfId="17428" xr:uid="{A33DD64C-9D61-4B99-867C-35DE2C719C2F}"/>
    <cellStyle name="Comma 2 2 3 2 2 4 2 2" xfId="27894" xr:uid="{DE5290FD-67ED-49BF-A21B-D8A59A0F3F15}"/>
    <cellStyle name="Comma 2 2 3 2 2 4 2 2 2" xfId="49563" xr:uid="{209040AF-BF30-4127-A95C-E3C8D96A9D74}"/>
    <cellStyle name="Comma 2 2 3 2 2 4 2 3" xfId="39097" xr:uid="{0571CAEE-5430-4851-B6A1-5EA773DD6A80}"/>
    <cellStyle name="Comma 2 2 3 2 2 4 3" xfId="22662" xr:uid="{529AA268-8D81-4A24-8539-4CE692737473}"/>
    <cellStyle name="Comma 2 2 3 2 2 4 3 2" xfId="44331" xr:uid="{42C83079-1630-4A28-BF1F-DF576566AAC6}"/>
    <cellStyle name="Comma 2 2 3 2 2 4 4" xfId="33865" xr:uid="{BE7FD0DA-C2B0-4E00-8205-BB9501A5CEAC}"/>
    <cellStyle name="Comma 2 2 3 2 2 5" xfId="14435" xr:uid="{A8B0F343-5132-42DE-9F84-52E50920ACFB}"/>
    <cellStyle name="Comma 2 2 3 2 2 5 2" xfId="19667" xr:uid="{74B20AA3-C2D9-46B1-BEDA-2E917C3D0706}"/>
    <cellStyle name="Comma 2 2 3 2 2 5 2 2" xfId="30133" xr:uid="{1E1D2830-DD0B-4067-9A95-B5F94D7AC0BB}"/>
    <cellStyle name="Comma 2 2 3 2 2 5 2 2 2" xfId="51802" xr:uid="{0BCE61F1-7E9B-4054-9A1A-B64E1EF58BC1}"/>
    <cellStyle name="Comma 2 2 3 2 2 5 2 3" xfId="41336" xr:uid="{C05B15C1-6AF2-4455-858B-9642A868C54B}"/>
    <cellStyle name="Comma 2 2 3 2 2 5 3" xfId="24901" xr:uid="{B631004F-D177-496E-A36B-CC44E09218C2}"/>
    <cellStyle name="Comma 2 2 3 2 2 5 3 2" xfId="46570" xr:uid="{645B1DC6-993A-4A62-BFEE-CF895D510D7A}"/>
    <cellStyle name="Comma 2 2 3 2 2 5 4" xfId="36104" xr:uid="{45EC0179-7C85-4A23-B911-88E585312DEF}"/>
    <cellStyle name="Comma 2 2 3 2 2 6" xfId="15188" xr:uid="{BD4A9ECC-9723-4379-A4B0-C6E86966BF94}"/>
    <cellStyle name="Comma 2 2 3 2 2 6 2" xfId="25654" xr:uid="{0ECA4D19-2D59-46BD-A776-F28CAF0E28BC}"/>
    <cellStyle name="Comma 2 2 3 2 2 6 2 2" xfId="47323" xr:uid="{238FB49D-52F0-4CFB-A804-27CF21590476}"/>
    <cellStyle name="Comma 2 2 3 2 2 6 3" xfId="36857" xr:uid="{F6DBAB48-5BEA-4A6E-B96E-7D57301BF9A5}"/>
    <cellStyle name="Comma 2 2 3 2 2 7" xfId="20422" xr:uid="{6966BCBB-42EC-4ADF-92A2-9043F4405A25}"/>
    <cellStyle name="Comma 2 2 3 2 2 7 2" xfId="42091" xr:uid="{29FD242F-605C-4E93-B7CC-48B48535A246}"/>
    <cellStyle name="Comma 2 2 3 2 2 8" xfId="31625" xr:uid="{9A1C3A86-F6E2-442A-9A1F-929A7A1E94E7}"/>
    <cellStyle name="Comma 2 2 3 2 3" xfId="13690" xr:uid="{6E95E24B-A60F-4BA1-960C-A50077AC2DD7}"/>
    <cellStyle name="Comma 2 2 3 2 3 2" xfId="18922" xr:uid="{EB48BD47-3008-4A76-A8E2-DEE0E6FD0CE1}"/>
    <cellStyle name="Comma 2 2 3 2 3 2 2" xfId="29388" xr:uid="{4508AECC-7384-4111-AB80-43849C0F413D}"/>
    <cellStyle name="Comma 2 2 3 2 3 2 2 2" xfId="51057" xr:uid="{C03C26BE-B949-4359-A677-F50B2ABE03E0}"/>
    <cellStyle name="Comma 2 2 3 2 3 2 3" xfId="40591" xr:uid="{8348D8F8-B759-49EC-BBD4-E929C819A24A}"/>
    <cellStyle name="Comma 2 2 3 2 3 3" xfId="24156" xr:uid="{F30CF365-CB22-4262-B1F0-660770AC56E7}"/>
    <cellStyle name="Comma 2 2 3 2 3 3 2" xfId="45825" xr:uid="{F9F49C9B-F05F-415B-8AA4-A69E57E0DCC7}"/>
    <cellStyle name="Comma 2 2 3 2 3 4" xfId="35359" xr:uid="{D6664F1E-C430-4C05-9239-1DEE5E8A7944}"/>
    <cellStyle name="Comma 2 2 3 2 4" xfId="30880" xr:uid="{538294F8-706D-4DAC-AC9D-07E9B7483C1B}"/>
    <cellStyle name="Comma 2 2 3 3" xfId="9562" xr:uid="{077884EF-BD73-41C5-905A-B5E0BC44C36F}"/>
    <cellStyle name="Comma 2 2 3 3 2" xfId="11071" xr:uid="{A8DC5FDC-7707-4389-B045-B42F2C5FBBE3}"/>
    <cellStyle name="Comma 2 2 3 3 2 2" xfId="12565" xr:uid="{5AE8EF71-287F-4A0C-8F48-C60DB347BFC4}"/>
    <cellStyle name="Comma 2 2 3 3 2 2 2" xfId="17801" xr:uid="{A1C54493-EC8A-43CA-8389-357503D7CF73}"/>
    <cellStyle name="Comma 2 2 3 3 2 2 2 2" xfId="28267" xr:uid="{C6BE470C-D47C-4C31-87EA-D8AE5FF5DADC}"/>
    <cellStyle name="Comma 2 2 3 3 2 2 2 2 2" xfId="49936" xr:uid="{0782804A-4EF0-46F6-8058-816422DB4C5E}"/>
    <cellStyle name="Comma 2 2 3 3 2 2 2 3" xfId="39470" xr:uid="{F5622DFE-FE98-40E5-B21D-FA5D3BCB10EF}"/>
    <cellStyle name="Comma 2 2 3 3 2 2 3" xfId="23035" xr:uid="{B159B483-661F-4C21-88DC-93CB6BBAD296}"/>
    <cellStyle name="Comma 2 2 3 3 2 2 3 2" xfId="44704" xr:uid="{02BD9FA5-34B0-4510-9343-D97F79DD91A4}"/>
    <cellStyle name="Comma 2 2 3 3 2 2 4" xfId="34238" xr:uid="{E9F64444-13FC-45CE-9BAD-487D3F509517}"/>
    <cellStyle name="Comma 2 2 3 3 2 3" xfId="16307" xr:uid="{FFFD7013-BDAD-4BD1-895C-68BB198750FE}"/>
    <cellStyle name="Comma 2 2 3 3 2 3 2" xfId="26773" xr:uid="{8219D82A-FDBB-4215-BFED-0BD17B0F84DE}"/>
    <cellStyle name="Comma 2 2 3 3 2 3 2 2" xfId="48442" xr:uid="{5C063B7B-2751-4439-A291-449AAAF9EE47}"/>
    <cellStyle name="Comma 2 2 3 3 2 3 3" xfId="37976" xr:uid="{EB7A54FA-8DF7-4544-83FD-5FC9D7E371E7}"/>
    <cellStyle name="Comma 2 2 3 3 2 4" xfId="21541" xr:uid="{92948CCF-F7C7-4ACB-A657-4236833560B1}"/>
    <cellStyle name="Comma 2 2 3 3 2 4 2" xfId="43210" xr:uid="{69CEDDA8-435F-4B9B-B3CB-E3FC0E1122D3}"/>
    <cellStyle name="Comma 2 2 3 3 2 5" xfId="32744" xr:uid="{2ED023CF-86C2-4C5B-AF99-6596DBA2186E}"/>
    <cellStyle name="Comma 2 2 3 3 3" xfId="10324" xr:uid="{2B1DF3F6-418A-4A22-B399-A21C3A9E59E2}"/>
    <cellStyle name="Comma 2 2 3 3 3 2" xfId="15560" xr:uid="{32FFFDA2-1786-42C0-94F3-09031BA8BB7D}"/>
    <cellStyle name="Comma 2 2 3 3 3 2 2" xfId="26026" xr:uid="{2AE70406-7E67-4042-9579-4848237ABB48}"/>
    <cellStyle name="Comma 2 2 3 3 3 2 2 2" xfId="47695" xr:uid="{662FC98E-F1B7-437C-B316-6522D1ACEC9E}"/>
    <cellStyle name="Comma 2 2 3 3 3 2 3" xfId="37229" xr:uid="{9E29B9D1-83AE-444C-8CF8-49D6C9B78C45}"/>
    <cellStyle name="Comma 2 2 3 3 3 3" xfId="20794" xr:uid="{49A4CFE3-F1A8-44A4-9E20-ED17C09FBCD5}"/>
    <cellStyle name="Comma 2 2 3 3 3 3 2" xfId="42463" xr:uid="{384596A2-33AF-4B83-8FAD-9CBF30C458C7}"/>
    <cellStyle name="Comma 2 2 3 3 3 4" xfId="31997" xr:uid="{35E24589-D699-4764-A9FE-9E0808C56F0B}"/>
    <cellStyle name="Comma 2 2 3 3 4" xfId="11818" xr:uid="{6D825DD3-34CE-4F60-92C5-25E8EDB21793}"/>
    <cellStyle name="Comma 2 2 3 3 4 2" xfId="17054" xr:uid="{C22F7091-206F-4BA3-A372-C31CA81B0646}"/>
    <cellStyle name="Comma 2 2 3 3 4 2 2" xfId="27520" xr:uid="{21009AC6-D9A5-4527-908C-F32AB1B9AA5F}"/>
    <cellStyle name="Comma 2 2 3 3 4 2 2 2" xfId="49189" xr:uid="{5FC95544-95C6-4C89-82A8-CE2E8038D369}"/>
    <cellStyle name="Comma 2 2 3 3 4 2 3" xfId="38723" xr:uid="{597DCE75-2A4C-452A-A8D5-0A123B4A2461}"/>
    <cellStyle name="Comma 2 2 3 3 4 3" xfId="22288" xr:uid="{70BC2372-32A7-41C6-B7F6-C2FE6C8115EE}"/>
    <cellStyle name="Comma 2 2 3 3 4 3 2" xfId="43957" xr:uid="{A859E8B6-12ED-4080-B5B9-1807D2735EEB}"/>
    <cellStyle name="Comma 2 2 3 3 4 4" xfId="33491" xr:uid="{D00EE0E9-36F2-4CA1-9EDF-D8FB75D31E98}"/>
    <cellStyle name="Comma 2 2 3 3 5" xfId="14061" xr:uid="{63A36905-BFFE-4E06-85D7-FB1CE334B765}"/>
    <cellStyle name="Comma 2 2 3 3 5 2" xfId="19293" xr:uid="{F88DDED0-CE46-43AB-946A-ABAA9231E18E}"/>
    <cellStyle name="Comma 2 2 3 3 5 2 2" xfId="29759" xr:uid="{79DBEECF-3D99-4BD1-BC09-E44C224960A3}"/>
    <cellStyle name="Comma 2 2 3 3 5 2 2 2" xfId="51428" xr:uid="{A5A72BF6-4E91-4143-BE74-65E8FF7603B5}"/>
    <cellStyle name="Comma 2 2 3 3 5 2 3" xfId="40962" xr:uid="{EFBDC3F5-484C-402A-BF2F-98890EF89B98}"/>
    <cellStyle name="Comma 2 2 3 3 5 3" xfId="24527" xr:uid="{A5588FD5-9265-48CA-8E6C-560C8380C6B6}"/>
    <cellStyle name="Comma 2 2 3 3 5 3 2" xfId="46196" xr:uid="{9E448211-1661-4985-A4D4-1AC5A93DC176}"/>
    <cellStyle name="Comma 2 2 3 3 5 4" xfId="35730" xr:uid="{C1AFC688-465A-4F19-8346-9751AD61C3F9}"/>
    <cellStyle name="Comma 2 2 3 3 6" xfId="14814" xr:uid="{76BAAD8F-8F28-46E1-A944-E1C175EB99E0}"/>
    <cellStyle name="Comma 2 2 3 3 6 2" xfId="25280" xr:uid="{27F7DFA8-A3DD-4832-A02C-6A55BE670466}"/>
    <cellStyle name="Comma 2 2 3 3 6 2 2" xfId="46949" xr:uid="{2698204D-0F47-472C-8C75-45A58A0EFE47}"/>
    <cellStyle name="Comma 2 2 3 3 6 3" xfId="36483" xr:uid="{CAD3064C-48D0-4F05-BD1F-97E917C976EA}"/>
    <cellStyle name="Comma 2 2 3 3 7" xfId="20048" xr:uid="{C545EE79-0A8E-41D8-BD68-A98A3048CC57}"/>
    <cellStyle name="Comma 2 2 3 3 7 2" xfId="41717" xr:uid="{BBD595E4-F302-4E1A-B8A1-3DB8CB34B0CF}"/>
    <cellStyle name="Comma 2 2 3 3 8" xfId="31251" xr:uid="{7D2FEB34-43E8-4C8A-896D-286FBB5EE3C5}"/>
    <cellStyle name="Comma 2 2 3 4" xfId="13319" xr:uid="{C3EA0CDB-2309-46A1-B193-59AB898A4F93}"/>
    <cellStyle name="Comma 2 2 3 4 2" xfId="18551" xr:uid="{35BF8785-84F5-4ED6-8414-6B224ECBD4C9}"/>
    <cellStyle name="Comma 2 2 3 4 2 2" xfId="29017" xr:uid="{C334498D-3872-4770-ACE3-02878086EB26}"/>
    <cellStyle name="Comma 2 2 3 4 2 2 2" xfId="50686" xr:uid="{AD086334-C5B3-4EB9-B9F6-F483D05D4E4A}"/>
    <cellStyle name="Comma 2 2 3 4 2 3" xfId="40220" xr:uid="{30C7CCE3-7938-43CE-BAF0-556FAA9ED382}"/>
    <cellStyle name="Comma 2 2 3 4 3" xfId="23785" xr:uid="{F6232044-8163-4F55-AD7D-81DEBE5E0474}"/>
    <cellStyle name="Comma 2 2 3 4 3 2" xfId="45454" xr:uid="{A837ADA6-9067-4985-BAAC-3C2AE2688494}"/>
    <cellStyle name="Comma 2 2 3 4 4" xfId="34988" xr:uid="{C13102BA-7C86-417A-A963-1AF930766FD4}"/>
    <cellStyle name="Comma 2 2 3 5" xfId="30509" xr:uid="{EF6C65EB-6273-4AE6-8FA7-F354D707BF6D}"/>
    <cellStyle name="Comma 2 2 4" xfId="9131" xr:uid="{00000000-0005-0000-0000-0000B8010000}"/>
    <cellStyle name="Comma 2 2 4 2" xfId="9880" xr:uid="{7C70B330-6D3C-4D88-A96D-1C0964144BA5}"/>
    <cellStyle name="Comma 2 2 4 2 2" xfId="11389" xr:uid="{7057BA23-5458-43BF-8C37-7945817DF0AB}"/>
    <cellStyle name="Comma 2 2 4 2 2 2" xfId="12883" xr:uid="{EF740703-2721-4FBF-879F-96BAB24B5BC5}"/>
    <cellStyle name="Comma 2 2 4 2 2 2 2" xfId="18119" xr:uid="{51594D9A-208A-4386-BAA7-4E09BDED10E8}"/>
    <cellStyle name="Comma 2 2 4 2 2 2 2 2" xfId="28585" xr:uid="{73BB9609-E033-4448-AA1F-6760087E1256}"/>
    <cellStyle name="Comma 2 2 4 2 2 2 2 2 2" xfId="50254" xr:uid="{51FED4C7-59D5-40FE-A6E3-11374645AF60}"/>
    <cellStyle name="Comma 2 2 4 2 2 2 2 3" xfId="39788" xr:uid="{BB756E37-F622-4BB1-9DA9-2EEA9AE5FD2D}"/>
    <cellStyle name="Comma 2 2 4 2 2 2 3" xfId="23353" xr:uid="{79E26178-5043-4AD0-8A52-5D99528C546C}"/>
    <cellStyle name="Comma 2 2 4 2 2 2 3 2" xfId="45022" xr:uid="{4FB3C3BE-53C1-4825-A334-932051018AAD}"/>
    <cellStyle name="Comma 2 2 4 2 2 2 4" xfId="34556" xr:uid="{37260ED8-17C9-407B-81BD-DDCB104C8AED}"/>
    <cellStyle name="Comma 2 2 4 2 2 3" xfId="16625" xr:uid="{C4CF1F38-3132-4B12-A5A0-E9D66EBBEB95}"/>
    <cellStyle name="Comma 2 2 4 2 2 3 2" xfId="27091" xr:uid="{32210CF2-7CC1-4839-8C28-DFC2A648070F}"/>
    <cellStyle name="Comma 2 2 4 2 2 3 2 2" xfId="48760" xr:uid="{0090F0B4-15E1-4A1F-BDB0-FD89BE927E30}"/>
    <cellStyle name="Comma 2 2 4 2 2 3 3" xfId="38294" xr:uid="{347C4345-52A0-4FD3-A7D8-A2AA7301EB7D}"/>
    <cellStyle name="Comma 2 2 4 2 2 4" xfId="21859" xr:uid="{FB4BE90A-D8D1-4943-8F1E-3A2AF0F9ABA7}"/>
    <cellStyle name="Comma 2 2 4 2 2 4 2" xfId="43528" xr:uid="{457A6758-25BF-482B-BFDE-A67F02414E0A}"/>
    <cellStyle name="Comma 2 2 4 2 2 5" xfId="33062" xr:uid="{3132600E-4C69-4742-BB98-7E5E4A139AF3}"/>
    <cellStyle name="Comma 2 2 4 2 3" xfId="10642" xr:uid="{B055BC35-990C-4B80-AA65-7E4569BABFF2}"/>
    <cellStyle name="Comma 2 2 4 2 3 2" xfId="15878" xr:uid="{CF6C5B1F-B549-49C1-8C51-69D5AA8D9EB4}"/>
    <cellStyle name="Comma 2 2 4 2 3 2 2" xfId="26344" xr:uid="{618694A3-290A-43C4-AA78-53834360A17E}"/>
    <cellStyle name="Comma 2 2 4 2 3 2 2 2" xfId="48013" xr:uid="{4FD7B1C7-8335-4F24-8FCA-03B5F4647EF1}"/>
    <cellStyle name="Comma 2 2 4 2 3 2 3" xfId="37547" xr:uid="{EFFCE59B-30A3-49E5-9B1E-4C890487D208}"/>
    <cellStyle name="Comma 2 2 4 2 3 3" xfId="21112" xr:uid="{C5D06443-7273-4BA6-AF26-8AD48F962BC9}"/>
    <cellStyle name="Comma 2 2 4 2 3 3 2" xfId="42781" xr:uid="{26647F89-D4A0-42CA-A634-FB3F73F3DDD0}"/>
    <cellStyle name="Comma 2 2 4 2 3 4" xfId="32315" xr:uid="{D9E65EE0-A7F0-4EF2-B1A2-D6B5A0048E65}"/>
    <cellStyle name="Comma 2 2 4 2 4" xfId="12136" xr:uid="{101E5B6E-1982-4DD6-86E5-43F18AFEAA2B}"/>
    <cellStyle name="Comma 2 2 4 2 4 2" xfId="17372" xr:uid="{FAC81CDE-21FA-45FB-A8B4-8CC55507BF2C}"/>
    <cellStyle name="Comma 2 2 4 2 4 2 2" xfId="27838" xr:uid="{95039571-64B0-45BC-81F9-33168627A772}"/>
    <cellStyle name="Comma 2 2 4 2 4 2 2 2" xfId="49507" xr:uid="{F6F1BCFD-0E44-4980-9932-B61F3D268A3C}"/>
    <cellStyle name="Comma 2 2 4 2 4 2 3" xfId="39041" xr:uid="{585E6ABA-DAC0-4B51-892D-FD753508FCFE}"/>
    <cellStyle name="Comma 2 2 4 2 4 3" xfId="22606" xr:uid="{278E129C-4DB8-4E95-83F6-22119852C516}"/>
    <cellStyle name="Comma 2 2 4 2 4 3 2" xfId="44275" xr:uid="{F951632A-4C5B-41CC-9425-7DF5C1CE5269}"/>
    <cellStyle name="Comma 2 2 4 2 4 4" xfId="33809" xr:uid="{73256758-392B-4179-BB39-1C2A41411945}"/>
    <cellStyle name="Comma 2 2 4 2 5" xfId="14379" xr:uid="{EBB56CCE-0102-4379-8F77-8A8886AB5F41}"/>
    <cellStyle name="Comma 2 2 4 2 5 2" xfId="19611" xr:uid="{FD18A418-B20D-4B41-9A55-80FCBF16EE0A}"/>
    <cellStyle name="Comma 2 2 4 2 5 2 2" xfId="30077" xr:uid="{828F435A-5E74-4B4C-8CB1-0BACBF0B33DE}"/>
    <cellStyle name="Comma 2 2 4 2 5 2 2 2" xfId="51746" xr:uid="{6BABDDBA-14E4-409C-B3F9-4D878298F549}"/>
    <cellStyle name="Comma 2 2 4 2 5 2 3" xfId="41280" xr:uid="{73DA57C9-E13A-403A-B1C6-3D152AA962DD}"/>
    <cellStyle name="Comma 2 2 4 2 5 3" xfId="24845" xr:uid="{96391B5D-2EBC-4EB7-AC96-385F923BC354}"/>
    <cellStyle name="Comma 2 2 4 2 5 3 2" xfId="46514" xr:uid="{A2600154-C8E5-428D-8AE9-C51B09D5BCEA}"/>
    <cellStyle name="Comma 2 2 4 2 5 4" xfId="36048" xr:uid="{E07B8DD9-4277-4449-8E4B-BF7B03C3BC52}"/>
    <cellStyle name="Comma 2 2 4 2 6" xfId="15132" xr:uid="{D752B2EE-C717-4DAE-B438-980B14986BF6}"/>
    <cellStyle name="Comma 2 2 4 2 6 2" xfId="25598" xr:uid="{C6275F12-09CA-41F8-8877-0041E5B5AC9C}"/>
    <cellStyle name="Comma 2 2 4 2 6 2 2" xfId="47267" xr:uid="{18C990AA-50E6-4398-AC56-2E674EBCF63B}"/>
    <cellStyle name="Comma 2 2 4 2 6 3" xfId="36801" xr:uid="{BE519C39-C3B6-4FB3-8A03-A63C90FB1A22}"/>
    <cellStyle name="Comma 2 2 4 2 7" xfId="20366" xr:uid="{945CC033-646E-4202-A2D4-A09E2B4645CF}"/>
    <cellStyle name="Comma 2 2 4 2 7 2" xfId="42035" xr:uid="{45DFB730-995C-4E1A-BBAA-C0C0622FBC2A}"/>
    <cellStyle name="Comma 2 2 4 2 8" xfId="31569" xr:uid="{B6B0F228-234A-4AA5-831D-B5AFC5C2E338}"/>
    <cellStyle name="Comma 2 2 4 3" xfId="13634" xr:uid="{4ADAE958-F3DD-4029-99EC-EF4B238ACDA9}"/>
    <cellStyle name="Comma 2 2 4 3 2" xfId="18866" xr:uid="{2116F952-FFAE-422D-ABA3-C3A7D3002FCC}"/>
    <cellStyle name="Comma 2 2 4 3 2 2" xfId="29332" xr:uid="{C912B612-8B66-4F68-8B19-6CC033D48AB9}"/>
    <cellStyle name="Comma 2 2 4 3 2 2 2" xfId="51001" xr:uid="{3CBFFADE-7376-4958-ACBD-1B9CDA76AFFD}"/>
    <cellStyle name="Comma 2 2 4 3 2 3" xfId="40535" xr:uid="{4A44E0FA-7940-47F1-B3C0-0CCE8C604C5C}"/>
    <cellStyle name="Comma 2 2 4 3 3" xfId="24100" xr:uid="{FE448C89-EC53-4FF4-A64D-1686B0676ECA}"/>
    <cellStyle name="Comma 2 2 4 3 3 2" xfId="45769" xr:uid="{46CAC026-E1F1-40A5-8159-2C3BD9988F12}"/>
    <cellStyle name="Comma 2 2 4 3 4" xfId="35303" xr:uid="{8A3BE3E8-653F-4DFF-B07F-FD22C907EAC4}"/>
    <cellStyle name="Comma 2 2 4 4" xfId="30824" xr:uid="{16AEE26E-5BE3-4BD5-A502-4830BB645714}"/>
    <cellStyle name="Comma 2 2 5" xfId="9506" xr:uid="{997C6224-0556-429F-B684-8F845CBBB3CA}"/>
    <cellStyle name="Comma 2 2 5 2" xfId="11015" xr:uid="{D9F2E9C4-D121-4A49-8987-8059E4342906}"/>
    <cellStyle name="Comma 2 2 5 2 2" xfId="12509" xr:uid="{6A77B5F8-9DE1-4538-A2B1-8E12DD3AFC60}"/>
    <cellStyle name="Comma 2 2 5 2 2 2" xfId="17745" xr:uid="{A2B74790-2919-412C-A569-16BDC9F3D7FD}"/>
    <cellStyle name="Comma 2 2 5 2 2 2 2" xfId="28211" xr:uid="{FD136520-8E20-457E-BE9E-F5A60F1C676B}"/>
    <cellStyle name="Comma 2 2 5 2 2 2 2 2" xfId="49880" xr:uid="{3083225D-6A48-405C-A5A1-9A53863E8881}"/>
    <cellStyle name="Comma 2 2 5 2 2 2 3" xfId="39414" xr:uid="{168C6D67-D662-46D5-B998-263592CD3D4F}"/>
    <cellStyle name="Comma 2 2 5 2 2 3" xfId="22979" xr:uid="{E02F2EA2-DDFB-4AFE-8576-5C191A79E2BF}"/>
    <cellStyle name="Comma 2 2 5 2 2 3 2" xfId="44648" xr:uid="{6DDF4BAE-268F-4201-8721-2273096EB74B}"/>
    <cellStyle name="Comma 2 2 5 2 2 4" xfId="34182" xr:uid="{CA9F6F36-3F40-4EED-B38A-EE1716D4CB28}"/>
    <cellStyle name="Comma 2 2 5 2 3" xfId="16251" xr:uid="{E72DC45B-3DA7-4144-9CEA-8F8208FDB666}"/>
    <cellStyle name="Comma 2 2 5 2 3 2" xfId="26717" xr:uid="{F60D43C2-99E0-44DC-A1FC-A5E760950C02}"/>
    <cellStyle name="Comma 2 2 5 2 3 2 2" xfId="48386" xr:uid="{4A79FBD3-1FD0-485C-A169-C287A36BD5F4}"/>
    <cellStyle name="Comma 2 2 5 2 3 3" xfId="37920" xr:uid="{A123C7F5-7AA7-45A7-A034-6A402D204BFC}"/>
    <cellStyle name="Comma 2 2 5 2 4" xfId="21485" xr:uid="{2ABD7C61-DE8C-4C44-8F42-0B12A95BDB56}"/>
    <cellStyle name="Comma 2 2 5 2 4 2" xfId="43154" xr:uid="{357BA15A-6C1A-478C-A14F-B64EEFA95247}"/>
    <cellStyle name="Comma 2 2 5 2 5" xfId="32688" xr:uid="{A30260BB-5035-457D-BBD3-11F67408DD8F}"/>
    <cellStyle name="Comma 2 2 5 3" xfId="10268" xr:uid="{6A5A0FBF-95B8-4E98-8F42-9403CE257B10}"/>
    <cellStyle name="Comma 2 2 5 3 2" xfId="15504" xr:uid="{48C63DF0-BC99-4BA1-9E66-E8EE3C0C9D22}"/>
    <cellStyle name="Comma 2 2 5 3 2 2" xfId="25970" xr:uid="{D7EFC1CF-8DCA-47D3-A91F-42D9C2DA1DFF}"/>
    <cellStyle name="Comma 2 2 5 3 2 2 2" xfId="47639" xr:uid="{8F6CFB50-8B63-4D15-86E8-22F10B129C90}"/>
    <cellStyle name="Comma 2 2 5 3 2 3" xfId="37173" xr:uid="{70B10537-9447-425A-A0D2-6FD2201A6943}"/>
    <cellStyle name="Comma 2 2 5 3 3" xfId="20738" xr:uid="{C884BB23-7AA2-493D-BBFF-4AB89E2CA525}"/>
    <cellStyle name="Comma 2 2 5 3 3 2" xfId="42407" xr:uid="{52599554-43E8-4C85-99A6-493DFC7B015A}"/>
    <cellStyle name="Comma 2 2 5 3 4" xfId="31941" xr:uid="{14FCFE97-599E-4B7D-9C54-B56BDD3820A9}"/>
    <cellStyle name="Comma 2 2 5 4" xfId="11762" xr:uid="{A446A4E9-2556-42CC-A9DA-6CD21E3A08DD}"/>
    <cellStyle name="Comma 2 2 5 4 2" xfId="16998" xr:uid="{F569D006-8680-4E22-9ED6-27C70EF3B09A}"/>
    <cellStyle name="Comma 2 2 5 4 2 2" xfId="27464" xr:uid="{5688A769-A6D3-49A3-8244-371F6B95EA10}"/>
    <cellStyle name="Comma 2 2 5 4 2 2 2" xfId="49133" xr:uid="{34E47C13-0392-4BFD-A758-641336448E8B}"/>
    <cellStyle name="Comma 2 2 5 4 2 3" xfId="38667" xr:uid="{78E3503C-8D6B-4A44-8604-6F106999642B}"/>
    <cellStyle name="Comma 2 2 5 4 3" xfId="22232" xr:uid="{9DEDFB95-D69C-4CA7-B432-81A437FC310D}"/>
    <cellStyle name="Comma 2 2 5 4 3 2" xfId="43901" xr:uid="{41F67104-6BDE-40F7-B28C-BF4313A27EF6}"/>
    <cellStyle name="Comma 2 2 5 4 4" xfId="33435" xr:uid="{0F6B97BC-FD91-4609-B49C-D05D3D947EE7}"/>
    <cellStyle name="Comma 2 2 5 5" xfId="14005" xr:uid="{7FAF492E-DD91-4CE5-BC58-78F23F40ED77}"/>
    <cellStyle name="Comma 2 2 5 5 2" xfId="19237" xr:uid="{C97DBEAB-49E8-4790-B06B-093A5624109B}"/>
    <cellStyle name="Comma 2 2 5 5 2 2" xfId="29703" xr:uid="{AED3947B-BDBF-4AB7-BF03-34F2E8D5BD03}"/>
    <cellStyle name="Comma 2 2 5 5 2 2 2" xfId="51372" xr:uid="{877694E5-7E00-4CA0-A905-1379208258C8}"/>
    <cellStyle name="Comma 2 2 5 5 2 3" xfId="40906" xr:uid="{14E4E9A5-3EDD-4743-A375-7A6BC7F1E8C3}"/>
    <cellStyle name="Comma 2 2 5 5 3" xfId="24471" xr:uid="{6C533299-F272-4E6A-BD69-67EA84879762}"/>
    <cellStyle name="Comma 2 2 5 5 3 2" xfId="46140" xr:uid="{74857F04-B345-494E-8FC1-73B349485866}"/>
    <cellStyle name="Comma 2 2 5 5 4" xfId="35674" xr:uid="{2695963E-0FA2-4CD2-BD99-CE6EBBE8425D}"/>
    <cellStyle name="Comma 2 2 5 6" xfId="14758" xr:uid="{B4391B4F-5E3A-47CA-B64E-7C3CAEA3763E}"/>
    <cellStyle name="Comma 2 2 5 6 2" xfId="25224" xr:uid="{6E24887C-460E-448D-BF28-62FD7C30A271}"/>
    <cellStyle name="Comma 2 2 5 6 2 2" xfId="46893" xr:uid="{4BF44F6C-4B62-4C2D-8A67-2C159878D3C6}"/>
    <cellStyle name="Comma 2 2 5 6 3" xfId="36427" xr:uid="{A6A51313-89E0-47FE-83CC-DA7D13E04DBA}"/>
    <cellStyle name="Comma 2 2 5 7" xfId="19992" xr:uid="{B9BC362F-81FF-42E7-A02B-2C0FAB6ADFB6}"/>
    <cellStyle name="Comma 2 2 5 7 2" xfId="41661" xr:uid="{E7F2EB9F-EC78-41DF-86B7-2402FD6DA19F}"/>
    <cellStyle name="Comma 2 2 5 8" xfId="31195" xr:uid="{289F08C4-D3E1-49DB-865F-A016FE9135C3}"/>
    <cellStyle name="Comma 2 2 6" xfId="13265" xr:uid="{8C3E7367-5324-4D22-AFAC-76A5760C8742}"/>
    <cellStyle name="Comma 2 2 6 2" xfId="18497" xr:uid="{621C5D54-D5D4-436B-86A5-EC7022DB1156}"/>
    <cellStyle name="Comma 2 2 6 2 2" xfId="28963" xr:uid="{FBDC2B14-56CF-4C27-9064-CFB7B4FD78C4}"/>
    <cellStyle name="Comma 2 2 6 2 2 2" xfId="50632" xr:uid="{35E64207-6F1E-428C-877B-377A32F5B234}"/>
    <cellStyle name="Comma 2 2 6 2 3" xfId="40166" xr:uid="{9B7885DE-6C82-4C0A-AED0-0AC88224C5CB}"/>
    <cellStyle name="Comma 2 2 6 3" xfId="23731" xr:uid="{D3BADBAF-9685-4263-934C-600662F85E12}"/>
    <cellStyle name="Comma 2 2 6 3 2" xfId="45400" xr:uid="{7B404DCD-4C51-4AF1-8F18-68A9AB10E127}"/>
    <cellStyle name="Comma 2 2 6 4" xfId="34934" xr:uid="{24B5B17E-B992-48B3-9AE4-76057BF06CF4}"/>
    <cellStyle name="Comma 2 2 7" xfId="13258" xr:uid="{B3A28706-61AE-4FF2-B8CC-4A213ED2C06C}"/>
    <cellStyle name="Comma 2 2 7 2" xfId="18491" xr:uid="{6DE72CAC-EE9B-4854-8DA8-A5799BDD829F}"/>
    <cellStyle name="Comma 2 2 7 2 2" xfId="28957" xr:uid="{35BA065C-B106-4882-AF3D-F827BE1006BF}"/>
    <cellStyle name="Comma 2 2 7 2 2 2" xfId="50626" xr:uid="{93C7775E-5748-436B-8D1D-BA51DE970DC9}"/>
    <cellStyle name="Comma 2 2 7 2 3" xfId="40160" xr:uid="{8CBCB635-0A94-49C4-81C4-EE572EB3FA7A}"/>
    <cellStyle name="Comma 2 2 7 3" xfId="23725" xr:uid="{ED47D78B-85BB-42E9-BF75-11C5EE420FA0}"/>
    <cellStyle name="Comma 2 2 7 3 2" xfId="45394" xr:uid="{EFC1F745-20AF-40BF-8FBE-95E614C65BCD}"/>
    <cellStyle name="Comma 2 2 7 4" xfId="34928" xr:uid="{4A9A305C-24FB-4394-B174-BA35266E7D2F}"/>
    <cellStyle name="Comma 2 2 8" xfId="30453" xr:uid="{F8003B81-DEC1-4754-A391-2EFD9BD2CF15}"/>
    <cellStyle name="Comma 2 3" xfId="393" xr:uid="{00000000-0005-0000-0000-0000B9010000}"/>
    <cellStyle name="Comma 2 3 2" xfId="569" xr:uid="{00000000-0005-0000-0000-0000BA010000}"/>
    <cellStyle name="Comma 2 3 2 2" xfId="9323" xr:uid="{00000000-0005-0000-0000-0000BB010000}"/>
    <cellStyle name="Comma 2 3 2 2 2" xfId="10072" xr:uid="{3E531806-5BE5-424C-A27B-C25053BD7E94}"/>
    <cellStyle name="Comma 2 3 2 2 2 2" xfId="11581" xr:uid="{DA565548-5638-4CE4-93A1-D922F6DB4E43}"/>
    <cellStyle name="Comma 2 3 2 2 2 2 2" xfId="13075" xr:uid="{7C2C2C31-2093-4801-88CB-DB700AE57053}"/>
    <cellStyle name="Comma 2 3 2 2 2 2 2 2" xfId="18311" xr:uid="{FADDBED7-B5E7-49BF-8E97-0CD36BC6D8CF}"/>
    <cellStyle name="Comma 2 3 2 2 2 2 2 2 2" xfId="28777" xr:uid="{B744E420-0FB5-477B-85AD-9F0FE83F5477}"/>
    <cellStyle name="Comma 2 3 2 2 2 2 2 2 2 2" xfId="50446" xr:uid="{5E01FBC9-5BD2-4295-B33C-3D18C51CDFCF}"/>
    <cellStyle name="Comma 2 3 2 2 2 2 2 2 3" xfId="39980" xr:uid="{A27EDD98-7BB2-424A-A923-812F78EF30F1}"/>
    <cellStyle name="Comma 2 3 2 2 2 2 2 3" xfId="23545" xr:uid="{1C6E4188-2DE0-4AD2-A116-D3413A7EDA42}"/>
    <cellStyle name="Comma 2 3 2 2 2 2 2 3 2" xfId="45214" xr:uid="{06CDBFDD-ABAF-40F2-8C12-8598488354D1}"/>
    <cellStyle name="Comma 2 3 2 2 2 2 2 4" xfId="34748" xr:uid="{F57950CC-5A1E-4204-8775-DA3EA3FEFE7D}"/>
    <cellStyle name="Comma 2 3 2 2 2 2 3" xfId="16817" xr:uid="{6532A80F-111F-430A-8B80-E1EC21B25144}"/>
    <cellStyle name="Comma 2 3 2 2 2 2 3 2" xfId="27283" xr:uid="{FA805586-4BE6-46A2-B1A5-57E325F6C0FC}"/>
    <cellStyle name="Comma 2 3 2 2 2 2 3 2 2" xfId="48952" xr:uid="{688B2155-E86E-4E9C-B4AF-A9E0B8BE2BC7}"/>
    <cellStyle name="Comma 2 3 2 2 2 2 3 3" xfId="38486" xr:uid="{98411761-0E0D-41CE-9A92-7C495B07BD62}"/>
    <cellStyle name="Comma 2 3 2 2 2 2 4" xfId="22051" xr:uid="{1C69198B-3EB9-42E5-90EB-EB10BAFEF314}"/>
    <cellStyle name="Comma 2 3 2 2 2 2 4 2" xfId="43720" xr:uid="{7B7C3FE2-BC66-40B8-ACDA-8C17BD88D60B}"/>
    <cellStyle name="Comma 2 3 2 2 2 2 5" xfId="33254" xr:uid="{68DA6A86-36C4-4866-B2D7-552055EDD5CC}"/>
    <cellStyle name="Comma 2 3 2 2 2 3" xfId="10834" xr:uid="{FBED1FA8-421B-4EBD-889B-DC19EE2B4CDC}"/>
    <cellStyle name="Comma 2 3 2 2 2 3 2" xfId="16070" xr:uid="{E20676A4-C49A-470D-B244-84A7E5C1EC49}"/>
    <cellStyle name="Comma 2 3 2 2 2 3 2 2" xfId="26536" xr:uid="{711A96F9-1EA1-4957-A2EA-F5A39145D222}"/>
    <cellStyle name="Comma 2 3 2 2 2 3 2 2 2" xfId="48205" xr:uid="{F59D4157-7D88-4A59-B940-4B329C4AB368}"/>
    <cellStyle name="Comma 2 3 2 2 2 3 2 3" xfId="37739" xr:uid="{D88948D5-C84F-4F07-8F71-DEC0F7108609}"/>
    <cellStyle name="Comma 2 3 2 2 2 3 3" xfId="21304" xr:uid="{08793BC6-2EEB-444E-AC09-8479CCA326D2}"/>
    <cellStyle name="Comma 2 3 2 2 2 3 3 2" xfId="42973" xr:uid="{C050529D-D7B7-497A-80B5-AAFA163E1AC4}"/>
    <cellStyle name="Comma 2 3 2 2 2 3 4" xfId="32507" xr:uid="{B2FF0BC8-CEBB-4B6C-AD2A-703F24E43F49}"/>
    <cellStyle name="Comma 2 3 2 2 2 4" xfId="12328" xr:uid="{67AAAA3A-6290-4F05-9C7E-34C10E8458EF}"/>
    <cellStyle name="Comma 2 3 2 2 2 4 2" xfId="17564" xr:uid="{8845FA2E-B82A-4469-A1F4-2999C69AC7FC}"/>
    <cellStyle name="Comma 2 3 2 2 2 4 2 2" xfId="28030" xr:uid="{3D2BA0F9-C249-4EEF-B0C9-F6F38A563243}"/>
    <cellStyle name="Comma 2 3 2 2 2 4 2 2 2" xfId="49699" xr:uid="{A2ACE1F0-1B4C-49AF-9A1B-25DE8C56EDBE}"/>
    <cellStyle name="Comma 2 3 2 2 2 4 2 3" xfId="39233" xr:uid="{4F747ED8-7897-4305-9D74-20BC732CAE46}"/>
    <cellStyle name="Comma 2 3 2 2 2 4 3" xfId="22798" xr:uid="{AB76A30A-626F-4B06-BCD8-0D86886F16CC}"/>
    <cellStyle name="Comma 2 3 2 2 2 4 3 2" xfId="44467" xr:uid="{38D2A438-BC5E-4712-9E7E-6326B47CEA30}"/>
    <cellStyle name="Comma 2 3 2 2 2 4 4" xfId="34001" xr:uid="{D2CB3A74-5534-4D62-ADF5-C3521C83F17D}"/>
    <cellStyle name="Comma 2 3 2 2 2 5" xfId="14571" xr:uid="{A3350100-88DF-4F69-85BC-FBF0677AC29C}"/>
    <cellStyle name="Comma 2 3 2 2 2 5 2" xfId="19803" xr:uid="{238948C4-27E6-4794-AB26-AD827F5A8909}"/>
    <cellStyle name="Comma 2 3 2 2 2 5 2 2" xfId="30269" xr:uid="{16F74A18-3C1C-4579-9078-0E5883A7CDB0}"/>
    <cellStyle name="Comma 2 3 2 2 2 5 2 2 2" xfId="51938" xr:uid="{05B73A53-A8B8-4A6F-B3FA-72A7ECF7EA78}"/>
    <cellStyle name="Comma 2 3 2 2 2 5 2 3" xfId="41472" xr:uid="{FB7A77ED-AAA7-445D-A080-FC559719D225}"/>
    <cellStyle name="Comma 2 3 2 2 2 5 3" xfId="25037" xr:uid="{4E101144-D9A7-4199-99ED-4709177D596F}"/>
    <cellStyle name="Comma 2 3 2 2 2 5 3 2" xfId="46706" xr:uid="{021CD7BB-C6BA-4261-8C4F-F9F7732A2901}"/>
    <cellStyle name="Comma 2 3 2 2 2 5 4" xfId="36240" xr:uid="{6A2443FA-1B4C-4510-B46E-7C729C5B7F11}"/>
    <cellStyle name="Comma 2 3 2 2 2 6" xfId="15324" xr:uid="{0F3CAB8C-BA23-4CAF-A017-BCCD52ECC84E}"/>
    <cellStyle name="Comma 2 3 2 2 2 6 2" xfId="25790" xr:uid="{A3B1C6D1-7A1F-46E5-AEDB-CA2EAE859D10}"/>
    <cellStyle name="Comma 2 3 2 2 2 6 2 2" xfId="47459" xr:uid="{6697DA6D-B1A8-4BF1-B49D-8972FEE077BB}"/>
    <cellStyle name="Comma 2 3 2 2 2 6 3" xfId="36993" xr:uid="{21CF3DD7-6796-491C-8427-19505B2DFE04}"/>
    <cellStyle name="Comma 2 3 2 2 2 7" xfId="20558" xr:uid="{91B2E5A9-C994-4EF4-8EB5-117F74EE69F2}"/>
    <cellStyle name="Comma 2 3 2 2 2 7 2" xfId="42227" xr:uid="{64A8704B-9C36-4440-8A9B-6D5AB4327F41}"/>
    <cellStyle name="Comma 2 3 2 2 2 8" xfId="31761" xr:uid="{E3620955-67F1-40DF-820A-E40CF601AC74}"/>
    <cellStyle name="Comma 2 3 2 2 3" xfId="13826" xr:uid="{0B137919-2557-4577-B3DA-92BE58D4824A}"/>
    <cellStyle name="Comma 2 3 2 2 3 2" xfId="19058" xr:uid="{62CB326C-DF83-40C1-981B-7CBC77BFF952}"/>
    <cellStyle name="Comma 2 3 2 2 3 2 2" xfId="29524" xr:uid="{D61687DD-892C-4BE2-8907-6FEA91B22A63}"/>
    <cellStyle name="Comma 2 3 2 2 3 2 2 2" xfId="51193" xr:uid="{DA6AAC81-6003-45F7-86CB-2C8554883939}"/>
    <cellStyle name="Comma 2 3 2 2 3 2 3" xfId="40727" xr:uid="{BFC9818B-7CB1-4A51-AC6E-4068E9D3CCDC}"/>
    <cellStyle name="Comma 2 3 2 2 3 3" xfId="24292" xr:uid="{5BA5C020-B8BD-4BD2-9BCD-79D1D3D7A4C1}"/>
    <cellStyle name="Comma 2 3 2 2 3 3 2" xfId="45961" xr:uid="{72C7F756-D4CC-48BC-A2E5-F7C0D2AA826F}"/>
    <cellStyle name="Comma 2 3 2 2 3 4" xfId="35495" xr:uid="{4B377E9C-EF5E-456E-BE70-D5D89765D7BF}"/>
    <cellStyle name="Comma 2 3 2 2 4" xfId="31016" xr:uid="{ED4E6C8A-9DDF-4418-8C2B-119B53399CC1}"/>
    <cellStyle name="Comma 2 3 2 3" xfId="9698" xr:uid="{381AB111-05E1-4C2C-9F69-4BB5C6E7E1B7}"/>
    <cellStyle name="Comma 2 3 2 3 2" xfId="11207" xr:uid="{296C68EE-BD27-4D86-8468-0FD1372D7DF8}"/>
    <cellStyle name="Comma 2 3 2 3 2 2" xfId="12701" xr:uid="{5D4C5866-5A8D-4AD1-ADCB-19932AC15B5A}"/>
    <cellStyle name="Comma 2 3 2 3 2 2 2" xfId="17937" xr:uid="{3600F079-9A22-486D-9379-D2E062D084E9}"/>
    <cellStyle name="Comma 2 3 2 3 2 2 2 2" xfId="28403" xr:uid="{A026CB5F-B64F-48B4-9D8A-B3DAAB115932}"/>
    <cellStyle name="Comma 2 3 2 3 2 2 2 2 2" xfId="50072" xr:uid="{AC04C02D-25BE-4832-B502-505CFDAF3B69}"/>
    <cellStyle name="Comma 2 3 2 3 2 2 2 3" xfId="39606" xr:uid="{77F739B0-5482-4FC1-8F1D-069A85A38B01}"/>
    <cellStyle name="Comma 2 3 2 3 2 2 3" xfId="23171" xr:uid="{9CC5B4D3-8A09-4C82-80E1-CB6DBCC2E45F}"/>
    <cellStyle name="Comma 2 3 2 3 2 2 3 2" xfId="44840" xr:uid="{46EAB82C-06AC-4221-BEA2-FE4AD2077D60}"/>
    <cellStyle name="Comma 2 3 2 3 2 2 4" xfId="34374" xr:uid="{3FA70998-AAAB-4CBA-B3D1-73BAF23DB0AA}"/>
    <cellStyle name="Comma 2 3 2 3 2 3" xfId="16443" xr:uid="{7207279B-B7B8-466E-8CEB-ACEEABA9B39D}"/>
    <cellStyle name="Comma 2 3 2 3 2 3 2" xfId="26909" xr:uid="{E44987D8-60FE-40C9-A1F3-CA9CD8492668}"/>
    <cellStyle name="Comma 2 3 2 3 2 3 2 2" xfId="48578" xr:uid="{A2B7F3A6-D4F6-4E3B-9905-1E0FB1394BC8}"/>
    <cellStyle name="Comma 2 3 2 3 2 3 3" xfId="38112" xr:uid="{F6AFACC7-0A90-4E68-81A8-C722B5C6683B}"/>
    <cellStyle name="Comma 2 3 2 3 2 4" xfId="21677" xr:uid="{F36D4ECE-50BA-4962-9868-C438F61C4805}"/>
    <cellStyle name="Comma 2 3 2 3 2 4 2" xfId="43346" xr:uid="{905C08C8-CDB3-4ED2-BFA6-79D2DAADB3EC}"/>
    <cellStyle name="Comma 2 3 2 3 2 5" xfId="32880" xr:uid="{B4B56C74-0A5F-4719-BDC6-1CFB3BDF01BA}"/>
    <cellStyle name="Comma 2 3 2 3 3" xfId="10460" xr:uid="{5E01FE26-1DF6-49FC-8C7C-5567DB645C52}"/>
    <cellStyle name="Comma 2 3 2 3 3 2" xfId="15696" xr:uid="{58581F6F-4218-474C-8308-FD3CEA07A812}"/>
    <cellStyle name="Comma 2 3 2 3 3 2 2" xfId="26162" xr:uid="{0FCA7ECD-ED1E-4B36-8899-34CE71BA42C4}"/>
    <cellStyle name="Comma 2 3 2 3 3 2 2 2" xfId="47831" xr:uid="{D77E19DA-B551-4BFC-A094-40F041EC394C}"/>
    <cellStyle name="Comma 2 3 2 3 3 2 3" xfId="37365" xr:uid="{7E6FCE3A-A645-41A4-A74C-B16FEBF0908B}"/>
    <cellStyle name="Comma 2 3 2 3 3 3" xfId="20930" xr:uid="{00BE7589-8F05-4FCE-94FE-8A914185C2B4}"/>
    <cellStyle name="Comma 2 3 2 3 3 3 2" xfId="42599" xr:uid="{0C74AD90-88B6-4CA6-9BF8-063BA07E9270}"/>
    <cellStyle name="Comma 2 3 2 3 3 4" xfId="32133" xr:uid="{41DACA4A-544D-435C-A6B1-50AF576CD331}"/>
    <cellStyle name="Comma 2 3 2 3 4" xfId="11954" xr:uid="{CCAF09B8-F9E8-45B5-8376-0BADDAFC0244}"/>
    <cellStyle name="Comma 2 3 2 3 4 2" xfId="17190" xr:uid="{CE291B8A-B2C3-48E0-8A31-C57FA76EA14A}"/>
    <cellStyle name="Comma 2 3 2 3 4 2 2" xfId="27656" xr:uid="{5EE50938-74F8-4C62-ADBA-D8D7796F02D6}"/>
    <cellStyle name="Comma 2 3 2 3 4 2 2 2" xfId="49325" xr:uid="{C60BE3A8-D142-4A2F-B886-33D745DBA9AC}"/>
    <cellStyle name="Comma 2 3 2 3 4 2 3" xfId="38859" xr:uid="{6A02EBCC-7383-47C0-8FE1-EDF58E6B06B8}"/>
    <cellStyle name="Comma 2 3 2 3 4 3" xfId="22424" xr:uid="{AA408ECE-E9CD-4D1F-9BB0-96EE0FB65D38}"/>
    <cellStyle name="Comma 2 3 2 3 4 3 2" xfId="44093" xr:uid="{0FA8828B-98AD-4E4D-B283-414E51C2D9E2}"/>
    <cellStyle name="Comma 2 3 2 3 4 4" xfId="33627" xr:uid="{F4D9602E-B7B5-49FC-A69A-3E125F1C8B16}"/>
    <cellStyle name="Comma 2 3 2 3 5" xfId="14197" xr:uid="{13933EE1-5A44-43F3-A43E-6AEC68DD04A4}"/>
    <cellStyle name="Comma 2 3 2 3 5 2" xfId="19429" xr:uid="{225E2315-4F48-4008-8DB4-F522AC288773}"/>
    <cellStyle name="Comma 2 3 2 3 5 2 2" xfId="29895" xr:uid="{B2C2F55E-270F-49EC-A233-E08FD069D764}"/>
    <cellStyle name="Comma 2 3 2 3 5 2 2 2" xfId="51564" xr:uid="{E92F7784-3215-4639-B15D-09E46356E78A}"/>
    <cellStyle name="Comma 2 3 2 3 5 2 3" xfId="41098" xr:uid="{0723959C-C83A-4684-BDEA-C77AAADE4BF8}"/>
    <cellStyle name="Comma 2 3 2 3 5 3" xfId="24663" xr:uid="{1A9CDA25-D647-460A-8B96-7C3C708D2A5A}"/>
    <cellStyle name="Comma 2 3 2 3 5 3 2" xfId="46332" xr:uid="{D575C17F-8BEF-4B2C-8434-8F9E2434513A}"/>
    <cellStyle name="Comma 2 3 2 3 5 4" xfId="35866" xr:uid="{762E30B8-0C57-4473-AE2F-447A366F5C6F}"/>
    <cellStyle name="Comma 2 3 2 3 6" xfId="14950" xr:uid="{4FF6AE00-BF45-4DC8-8AD3-76B792BC07CB}"/>
    <cellStyle name="Comma 2 3 2 3 6 2" xfId="25416" xr:uid="{30961AC4-4A8E-46B3-AA2A-7A71645796DC}"/>
    <cellStyle name="Comma 2 3 2 3 6 2 2" xfId="47085" xr:uid="{B23AA4D2-D56A-4080-8713-3352CA4BD0FF}"/>
    <cellStyle name="Comma 2 3 2 3 6 3" xfId="36619" xr:uid="{9CF680CA-B437-4C06-A50A-D76449C0B1B0}"/>
    <cellStyle name="Comma 2 3 2 3 7" xfId="20184" xr:uid="{7C7F574E-A489-4EA5-81C5-AC6478A655B5}"/>
    <cellStyle name="Comma 2 3 2 3 7 2" xfId="41853" xr:uid="{2A7BC11F-B788-496D-9294-583F3ABFE20C}"/>
    <cellStyle name="Comma 2 3 2 3 8" xfId="31387" xr:uid="{351E6C4E-5F06-41A5-8A1C-0BE6BE45DE61}"/>
    <cellStyle name="Comma 2 3 2 4" xfId="13455" xr:uid="{34A90BB1-9FC3-4997-9361-732D871C8F64}"/>
    <cellStyle name="Comma 2 3 2 4 2" xfId="18687" xr:uid="{F3811771-D63C-425D-AC14-1491CC6FF715}"/>
    <cellStyle name="Comma 2 3 2 4 2 2" xfId="29153" xr:uid="{20342C00-7619-4097-B8A5-B746ADFA9102}"/>
    <cellStyle name="Comma 2 3 2 4 2 2 2" xfId="50822" xr:uid="{E6248C31-AC6B-46F0-AFF0-7D9B237D469F}"/>
    <cellStyle name="Comma 2 3 2 4 2 3" xfId="40356" xr:uid="{4691B351-7E46-410F-B605-3EA5F83206FE}"/>
    <cellStyle name="Comma 2 3 2 4 3" xfId="23921" xr:uid="{82CD123C-610A-4C33-8124-96E321FA0735}"/>
    <cellStyle name="Comma 2 3 2 4 3 2" xfId="45590" xr:uid="{8F4C0B89-6E01-4B87-9214-B6DD19907C3E}"/>
    <cellStyle name="Comma 2 3 2 4 4" xfId="35124" xr:uid="{5EC2E6D0-56A9-4B7B-92D4-860CCA015908}"/>
    <cellStyle name="Comma 2 3 2 5" xfId="30645" xr:uid="{C51723DB-D51C-44A8-8E08-DC745E4AD88B}"/>
    <cellStyle name="Comma 2 3 3" xfId="9251" xr:uid="{00000000-0005-0000-0000-0000BC010000}"/>
    <cellStyle name="Comma 2 3 3 2" xfId="10000" xr:uid="{2CC48DD3-F11C-407A-ACC7-FD0F3B35CEC0}"/>
    <cellStyle name="Comma 2 3 3 2 2" xfId="11509" xr:uid="{D89B1552-7D29-4471-984B-06307319DAA2}"/>
    <cellStyle name="Comma 2 3 3 2 2 2" xfId="13003" xr:uid="{4FA84BBB-3862-40FF-916A-4C4B916B6B84}"/>
    <cellStyle name="Comma 2 3 3 2 2 2 2" xfId="18239" xr:uid="{DB3CD414-6165-4C3C-BE0E-17484600D6BA}"/>
    <cellStyle name="Comma 2 3 3 2 2 2 2 2" xfId="28705" xr:uid="{9A00D318-CF80-40EB-AB81-0FAF8F651C70}"/>
    <cellStyle name="Comma 2 3 3 2 2 2 2 2 2" xfId="50374" xr:uid="{06546543-0048-4015-A7E9-09BC47E83822}"/>
    <cellStyle name="Comma 2 3 3 2 2 2 2 3" xfId="39908" xr:uid="{B6BA7564-5255-4568-95C7-6329BA04FF29}"/>
    <cellStyle name="Comma 2 3 3 2 2 2 3" xfId="23473" xr:uid="{D9325CE6-8DB1-417F-8B6F-996F05348A32}"/>
    <cellStyle name="Comma 2 3 3 2 2 2 3 2" xfId="45142" xr:uid="{586EFF75-2C55-4077-9D9F-09B9B0F201A7}"/>
    <cellStyle name="Comma 2 3 3 2 2 2 4" xfId="34676" xr:uid="{4B421E27-C0E6-4FA7-A302-B58C49C46181}"/>
    <cellStyle name="Comma 2 3 3 2 2 3" xfId="16745" xr:uid="{1A26C008-C42A-425C-B34C-E11430AA833E}"/>
    <cellStyle name="Comma 2 3 3 2 2 3 2" xfId="27211" xr:uid="{3DBF262E-E08F-4929-952B-088201C3B6F6}"/>
    <cellStyle name="Comma 2 3 3 2 2 3 2 2" xfId="48880" xr:uid="{298B543E-266A-40CA-AE83-E9430A26030F}"/>
    <cellStyle name="Comma 2 3 3 2 2 3 3" xfId="38414" xr:uid="{A4D41488-3BD9-4D40-84DE-29CFA6A00E8D}"/>
    <cellStyle name="Comma 2 3 3 2 2 4" xfId="21979" xr:uid="{59A39D33-65E6-433C-93A3-6C78421F85C5}"/>
    <cellStyle name="Comma 2 3 3 2 2 4 2" xfId="43648" xr:uid="{7C6E02C6-C02C-46CD-A4B8-260F2C015196}"/>
    <cellStyle name="Comma 2 3 3 2 2 5" xfId="33182" xr:uid="{342D11BF-D588-413D-B973-5E291DEB5C46}"/>
    <cellStyle name="Comma 2 3 3 2 3" xfId="10762" xr:uid="{4C313DBC-38FA-41DF-AF9A-D0E419705AD2}"/>
    <cellStyle name="Comma 2 3 3 2 3 2" xfId="15998" xr:uid="{63760AC9-FD57-49E0-8DC4-F1A1B885A7E0}"/>
    <cellStyle name="Comma 2 3 3 2 3 2 2" xfId="26464" xr:uid="{122881AD-0B41-4CE9-8191-BD7C259CEBF9}"/>
    <cellStyle name="Comma 2 3 3 2 3 2 2 2" xfId="48133" xr:uid="{2DD713D5-0B3E-4D4C-B95A-BFE434B77ADC}"/>
    <cellStyle name="Comma 2 3 3 2 3 2 3" xfId="37667" xr:uid="{380A32EF-EBAF-4293-93DD-DF8F8FF55A21}"/>
    <cellStyle name="Comma 2 3 3 2 3 3" xfId="21232" xr:uid="{D6D5DA9E-53F4-4B35-BA7B-4BC5A97A0F6A}"/>
    <cellStyle name="Comma 2 3 3 2 3 3 2" xfId="42901" xr:uid="{4C7E7250-6FA2-4EFD-AE36-93210226A040}"/>
    <cellStyle name="Comma 2 3 3 2 3 4" xfId="32435" xr:uid="{D3DACE82-BE2E-40CA-8750-D757435E69EA}"/>
    <cellStyle name="Comma 2 3 3 2 4" xfId="12256" xr:uid="{347E1EFF-498C-48B2-B806-683718FC05EB}"/>
    <cellStyle name="Comma 2 3 3 2 4 2" xfId="17492" xr:uid="{DCD9AFEC-62CB-45F4-A444-16BCB98D8226}"/>
    <cellStyle name="Comma 2 3 3 2 4 2 2" xfId="27958" xr:uid="{B6431C97-FC70-4C94-B7DA-B2792BA2EA37}"/>
    <cellStyle name="Comma 2 3 3 2 4 2 2 2" xfId="49627" xr:uid="{962E629B-A932-4126-BEB9-233C47595988}"/>
    <cellStyle name="Comma 2 3 3 2 4 2 3" xfId="39161" xr:uid="{9FE18A87-98C9-4159-8823-B932F5D6FD3A}"/>
    <cellStyle name="Comma 2 3 3 2 4 3" xfId="22726" xr:uid="{DC63293E-CFC5-4EC0-A698-56CB9DE8AC3F}"/>
    <cellStyle name="Comma 2 3 3 2 4 3 2" xfId="44395" xr:uid="{C5623603-7D82-4B51-9036-F87F2E1EAC60}"/>
    <cellStyle name="Comma 2 3 3 2 4 4" xfId="33929" xr:uid="{2A0DFFEC-DC8D-4FF7-B4FB-0FA9FA57997D}"/>
    <cellStyle name="Comma 2 3 3 2 5" xfId="14499" xr:uid="{E62DA770-ECAD-48EA-90E8-2631855757D3}"/>
    <cellStyle name="Comma 2 3 3 2 5 2" xfId="19731" xr:uid="{CC7A0B55-2020-4DC9-824B-6C8FFD6814A4}"/>
    <cellStyle name="Comma 2 3 3 2 5 2 2" xfId="30197" xr:uid="{938E4C9C-5DAA-4A18-830B-D11783209D8F}"/>
    <cellStyle name="Comma 2 3 3 2 5 2 2 2" xfId="51866" xr:uid="{F8688A5C-8539-4F27-B85F-A66681DAB22B}"/>
    <cellStyle name="Comma 2 3 3 2 5 2 3" xfId="41400" xr:uid="{C45E6706-EEB3-4CAE-9979-F872482400B2}"/>
    <cellStyle name="Comma 2 3 3 2 5 3" xfId="24965" xr:uid="{E9C2D54F-479E-47A0-86A5-476412E33B93}"/>
    <cellStyle name="Comma 2 3 3 2 5 3 2" xfId="46634" xr:uid="{CA81F33B-3C6F-48EA-BCA4-57F0C8290247}"/>
    <cellStyle name="Comma 2 3 3 2 5 4" xfId="36168" xr:uid="{7E3D1F89-0E15-4F87-9A6D-D2D09E972126}"/>
    <cellStyle name="Comma 2 3 3 2 6" xfId="15252" xr:uid="{3C5FC53D-7C50-453B-94B9-5BC0DD1C170A}"/>
    <cellStyle name="Comma 2 3 3 2 6 2" xfId="25718" xr:uid="{7B9B304E-56F5-4FFB-BF82-948EBCC80209}"/>
    <cellStyle name="Comma 2 3 3 2 6 2 2" xfId="47387" xr:uid="{8352D269-1B37-453C-BF35-7EB20270987F}"/>
    <cellStyle name="Comma 2 3 3 2 6 3" xfId="36921" xr:uid="{EA7BD8B6-B748-4974-9E7A-1A7887BAC8AA}"/>
    <cellStyle name="Comma 2 3 3 2 7" xfId="20486" xr:uid="{7F434C99-F289-4AA8-8470-E47C7E35E486}"/>
    <cellStyle name="Comma 2 3 3 2 7 2" xfId="42155" xr:uid="{181E8BDD-F7E7-4CB3-BCDC-4CB6C11F62A9}"/>
    <cellStyle name="Comma 2 3 3 2 8" xfId="31689" xr:uid="{2BA311E6-10AC-4158-9212-4D27DF8F5099}"/>
    <cellStyle name="Comma 2 3 3 3" xfId="13754" xr:uid="{16470A0F-A71F-4BC5-A3A5-4EB53E7D3348}"/>
    <cellStyle name="Comma 2 3 3 3 2" xfId="18986" xr:uid="{0E01D54B-DCF0-4319-9DE9-ABDAF73CFC35}"/>
    <cellStyle name="Comma 2 3 3 3 2 2" xfId="29452" xr:uid="{9CB2E50D-5146-448D-98D9-B53320860C39}"/>
    <cellStyle name="Comma 2 3 3 3 2 2 2" xfId="51121" xr:uid="{CB70643B-22C7-41B4-9464-17A24485772F}"/>
    <cellStyle name="Comma 2 3 3 3 2 3" xfId="40655" xr:uid="{E6B78828-FE04-4C75-8C02-48234D3EEE07}"/>
    <cellStyle name="Comma 2 3 3 3 3" xfId="24220" xr:uid="{A3B8599D-3764-4B42-A9D8-34634A6AE98C}"/>
    <cellStyle name="Comma 2 3 3 3 3 2" xfId="45889" xr:uid="{549D56E3-80D0-462B-B8AB-B5A2913D9777}"/>
    <cellStyle name="Comma 2 3 3 3 4" xfId="35423" xr:uid="{654F32B5-1851-4A99-B4CD-A14D727DE84A}"/>
    <cellStyle name="Comma 2 3 3 4" xfId="30944" xr:uid="{3618F11C-9F6E-43DF-98F9-A0F30BC545E9}"/>
    <cellStyle name="Comma 2 3 4" xfId="9626" xr:uid="{FA52BF6E-60B0-4986-8D68-B6B91B06EACC}"/>
    <cellStyle name="Comma 2 3 4 2" xfId="11135" xr:uid="{7D23078C-F248-4756-B3C9-E81593DF166C}"/>
    <cellStyle name="Comma 2 3 4 2 2" xfId="12629" xr:uid="{FC2DE9A3-169D-4411-B6DC-0384320DE5A9}"/>
    <cellStyle name="Comma 2 3 4 2 2 2" xfId="17865" xr:uid="{6A662A42-FE95-4E06-9B8E-083E622DDE54}"/>
    <cellStyle name="Comma 2 3 4 2 2 2 2" xfId="28331" xr:uid="{C4F84AB0-1F77-4540-AC41-026D935E5D8A}"/>
    <cellStyle name="Comma 2 3 4 2 2 2 2 2" xfId="50000" xr:uid="{1BAA6FD5-9B0E-4228-85E9-7C2E00A0BE11}"/>
    <cellStyle name="Comma 2 3 4 2 2 2 3" xfId="39534" xr:uid="{FD4E6CFA-CD59-46F6-B7D5-C51AEF26FBF2}"/>
    <cellStyle name="Comma 2 3 4 2 2 3" xfId="23099" xr:uid="{06DE5241-EDC4-4B90-AE00-D437E5E210BC}"/>
    <cellStyle name="Comma 2 3 4 2 2 3 2" xfId="44768" xr:uid="{CA73C146-D821-455C-A8DF-868CF980DF2B}"/>
    <cellStyle name="Comma 2 3 4 2 2 4" xfId="34302" xr:uid="{614E89CB-58D2-4988-93DF-2B2EEC0E5FFA}"/>
    <cellStyle name="Comma 2 3 4 2 3" xfId="16371" xr:uid="{3147CE45-1574-4209-8729-3DBA344C9ED6}"/>
    <cellStyle name="Comma 2 3 4 2 3 2" xfId="26837" xr:uid="{98EBA4A8-DACF-4E67-94A2-7CE2F74DB939}"/>
    <cellStyle name="Comma 2 3 4 2 3 2 2" xfId="48506" xr:uid="{10827C28-4FF2-4E52-B408-2C75F47DEC89}"/>
    <cellStyle name="Comma 2 3 4 2 3 3" xfId="38040" xr:uid="{D2CE9F3C-51DD-4E9C-BB6D-704EA355CB17}"/>
    <cellStyle name="Comma 2 3 4 2 4" xfId="21605" xr:uid="{F47FEBD6-FF52-4526-B89E-B59269B1EA3F}"/>
    <cellStyle name="Comma 2 3 4 2 4 2" xfId="43274" xr:uid="{1DD1B8C5-26FA-429A-8182-811E8D1355B8}"/>
    <cellStyle name="Comma 2 3 4 2 5" xfId="32808" xr:uid="{F8FFC565-CB10-4EB2-B573-2B3D56124A5A}"/>
    <cellStyle name="Comma 2 3 4 3" xfId="10388" xr:uid="{1E041E67-1888-4B00-A5C0-84318BDEAF1D}"/>
    <cellStyle name="Comma 2 3 4 3 2" xfId="15624" xr:uid="{C41BACA4-02CE-4F52-9331-177E0000D8D7}"/>
    <cellStyle name="Comma 2 3 4 3 2 2" xfId="26090" xr:uid="{4C9D5529-5206-4F2C-A1EB-07AF8EEBD172}"/>
    <cellStyle name="Comma 2 3 4 3 2 2 2" xfId="47759" xr:uid="{EDC1EAF4-6169-4ACE-9F45-25F881635437}"/>
    <cellStyle name="Comma 2 3 4 3 2 3" xfId="37293" xr:uid="{5FC3BC52-962C-4670-AD0A-EA0AD48476C6}"/>
    <cellStyle name="Comma 2 3 4 3 3" xfId="20858" xr:uid="{BDD9E543-11CA-4FFB-BCF8-982C2A16A0EE}"/>
    <cellStyle name="Comma 2 3 4 3 3 2" xfId="42527" xr:uid="{65D8922A-1B5E-4A3F-B2B7-6DB95F873143}"/>
    <cellStyle name="Comma 2 3 4 3 4" xfId="32061" xr:uid="{763C20B9-4580-46B4-BC9D-04558803DBAF}"/>
    <cellStyle name="Comma 2 3 4 4" xfId="11882" xr:uid="{972DB49E-B99F-406F-A0DD-42C9705C34D6}"/>
    <cellStyle name="Comma 2 3 4 4 2" xfId="17118" xr:uid="{6F60127D-9E9E-4E26-BE6E-E7D82930D749}"/>
    <cellStyle name="Comma 2 3 4 4 2 2" xfId="27584" xr:uid="{FCD57F6C-9A48-4B9B-AAB9-D5A9E16F122B}"/>
    <cellStyle name="Comma 2 3 4 4 2 2 2" xfId="49253" xr:uid="{EEDE8172-5311-4349-B32B-13D1F325F0FB}"/>
    <cellStyle name="Comma 2 3 4 4 2 3" xfId="38787" xr:uid="{2C3850AD-8939-4AB3-886E-4BF2BA737ECB}"/>
    <cellStyle name="Comma 2 3 4 4 3" xfId="22352" xr:uid="{FA966702-E982-40E3-A771-75517B914C63}"/>
    <cellStyle name="Comma 2 3 4 4 3 2" xfId="44021" xr:uid="{6EDD77C6-4793-412C-8D27-4F8323FA0DEA}"/>
    <cellStyle name="Comma 2 3 4 4 4" xfId="33555" xr:uid="{7044ECD5-F6E9-414B-A6BC-E8457CBFD49A}"/>
    <cellStyle name="Comma 2 3 4 5" xfId="14125" xr:uid="{FE22C74F-E861-45D9-B456-E46DCAFF3061}"/>
    <cellStyle name="Comma 2 3 4 5 2" xfId="19357" xr:uid="{78C4AC8B-A8C5-41E0-9E59-D268D4629737}"/>
    <cellStyle name="Comma 2 3 4 5 2 2" xfId="29823" xr:uid="{417F26EE-FC29-410C-BFF7-A877638C4FA3}"/>
    <cellStyle name="Comma 2 3 4 5 2 2 2" xfId="51492" xr:uid="{9829C519-64A6-4A24-8F24-846C3C8DF7F3}"/>
    <cellStyle name="Comma 2 3 4 5 2 3" xfId="41026" xr:uid="{CA9977DB-5F60-4ECE-B963-D8E681ED005C}"/>
    <cellStyle name="Comma 2 3 4 5 3" xfId="24591" xr:uid="{D7B78C9F-04E9-4DBA-A8D2-C7397F00AE11}"/>
    <cellStyle name="Comma 2 3 4 5 3 2" xfId="46260" xr:uid="{F2A561F2-30AB-4FEF-AB8D-2982E1D0CD31}"/>
    <cellStyle name="Comma 2 3 4 5 4" xfId="35794" xr:uid="{8684A4BD-9F6D-439E-8A11-F0EBDBE489A5}"/>
    <cellStyle name="Comma 2 3 4 6" xfId="14878" xr:uid="{8F320895-4BBC-458F-97D4-E6461B4FAEF6}"/>
    <cellStyle name="Comma 2 3 4 6 2" xfId="25344" xr:uid="{10DA63FC-693C-44C4-A527-4CF1F9731583}"/>
    <cellStyle name="Comma 2 3 4 6 2 2" xfId="47013" xr:uid="{889C18B2-ED01-4ACB-A2BA-5430B273516F}"/>
    <cellStyle name="Comma 2 3 4 6 3" xfId="36547" xr:uid="{271E147C-7D7A-4BBC-8234-BB83BD74C676}"/>
    <cellStyle name="Comma 2 3 4 7" xfId="20112" xr:uid="{1694054E-CF16-4D3D-B3B6-42193708F206}"/>
    <cellStyle name="Comma 2 3 4 7 2" xfId="41781" xr:uid="{E531F024-6E9A-4AB7-A57E-3A22FEF669DA}"/>
    <cellStyle name="Comma 2 3 4 8" xfId="31315" xr:uid="{EDE7CD40-1BED-4DA4-BA6D-6CEC86966488}"/>
    <cellStyle name="Comma 2 3 5" xfId="13383" xr:uid="{F0E508CF-4B49-4181-BB49-D349AFD57382}"/>
    <cellStyle name="Comma 2 3 5 2" xfId="18615" xr:uid="{21712619-29AA-40FE-B57B-DD25C26741CA}"/>
    <cellStyle name="Comma 2 3 5 2 2" xfId="29081" xr:uid="{B1FA7A26-A2FE-4747-9015-4E2589ACEDCF}"/>
    <cellStyle name="Comma 2 3 5 2 2 2" xfId="50750" xr:uid="{559209C4-5510-43D3-8D24-E97AB2D730D1}"/>
    <cellStyle name="Comma 2 3 5 2 3" xfId="40284" xr:uid="{26DDAE74-13BA-48CA-932E-8A960090050B}"/>
    <cellStyle name="Comma 2 3 5 3" xfId="23849" xr:uid="{1C2718CA-51CE-4D98-8BDE-6F7241DA3B78}"/>
    <cellStyle name="Comma 2 3 5 3 2" xfId="45518" xr:uid="{3BA89713-E8D0-43DC-9449-EB63D4082EF2}"/>
    <cellStyle name="Comma 2 3 5 4" xfId="35052" xr:uid="{73BE5908-1D80-46CF-B8D7-D0123B498968}"/>
    <cellStyle name="Comma 2 3 6" xfId="30573" xr:uid="{399F9715-5D95-4616-AD25-64370614DCD4}"/>
    <cellStyle name="Comma 2 4" xfId="94" xr:uid="{00000000-0005-0000-0000-0000BD010000}"/>
    <cellStyle name="Comma 2 4 2" xfId="9145" xr:uid="{00000000-0005-0000-0000-0000BE010000}"/>
    <cellStyle name="Comma 2 4 2 2" xfId="9894" xr:uid="{7285C518-752E-496B-962B-AA1D4DA38E0E}"/>
    <cellStyle name="Comma 2 4 2 2 2" xfId="11403" xr:uid="{F9E78044-3FF4-4888-98D3-8111EA6BC555}"/>
    <cellStyle name="Comma 2 4 2 2 2 2" xfId="12897" xr:uid="{8ABECB39-00CF-47EB-880D-D939338A2DA6}"/>
    <cellStyle name="Comma 2 4 2 2 2 2 2" xfId="18133" xr:uid="{333C554E-8F3E-4F86-B521-A4A83B27D36D}"/>
    <cellStyle name="Comma 2 4 2 2 2 2 2 2" xfId="28599" xr:uid="{2E93F8A3-6FFC-40FA-86DE-17BA67597C66}"/>
    <cellStyle name="Comma 2 4 2 2 2 2 2 2 2" xfId="50268" xr:uid="{B9756F0B-68F5-4A4E-A977-ABD503B328AD}"/>
    <cellStyle name="Comma 2 4 2 2 2 2 2 3" xfId="39802" xr:uid="{38D5DE2B-C4DE-48AC-820D-58B1F42071E7}"/>
    <cellStyle name="Comma 2 4 2 2 2 2 3" xfId="23367" xr:uid="{409E95BA-A1C4-4A9C-ABB2-9BE4B93A707E}"/>
    <cellStyle name="Comma 2 4 2 2 2 2 3 2" xfId="45036" xr:uid="{22ED5307-E16E-4C26-AEF5-226CB15180A1}"/>
    <cellStyle name="Comma 2 4 2 2 2 2 4" xfId="34570" xr:uid="{8EA2EEBC-3559-4C4D-B7A2-90E9D527813E}"/>
    <cellStyle name="Comma 2 4 2 2 2 3" xfId="16639" xr:uid="{34C0C6DC-B34C-4294-9268-2391F2EDF9FC}"/>
    <cellStyle name="Comma 2 4 2 2 2 3 2" xfId="27105" xr:uid="{A553C376-A906-4AD5-A946-0F387F6E6FAE}"/>
    <cellStyle name="Comma 2 4 2 2 2 3 2 2" xfId="48774" xr:uid="{8B09A744-0C6B-4492-B359-0754CF84A4AD}"/>
    <cellStyle name="Comma 2 4 2 2 2 3 3" xfId="38308" xr:uid="{96442275-1B51-473D-9DFE-DDF79BD98629}"/>
    <cellStyle name="Comma 2 4 2 2 2 4" xfId="21873" xr:uid="{63B697A6-1A92-454C-986C-489D830F18DA}"/>
    <cellStyle name="Comma 2 4 2 2 2 4 2" xfId="43542" xr:uid="{CC109D14-31B0-4D74-893E-210DF56348E8}"/>
    <cellStyle name="Comma 2 4 2 2 2 5" xfId="33076" xr:uid="{D021E632-1E7A-4E1B-9755-BD70698AC82E}"/>
    <cellStyle name="Comma 2 4 2 2 3" xfId="10656" xr:uid="{70E834D6-D860-4231-8FB0-DD2155929172}"/>
    <cellStyle name="Comma 2 4 2 2 3 2" xfId="15892" xr:uid="{1D8B4BB0-2D65-4FA4-97AB-76B7706BCA84}"/>
    <cellStyle name="Comma 2 4 2 2 3 2 2" xfId="26358" xr:uid="{B7845384-CCE4-46C6-95CD-146F90C708E6}"/>
    <cellStyle name="Comma 2 4 2 2 3 2 2 2" xfId="48027" xr:uid="{85E724DE-4228-4DF5-B4F0-19A7F1347B2F}"/>
    <cellStyle name="Comma 2 4 2 2 3 2 3" xfId="37561" xr:uid="{A0D90C65-5D13-49CD-A54A-87B99E69EB64}"/>
    <cellStyle name="Comma 2 4 2 2 3 3" xfId="21126" xr:uid="{3010C0EC-1222-490E-8EB9-5CEAFEBDD4EC}"/>
    <cellStyle name="Comma 2 4 2 2 3 3 2" xfId="42795" xr:uid="{CC22D486-17FD-4A81-B835-5465914D94EE}"/>
    <cellStyle name="Comma 2 4 2 2 3 4" xfId="32329" xr:uid="{AEC04B7D-D079-4D6C-9345-FC8CA051DE20}"/>
    <cellStyle name="Comma 2 4 2 2 4" xfId="12150" xr:uid="{02F33340-1013-4258-855B-9541A40C9346}"/>
    <cellStyle name="Comma 2 4 2 2 4 2" xfId="17386" xr:uid="{27FF77B5-1A0C-4C12-B4D0-05FBD5FA7644}"/>
    <cellStyle name="Comma 2 4 2 2 4 2 2" xfId="27852" xr:uid="{444E6D7E-031B-47C3-B54C-FBFB21EEFE1B}"/>
    <cellStyle name="Comma 2 4 2 2 4 2 2 2" xfId="49521" xr:uid="{07C182E5-D314-4867-8F8E-B0D1F91330D3}"/>
    <cellStyle name="Comma 2 4 2 2 4 2 3" xfId="39055" xr:uid="{3CA2A612-DFD7-42EB-B8E3-263F7186A07E}"/>
    <cellStyle name="Comma 2 4 2 2 4 3" xfId="22620" xr:uid="{9EB8EDB6-BEA1-47B9-9AE3-EDF7D59A38C2}"/>
    <cellStyle name="Comma 2 4 2 2 4 3 2" xfId="44289" xr:uid="{11B09650-C195-4C8F-915F-44AE2309319C}"/>
    <cellStyle name="Comma 2 4 2 2 4 4" xfId="33823" xr:uid="{E473B293-7CF8-4103-A5CF-4F82C36B8706}"/>
    <cellStyle name="Comma 2 4 2 2 5" xfId="14393" xr:uid="{740ADB68-7CD0-4710-900C-AD04B960E9D5}"/>
    <cellStyle name="Comma 2 4 2 2 5 2" xfId="19625" xr:uid="{36307AE8-A11E-4353-BDF5-5E8A3D00DEEE}"/>
    <cellStyle name="Comma 2 4 2 2 5 2 2" xfId="30091" xr:uid="{86D2F615-6442-4DCE-8369-3FE8379C979E}"/>
    <cellStyle name="Comma 2 4 2 2 5 2 2 2" xfId="51760" xr:uid="{A92683F2-8747-4BAD-913D-14DE703C3613}"/>
    <cellStyle name="Comma 2 4 2 2 5 2 3" xfId="41294" xr:uid="{C27490E0-3D68-43B3-A5E8-96D9E78A06BA}"/>
    <cellStyle name="Comma 2 4 2 2 5 3" xfId="24859" xr:uid="{51222B1B-0E2A-40FA-8EA4-896229DAD476}"/>
    <cellStyle name="Comma 2 4 2 2 5 3 2" xfId="46528" xr:uid="{FDE2830B-C609-4BD9-829F-0028E2E34233}"/>
    <cellStyle name="Comma 2 4 2 2 5 4" xfId="36062" xr:uid="{630A27BC-E66B-4D16-BD8C-1258DDD695FC}"/>
    <cellStyle name="Comma 2 4 2 2 6" xfId="15146" xr:uid="{788526D8-6336-4DA9-8B7F-DC9B7BB0859F}"/>
    <cellStyle name="Comma 2 4 2 2 6 2" xfId="25612" xr:uid="{1E701C44-818A-4633-A44C-55DDBC84BA74}"/>
    <cellStyle name="Comma 2 4 2 2 6 2 2" xfId="47281" xr:uid="{FDCA778C-B862-4EFE-8F94-DD061DE65602}"/>
    <cellStyle name="Comma 2 4 2 2 6 3" xfId="36815" xr:uid="{8A962B96-BF2A-486B-9A1F-3BB35A1A8FB1}"/>
    <cellStyle name="Comma 2 4 2 2 7" xfId="20380" xr:uid="{2435148B-993F-46FA-84EF-F8FB737E2A4B}"/>
    <cellStyle name="Comma 2 4 2 2 7 2" xfId="42049" xr:uid="{38B63434-E50D-4717-BB9D-A8DACE9F9F4F}"/>
    <cellStyle name="Comma 2 4 2 2 8" xfId="31583" xr:uid="{3312FC22-E6B7-4DF6-B3DA-DF09D1F0CDAF}"/>
    <cellStyle name="Comma 2 4 2 3" xfId="13648" xr:uid="{F1E01F88-01B7-4281-9D50-C4025529D88E}"/>
    <cellStyle name="Comma 2 4 2 3 2" xfId="18880" xr:uid="{38CDDBFF-8F30-466C-9E32-E9EF58BBA677}"/>
    <cellStyle name="Comma 2 4 2 3 2 2" xfId="29346" xr:uid="{3B0DE3CB-B1B9-46E2-B7FD-954968758B00}"/>
    <cellStyle name="Comma 2 4 2 3 2 2 2" xfId="51015" xr:uid="{FB2EC978-4FEB-436A-A129-828C28DBC304}"/>
    <cellStyle name="Comma 2 4 2 3 2 3" xfId="40549" xr:uid="{5D5A494E-EB99-4665-B4E1-EFA62333816D}"/>
    <cellStyle name="Comma 2 4 2 3 3" xfId="24114" xr:uid="{35C51D86-E90D-41C9-A3E8-A33E28B1F206}"/>
    <cellStyle name="Comma 2 4 2 3 3 2" xfId="45783" xr:uid="{569BAC47-8003-4CFB-B82A-264D6FE21A23}"/>
    <cellStyle name="Comma 2 4 2 3 4" xfId="35317" xr:uid="{600ED506-1F12-40B7-88A1-9D996DE4983C}"/>
    <cellStyle name="Comma 2 4 2 4" xfId="30838" xr:uid="{894B1987-784C-4981-B951-BF86C010F6CD}"/>
    <cellStyle name="Comma 2 4 3" xfId="9520" xr:uid="{FE36EDCB-A6ED-4BA2-A8C6-10226F85202D}"/>
    <cellStyle name="Comma 2 4 3 2" xfId="11029" xr:uid="{D2A0639C-72A1-4AB1-841C-2B6309FB8212}"/>
    <cellStyle name="Comma 2 4 3 2 2" xfId="12523" xr:uid="{AE38388A-41A8-4018-BE1D-44F405AFD994}"/>
    <cellStyle name="Comma 2 4 3 2 2 2" xfId="17759" xr:uid="{AAA17E6F-EFED-4D8C-8724-BAEA866652D2}"/>
    <cellStyle name="Comma 2 4 3 2 2 2 2" xfId="28225" xr:uid="{8DAC663E-6FEB-4AE2-8826-AAA29E50A312}"/>
    <cellStyle name="Comma 2 4 3 2 2 2 2 2" xfId="49894" xr:uid="{013757C5-E19F-4D06-B057-80F25339439A}"/>
    <cellStyle name="Comma 2 4 3 2 2 2 3" xfId="39428" xr:uid="{5BDE4B11-E7E1-49E8-8E1B-99E6FDAB63EE}"/>
    <cellStyle name="Comma 2 4 3 2 2 3" xfId="22993" xr:uid="{B16EE299-050B-4109-A45A-A74C8683996D}"/>
    <cellStyle name="Comma 2 4 3 2 2 3 2" xfId="44662" xr:uid="{72C6425B-AD7C-4BEE-A1FD-222F86DD3320}"/>
    <cellStyle name="Comma 2 4 3 2 2 4" xfId="34196" xr:uid="{A4636592-9196-46A9-9D65-C6FF83344906}"/>
    <cellStyle name="Comma 2 4 3 2 3" xfId="16265" xr:uid="{71D09AD5-84EE-4A06-91D7-25BBEE7F5C3A}"/>
    <cellStyle name="Comma 2 4 3 2 3 2" xfId="26731" xr:uid="{1BF26FF5-D8E6-40C6-89EE-A88DEFA4CFEA}"/>
    <cellStyle name="Comma 2 4 3 2 3 2 2" xfId="48400" xr:uid="{F1631C5A-CABB-4CBD-A23D-F0989BFCD2BC}"/>
    <cellStyle name="Comma 2 4 3 2 3 3" xfId="37934" xr:uid="{3C5559CB-DAB7-4438-B49A-692D8C098A55}"/>
    <cellStyle name="Comma 2 4 3 2 4" xfId="21499" xr:uid="{BA0FD253-6E44-4D48-BD88-8A4B36EC1B9D}"/>
    <cellStyle name="Comma 2 4 3 2 4 2" xfId="43168" xr:uid="{613E7CF6-418A-4FCA-A899-33CD1D82375E}"/>
    <cellStyle name="Comma 2 4 3 2 5" xfId="32702" xr:uid="{A272C014-9D1A-4818-9DCE-D836586A5B43}"/>
    <cellStyle name="Comma 2 4 3 3" xfId="10282" xr:uid="{5597738C-6B10-4122-A904-E5C21E0630A4}"/>
    <cellStyle name="Comma 2 4 3 3 2" xfId="15518" xr:uid="{58EF55D2-96D1-434E-A78F-E0DA836774A8}"/>
    <cellStyle name="Comma 2 4 3 3 2 2" xfId="25984" xr:uid="{07555112-7EF9-410F-BBF2-C3D0B511C4BF}"/>
    <cellStyle name="Comma 2 4 3 3 2 2 2" xfId="47653" xr:uid="{455D136A-0E0D-4E14-8362-6FE2A9B6DABE}"/>
    <cellStyle name="Comma 2 4 3 3 2 3" xfId="37187" xr:uid="{AC97F805-1617-4A10-AFE2-9D54A3F7E1F3}"/>
    <cellStyle name="Comma 2 4 3 3 3" xfId="20752" xr:uid="{F32454BB-FADD-4613-9481-4B17DFE7439A}"/>
    <cellStyle name="Comma 2 4 3 3 3 2" xfId="42421" xr:uid="{E0C74663-434B-46A8-BF85-C6041CDEE9DE}"/>
    <cellStyle name="Comma 2 4 3 3 4" xfId="31955" xr:uid="{D11898EE-42CD-4102-A44D-B253C5CF50E8}"/>
    <cellStyle name="Comma 2 4 3 4" xfId="11776" xr:uid="{900526E5-7C99-483A-B082-0CBCCDC35560}"/>
    <cellStyle name="Comma 2 4 3 4 2" xfId="17012" xr:uid="{DB8384DA-772A-4912-A223-FC4BB0F92485}"/>
    <cellStyle name="Comma 2 4 3 4 2 2" xfId="27478" xr:uid="{183AA94F-55AF-4A31-8028-774083380512}"/>
    <cellStyle name="Comma 2 4 3 4 2 2 2" xfId="49147" xr:uid="{28DD577F-AA38-40C4-956A-3037ACD68F14}"/>
    <cellStyle name="Comma 2 4 3 4 2 3" xfId="38681" xr:uid="{F4FD91F7-00D4-4D42-8325-01568449C6ED}"/>
    <cellStyle name="Comma 2 4 3 4 3" xfId="22246" xr:uid="{557B967C-2243-41E7-B165-9E5234694B4A}"/>
    <cellStyle name="Comma 2 4 3 4 3 2" xfId="43915" xr:uid="{50825560-6195-427D-960A-057A1AE48283}"/>
    <cellStyle name="Comma 2 4 3 4 4" xfId="33449" xr:uid="{EFA74C56-00A8-4BC9-9230-142E8760E714}"/>
    <cellStyle name="Comma 2 4 3 5" xfId="14019" xr:uid="{A37A99E5-EFC2-4FC7-B53A-DFA4E3EC685E}"/>
    <cellStyle name="Comma 2 4 3 5 2" xfId="19251" xr:uid="{16F99C57-B744-4D56-AAAC-78E8E01EA656}"/>
    <cellStyle name="Comma 2 4 3 5 2 2" xfId="29717" xr:uid="{353C96C8-AB04-4483-88BE-991FF3725D37}"/>
    <cellStyle name="Comma 2 4 3 5 2 2 2" xfId="51386" xr:uid="{D807E718-78D4-4C69-92D7-5B360360FC0B}"/>
    <cellStyle name="Comma 2 4 3 5 2 3" xfId="40920" xr:uid="{AF68943A-803C-431D-B22C-2E030F2C0AD7}"/>
    <cellStyle name="Comma 2 4 3 5 3" xfId="24485" xr:uid="{74BB02D5-D3FD-4CF2-B8D6-D047734A140A}"/>
    <cellStyle name="Comma 2 4 3 5 3 2" xfId="46154" xr:uid="{B631974E-8721-44B8-8D96-2E680B55577B}"/>
    <cellStyle name="Comma 2 4 3 5 4" xfId="35688" xr:uid="{FBAF7876-5BF1-4141-98C8-BBADA9574221}"/>
    <cellStyle name="Comma 2 4 3 6" xfId="14772" xr:uid="{21AC0F3D-7EB9-4A81-A54F-38A48F24A6DA}"/>
    <cellStyle name="Comma 2 4 3 6 2" xfId="25238" xr:uid="{5F64D39C-35E8-4367-A1C0-10BA6661E16D}"/>
    <cellStyle name="Comma 2 4 3 6 2 2" xfId="46907" xr:uid="{88664D9D-C079-43C5-B3C9-15A3A75A5566}"/>
    <cellStyle name="Comma 2 4 3 6 3" xfId="36441" xr:uid="{A9952667-AA57-4DC6-89E1-C9F4EB238AB9}"/>
    <cellStyle name="Comma 2 4 3 7" xfId="20006" xr:uid="{656768ED-B0EB-4DB9-B5E9-0025996E979D}"/>
    <cellStyle name="Comma 2 4 3 7 2" xfId="41675" xr:uid="{570A3271-A1D7-41C6-9D3C-449EB01E1D85}"/>
    <cellStyle name="Comma 2 4 3 8" xfId="31209" xr:uid="{B6EE79A4-0F04-4894-B2F8-2D56737D9310}"/>
    <cellStyle name="Comma 2 4 4" xfId="13278" xr:uid="{55807C90-363D-4C11-A7F9-44ED69127041}"/>
    <cellStyle name="Comma 2 4 4 2" xfId="18510" xr:uid="{D8AB6C50-E174-49F1-BB8B-0AD5442555F4}"/>
    <cellStyle name="Comma 2 4 4 2 2" xfId="28976" xr:uid="{2E2A1D99-8349-4616-8569-6E24789EF474}"/>
    <cellStyle name="Comma 2 4 4 2 2 2" xfId="50645" xr:uid="{0EC156C1-B4FB-4249-A9BF-FF18F05F3616}"/>
    <cellStyle name="Comma 2 4 4 2 3" xfId="40179" xr:uid="{5DF90900-FEE2-419E-9DB6-5D11AD46F7CC}"/>
    <cellStyle name="Comma 2 4 4 3" xfId="23744" xr:uid="{FA947675-992A-49B7-B002-5C252D79215C}"/>
    <cellStyle name="Comma 2 4 4 3 2" xfId="45413" xr:uid="{9E6F3669-AAFA-453A-801D-86820D3FDAD8}"/>
    <cellStyle name="Comma 2 4 4 4" xfId="34947" xr:uid="{B07CD44D-F653-4EB1-89CA-DB7DDEFA25BB}"/>
    <cellStyle name="Comma 2 4 5" xfId="30467" xr:uid="{A74C4804-6D0C-475F-8515-B058E6BFB4ED}"/>
    <cellStyle name="Comma 2 5" xfId="9127" xr:uid="{00000000-0005-0000-0000-0000BF010000}"/>
    <cellStyle name="Comma 2 5 2" xfId="9876" xr:uid="{6DACBCFF-7820-43E6-84B6-151679D6036F}"/>
    <cellStyle name="Comma 2 5 2 2" xfId="11385" xr:uid="{752313A4-78C1-455A-9ED8-B8D02733094C}"/>
    <cellStyle name="Comma 2 5 2 2 2" xfId="12879" xr:uid="{927F98BE-0E35-4EA8-9AF5-1B1E860F62F8}"/>
    <cellStyle name="Comma 2 5 2 2 2 2" xfId="18115" xr:uid="{AA6EB664-D1F3-4FB4-9D56-D5F57288FC9C}"/>
    <cellStyle name="Comma 2 5 2 2 2 2 2" xfId="28581" xr:uid="{45EB1B0E-7362-4E98-88CF-0F02452EEA11}"/>
    <cellStyle name="Comma 2 5 2 2 2 2 2 2" xfId="50250" xr:uid="{0046E507-59B7-4E1C-95FC-47AFF18CE5E1}"/>
    <cellStyle name="Comma 2 5 2 2 2 2 3" xfId="39784" xr:uid="{43B83B20-BC04-42DE-AD03-F21B9864B0D0}"/>
    <cellStyle name="Comma 2 5 2 2 2 3" xfId="23349" xr:uid="{C88006CD-0CBA-4786-9670-8902EB6352C8}"/>
    <cellStyle name="Comma 2 5 2 2 2 3 2" xfId="45018" xr:uid="{04A0F11E-9E33-4172-BD6B-275969A43509}"/>
    <cellStyle name="Comma 2 5 2 2 2 4" xfId="34552" xr:uid="{CEED1DF7-7246-4565-BA00-9D100305839A}"/>
    <cellStyle name="Comma 2 5 2 2 3" xfId="16621" xr:uid="{2BF08189-FD0E-49AF-92DF-A9666DE7A762}"/>
    <cellStyle name="Comma 2 5 2 2 3 2" xfId="27087" xr:uid="{F9F258EA-F22D-465C-9A90-47BDCCDB217A}"/>
    <cellStyle name="Comma 2 5 2 2 3 2 2" xfId="48756" xr:uid="{0162AE3C-F341-4D2C-97BA-EEE95144A682}"/>
    <cellStyle name="Comma 2 5 2 2 3 3" xfId="38290" xr:uid="{4EFC59A9-77EC-4E70-9AED-0E37AA5EA05C}"/>
    <cellStyle name="Comma 2 5 2 2 4" xfId="21855" xr:uid="{15AEC67A-0669-4DAB-9AB4-E50D35A91838}"/>
    <cellStyle name="Comma 2 5 2 2 4 2" xfId="43524" xr:uid="{5B65E1A5-E52D-47B3-A627-C3115C9D1832}"/>
    <cellStyle name="Comma 2 5 2 2 5" xfId="33058" xr:uid="{BCA0617F-7189-4C1E-ABC7-C6CCBA284629}"/>
    <cellStyle name="Comma 2 5 2 3" xfId="10638" xr:uid="{29963F34-7535-4E70-B88C-CF637E266D28}"/>
    <cellStyle name="Comma 2 5 2 3 2" xfId="15874" xr:uid="{40C7B3C7-D351-429A-B7A8-7AE731949912}"/>
    <cellStyle name="Comma 2 5 2 3 2 2" xfId="26340" xr:uid="{17B99E3F-C54B-4E19-A43B-7E183EE84D90}"/>
    <cellStyle name="Comma 2 5 2 3 2 2 2" xfId="48009" xr:uid="{E13B8B8E-8EE6-4169-BC99-EC4715A82B7B}"/>
    <cellStyle name="Comma 2 5 2 3 2 3" xfId="37543" xr:uid="{03AE25E1-54FA-4E45-9AA7-312C504D07F9}"/>
    <cellStyle name="Comma 2 5 2 3 3" xfId="21108" xr:uid="{4D9F9E23-F317-4B06-ACDA-9BC2DA7560EE}"/>
    <cellStyle name="Comma 2 5 2 3 3 2" xfId="42777" xr:uid="{B0EE9905-61BE-45F9-B8B8-DAAE417860B2}"/>
    <cellStyle name="Comma 2 5 2 3 4" xfId="32311" xr:uid="{52C244A0-5EAB-47E4-86B4-6FBBE1A5DAFA}"/>
    <cellStyle name="Comma 2 5 2 4" xfId="12132" xr:uid="{733E4694-6B1A-45B3-810E-470E5DB0807F}"/>
    <cellStyle name="Comma 2 5 2 4 2" xfId="17368" xr:uid="{E82798FC-ECDD-4705-B928-26CC92A77024}"/>
    <cellStyle name="Comma 2 5 2 4 2 2" xfId="27834" xr:uid="{18F253D3-59D9-4C6C-B35B-C6D6105C308F}"/>
    <cellStyle name="Comma 2 5 2 4 2 2 2" xfId="49503" xr:uid="{8D0B30EF-C44A-4E1A-BAF9-843F2C8F6725}"/>
    <cellStyle name="Comma 2 5 2 4 2 3" xfId="39037" xr:uid="{7C401943-6F63-4187-81B8-6898D396B674}"/>
    <cellStyle name="Comma 2 5 2 4 3" xfId="22602" xr:uid="{87770B84-4DC0-44BD-A8BC-CE5A6A7D59E5}"/>
    <cellStyle name="Comma 2 5 2 4 3 2" xfId="44271" xr:uid="{90AF3151-4295-4B37-8E8B-2A49DC53EC74}"/>
    <cellStyle name="Comma 2 5 2 4 4" xfId="33805" xr:uid="{5BC31841-1481-4786-92D6-FEBE52426706}"/>
    <cellStyle name="Comma 2 5 2 5" xfId="14375" xr:uid="{9C8FFEED-25B5-4244-AE86-5CCFDDB4F67C}"/>
    <cellStyle name="Comma 2 5 2 5 2" xfId="19607" xr:uid="{BBE9FB92-8474-45F9-BF77-8574803A8FF9}"/>
    <cellStyle name="Comma 2 5 2 5 2 2" xfId="30073" xr:uid="{5DDC2B78-52F3-4174-93C7-343428E1F440}"/>
    <cellStyle name="Comma 2 5 2 5 2 2 2" xfId="51742" xr:uid="{6B2E61B1-47B7-4A8A-B59D-7A199D53C17A}"/>
    <cellStyle name="Comma 2 5 2 5 2 3" xfId="41276" xr:uid="{C4C2AC59-B624-428D-92A2-A9FAC2A30D35}"/>
    <cellStyle name="Comma 2 5 2 5 3" xfId="24841" xr:uid="{E612715D-3D9A-4E53-87C6-1CBF0C6C233D}"/>
    <cellStyle name="Comma 2 5 2 5 3 2" xfId="46510" xr:uid="{881D2F95-64E7-4B67-AC41-5777E4EC95FB}"/>
    <cellStyle name="Comma 2 5 2 5 4" xfId="36044" xr:uid="{6A57C7FA-3E27-4352-96B1-1B5C7D7B778E}"/>
    <cellStyle name="Comma 2 5 2 6" xfId="15128" xr:uid="{B130D03F-A3E7-4D21-9233-A0FE1F741CD5}"/>
    <cellStyle name="Comma 2 5 2 6 2" xfId="25594" xr:uid="{DC822212-A71D-4A95-BA42-B38C9089DC89}"/>
    <cellStyle name="Comma 2 5 2 6 2 2" xfId="47263" xr:uid="{C1ECD9DA-22BC-4DC5-952C-3A76264D113E}"/>
    <cellStyle name="Comma 2 5 2 6 3" xfId="36797" xr:uid="{A3349F8F-7E3E-4D53-B8D7-31A36D46E309}"/>
    <cellStyle name="Comma 2 5 2 7" xfId="20362" xr:uid="{6137B4A2-3993-4EAD-B2DD-F8B12707F1EF}"/>
    <cellStyle name="Comma 2 5 2 7 2" xfId="42031" xr:uid="{61EEAF26-B7A3-404E-86D9-A81799811C0E}"/>
    <cellStyle name="Comma 2 5 2 8" xfId="31565" xr:uid="{A22DC430-3F14-4A46-9EA4-5816E9FF0360}"/>
    <cellStyle name="Comma 2 5 3" xfId="13630" xr:uid="{26390057-D1C3-41B1-B8D0-05C0C60A4AEF}"/>
    <cellStyle name="Comma 2 5 3 2" xfId="18862" xr:uid="{FD33FF67-1ECD-4694-8D9F-3AC6A69C8C59}"/>
    <cellStyle name="Comma 2 5 3 2 2" xfId="29328" xr:uid="{493EDF65-ABFC-49DC-B1C9-48E4D9089410}"/>
    <cellStyle name="Comma 2 5 3 2 2 2" xfId="50997" xr:uid="{1AC82EC6-E251-49F4-9773-CFB1EB4DB403}"/>
    <cellStyle name="Comma 2 5 3 2 3" xfId="40531" xr:uid="{27931CC1-9F57-4DC5-ADA2-EBB9BB949882}"/>
    <cellStyle name="Comma 2 5 3 3" xfId="24096" xr:uid="{7657416F-CD5E-434D-9E92-D74C67A9D94D}"/>
    <cellStyle name="Comma 2 5 3 3 2" xfId="45765" xr:uid="{0E1EC2E6-2105-41EA-A4AA-F04BF06A8708}"/>
    <cellStyle name="Comma 2 5 3 4" xfId="35299" xr:uid="{F8C7FA5B-B3C8-4D17-8B8D-824C8BEBDB64}"/>
    <cellStyle name="Comma 2 5 4" xfId="30820" xr:uid="{D2058BF7-EE47-455E-BCFC-2A8A1DD31122}"/>
    <cellStyle name="Comma 2 6" xfId="9502" xr:uid="{01D4D91C-ABE7-47E7-ADE4-8AFAB82F978C}"/>
    <cellStyle name="Comma 2 6 2" xfId="11011" xr:uid="{28F9DC52-CE56-492D-B0AB-9105E34C6D70}"/>
    <cellStyle name="Comma 2 6 2 2" xfId="12505" xr:uid="{65F35313-CB4A-42A3-9B44-3719F7658EBD}"/>
    <cellStyle name="Comma 2 6 2 2 2" xfId="17741" xr:uid="{EF41BA58-66AE-42F6-91DB-D8B8B236B052}"/>
    <cellStyle name="Comma 2 6 2 2 2 2" xfId="28207" xr:uid="{D738A7B1-0B7C-4459-B658-4620B83C34BE}"/>
    <cellStyle name="Comma 2 6 2 2 2 2 2" xfId="49876" xr:uid="{AFD263B9-3DBF-4D93-B3BC-D78A0046458F}"/>
    <cellStyle name="Comma 2 6 2 2 2 3" xfId="39410" xr:uid="{F7A1B422-D712-49A8-9030-534C4BC297B3}"/>
    <cellStyle name="Comma 2 6 2 2 3" xfId="22975" xr:uid="{A97C4243-24F7-4466-85C6-54CF2D37C2B5}"/>
    <cellStyle name="Comma 2 6 2 2 3 2" xfId="44644" xr:uid="{540ACF9F-7D35-4AEC-8FDC-6B896A6807D2}"/>
    <cellStyle name="Comma 2 6 2 2 4" xfId="34178" xr:uid="{EC38BC7A-4DEC-4341-ADC9-538BC31052E9}"/>
    <cellStyle name="Comma 2 6 2 3" xfId="16247" xr:uid="{0FE12762-6823-4969-9FF0-2C0FD8C05414}"/>
    <cellStyle name="Comma 2 6 2 3 2" xfId="26713" xr:uid="{9AAB2767-EF13-413A-80D1-121F1140BE6B}"/>
    <cellStyle name="Comma 2 6 2 3 2 2" xfId="48382" xr:uid="{7381084A-8837-4828-91D5-91A1CADB0FF9}"/>
    <cellStyle name="Comma 2 6 2 3 3" xfId="37916" xr:uid="{575DDCA9-BFF8-49F3-9CE9-C115B585794E}"/>
    <cellStyle name="Comma 2 6 2 4" xfId="21481" xr:uid="{C6F0F2AB-CCEC-4A96-8BF1-CD00C23C82F1}"/>
    <cellStyle name="Comma 2 6 2 4 2" xfId="43150" xr:uid="{11D756F8-1946-4A2A-BE26-1CB4B6BB26B1}"/>
    <cellStyle name="Comma 2 6 2 5" xfId="32684" xr:uid="{91C79CE3-92D1-4BE9-BD9F-DC31349E1159}"/>
    <cellStyle name="Comma 2 6 3" xfId="10264" xr:uid="{DB8A1DA7-1E6B-4D42-A8E8-FAEE88495084}"/>
    <cellStyle name="Comma 2 6 3 2" xfId="15500" xr:uid="{EFD14AE3-D4BB-48CB-B879-A3DDC74D2C57}"/>
    <cellStyle name="Comma 2 6 3 2 2" xfId="25966" xr:uid="{594365E9-D37A-4023-A0F8-732355A3A0E0}"/>
    <cellStyle name="Comma 2 6 3 2 2 2" xfId="47635" xr:uid="{FE3B8D2E-65CE-4748-A19D-4AF7965EA70A}"/>
    <cellStyle name="Comma 2 6 3 2 3" xfId="37169" xr:uid="{37CC4E5E-18C3-4C58-91E6-378687BCD413}"/>
    <cellStyle name="Comma 2 6 3 3" xfId="20734" xr:uid="{A5EC9109-D24E-45C9-831D-C1CD4513D16B}"/>
    <cellStyle name="Comma 2 6 3 3 2" xfId="42403" xr:uid="{AAC668E3-AE73-410A-99F0-FDEB7C4B3AE3}"/>
    <cellStyle name="Comma 2 6 3 4" xfId="31937" xr:uid="{1BBD83F7-BF7C-4415-8F27-8729D548E729}"/>
    <cellStyle name="Comma 2 6 4" xfId="11758" xr:uid="{95605370-E90E-4777-814C-3D46E4FF3660}"/>
    <cellStyle name="Comma 2 6 4 2" xfId="16994" xr:uid="{C2A64210-4E95-40F5-AA34-B4DBDB68FE7E}"/>
    <cellStyle name="Comma 2 6 4 2 2" xfId="27460" xr:uid="{22B7212D-8A19-4B1A-9BE7-10C81E29C855}"/>
    <cellStyle name="Comma 2 6 4 2 2 2" xfId="49129" xr:uid="{481A59BD-4A78-4253-81DE-A28F3DE3B01F}"/>
    <cellStyle name="Comma 2 6 4 2 3" xfId="38663" xr:uid="{F9941B54-93B5-47E7-A58C-AA3768863485}"/>
    <cellStyle name="Comma 2 6 4 3" xfId="22228" xr:uid="{CCFD00C4-4E41-4FD2-9977-826D8B116FBF}"/>
    <cellStyle name="Comma 2 6 4 3 2" xfId="43897" xr:uid="{8AD11CB9-651D-4E06-B2D6-85259841CE8D}"/>
    <cellStyle name="Comma 2 6 4 4" xfId="33431" xr:uid="{D7E2EE73-7CB3-4768-8A2F-2463C09D78FB}"/>
    <cellStyle name="Comma 2 6 5" xfId="14001" xr:uid="{FCC7FE3D-5868-4827-ADA0-635E6588FB1C}"/>
    <cellStyle name="Comma 2 6 5 2" xfId="19233" xr:uid="{0D8624D9-C445-4FB0-ABC7-A3BF8E51E035}"/>
    <cellStyle name="Comma 2 6 5 2 2" xfId="29699" xr:uid="{DECB3183-4C9D-42CB-9482-1E3B17EB8760}"/>
    <cellStyle name="Comma 2 6 5 2 2 2" xfId="51368" xr:uid="{69D12816-4B79-4F38-9D57-AB17FA44C38B}"/>
    <cellStyle name="Comma 2 6 5 2 3" xfId="40902" xr:uid="{2E97A0A4-C578-45F4-AE16-98D2FF9A321D}"/>
    <cellStyle name="Comma 2 6 5 3" xfId="24467" xr:uid="{42D11B11-FDF9-4D8A-B726-6A937D989BB4}"/>
    <cellStyle name="Comma 2 6 5 3 2" xfId="46136" xr:uid="{02019B46-8B35-482C-80F3-B0AD1EE7638D}"/>
    <cellStyle name="Comma 2 6 5 4" xfId="35670" xr:uid="{8B938C67-7E1A-422A-8CDB-814CCE50A69E}"/>
    <cellStyle name="Comma 2 6 6" xfId="14754" xr:uid="{3B2700E7-A977-45B7-B67C-B124F4FFBE53}"/>
    <cellStyle name="Comma 2 6 6 2" xfId="25220" xr:uid="{D1ED63B5-99F0-4A20-996F-AEEFBE7EC269}"/>
    <cellStyle name="Comma 2 6 6 2 2" xfId="46889" xr:uid="{BD21D0B9-B10F-4548-97D6-824178F5F3EB}"/>
    <cellStyle name="Comma 2 6 6 3" xfId="36423" xr:uid="{94505202-DDFD-4715-994D-4D208294A7A7}"/>
    <cellStyle name="Comma 2 6 7" xfId="19988" xr:uid="{DB6F68CC-E12F-4A9B-AE47-F3936C1630E4}"/>
    <cellStyle name="Comma 2 6 7 2" xfId="41657" xr:uid="{9A36C6BD-2F3F-4451-9452-DF084630D0C4}"/>
    <cellStyle name="Comma 2 6 8" xfId="31191" xr:uid="{912DDC06-A019-4EFD-B6FC-E6ABFF8BB296}"/>
    <cellStyle name="Comma 2 7" xfId="13261" xr:uid="{4A70B45E-A996-4A76-9413-CA3480376425}"/>
    <cellStyle name="Comma 2 7 2" xfId="18493" xr:uid="{7DEE5802-9651-4FB3-8492-530484034A4B}"/>
    <cellStyle name="Comma 2 7 2 2" xfId="28959" xr:uid="{61A1693F-A011-48F7-96FB-51E25F06E66C}"/>
    <cellStyle name="Comma 2 7 2 2 2" xfId="50628" xr:uid="{82E5C166-E405-48EC-B42C-14650D558A59}"/>
    <cellStyle name="Comma 2 7 2 3" xfId="40162" xr:uid="{97C9A048-D393-4F6F-825D-13F2D770B4F0}"/>
    <cellStyle name="Comma 2 7 3" xfId="23727" xr:uid="{BFB27925-B256-4D21-A34E-C5F7813089D8}"/>
    <cellStyle name="Comma 2 7 3 2" xfId="45396" xr:uid="{C9C30177-2AF2-4569-9D67-9DC489CE0EEA}"/>
    <cellStyle name="Comma 2 7 4" xfId="34930" xr:uid="{CEAA8611-6CBF-4998-85E4-268905DEC9AA}"/>
    <cellStyle name="Comma 2 8" xfId="14746" xr:uid="{8C517899-032B-43CA-9D1C-F1563A77EC5B}"/>
    <cellStyle name="Comma 2 8 2" xfId="19978" xr:uid="{43B4A4EE-255B-4282-817A-A5FCFEECED50}"/>
    <cellStyle name="Comma 2 8 2 2" xfId="30444" xr:uid="{719E4588-2392-4F48-A21F-F72CE71E66ED}"/>
    <cellStyle name="Comma 2 8 2 2 2" xfId="52113" xr:uid="{50EE1ED5-8E7C-4894-B094-EFF169945763}"/>
    <cellStyle name="Comma 2 8 2 3" xfId="41647" xr:uid="{D9B82A03-27B4-49C5-9C04-C5FEFD1A6643}"/>
    <cellStyle name="Comma 2 8 3" xfId="25212" xr:uid="{E443AF6A-1174-426D-8421-A62A6B37C9AC}"/>
    <cellStyle name="Comma 2 8 3 2" xfId="46881" xr:uid="{CDDB1827-05C7-4A3F-918D-D2DF7CDA3F8E}"/>
    <cellStyle name="Comma 2 8 4" xfId="36415" xr:uid="{41FC9793-6CBB-4BF3-946E-8C0D9B32EBEC}"/>
    <cellStyle name="Comma 2 9" xfId="13254" xr:uid="{2138712D-F736-4D23-9822-B0EFBDCAA231}"/>
    <cellStyle name="Comma 2 9 2" xfId="18487" xr:uid="{C87933E6-614A-4C54-8279-F13CE58334B4}"/>
    <cellStyle name="Comma 2 9 2 2" xfId="28953" xr:uid="{3DD3DAD8-6E5B-4839-8026-EB4B4B79ACAE}"/>
    <cellStyle name="Comma 2 9 2 2 2" xfId="50622" xr:uid="{3176F6CC-B7F8-40D3-B545-3B23684E6EAC}"/>
    <cellStyle name="Comma 2 9 2 3" xfId="40156" xr:uid="{70958CE5-1C01-4FF9-9FBE-99FC19CF83BB}"/>
    <cellStyle name="Comma 2 9 3" xfId="23721" xr:uid="{B215D9DC-98D2-4E47-89AE-2433FB6390B4}"/>
    <cellStyle name="Comma 2 9 3 2" xfId="45390" xr:uid="{480EF38E-2796-47F7-8E63-E2F2F747BE0F}"/>
    <cellStyle name="Comma 2 9 4" xfId="34924" xr:uid="{31A2414F-216F-4C71-8AD2-37F92B78EC78}"/>
    <cellStyle name="Comma 20" xfId="95" xr:uid="{00000000-0005-0000-0000-0000C0010000}"/>
    <cellStyle name="Comma 20 2" xfId="412" xr:uid="{00000000-0005-0000-0000-0000C1010000}"/>
    <cellStyle name="Comma 20 2 2" xfId="9261" xr:uid="{00000000-0005-0000-0000-0000C2010000}"/>
    <cellStyle name="Comma 20 2 2 2" xfId="10010" xr:uid="{070A9560-C6CD-45E1-AA0A-FF8F8BC1D8EE}"/>
    <cellStyle name="Comma 20 2 2 2 2" xfId="11519" xr:uid="{43A2EE68-78E7-4611-801E-94E0655FE13E}"/>
    <cellStyle name="Comma 20 2 2 2 2 2" xfId="13013" xr:uid="{CB34C725-2023-4493-9EA3-ACBDDF337613}"/>
    <cellStyle name="Comma 20 2 2 2 2 2 2" xfId="18249" xr:uid="{8CAD5D1A-CB6B-48D2-AF72-A8B8060E9E06}"/>
    <cellStyle name="Comma 20 2 2 2 2 2 2 2" xfId="28715" xr:uid="{136977EE-3B3E-4133-AD15-A624DA55CFA1}"/>
    <cellStyle name="Comma 20 2 2 2 2 2 2 2 2" xfId="50384" xr:uid="{38D25135-7F1F-481A-BD62-3DE017C6470B}"/>
    <cellStyle name="Comma 20 2 2 2 2 2 2 3" xfId="39918" xr:uid="{83F05829-29F6-4610-AA17-5FA0B495987B}"/>
    <cellStyle name="Comma 20 2 2 2 2 2 3" xfId="23483" xr:uid="{5E81CCDE-4E92-46CD-90A3-004DDB8C9A61}"/>
    <cellStyle name="Comma 20 2 2 2 2 2 3 2" xfId="45152" xr:uid="{D2264BC3-D8F0-495E-AC00-F7CB59221F1D}"/>
    <cellStyle name="Comma 20 2 2 2 2 2 4" xfId="34686" xr:uid="{B6961DAB-7522-453F-B008-77BBD4D71388}"/>
    <cellStyle name="Comma 20 2 2 2 2 3" xfId="16755" xr:uid="{AEAEBA36-6C82-4211-96B1-70D759C50AFD}"/>
    <cellStyle name="Comma 20 2 2 2 2 3 2" xfId="27221" xr:uid="{AA6706D5-6458-49EB-86A8-A982E2B7A99A}"/>
    <cellStyle name="Comma 20 2 2 2 2 3 2 2" xfId="48890" xr:uid="{5FCBC60E-425F-4553-B189-2B8E0D144096}"/>
    <cellStyle name="Comma 20 2 2 2 2 3 3" xfId="38424" xr:uid="{A75B3B0B-27B5-479F-AD2F-CE541E5A2D1B}"/>
    <cellStyle name="Comma 20 2 2 2 2 4" xfId="21989" xr:uid="{CA68BB3B-6EFB-454E-80CD-2A27ABAA034C}"/>
    <cellStyle name="Comma 20 2 2 2 2 4 2" xfId="43658" xr:uid="{FF9D4B37-266B-4BDD-BAFB-3738F1E95671}"/>
    <cellStyle name="Comma 20 2 2 2 2 5" xfId="33192" xr:uid="{B390B63A-A55A-437C-8661-3E5954063485}"/>
    <cellStyle name="Comma 20 2 2 2 3" xfId="10772" xr:uid="{BDC968A3-F294-45C2-92D2-E9A5EDFB80C9}"/>
    <cellStyle name="Comma 20 2 2 2 3 2" xfId="16008" xr:uid="{069A8592-DF45-4786-80D8-9BC06FA3BE64}"/>
    <cellStyle name="Comma 20 2 2 2 3 2 2" xfId="26474" xr:uid="{7600908D-A9A6-4061-9C57-53A4C85C5C1B}"/>
    <cellStyle name="Comma 20 2 2 2 3 2 2 2" xfId="48143" xr:uid="{BF94D65E-A07B-40C6-9CF3-DC8D1577948B}"/>
    <cellStyle name="Comma 20 2 2 2 3 2 3" xfId="37677" xr:uid="{374156CE-6F2B-4302-95DE-1ED45AC9BF06}"/>
    <cellStyle name="Comma 20 2 2 2 3 3" xfId="21242" xr:uid="{EC4790A6-3937-493D-B4C7-F9A25846B1B7}"/>
    <cellStyle name="Comma 20 2 2 2 3 3 2" xfId="42911" xr:uid="{6F5AA88A-F5F0-4E76-8CF0-39901A3EDEBB}"/>
    <cellStyle name="Comma 20 2 2 2 3 4" xfId="32445" xr:uid="{9FBEE3FD-5072-4E58-A50A-5C24D272CA90}"/>
    <cellStyle name="Comma 20 2 2 2 4" xfId="12266" xr:uid="{C17D4C7A-F3C6-4BCF-9C25-F1E0CA2886FC}"/>
    <cellStyle name="Comma 20 2 2 2 4 2" xfId="17502" xr:uid="{D5F31270-A9FB-4017-AA5D-165F4037E1E3}"/>
    <cellStyle name="Comma 20 2 2 2 4 2 2" xfId="27968" xr:uid="{1446D610-75D5-4B16-AFE4-96E7EBEB8A23}"/>
    <cellStyle name="Comma 20 2 2 2 4 2 2 2" xfId="49637" xr:uid="{C882B6B4-225D-41F0-9C2F-096C771A6A83}"/>
    <cellStyle name="Comma 20 2 2 2 4 2 3" xfId="39171" xr:uid="{28472BD0-FB30-4739-B50D-3661F9F10898}"/>
    <cellStyle name="Comma 20 2 2 2 4 3" xfId="22736" xr:uid="{35972A24-FAE0-46A3-9AB3-D9CF7AD5F07F}"/>
    <cellStyle name="Comma 20 2 2 2 4 3 2" xfId="44405" xr:uid="{05B8F05C-166F-4CCD-BEEC-3920319B3C33}"/>
    <cellStyle name="Comma 20 2 2 2 4 4" xfId="33939" xr:uid="{288DEDEE-7C8A-43C3-8875-C55B8ACD919E}"/>
    <cellStyle name="Comma 20 2 2 2 5" xfId="14509" xr:uid="{4B368CCB-CB63-429E-A8D6-99276630F436}"/>
    <cellStyle name="Comma 20 2 2 2 5 2" xfId="19741" xr:uid="{B1C6E190-E899-4884-9585-82900307C6AD}"/>
    <cellStyle name="Comma 20 2 2 2 5 2 2" xfId="30207" xr:uid="{9CAA0004-1FC0-428E-9F71-6152E16893B7}"/>
    <cellStyle name="Comma 20 2 2 2 5 2 2 2" xfId="51876" xr:uid="{EB13B41F-2A70-46FF-A195-A05753510291}"/>
    <cellStyle name="Comma 20 2 2 2 5 2 3" xfId="41410" xr:uid="{D3C374F1-134D-4236-9266-BCCE73CC7F86}"/>
    <cellStyle name="Comma 20 2 2 2 5 3" xfId="24975" xr:uid="{0AB0EE49-A768-4F2E-91E3-F56CD9BC46F6}"/>
    <cellStyle name="Comma 20 2 2 2 5 3 2" xfId="46644" xr:uid="{E31A8596-9314-4413-BB26-4DD0F3F35A5D}"/>
    <cellStyle name="Comma 20 2 2 2 5 4" xfId="36178" xr:uid="{A94A1343-36F7-440C-99C6-D7259D3E2EA1}"/>
    <cellStyle name="Comma 20 2 2 2 6" xfId="15262" xr:uid="{4AA2F336-2BCB-466C-8097-10EE7EE70BC8}"/>
    <cellStyle name="Comma 20 2 2 2 6 2" xfId="25728" xr:uid="{0EFCAC8F-5A32-48BC-BA15-94B01A78B87A}"/>
    <cellStyle name="Comma 20 2 2 2 6 2 2" xfId="47397" xr:uid="{B536B719-6064-44AC-AC41-94B63390D2AD}"/>
    <cellStyle name="Comma 20 2 2 2 6 3" xfId="36931" xr:uid="{48D32E0A-71D2-4D09-B445-7E2FF07D245E}"/>
    <cellStyle name="Comma 20 2 2 2 7" xfId="20496" xr:uid="{8846BC09-EF59-4D2A-8F93-2288473FD468}"/>
    <cellStyle name="Comma 20 2 2 2 7 2" xfId="42165" xr:uid="{0F544160-C824-4F9F-8D0B-23B0A111451B}"/>
    <cellStyle name="Comma 20 2 2 2 8" xfId="31699" xr:uid="{89FA8CEF-3B85-45E7-93D8-B80832300EA4}"/>
    <cellStyle name="Comma 20 2 2 3" xfId="13764" xr:uid="{65EBB285-C9B7-4524-9844-EBCD898BCE7B}"/>
    <cellStyle name="Comma 20 2 2 3 2" xfId="18996" xr:uid="{740E9550-542C-459F-8237-18618D31DD41}"/>
    <cellStyle name="Comma 20 2 2 3 2 2" xfId="29462" xr:uid="{04CB49C4-809F-48A9-823F-A46F57FFBA5B}"/>
    <cellStyle name="Comma 20 2 2 3 2 2 2" xfId="51131" xr:uid="{32F376E6-B532-4EF0-935B-07D23AE30461}"/>
    <cellStyle name="Comma 20 2 2 3 2 3" xfId="40665" xr:uid="{A7C37BBE-F852-4F1B-9383-89602DB50008}"/>
    <cellStyle name="Comma 20 2 2 3 3" xfId="24230" xr:uid="{2CAA5592-92D9-4ABA-B6F3-A12359F5BB23}"/>
    <cellStyle name="Comma 20 2 2 3 3 2" xfId="45899" xr:uid="{AA7DF4A0-5956-41B2-BBEB-A9BAE85D001A}"/>
    <cellStyle name="Comma 20 2 2 3 4" xfId="35433" xr:uid="{67680CA3-ED82-41AD-8248-7EF4F17BCA53}"/>
    <cellStyle name="Comma 20 2 2 4" xfId="30954" xr:uid="{1210255B-3070-4574-BA62-1831F8886CFF}"/>
    <cellStyle name="Comma 20 2 3" xfId="9636" xr:uid="{37AC399E-6C7A-4D4C-A95E-35CA368F8B6A}"/>
    <cellStyle name="Comma 20 2 3 2" xfId="11145" xr:uid="{FE719EB3-246D-4904-9F34-CD474FA39B20}"/>
    <cellStyle name="Comma 20 2 3 2 2" xfId="12639" xr:uid="{911330C2-F47E-4835-B17D-1286FD3B9F1F}"/>
    <cellStyle name="Comma 20 2 3 2 2 2" xfId="17875" xr:uid="{F613827D-9631-44D8-8D8B-15ACCFBA1379}"/>
    <cellStyle name="Comma 20 2 3 2 2 2 2" xfId="28341" xr:uid="{28B3826A-013A-4E7B-9646-C8AA4F078CBE}"/>
    <cellStyle name="Comma 20 2 3 2 2 2 2 2" xfId="50010" xr:uid="{CA3F90D5-14EA-4ED9-8581-88C207F7F032}"/>
    <cellStyle name="Comma 20 2 3 2 2 2 3" xfId="39544" xr:uid="{08073059-3837-49D8-B49A-D5C9181F165A}"/>
    <cellStyle name="Comma 20 2 3 2 2 3" xfId="23109" xr:uid="{07F53A4B-F5E2-4F6E-B090-1E4D655DBD0A}"/>
    <cellStyle name="Comma 20 2 3 2 2 3 2" xfId="44778" xr:uid="{6FE2E94B-2A1A-44D1-8378-BBB279534160}"/>
    <cellStyle name="Comma 20 2 3 2 2 4" xfId="34312" xr:uid="{B3A6C623-958A-4470-9113-682037F4ED77}"/>
    <cellStyle name="Comma 20 2 3 2 3" xfId="16381" xr:uid="{757A0C05-C38F-4F62-9E65-A6812CADF168}"/>
    <cellStyle name="Comma 20 2 3 2 3 2" xfId="26847" xr:uid="{BDFB07A2-EAF2-45BB-AD72-15E94842812C}"/>
    <cellStyle name="Comma 20 2 3 2 3 2 2" xfId="48516" xr:uid="{3857BE33-CA99-4B24-9B2B-C72F73C4BF85}"/>
    <cellStyle name="Comma 20 2 3 2 3 3" xfId="38050" xr:uid="{417A856E-144D-4CC2-A59D-6B1B6DD821BD}"/>
    <cellStyle name="Comma 20 2 3 2 4" xfId="21615" xr:uid="{9671093D-C6B0-4CDD-8FB9-9151176B4878}"/>
    <cellStyle name="Comma 20 2 3 2 4 2" xfId="43284" xr:uid="{4B6E3261-62FC-478E-A912-E5C224C2E137}"/>
    <cellStyle name="Comma 20 2 3 2 5" xfId="32818" xr:uid="{01F9F83A-62B7-4EE7-9370-79237E38ABE2}"/>
    <cellStyle name="Comma 20 2 3 3" xfId="10398" xr:uid="{0A7B0EA6-A7EE-4050-98DD-15B07B1E3E81}"/>
    <cellStyle name="Comma 20 2 3 3 2" xfId="15634" xr:uid="{D88282DF-F79A-476E-9D01-6D27A440BE81}"/>
    <cellStyle name="Comma 20 2 3 3 2 2" xfId="26100" xr:uid="{902F81B0-1825-415B-9589-875C33EC9B68}"/>
    <cellStyle name="Comma 20 2 3 3 2 2 2" xfId="47769" xr:uid="{00ED26E8-F6C4-4CC6-A6D8-B9F145B1844D}"/>
    <cellStyle name="Comma 20 2 3 3 2 3" xfId="37303" xr:uid="{CDFAAB52-01B0-44B8-BE11-D0F442B2F474}"/>
    <cellStyle name="Comma 20 2 3 3 3" xfId="20868" xr:uid="{FE4EFB16-5FAA-406E-90D4-BF2B4D3EA72B}"/>
    <cellStyle name="Comma 20 2 3 3 3 2" xfId="42537" xr:uid="{D0B827F8-3F58-4CB9-A802-B9325B2D856E}"/>
    <cellStyle name="Comma 20 2 3 3 4" xfId="32071" xr:uid="{1933F866-5354-49E1-8934-FD401E0C18BE}"/>
    <cellStyle name="Comma 20 2 3 4" xfId="11892" xr:uid="{B00480F0-2476-4AAF-AA0B-94E5AE7E15D6}"/>
    <cellStyle name="Comma 20 2 3 4 2" xfId="17128" xr:uid="{F9ECFFEE-DE14-469F-93B5-361D21E4DA3A}"/>
    <cellStyle name="Comma 20 2 3 4 2 2" xfId="27594" xr:uid="{EE427067-85FD-4B6B-8CDB-1A77BA51EBA4}"/>
    <cellStyle name="Comma 20 2 3 4 2 2 2" xfId="49263" xr:uid="{721D4F53-FE2B-46C9-AF7C-6477BF4F953C}"/>
    <cellStyle name="Comma 20 2 3 4 2 3" xfId="38797" xr:uid="{83C2A6C1-EFF8-41D3-B57D-BA1B6FFE8A89}"/>
    <cellStyle name="Comma 20 2 3 4 3" xfId="22362" xr:uid="{12518D36-FE06-4C29-B288-8197E65E9A4E}"/>
    <cellStyle name="Comma 20 2 3 4 3 2" xfId="44031" xr:uid="{34DC78D3-1611-44E1-91EA-F49664452B87}"/>
    <cellStyle name="Comma 20 2 3 4 4" xfId="33565" xr:uid="{04ABDB21-6AB0-4EEE-8940-A27DCF362B41}"/>
    <cellStyle name="Comma 20 2 3 5" xfId="14135" xr:uid="{154EC3CA-0E5B-49BB-8252-E10533FAB8CC}"/>
    <cellStyle name="Comma 20 2 3 5 2" xfId="19367" xr:uid="{759E2AAA-AB88-4A8E-83A6-7A81D1F0607F}"/>
    <cellStyle name="Comma 20 2 3 5 2 2" xfId="29833" xr:uid="{EA6A5FF6-45A3-4CFA-98F3-361C21629373}"/>
    <cellStyle name="Comma 20 2 3 5 2 2 2" xfId="51502" xr:uid="{363D743C-5FBD-4658-B231-D6AE1B1D6E56}"/>
    <cellStyle name="Comma 20 2 3 5 2 3" xfId="41036" xr:uid="{24E4CFC5-1DC8-441E-8156-FE8534074566}"/>
    <cellStyle name="Comma 20 2 3 5 3" xfId="24601" xr:uid="{54286B6D-948D-4061-BC8C-9E616BC0D26C}"/>
    <cellStyle name="Comma 20 2 3 5 3 2" xfId="46270" xr:uid="{61664538-724B-442B-96EC-3774D5164390}"/>
    <cellStyle name="Comma 20 2 3 5 4" xfId="35804" xr:uid="{758AF304-D73C-49EF-9CAF-4C6D8D00AB9C}"/>
    <cellStyle name="Comma 20 2 3 6" xfId="14888" xr:uid="{EF4DDF3B-97D3-4E54-904C-C2461E6CF4A0}"/>
    <cellStyle name="Comma 20 2 3 6 2" xfId="25354" xr:uid="{B3210B82-83CC-4BB1-8D00-97BF581AA491}"/>
    <cellStyle name="Comma 20 2 3 6 2 2" xfId="47023" xr:uid="{452CE639-C668-4E87-AD89-91752AEF178D}"/>
    <cellStyle name="Comma 20 2 3 6 3" xfId="36557" xr:uid="{C6BE3675-E5EA-48E4-A0F8-4617C5CB639D}"/>
    <cellStyle name="Comma 20 2 3 7" xfId="20122" xr:uid="{BD417A76-6E63-44AF-9B7F-0316574EBD99}"/>
    <cellStyle name="Comma 20 2 3 7 2" xfId="41791" xr:uid="{E1B46E1D-42F6-432A-9F0E-D15DD3BFAC1F}"/>
    <cellStyle name="Comma 20 2 3 8" xfId="31325" xr:uid="{F87FE802-EDD4-442D-89B4-44300A7EB59A}"/>
    <cellStyle name="Comma 20 2 4" xfId="13393" xr:uid="{E8B46401-EEFD-41F3-B831-AFF5A7186D58}"/>
    <cellStyle name="Comma 20 2 4 2" xfId="18625" xr:uid="{5E1C1A05-513D-4EF8-96EF-52BB80341303}"/>
    <cellStyle name="Comma 20 2 4 2 2" xfId="29091" xr:uid="{F4B35D18-4524-40BE-BB28-5A511CC2CD9E}"/>
    <cellStyle name="Comma 20 2 4 2 2 2" xfId="50760" xr:uid="{171F2A04-5000-4E85-9199-419CD669D114}"/>
    <cellStyle name="Comma 20 2 4 2 3" xfId="40294" xr:uid="{D5AA0FEC-7460-4BB4-A5DE-EC066547A69B}"/>
    <cellStyle name="Comma 20 2 4 3" xfId="23859" xr:uid="{C11C8B66-A6C3-493F-B1F4-019E61D88ED4}"/>
    <cellStyle name="Comma 20 2 4 3 2" xfId="45528" xr:uid="{F5DC56BA-3706-4DFF-B27B-15A4BA38E7EC}"/>
    <cellStyle name="Comma 20 2 4 4" xfId="35062" xr:uid="{A76CD0DD-821B-46E0-A668-C8F72F9DE741}"/>
    <cellStyle name="Comma 20 2 5" xfId="30583" xr:uid="{8DEB10A3-0F6D-4D94-B5AB-76EFF739D267}"/>
    <cellStyle name="Comma 20 3" xfId="9146" xr:uid="{00000000-0005-0000-0000-0000C3010000}"/>
    <cellStyle name="Comma 20 3 2" xfId="9895" xr:uid="{9E489908-E2F5-4B86-BA48-D521B06D6CA6}"/>
    <cellStyle name="Comma 20 3 2 2" xfId="11404" xr:uid="{73889A6F-A1DE-4A2D-843D-3D9787D52095}"/>
    <cellStyle name="Comma 20 3 2 2 2" xfId="12898" xr:uid="{B114D03A-17FF-4C6C-8C99-DEE9B43AB15E}"/>
    <cellStyle name="Comma 20 3 2 2 2 2" xfId="18134" xr:uid="{AED60E5A-5ACB-4EB1-817A-7A4D15226C92}"/>
    <cellStyle name="Comma 20 3 2 2 2 2 2" xfId="28600" xr:uid="{EAF3E74E-6D61-4C3F-BDC7-862175D47818}"/>
    <cellStyle name="Comma 20 3 2 2 2 2 2 2" xfId="50269" xr:uid="{B1676011-196C-44E2-8734-67152D0228D8}"/>
    <cellStyle name="Comma 20 3 2 2 2 2 3" xfId="39803" xr:uid="{27201565-66AB-4BD8-A999-42A997B8D369}"/>
    <cellStyle name="Comma 20 3 2 2 2 3" xfId="23368" xr:uid="{DCD2F6EF-6E79-4D37-86C6-9FD7FF0262D2}"/>
    <cellStyle name="Comma 20 3 2 2 2 3 2" xfId="45037" xr:uid="{E1883E29-19D9-4FF8-9F19-44AF1412C4FD}"/>
    <cellStyle name="Comma 20 3 2 2 2 4" xfId="34571" xr:uid="{0E682347-311E-4DD8-860D-1DD20E6F32F4}"/>
    <cellStyle name="Comma 20 3 2 2 3" xfId="16640" xr:uid="{3EDB557E-D7BA-4D9B-AD14-88D2F9ED2FB1}"/>
    <cellStyle name="Comma 20 3 2 2 3 2" xfId="27106" xr:uid="{8CCE70DF-B7FA-4AE9-9BB5-2E7E1AE84F70}"/>
    <cellStyle name="Comma 20 3 2 2 3 2 2" xfId="48775" xr:uid="{E7F3B194-A46B-45D3-AE33-20A42A6E6B7F}"/>
    <cellStyle name="Comma 20 3 2 2 3 3" xfId="38309" xr:uid="{2CDBD565-E51F-4C51-805C-72F81AE3587D}"/>
    <cellStyle name="Comma 20 3 2 2 4" xfId="21874" xr:uid="{48BBF2A0-FC6F-42B0-9DEB-7A5B47771E92}"/>
    <cellStyle name="Comma 20 3 2 2 4 2" xfId="43543" xr:uid="{43DCFA0E-F012-4575-874A-6DAE30207D11}"/>
    <cellStyle name="Comma 20 3 2 2 5" xfId="33077" xr:uid="{967F2A31-2713-43DA-A12A-CBDB128E1938}"/>
    <cellStyle name="Comma 20 3 2 3" xfId="10657" xr:uid="{0FDBD025-1FE5-461C-B6CF-AD168916245C}"/>
    <cellStyle name="Comma 20 3 2 3 2" xfId="15893" xr:uid="{2672DC01-C71E-4CF2-9FF4-E28B2821A6E6}"/>
    <cellStyle name="Comma 20 3 2 3 2 2" xfId="26359" xr:uid="{1E5F2CB4-1376-4803-B31A-C2E94F5D4774}"/>
    <cellStyle name="Comma 20 3 2 3 2 2 2" xfId="48028" xr:uid="{1EE86F2E-A202-407D-9FFF-A930B0DDDAB4}"/>
    <cellStyle name="Comma 20 3 2 3 2 3" xfId="37562" xr:uid="{DE33D580-FCD4-454B-8CB3-94CD2D7C346A}"/>
    <cellStyle name="Comma 20 3 2 3 3" xfId="21127" xr:uid="{896D0A78-E34E-4863-B4A3-16C5F2DA8D0D}"/>
    <cellStyle name="Comma 20 3 2 3 3 2" xfId="42796" xr:uid="{3D5199FB-0A6A-4297-8E7E-0F3B73E486E5}"/>
    <cellStyle name="Comma 20 3 2 3 4" xfId="32330" xr:uid="{58F0A648-D160-42EA-89D6-A3CA99FEE0FA}"/>
    <cellStyle name="Comma 20 3 2 4" xfId="12151" xr:uid="{A234222D-9C0C-4306-AA99-B33A65B1216A}"/>
    <cellStyle name="Comma 20 3 2 4 2" xfId="17387" xr:uid="{C594E6B5-1706-471B-A779-603FCE4F9171}"/>
    <cellStyle name="Comma 20 3 2 4 2 2" xfId="27853" xr:uid="{3A7C6E67-7C9F-4BAA-83FD-8391FA37C7EF}"/>
    <cellStyle name="Comma 20 3 2 4 2 2 2" xfId="49522" xr:uid="{9E16C4AC-120F-4B15-936D-6B58A69CAF15}"/>
    <cellStyle name="Comma 20 3 2 4 2 3" xfId="39056" xr:uid="{E18E2BBB-24CD-439E-A279-E94D062CC589}"/>
    <cellStyle name="Comma 20 3 2 4 3" xfId="22621" xr:uid="{CBD67CAD-8E1C-48CD-9D3D-6BEA7BDD1FC0}"/>
    <cellStyle name="Comma 20 3 2 4 3 2" xfId="44290" xr:uid="{0C1680BC-8847-42D1-9EFC-5B6107CE6673}"/>
    <cellStyle name="Comma 20 3 2 4 4" xfId="33824" xr:uid="{B8B09719-8318-495B-9A57-47F23DB32C75}"/>
    <cellStyle name="Comma 20 3 2 5" xfId="14394" xr:uid="{2B8696DC-ACB4-4E9C-8BD2-F95D0C4FBCA5}"/>
    <cellStyle name="Comma 20 3 2 5 2" xfId="19626" xr:uid="{C19B88A4-051E-4720-A434-5D0D88B1FBF2}"/>
    <cellStyle name="Comma 20 3 2 5 2 2" xfId="30092" xr:uid="{2E9D1992-9CD4-4165-9C2F-0F36C18A312A}"/>
    <cellStyle name="Comma 20 3 2 5 2 2 2" xfId="51761" xr:uid="{3460C0C7-815C-49C1-9EF0-F2B6E192C6A6}"/>
    <cellStyle name="Comma 20 3 2 5 2 3" xfId="41295" xr:uid="{3D7A5F9F-9413-40AD-BCBF-856D258CF0A1}"/>
    <cellStyle name="Comma 20 3 2 5 3" xfId="24860" xr:uid="{BA60DA30-F5B9-41F8-ADAE-91295E65AB37}"/>
    <cellStyle name="Comma 20 3 2 5 3 2" xfId="46529" xr:uid="{7A18F0FC-BFB4-4F22-976F-F9CD5A9E1AFB}"/>
    <cellStyle name="Comma 20 3 2 5 4" xfId="36063" xr:uid="{E8A986AE-EBC3-49BE-BB2D-75281F8A4A57}"/>
    <cellStyle name="Comma 20 3 2 6" xfId="15147" xr:uid="{ABAEBD63-D2C8-42A2-B88A-45D40B745885}"/>
    <cellStyle name="Comma 20 3 2 6 2" xfId="25613" xr:uid="{C5B3AFFB-F6C2-4218-B7BF-3EB5168014D6}"/>
    <cellStyle name="Comma 20 3 2 6 2 2" xfId="47282" xr:uid="{D16BBF71-2A9A-4D60-AEBE-8063638558C3}"/>
    <cellStyle name="Comma 20 3 2 6 3" xfId="36816" xr:uid="{638C4D83-3E94-4DEE-9A61-01AFE55AE774}"/>
    <cellStyle name="Comma 20 3 2 7" xfId="20381" xr:uid="{947196EF-797F-4931-8E0B-7CB53C271733}"/>
    <cellStyle name="Comma 20 3 2 7 2" xfId="42050" xr:uid="{A5651444-9210-41B1-9115-3786EA34D35B}"/>
    <cellStyle name="Comma 20 3 2 8" xfId="31584" xr:uid="{6BDFB280-3EC6-49E7-BC77-BDA4E8741533}"/>
    <cellStyle name="Comma 20 3 3" xfId="13649" xr:uid="{02F18250-E413-4825-9A2A-E7A7A255E2BA}"/>
    <cellStyle name="Comma 20 3 3 2" xfId="18881" xr:uid="{FD4F6FED-E127-4EC5-8FE6-57F6E9ED4EF9}"/>
    <cellStyle name="Comma 20 3 3 2 2" xfId="29347" xr:uid="{43249E0B-8FC2-4289-AE3D-D14D34FEE6D1}"/>
    <cellStyle name="Comma 20 3 3 2 2 2" xfId="51016" xr:uid="{5877901F-F20C-4B57-AB67-0EF3620E7895}"/>
    <cellStyle name="Comma 20 3 3 2 3" xfId="40550" xr:uid="{2AF854C2-0E97-4A0E-8B3F-BDD18D897544}"/>
    <cellStyle name="Comma 20 3 3 3" xfId="24115" xr:uid="{7B9CB439-1648-4E36-9A4F-CD647003D48A}"/>
    <cellStyle name="Comma 20 3 3 3 2" xfId="45784" xr:uid="{E3CFFDFD-3119-4E59-973D-EC53BB1A7078}"/>
    <cellStyle name="Comma 20 3 3 4" xfId="35318" xr:uid="{3F5427D3-111F-464F-8F5B-7C0CD6A081B1}"/>
    <cellStyle name="Comma 20 3 4" xfId="30839" xr:uid="{4959E3DE-A2EF-4340-8210-0A1B76EFDAFE}"/>
    <cellStyle name="Comma 20 4" xfId="9521" xr:uid="{2D7CCF0A-19DE-4B28-8948-DE2841E274AB}"/>
    <cellStyle name="Comma 20 4 2" xfId="11030" xr:uid="{57385A3D-1928-428E-89A0-36FB007EB2C7}"/>
    <cellStyle name="Comma 20 4 2 2" xfId="12524" xr:uid="{DA78AF09-7DAA-4B2D-B472-64239B03B881}"/>
    <cellStyle name="Comma 20 4 2 2 2" xfId="17760" xr:uid="{3C5A41D6-07F9-45A0-8BF1-76AFF5CE4958}"/>
    <cellStyle name="Comma 20 4 2 2 2 2" xfId="28226" xr:uid="{F8AF1555-0927-4B75-8BE9-927F46771BC7}"/>
    <cellStyle name="Comma 20 4 2 2 2 2 2" xfId="49895" xr:uid="{401493CE-5FDE-40D8-BB77-C785C695B6FB}"/>
    <cellStyle name="Comma 20 4 2 2 2 3" xfId="39429" xr:uid="{F07B235E-C063-423F-ACDA-64105174C653}"/>
    <cellStyle name="Comma 20 4 2 2 3" xfId="22994" xr:uid="{71515E6A-F493-407C-8619-5B3DA53ED1B0}"/>
    <cellStyle name="Comma 20 4 2 2 3 2" xfId="44663" xr:uid="{C1F08BC8-CADA-4C85-B051-EB7CF5CF3CB7}"/>
    <cellStyle name="Comma 20 4 2 2 4" xfId="34197" xr:uid="{872E4828-FB88-408B-AEC9-E4223FC7670A}"/>
    <cellStyle name="Comma 20 4 2 3" xfId="16266" xr:uid="{8146240D-294B-4140-ACB3-FC575556695C}"/>
    <cellStyle name="Comma 20 4 2 3 2" xfId="26732" xr:uid="{81DC11F3-8328-48E9-B3F2-DA78F096FE7D}"/>
    <cellStyle name="Comma 20 4 2 3 2 2" xfId="48401" xr:uid="{E4C8D828-15BE-485B-B1D6-081EAD641EEA}"/>
    <cellStyle name="Comma 20 4 2 3 3" xfId="37935" xr:uid="{41C1E379-7DCA-4E0C-81B2-15C9C3C93670}"/>
    <cellStyle name="Comma 20 4 2 4" xfId="21500" xr:uid="{58C1F5F9-2C70-487C-8BEA-E2280C6FBB64}"/>
    <cellStyle name="Comma 20 4 2 4 2" xfId="43169" xr:uid="{7A7D84CE-C00A-49B3-9E02-782611B93B0F}"/>
    <cellStyle name="Comma 20 4 2 5" xfId="32703" xr:uid="{CD8262C4-9609-4444-A206-5BEA0AD382CE}"/>
    <cellStyle name="Comma 20 4 3" xfId="10283" xr:uid="{D8FC6631-3B02-409B-9569-1D2EEA63F581}"/>
    <cellStyle name="Comma 20 4 3 2" xfId="15519" xr:uid="{A90061E0-39A6-4982-80B1-1EF8C38FBC2A}"/>
    <cellStyle name="Comma 20 4 3 2 2" xfId="25985" xr:uid="{7C8BBC28-A42A-4890-B34D-BAD8B161347A}"/>
    <cellStyle name="Comma 20 4 3 2 2 2" xfId="47654" xr:uid="{72B30100-56A3-4EE7-81EA-20C0431D7806}"/>
    <cellStyle name="Comma 20 4 3 2 3" xfId="37188" xr:uid="{886ED2F5-7760-4E98-B71C-BBF8D6376927}"/>
    <cellStyle name="Comma 20 4 3 3" xfId="20753" xr:uid="{3531D85B-C148-4435-9D55-92ECC012BD1E}"/>
    <cellStyle name="Comma 20 4 3 3 2" xfId="42422" xr:uid="{D1F0FC20-9D81-439A-8787-AD8EB387C699}"/>
    <cellStyle name="Comma 20 4 3 4" xfId="31956" xr:uid="{415C5F19-1754-41E7-AF45-485BDEB77D01}"/>
    <cellStyle name="Comma 20 4 4" xfId="11777" xr:uid="{C5B5CD88-F0BF-4482-BCDB-F310D073097C}"/>
    <cellStyle name="Comma 20 4 4 2" xfId="17013" xr:uid="{3BA521C8-E5D4-4A26-8C75-E850D6093BA7}"/>
    <cellStyle name="Comma 20 4 4 2 2" xfId="27479" xr:uid="{65A13A90-48BB-4AE4-9FCE-9B465BC03485}"/>
    <cellStyle name="Comma 20 4 4 2 2 2" xfId="49148" xr:uid="{298FEF18-5E19-4406-8C50-E95ACC079FA6}"/>
    <cellStyle name="Comma 20 4 4 2 3" xfId="38682" xr:uid="{B98DE498-8632-4E31-BB5C-D0DEEFB2041B}"/>
    <cellStyle name="Comma 20 4 4 3" xfId="22247" xr:uid="{B02B4C19-62A3-4E1A-84BD-7F2EC1D4AEA1}"/>
    <cellStyle name="Comma 20 4 4 3 2" xfId="43916" xr:uid="{831B27BD-96CB-47D0-86E4-6A4B6DD3CF81}"/>
    <cellStyle name="Comma 20 4 4 4" xfId="33450" xr:uid="{95585B06-8091-49E1-896C-0157817986E7}"/>
    <cellStyle name="Comma 20 4 5" xfId="14020" xr:uid="{C61FA68C-D228-47FE-8DB2-FA2006069E49}"/>
    <cellStyle name="Comma 20 4 5 2" xfId="19252" xr:uid="{AD2DD15E-6B10-4411-8526-217BE56CFB81}"/>
    <cellStyle name="Comma 20 4 5 2 2" xfId="29718" xr:uid="{410040A2-16B4-471D-B2E8-E710325B77FE}"/>
    <cellStyle name="Comma 20 4 5 2 2 2" xfId="51387" xr:uid="{26F56493-6980-4852-AC82-AE3479C45ABD}"/>
    <cellStyle name="Comma 20 4 5 2 3" xfId="40921" xr:uid="{D1144CB9-7F53-4133-9B50-D112C7BE4AC2}"/>
    <cellStyle name="Comma 20 4 5 3" xfId="24486" xr:uid="{AB76DC2E-4222-46CA-BFC8-A33E53691632}"/>
    <cellStyle name="Comma 20 4 5 3 2" xfId="46155" xr:uid="{97C53219-4915-4CBB-BD72-F180EEDBA24F}"/>
    <cellStyle name="Comma 20 4 5 4" xfId="35689" xr:uid="{9F50F3B7-F866-4A31-B990-4AAB1D6C6C7A}"/>
    <cellStyle name="Comma 20 4 6" xfId="14773" xr:uid="{71AC8E0F-3D08-4CB7-BDBD-D53A546AAB6A}"/>
    <cellStyle name="Comma 20 4 6 2" xfId="25239" xr:uid="{1AC54F58-EB8A-4DAA-8209-5C35CBEBBF44}"/>
    <cellStyle name="Comma 20 4 6 2 2" xfId="46908" xr:uid="{8AE9F741-C49B-4B58-9FAE-9B482DC133ED}"/>
    <cellStyle name="Comma 20 4 6 3" xfId="36442" xr:uid="{CA1B640E-CE1B-4082-AE6B-635B75E56C3F}"/>
    <cellStyle name="Comma 20 4 7" xfId="20007" xr:uid="{4443C15D-1C3A-4540-9857-A2ED4D45100E}"/>
    <cellStyle name="Comma 20 4 7 2" xfId="41676" xr:uid="{EEAACB61-2DE5-44AF-A4C4-90253DB10468}"/>
    <cellStyle name="Comma 20 4 8" xfId="31210" xr:uid="{57B368B4-722C-49CC-8FA6-4A4465E36B56}"/>
    <cellStyle name="Comma 20 5" xfId="13279" xr:uid="{EA6A62FB-F3F1-4D1A-A3E0-F8514F218773}"/>
    <cellStyle name="Comma 20 5 2" xfId="18511" xr:uid="{3B936E34-9CA0-430E-9EEA-ECBCAE9C713C}"/>
    <cellStyle name="Comma 20 5 2 2" xfId="28977" xr:uid="{17AA5C07-583D-47FE-8927-FD0A5E30BED8}"/>
    <cellStyle name="Comma 20 5 2 2 2" xfId="50646" xr:uid="{5DED23FD-2E2A-436E-9149-A507010BB659}"/>
    <cellStyle name="Comma 20 5 2 3" xfId="40180" xr:uid="{0262C383-10E9-4457-AE5F-E5F1FB80E6AC}"/>
    <cellStyle name="Comma 20 5 3" xfId="23745" xr:uid="{EF0A63C0-468A-4EE5-9B0C-F293613208B8}"/>
    <cellStyle name="Comma 20 5 3 2" xfId="45414" xr:uid="{97B794C6-0B9D-4E39-B81A-98D2DA4A19B4}"/>
    <cellStyle name="Comma 20 5 4" xfId="34948" xr:uid="{2F134662-EBDD-4055-A59B-A7877AC46E51}"/>
    <cellStyle name="Comma 20 6" xfId="30468" xr:uid="{1A46A02E-61F5-4236-A7B2-8700027366BD}"/>
    <cellStyle name="Comma 21" xfId="96" xr:uid="{00000000-0005-0000-0000-0000C4010000}"/>
    <cellStyle name="Comma 21 2" xfId="447" xr:uid="{00000000-0005-0000-0000-0000C5010000}"/>
    <cellStyle name="Comma 21 2 2" xfId="9280" xr:uid="{00000000-0005-0000-0000-0000C6010000}"/>
    <cellStyle name="Comma 21 2 2 2" xfId="10029" xr:uid="{383B52A9-03AB-42BF-87CC-FAC54B191F57}"/>
    <cellStyle name="Comma 21 2 2 2 2" xfId="11538" xr:uid="{175EF677-E15E-45A7-BBFB-4EC0AB2DD11E}"/>
    <cellStyle name="Comma 21 2 2 2 2 2" xfId="13032" xr:uid="{F969BB37-7521-4170-A88F-1347593D77A2}"/>
    <cellStyle name="Comma 21 2 2 2 2 2 2" xfId="18268" xr:uid="{FE0577A9-7D05-4379-869C-A72F0D863F51}"/>
    <cellStyle name="Comma 21 2 2 2 2 2 2 2" xfId="28734" xr:uid="{57457A6E-81BD-4874-93CB-D8CF5DD7C595}"/>
    <cellStyle name="Comma 21 2 2 2 2 2 2 2 2" xfId="50403" xr:uid="{30A840D9-E832-498A-85B0-5687102952B8}"/>
    <cellStyle name="Comma 21 2 2 2 2 2 2 3" xfId="39937" xr:uid="{7EE94113-8785-4964-B7F6-FECFCF551C79}"/>
    <cellStyle name="Comma 21 2 2 2 2 2 3" xfId="23502" xr:uid="{C1C5645C-C631-45DD-B458-2432E23DCB31}"/>
    <cellStyle name="Comma 21 2 2 2 2 2 3 2" xfId="45171" xr:uid="{28C81FB0-A6A2-42D8-94CD-DC9D900338A3}"/>
    <cellStyle name="Comma 21 2 2 2 2 2 4" xfId="34705" xr:uid="{C631B7C1-5477-4661-BF53-2F36797DB05B}"/>
    <cellStyle name="Comma 21 2 2 2 2 3" xfId="16774" xr:uid="{05D93700-2946-4954-8D9A-E808CE9F0EEE}"/>
    <cellStyle name="Comma 21 2 2 2 2 3 2" xfId="27240" xr:uid="{6815850D-AF12-4AAD-9125-5CA7C29E3AC3}"/>
    <cellStyle name="Comma 21 2 2 2 2 3 2 2" xfId="48909" xr:uid="{E8BD7B68-D1BE-4598-86A2-CED0060C7B65}"/>
    <cellStyle name="Comma 21 2 2 2 2 3 3" xfId="38443" xr:uid="{4FEB11C4-76CD-4C4E-BAB6-334051379387}"/>
    <cellStyle name="Comma 21 2 2 2 2 4" xfId="22008" xr:uid="{58002F6A-19C2-4267-90B3-F5F7EF6C6FF8}"/>
    <cellStyle name="Comma 21 2 2 2 2 4 2" xfId="43677" xr:uid="{74FD92E5-9510-487D-87A2-40512D56A712}"/>
    <cellStyle name="Comma 21 2 2 2 2 5" xfId="33211" xr:uid="{8EE28634-5B19-4449-9170-2FFA5E09460F}"/>
    <cellStyle name="Comma 21 2 2 2 3" xfId="10791" xr:uid="{813CE755-F87E-4073-81B1-883AC067104A}"/>
    <cellStyle name="Comma 21 2 2 2 3 2" xfId="16027" xr:uid="{C90BD980-85D9-4DC4-A1B5-8A3810BFDB1A}"/>
    <cellStyle name="Comma 21 2 2 2 3 2 2" xfId="26493" xr:uid="{799D3887-D383-441F-AAF2-534A9D882889}"/>
    <cellStyle name="Comma 21 2 2 2 3 2 2 2" xfId="48162" xr:uid="{8EAEF549-6172-435D-B01A-7C979AF5DE2E}"/>
    <cellStyle name="Comma 21 2 2 2 3 2 3" xfId="37696" xr:uid="{C91DF726-5B2B-4CD5-AB36-AC9282DCBDD3}"/>
    <cellStyle name="Comma 21 2 2 2 3 3" xfId="21261" xr:uid="{768F5ABD-3264-4831-BA8C-09B881F126F6}"/>
    <cellStyle name="Comma 21 2 2 2 3 3 2" xfId="42930" xr:uid="{7DCDDFB2-AE0A-49C8-8297-D555C7C2988A}"/>
    <cellStyle name="Comma 21 2 2 2 3 4" xfId="32464" xr:uid="{8F537DA1-707A-44B0-BFD8-07E0A84E4C3E}"/>
    <cellStyle name="Comma 21 2 2 2 4" xfId="12285" xr:uid="{BDB1B5BA-2894-48AB-AAA0-D52D2A1306B0}"/>
    <cellStyle name="Comma 21 2 2 2 4 2" xfId="17521" xr:uid="{1B3844B4-812D-4112-9C2E-4120E1361A7E}"/>
    <cellStyle name="Comma 21 2 2 2 4 2 2" xfId="27987" xr:uid="{9DEC65D0-7763-4A3D-B0A8-F7200B056001}"/>
    <cellStyle name="Comma 21 2 2 2 4 2 2 2" xfId="49656" xr:uid="{F4C6CF43-7CDC-4D95-949B-F50A215C9A03}"/>
    <cellStyle name="Comma 21 2 2 2 4 2 3" xfId="39190" xr:uid="{20F123DC-A6D3-48C8-A635-EBE47CB34BCC}"/>
    <cellStyle name="Comma 21 2 2 2 4 3" xfId="22755" xr:uid="{D0631AC5-B6D8-4802-8035-7401FBB05026}"/>
    <cellStyle name="Comma 21 2 2 2 4 3 2" xfId="44424" xr:uid="{85C18B99-BEBC-451F-9F17-DF1E2798548A}"/>
    <cellStyle name="Comma 21 2 2 2 4 4" xfId="33958" xr:uid="{3CABB2FC-1467-4E3F-8104-DA789288F908}"/>
    <cellStyle name="Comma 21 2 2 2 5" xfId="14528" xr:uid="{A3F6C74D-A1C9-4F53-A9C1-83E416DDA002}"/>
    <cellStyle name="Comma 21 2 2 2 5 2" xfId="19760" xr:uid="{EC52E8F7-DDB7-4A92-8246-EBEC1FAC9BEF}"/>
    <cellStyle name="Comma 21 2 2 2 5 2 2" xfId="30226" xr:uid="{5B0B4FCD-F1EA-4C1C-815E-7E0492E9D54E}"/>
    <cellStyle name="Comma 21 2 2 2 5 2 2 2" xfId="51895" xr:uid="{F0F50A97-D2E2-4419-AFA7-56A9D184E7E1}"/>
    <cellStyle name="Comma 21 2 2 2 5 2 3" xfId="41429" xr:uid="{A61F12DE-981A-4BCA-9399-55ED21AEBEA0}"/>
    <cellStyle name="Comma 21 2 2 2 5 3" xfId="24994" xr:uid="{74A1D744-F818-4563-A449-819A9B84D032}"/>
    <cellStyle name="Comma 21 2 2 2 5 3 2" xfId="46663" xr:uid="{0E87679E-ED4D-4885-924F-F4EBBC871236}"/>
    <cellStyle name="Comma 21 2 2 2 5 4" xfId="36197" xr:uid="{94C81230-1CE5-4048-9D0F-C1BC16E8A27A}"/>
    <cellStyle name="Comma 21 2 2 2 6" xfId="15281" xr:uid="{3CF8D38C-61BB-45E0-9AD0-D5D623663056}"/>
    <cellStyle name="Comma 21 2 2 2 6 2" xfId="25747" xr:uid="{6AD90799-7248-4DE4-AF60-693DD6CC6966}"/>
    <cellStyle name="Comma 21 2 2 2 6 2 2" xfId="47416" xr:uid="{2A0F3623-A0C6-42B1-8139-CB089E8664F1}"/>
    <cellStyle name="Comma 21 2 2 2 6 3" xfId="36950" xr:uid="{5818B29B-5E28-4E0C-BD47-8BD1A12394F6}"/>
    <cellStyle name="Comma 21 2 2 2 7" xfId="20515" xr:uid="{B1364C5F-DA3F-4CD0-8669-0B8B3601BB87}"/>
    <cellStyle name="Comma 21 2 2 2 7 2" xfId="42184" xr:uid="{8411AC43-4098-4A74-850A-16ABA5C30E72}"/>
    <cellStyle name="Comma 21 2 2 2 8" xfId="31718" xr:uid="{A73A1BAE-ABEB-4CD5-8071-CCAB7AB5EE44}"/>
    <cellStyle name="Comma 21 2 2 3" xfId="13783" xr:uid="{AAFD1E25-66DE-417B-91C0-007E45452EC4}"/>
    <cellStyle name="Comma 21 2 2 3 2" xfId="19015" xr:uid="{42F2E9DF-3211-4E9A-81ED-8F341A0FC225}"/>
    <cellStyle name="Comma 21 2 2 3 2 2" xfId="29481" xr:uid="{3ED3B87B-468A-4300-ABF4-7332252B50E2}"/>
    <cellStyle name="Comma 21 2 2 3 2 2 2" xfId="51150" xr:uid="{ED5431B9-19AF-481D-B71C-43D5866602E8}"/>
    <cellStyle name="Comma 21 2 2 3 2 3" xfId="40684" xr:uid="{AE97BB7A-3F86-4374-AE0B-8CF108DB170F}"/>
    <cellStyle name="Comma 21 2 2 3 3" xfId="24249" xr:uid="{EBC64AC6-10DA-4104-A18C-2CE4E5CBDB99}"/>
    <cellStyle name="Comma 21 2 2 3 3 2" xfId="45918" xr:uid="{0B30CDD7-94E2-41D4-B0FB-C252AB7578CA}"/>
    <cellStyle name="Comma 21 2 2 3 4" xfId="35452" xr:uid="{265D93D0-9B9B-4C73-AD5B-EBD534EF6768}"/>
    <cellStyle name="Comma 21 2 2 4" xfId="30973" xr:uid="{FD70CFA4-6506-4A86-BC04-0A602FD60A80}"/>
    <cellStyle name="Comma 21 2 3" xfId="9655" xr:uid="{503ACAB3-C11C-4368-9C22-74BE6A33596E}"/>
    <cellStyle name="Comma 21 2 3 2" xfId="11164" xr:uid="{C39D3253-138B-4C23-AC4D-C18E43F147E6}"/>
    <cellStyle name="Comma 21 2 3 2 2" xfId="12658" xr:uid="{10235AF5-BBD3-4E8F-B1AB-52380C30ABC8}"/>
    <cellStyle name="Comma 21 2 3 2 2 2" xfId="17894" xr:uid="{6818735D-FA94-44C2-9A24-81A72C896ED4}"/>
    <cellStyle name="Comma 21 2 3 2 2 2 2" xfId="28360" xr:uid="{F421D8CC-E7EF-4227-AE54-F664CDF7B719}"/>
    <cellStyle name="Comma 21 2 3 2 2 2 2 2" xfId="50029" xr:uid="{FA3DD9A6-C7C7-41C7-9E58-83251527EDB8}"/>
    <cellStyle name="Comma 21 2 3 2 2 2 3" xfId="39563" xr:uid="{AE2F1F27-64F7-45E9-9699-2FE147EF4140}"/>
    <cellStyle name="Comma 21 2 3 2 2 3" xfId="23128" xr:uid="{DBD4E3F0-14A2-415C-B27C-D40E95632248}"/>
    <cellStyle name="Comma 21 2 3 2 2 3 2" xfId="44797" xr:uid="{A1890352-15EE-42FA-A56D-11C20760D108}"/>
    <cellStyle name="Comma 21 2 3 2 2 4" xfId="34331" xr:uid="{2441D0E7-C07D-4C86-88E3-59E88E14DA15}"/>
    <cellStyle name="Comma 21 2 3 2 3" xfId="16400" xr:uid="{8CE50AE5-1FC9-44C9-97BF-E5EAF33E5269}"/>
    <cellStyle name="Comma 21 2 3 2 3 2" xfId="26866" xr:uid="{0649DB9D-D0A4-44B1-8898-17B64DC44F59}"/>
    <cellStyle name="Comma 21 2 3 2 3 2 2" xfId="48535" xr:uid="{A9AC0CDE-19B7-49F1-85CF-527D136CE9A8}"/>
    <cellStyle name="Comma 21 2 3 2 3 3" xfId="38069" xr:uid="{F21382F0-913E-4E6E-B59F-4E3E3D793D5C}"/>
    <cellStyle name="Comma 21 2 3 2 4" xfId="21634" xr:uid="{933E57BF-BE0B-464E-9DB4-AA4FD499045F}"/>
    <cellStyle name="Comma 21 2 3 2 4 2" xfId="43303" xr:uid="{8B55F586-06C4-4593-984C-F14380C16951}"/>
    <cellStyle name="Comma 21 2 3 2 5" xfId="32837" xr:uid="{CD650F0B-8347-41F8-B461-8B98D9782F25}"/>
    <cellStyle name="Comma 21 2 3 3" xfId="10417" xr:uid="{B58FAF87-5B07-4846-A79C-DC739C26DEDD}"/>
    <cellStyle name="Comma 21 2 3 3 2" xfId="15653" xr:uid="{39E3FFC2-2E50-4BFD-82E8-9BA88FC64044}"/>
    <cellStyle name="Comma 21 2 3 3 2 2" xfId="26119" xr:uid="{874502E0-8B78-44CF-8097-0BEA3D818229}"/>
    <cellStyle name="Comma 21 2 3 3 2 2 2" xfId="47788" xr:uid="{D30AF707-A08E-4859-BA3D-AA690F0D94B2}"/>
    <cellStyle name="Comma 21 2 3 3 2 3" xfId="37322" xr:uid="{06041776-C577-4A00-8A2C-F4BABFEF7129}"/>
    <cellStyle name="Comma 21 2 3 3 3" xfId="20887" xr:uid="{B3B10BEA-8622-4C32-AC19-42E5893A3F43}"/>
    <cellStyle name="Comma 21 2 3 3 3 2" xfId="42556" xr:uid="{D16F13B9-EF25-4107-B1F9-F5E8D1F0AD1F}"/>
    <cellStyle name="Comma 21 2 3 3 4" xfId="32090" xr:uid="{89DA2B4D-FDA2-4CEF-87CE-147263C159F5}"/>
    <cellStyle name="Comma 21 2 3 4" xfId="11911" xr:uid="{CEA1964D-57DF-4F2F-916F-A30B43035224}"/>
    <cellStyle name="Comma 21 2 3 4 2" xfId="17147" xr:uid="{4883C281-623A-4E2F-9A8D-9C0AFDEB3531}"/>
    <cellStyle name="Comma 21 2 3 4 2 2" xfId="27613" xr:uid="{03D456B1-1687-483E-91DE-2C16EDB60011}"/>
    <cellStyle name="Comma 21 2 3 4 2 2 2" xfId="49282" xr:uid="{231CD70D-4B33-4479-87D6-3F9B72A00064}"/>
    <cellStyle name="Comma 21 2 3 4 2 3" xfId="38816" xr:uid="{231D98AA-CA5B-4A5D-80E1-947228A8F3A0}"/>
    <cellStyle name="Comma 21 2 3 4 3" xfId="22381" xr:uid="{1F9EF59B-EF56-48AA-B4F1-2CC65745E675}"/>
    <cellStyle name="Comma 21 2 3 4 3 2" xfId="44050" xr:uid="{0AE789E5-BDE3-47FF-A39A-115C9F142FC6}"/>
    <cellStyle name="Comma 21 2 3 4 4" xfId="33584" xr:uid="{BA460555-CCAE-41BF-A1D4-27DDF433F03B}"/>
    <cellStyle name="Comma 21 2 3 5" xfId="14154" xr:uid="{E55DA24B-50A0-4941-A857-A9B76692DDD5}"/>
    <cellStyle name="Comma 21 2 3 5 2" xfId="19386" xr:uid="{6BA7F1F9-6FAA-4103-8C14-2392D8797532}"/>
    <cellStyle name="Comma 21 2 3 5 2 2" xfId="29852" xr:uid="{932091CE-2391-401F-94BC-45D96F3E46E3}"/>
    <cellStyle name="Comma 21 2 3 5 2 2 2" xfId="51521" xr:uid="{6D9751C3-46FD-439C-A42D-5492CBD7E4C9}"/>
    <cellStyle name="Comma 21 2 3 5 2 3" xfId="41055" xr:uid="{E67F173B-E78E-46DC-9D98-86B2601A84CF}"/>
    <cellStyle name="Comma 21 2 3 5 3" xfId="24620" xr:uid="{66983482-5CBA-4015-B2C1-340DCCA5238D}"/>
    <cellStyle name="Comma 21 2 3 5 3 2" xfId="46289" xr:uid="{AE45B364-8CC1-4554-8C93-52A5CAC9B957}"/>
    <cellStyle name="Comma 21 2 3 5 4" xfId="35823" xr:uid="{AEDB5893-66BA-43D4-8EF7-3A9B5A5E93C6}"/>
    <cellStyle name="Comma 21 2 3 6" xfId="14907" xr:uid="{5BA6E2E1-22DF-4E09-B38C-A7C204312978}"/>
    <cellStyle name="Comma 21 2 3 6 2" xfId="25373" xr:uid="{CA338EBF-3ADC-4BA7-B970-205E34738147}"/>
    <cellStyle name="Comma 21 2 3 6 2 2" xfId="47042" xr:uid="{69854456-94BD-4034-9AED-90BE660F69E8}"/>
    <cellStyle name="Comma 21 2 3 6 3" xfId="36576" xr:uid="{949496FF-11F6-4A5A-A99F-6A4358547F49}"/>
    <cellStyle name="Comma 21 2 3 7" xfId="20141" xr:uid="{B5E53DD6-ED57-4CBF-B304-8AEFDDADF0D3}"/>
    <cellStyle name="Comma 21 2 3 7 2" xfId="41810" xr:uid="{B6181762-E0DA-438D-95D4-4875FD22E6C1}"/>
    <cellStyle name="Comma 21 2 3 8" xfId="31344" xr:uid="{99413477-1DB7-4A3F-B0B3-8D68BBF65451}"/>
    <cellStyle name="Comma 21 2 4" xfId="13412" xr:uid="{B9F3F8F2-76E6-4720-918C-76150C129918}"/>
    <cellStyle name="Comma 21 2 4 2" xfId="18644" xr:uid="{208C8000-4A7C-4DA6-A7F0-1E2CFF81E248}"/>
    <cellStyle name="Comma 21 2 4 2 2" xfId="29110" xr:uid="{35A6D714-5664-4B80-B235-7BC6C26D7D74}"/>
    <cellStyle name="Comma 21 2 4 2 2 2" xfId="50779" xr:uid="{879487DA-83B2-4C63-99B5-C6063D3DC71C}"/>
    <cellStyle name="Comma 21 2 4 2 3" xfId="40313" xr:uid="{C14E5979-D521-45F1-9E86-05EF163D9933}"/>
    <cellStyle name="Comma 21 2 4 3" xfId="23878" xr:uid="{C3B0916B-6D7D-4BB4-8A18-B1D0BE66E8AB}"/>
    <cellStyle name="Comma 21 2 4 3 2" xfId="45547" xr:uid="{210F0EE2-6BC9-4FEF-955D-A78C368B5A35}"/>
    <cellStyle name="Comma 21 2 4 4" xfId="35081" xr:uid="{2389251C-FF81-4FA0-8694-AB15609C77D8}"/>
    <cellStyle name="Comma 21 2 5" xfId="30602" xr:uid="{A07DACE3-ACEB-40D3-A94D-AA19B680A9D4}"/>
    <cellStyle name="Comma 21 3" xfId="9147" xr:uid="{00000000-0005-0000-0000-0000C7010000}"/>
    <cellStyle name="Comma 21 3 2" xfId="9896" xr:uid="{4C09312B-B2EB-4CA8-9B77-69FD4A7AB76E}"/>
    <cellStyle name="Comma 21 3 2 2" xfId="11405" xr:uid="{C0AD010B-3883-4296-9C6F-05586D156185}"/>
    <cellStyle name="Comma 21 3 2 2 2" xfId="12899" xr:uid="{3D3255E5-5709-45F6-A711-224F1C7FBFE0}"/>
    <cellStyle name="Comma 21 3 2 2 2 2" xfId="18135" xr:uid="{4FEAB891-F95A-45DE-8192-90746151B05B}"/>
    <cellStyle name="Comma 21 3 2 2 2 2 2" xfId="28601" xr:uid="{DB06FDB5-C3E8-47D2-B0A1-7B32112B3007}"/>
    <cellStyle name="Comma 21 3 2 2 2 2 2 2" xfId="50270" xr:uid="{E362DEB4-8FED-4C1C-B199-7C7202E49507}"/>
    <cellStyle name="Comma 21 3 2 2 2 2 3" xfId="39804" xr:uid="{5AB6F0BB-D50E-463A-A1D1-DC3FD8047AB6}"/>
    <cellStyle name="Comma 21 3 2 2 2 3" xfId="23369" xr:uid="{A10C64A3-DEFC-4993-8BA5-013165C2E62A}"/>
    <cellStyle name="Comma 21 3 2 2 2 3 2" xfId="45038" xr:uid="{85DCE1A8-CD53-4979-A521-C2C82BFB325D}"/>
    <cellStyle name="Comma 21 3 2 2 2 4" xfId="34572" xr:uid="{74F11092-68DC-4D64-AA13-2FB972089F32}"/>
    <cellStyle name="Comma 21 3 2 2 3" xfId="16641" xr:uid="{47A29DCD-AE3A-43B7-AE76-DBEBC8885513}"/>
    <cellStyle name="Comma 21 3 2 2 3 2" xfId="27107" xr:uid="{6752BB07-3334-45D7-9CD7-7D1460504747}"/>
    <cellStyle name="Comma 21 3 2 2 3 2 2" xfId="48776" xr:uid="{7580AC91-4826-4B52-9A94-C2E9D569A262}"/>
    <cellStyle name="Comma 21 3 2 2 3 3" xfId="38310" xr:uid="{6508BE3A-C70C-4ECB-8860-E8468BFE9579}"/>
    <cellStyle name="Comma 21 3 2 2 4" xfId="21875" xr:uid="{350CA00E-78A0-40DE-943F-C700B287DCAA}"/>
    <cellStyle name="Comma 21 3 2 2 4 2" xfId="43544" xr:uid="{1FDC2C21-45FF-4E2E-9DAB-A726CD758D95}"/>
    <cellStyle name="Comma 21 3 2 2 5" xfId="33078" xr:uid="{8BD1029F-35D7-48AA-9AD6-4397F4F376DB}"/>
    <cellStyle name="Comma 21 3 2 3" xfId="10658" xr:uid="{E9114879-840C-45EC-8395-88A74737996A}"/>
    <cellStyle name="Comma 21 3 2 3 2" xfId="15894" xr:uid="{D0105DBA-3794-47D0-B54E-536A28A30B55}"/>
    <cellStyle name="Comma 21 3 2 3 2 2" xfId="26360" xr:uid="{EE123DB9-5789-4CBF-9A82-164AC9BE7FA1}"/>
    <cellStyle name="Comma 21 3 2 3 2 2 2" xfId="48029" xr:uid="{2CB9B50F-39C7-4AEA-9812-51A7D097158D}"/>
    <cellStyle name="Comma 21 3 2 3 2 3" xfId="37563" xr:uid="{E2224CC7-F317-4075-AEA5-63D863B3CCF0}"/>
    <cellStyle name="Comma 21 3 2 3 3" xfId="21128" xr:uid="{211371EC-5E83-46D8-8531-92C8BEF5EC17}"/>
    <cellStyle name="Comma 21 3 2 3 3 2" xfId="42797" xr:uid="{5E8D3C4F-07C5-4691-BB00-15A5F34A31EA}"/>
    <cellStyle name="Comma 21 3 2 3 4" xfId="32331" xr:uid="{83AA3E5D-24F4-468B-BD04-6808972BE6A7}"/>
    <cellStyle name="Comma 21 3 2 4" xfId="12152" xr:uid="{E045AEA3-9375-4257-80CD-C4D8C09FF5B5}"/>
    <cellStyle name="Comma 21 3 2 4 2" xfId="17388" xr:uid="{8F9DD24E-1F70-4052-8BA4-03D9B4166A55}"/>
    <cellStyle name="Comma 21 3 2 4 2 2" xfId="27854" xr:uid="{28C6EF5D-215D-4360-A39B-065207C1B5F9}"/>
    <cellStyle name="Comma 21 3 2 4 2 2 2" xfId="49523" xr:uid="{4A0B8DEF-4D29-4689-854B-7C078B995303}"/>
    <cellStyle name="Comma 21 3 2 4 2 3" xfId="39057" xr:uid="{BEFE6704-1E73-45EF-9823-D28B908EBE43}"/>
    <cellStyle name="Comma 21 3 2 4 3" xfId="22622" xr:uid="{C842C4BB-752B-4AB8-A781-E0170ADB1CAE}"/>
    <cellStyle name="Comma 21 3 2 4 3 2" xfId="44291" xr:uid="{3C1ECC7E-9CA5-4876-B90A-F1F7DA5F466D}"/>
    <cellStyle name="Comma 21 3 2 4 4" xfId="33825" xr:uid="{96CBFE58-B180-4389-AF2F-EE525B8AFEA9}"/>
    <cellStyle name="Comma 21 3 2 5" xfId="14395" xr:uid="{072BC39B-8E7A-4ADC-BA45-54D5E60BB7B0}"/>
    <cellStyle name="Comma 21 3 2 5 2" xfId="19627" xr:uid="{9DF64443-A02A-4227-8D69-66FD13FA81BB}"/>
    <cellStyle name="Comma 21 3 2 5 2 2" xfId="30093" xr:uid="{65A7B8CB-BA95-42DB-9912-F7267C24D8A1}"/>
    <cellStyle name="Comma 21 3 2 5 2 2 2" xfId="51762" xr:uid="{3554074A-CA1D-4FD7-B6AD-253C2DA74F3A}"/>
    <cellStyle name="Comma 21 3 2 5 2 3" xfId="41296" xr:uid="{BA3A3702-9814-445F-9721-83EDD12037C2}"/>
    <cellStyle name="Comma 21 3 2 5 3" xfId="24861" xr:uid="{011464C8-98DE-4781-B112-D9FC9C211E03}"/>
    <cellStyle name="Comma 21 3 2 5 3 2" xfId="46530" xr:uid="{D51F5F12-F5C7-41E6-BED1-74C194B474D4}"/>
    <cellStyle name="Comma 21 3 2 5 4" xfId="36064" xr:uid="{CCF88185-C579-4E9A-B70D-323C24BCAEAD}"/>
    <cellStyle name="Comma 21 3 2 6" xfId="15148" xr:uid="{DA2F181F-0DB1-4560-8D1B-52A90C298688}"/>
    <cellStyle name="Comma 21 3 2 6 2" xfId="25614" xr:uid="{A0211C35-6CB4-4378-9702-DF63A7336363}"/>
    <cellStyle name="Comma 21 3 2 6 2 2" xfId="47283" xr:uid="{CC27C6D1-6196-46A1-96D8-80F4238A1D49}"/>
    <cellStyle name="Comma 21 3 2 6 3" xfId="36817" xr:uid="{C2565146-8A60-419F-8220-3CCB01F74607}"/>
    <cellStyle name="Comma 21 3 2 7" xfId="20382" xr:uid="{430B16DB-7189-4A92-BD42-29D0E6C10DA1}"/>
    <cellStyle name="Comma 21 3 2 7 2" xfId="42051" xr:uid="{6D0ADA74-BDB0-4C6B-BA3D-DF1E9E86D13E}"/>
    <cellStyle name="Comma 21 3 2 8" xfId="31585" xr:uid="{C448FA98-750D-4ABF-BE03-74E50448DE21}"/>
    <cellStyle name="Comma 21 3 3" xfId="13650" xr:uid="{0876833E-99C9-47C9-8E7B-A70861C5841D}"/>
    <cellStyle name="Comma 21 3 3 2" xfId="18882" xr:uid="{67442AD7-B94E-4A27-9C5B-D8AE9DF91622}"/>
    <cellStyle name="Comma 21 3 3 2 2" xfId="29348" xr:uid="{06452EF5-5792-413C-8C23-621E5BB984A4}"/>
    <cellStyle name="Comma 21 3 3 2 2 2" xfId="51017" xr:uid="{51E72422-D4BE-48E6-AAB1-CA7BDE5E0C9B}"/>
    <cellStyle name="Comma 21 3 3 2 3" xfId="40551" xr:uid="{067ACF43-8936-4020-BDA7-4E5DFCADE64E}"/>
    <cellStyle name="Comma 21 3 3 3" xfId="24116" xr:uid="{C5BE4591-6DAC-4B18-A4A5-8D7B388BB07F}"/>
    <cellStyle name="Comma 21 3 3 3 2" xfId="45785" xr:uid="{5506E18B-4CFF-445C-9CF4-5E3CCB89B08C}"/>
    <cellStyle name="Comma 21 3 3 4" xfId="35319" xr:uid="{F6442025-501A-4733-9E37-795B1C9A2ADF}"/>
    <cellStyle name="Comma 21 3 4" xfId="30840" xr:uid="{4BCEAD63-C509-479A-AC59-A038430764A2}"/>
    <cellStyle name="Comma 21 4" xfId="9522" xr:uid="{94220EC9-F1DE-4A8F-BAAF-68EABD977068}"/>
    <cellStyle name="Comma 21 4 2" xfId="11031" xr:uid="{0D1E96BB-E267-4431-A8E9-BE1D4FA9E3D5}"/>
    <cellStyle name="Comma 21 4 2 2" xfId="12525" xr:uid="{62E02AC1-89C2-404C-A4FE-0931213D471E}"/>
    <cellStyle name="Comma 21 4 2 2 2" xfId="17761" xr:uid="{36AC5A5E-0D86-437E-8F11-739CC137AC5C}"/>
    <cellStyle name="Comma 21 4 2 2 2 2" xfId="28227" xr:uid="{DA16FD63-760C-4307-94C4-BB89480720CC}"/>
    <cellStyle name="Comma 21 4 2 2 2 2 2" xfId="49896" xr:uid="{FD0DA66E-658D-46F6-97CC-D80A0797EDD7}"/>
    <cellStyle name="Comma 21 4 2 2 2 3" xfId="39430" xr:uid="{14097C84-AC0F-4655-A871-20B745CACB50}"/>
    <cellStyle name="Comma 21 4 2 2 3" xfId="22995" xr:uid="{CC3E8CAE-DC67-490D-9229-FC684BFD4E75}"/>
    <cellStyle name="Comma 21 4 2 2 3 2" xfId="44664" xr:uid="{1D2A4515-ABE2-4353-BD78-9217A4256B33}"/>
    <cellStyle name="Comma 21 4 2 2 4" xfId="34198" xr:uid="{F3908508-051B-4B5F-85D8-6D6A1CDA331B}"/>
    <cellStyle name="Comma 21 4 2 3" xfId="16267" xr:uid="{2E9B68B7-615B-4357-BC56-130E4BB96E4A}"/>
    <cellStyle name="Comma 21 4 2 3 2" xfId="26733" xr:uid="{C6380F1C-5F84-4504-88BA-F4058DC6DF23}"/>
    <cellStyle name="Comma 21 4 2 3 2 2" xfId="48402" xr:uid="{A2C7EBA1-1493-4B9F-B4CE-04DEAFD7DBC0}"/>
    <cellStyle name="Comma 21 4 2 3 3" xfId="37936" xr:uid="{6B655C26-2635-469C-9C2F-7D6ED000A09E}"/>
    <cellStyle name="Comma 21 4 2 4" xfId="21501" xr:uid="{4FCD08D6-0D58-45DA-A394-4C44419CA0ED}"/>
    <cellStyle name="Comma 21 4 2 4 2" xfId="43170" xr:uid="{06F01002-926A-4832-99F3-A5F988B7E752}"/>
    <cellStyle name="Comma 21 4 2 5" xfId="32704" xr:uid="{30D84BCD-C0C2-4B4A-84D1-3877BF682032}"/>
    <cellStyle name="Comma 21 4 3" xfId="10284" xr:uid="{8B62F51D-6244-4E58-94E8-01D098AFBF71}"/>
    <cellStyle name="Comma 21 4 3 2" xfId="15520" xr:uid="{3508F6D8-DA03-4DF8-8D3D-9CC868605937}"/>
    <cellStyle name="Comma 21 4 3 2 2" xfId="25986" xr:uid="{2F324DCD-293B-4D43-8CA7-E36D960B4C8A}"/>
    <cellStyle name="Comma 21 4 3 2 2 2" xfId="47655" xr:uid="{B0935970-9F0E-4194-9DED-3FA7935F98EC}"/>
    <cellStyle name="Comma 21 4 3 2 3" xfId="37189" xr:uid="{9D91F8E7-ADEF-424A-A52E-F3A76F47AE87}"/>
    <cellStyle name="Comma 21 4 3 3" xfId="20754" xr:uid="{0D1BBE1F-AC42-45C5-BCC4-C05E2DC37F57}"/>
    <cellStyle name="Comma 21 4 3 3 2" xfId="42423" xr:uid="{D77AFDEA-3D6A-48B5-A43F-9FBBAB5D0633}"/>
    <cellStyle name="Comma 21 4 3 4" xfId="31957" xr:uid="{3465C28F-464C-4AA3-903D-28EB2C1A5D2E}"/>
    <cellStyle name="Comma 21 4 4" xfId="11778" xr:uid="{ABD5AD7A-D2A1-4313-92A3-8F0B1409777C}"/>
    <cellStyle name="Comma 21 4 4 2" xfId="17014" xr:uid="{64804CD4-ED73-4DAA-B143-FA441A331DB3}"/>
    <cellStyle name="Comma 21 4 4 2 2" xfId="27480" xr:uid="{E50812FF-CA6D-4B36-A4EF-D3A197A0DFA8}"/>
    <cellStyle name="Comma 21 4 4 2 2 2" xfId="49149" xr:uid="{51D8D23D-B94B-4E16-8FBD-A4398A53AA5B}"/>
    <cellStyle name="Comma 21 4 4 2 3" xfId="38683" xr:uid="{6288FC67-ECA7-40F5-AB08-FF8B816B9F30}"/>
    <cellStyle name="Comma 21 4 4 3" xfId="22248" xr:uid="{4AD01933-D11C-415F-86FC-DB5868B344A5}"/>
    <cellStyle name="Comma 21 4 4 3 2" xfId="43917" xr:uid="{30846953-8B72-4780-846F-9B39EAFFB4BA}"/>
    <cellStyle name="Comma 21 4 4 4" xfId="33451" xr:uid="{7DEA7E9A-FEF8-4631-A9D8-A1842376AC02}"/>
    <cellStyle name="Comma 21 4 5" xfId="14021" xr:uid="{B6926F23-BEB1-4737-BBFA-CB57E900A30C}"/>
    <cellStyle name="Comma 21 4 5 2" xfId="19253" xr:uid="{FE9A6F52-774F-4698-A78A-D1D0B8A8E594}"/>
    <cellStyle name="Comma 21 4 5 2 2" xfId="29719" xr:uid="{11863576-0447-4E03-846E-CA7DC59832B6}"/>
    <cellStyle name="Comma 21 4 5 2 2 2" xfId="51388" xr:uid="{869C2129-6FB5-464B-978B-301C099A58B7}"/>
    <cellStyle name="Comma 21 4 5 2 3" xfId="40922" xr:uid="{CBC18CFE-46F2-49EE-9FD3-5CE05487770C}"/>
    <cellStyle name="Comma 21 4 5 3" xfId="24487" xr:uid="{C4004C15-9090-4B1F-BFC1-56E357DE0ED3}"/>
    <cellStyle name="Comma 21 4 5 3 2" xfId="46156" xr:uid="{BA3BA58D-00D8-4310-838A-3FDA6E53C1E2}"/>
    <cellStyle name="Comma 21 4 5 4" xfId="35690" xr:uid="{E9F754C1-F71B-4701-A0BA-23D4E16C161E}"/>
    <cellStyle name="Comma 21 4 6" xfId="14774" xr:uid="{368BBF57-0E78-445E-9ECE-FE7F8E11B552}"/>
    <cellStyle name="Comma 21 4 6 2" xfId="25240" xr:uid="{1C53A5DD-BEA2-4E7E-B199-541F31BEB5A8}"/>
    <cellStyle name="Comma 21 4 6 2 2" xfId="46909" xr:uid="{92379CF3-3390-4B98-8A13-7AEED0BE7A08}"/>
    <cellStyle name="Comma 21 4 6 3" xfId="36443" xr:uid="{BFB043D2-7318-4E6D-9190-A34725B8E57D}"/>
    <cellStyle name="Comma 21 4 7" xfId="20008" xr:uid="{41A4602F-043F-4869-8A23-A1E04018B34D}"/>
    <cellStyle name="Comma 21 4 7 2" xfId="41677" xr:uid="{A32DD3FA-4994-41FD-B893-D55409D2254F}"/>
    <cellStyle name="Comma 21 4 8" xfId="31211" xr:uid="{F01566E6-49C0-4538-A9D5-E3F7A12F5C27}"/>
    <cellStyle name="Comma 21 5" xfId="13280" xr:uid="{83D226A1-5435-42FB-8B0A-F2A504865764}"/>
    <cellStyle name="Comma 21 5 2" xfId="18512" xr:uid="{A1213936-2767-4B28-842E-6DCEE48A25D2}"/>
    <cellStyle name="Comma 21 5 2 2" xfId="28978" xr:uid="{8A1804D5-289D-4213-9898-49ABC0ABEFB3}"/>
    <cellStyle name="Comma 21 5 2 2 2" xfId="50647" xr:uid="{34473586-AD57-4F47-ACDB-04D7536F11B4}"/>
    <cellStyle name="Comma 21 5 2 3" xfId="40181" xr:uid="{726CF0CB-9256-4257-9B23-2D6E459549F9}"/>
    <cellStyle name="Comma 21 5 3" xfId="23746" xr:uid="{145B64F0-DF9B-4D2D-ACFA-141169E59288}"/>
    <cellStyle name="Comma 21 5 3 2" xfId="45415" xr:uid="{E4EFBCFD-EE4D-4D67-BBED-1C0AB1CECF2F}"/>
    <cellStyle name="Comma 21 5 4" xfId="34949" xr:uid="{B1B7B664-8951-46B6-A6D1-4BF3F58AB183}"/>
    <cellStyle name="Comma 21 6" xfId="30469" xr:uid="{F819EA70-6A0A-4111-9A4C-D1AF55FB22C9}"/>
    <cellStyle name="Comma 22" xfId="97" xr:uid="{00000000-0005-0000-0000-0000C8010000}"/>
    <cellStyle name="Comma 22 2" xfId="442" xr:uid="{00000000-0005-0000-0000-0000C9010000}"/>
    <cellStyle name="Comma 22 2 2" xfId="9278" xr:uid="{00000000-0005-0000-0000-0000CA010000}"/>
    <cellStyle name="Comma 22 2 2 2" xfId="10027" xr:uid="{F42F6A6F-FF9E-433B-83FC-B69607F0CB54}"/>
    <cellStyle name="Comma 22 2 2 2 2" xfId="11536" xr:uid="{AC97D1F0-8EDB-422E-9A68-7735F554238D}"/>
    <cellStyle name="Comma 22 2 2 2 2 2" xfId="13030" xr:uid="{D8D806A5-3128-4044-8DB2-4C06E65F8F5F}"/>
    <cellStyle name="Comma 22 2 2 2 2 2 2" xfId="18266" xr:uid="{DCDC37F8-E1EB-4757-8D80-3F3BB1C64418}"/>
    <cellStyle name="Comma 22 2 2 2 2 2 2 2" xfId="28732" xr:uid="{BACB7EC0-C9FE-4F1A-8FD8-A7E7D6D95A1D}"/>
    <cellStyle name="Comma 22 2 2 2 2 2 2 2 2" xfId="50401" xr:uid="{91CAA9B9-E511-45A2-8FBF-2A8C27F6753C}"/>
    <cellStyle name="Comma 22 2 2 2 2 2 2 3" xfId="39935" xr:uid="{026FBECD-DF42-46CB-831D-83B79D268B43}"/>
    <cellStyle name="Comma 22 2 2 2 2 2 3" xfId="23500" xr:uid="{E6E580F0-BF10-469B-976A-C5430C9211B1}"/>
    <cellStyle name="Comma 22 2 2 2 2 2 3 2" xfId="45169" xr:uid="{79465C24-69E8-4D53-9377-0003283F25BE}"/>
    <cellStyle name="Comma 22 2 2 2 2 2 4" xfId="34703" xr:uid="{F94A07CD-4DA9-4E2B-B877-EA9D338D85B3}"/>
    <cellStyle name="Comma 22 2 2 2 2 3" xfId="16772" xr:uid="{A3583C92-52F2-40C9-BC09-3932FCF0F5B6}"/>
    <cellStyle name="Comma 22 2 2 2 2 3 2" xfId="27238" xr:uid="{486070AE-1321-4B43-8433-B11895ADE6EF}"/>
    <cellStyle name="Comma 22 2 2 2 2 3 2 2" xfId="48907" xr:uid="{6FD17AF1-E1FF-4C88-B505-EECBB8540560}"/>
    <cellStyle name="Comma 22 2 2 2 2 3 3" xfId="38441" xr:uid="{ADB908C7-0B22-4101-AF39-03B3D0446814}"/>
    <cellStyle name="Comma 22 2 2 2 2 4" xfId="22006" xr:uid="{C0C1B343-1A05-40B3-B64E-ED6F694F56A7}"/>
    <cellStyle name="Comma 22 2 2 2 2 4 2" xfId="43675" xr:uid="{16298388-7D19-4710-B230-46E00AD5F8BF}"/>
    <cellStyle name="Comma 22 2 2 2 2 5" xfId="33209" xr:uid="{3971E498-AC07-41C2-A419-14433B500E0D}"/>
    <cellStyle name="Comma 22 2 2 2 3" xfId="10789" xr:uid="{9788BCD5-0FEC-4A34-8149-9C1DB9438469}"/>
    <cellStyle name="Comma 22 2 2 2 3 2" xfId="16025" xr:uid="{F11EC04D-B2A2-42B4-ABCE-D8F65E547EC5}"/>
    <cellStyle name="Comma 22 2 2 2 3 2 2" xfId="26491" xr:uid="{C9CAAC3B-4DD3-4692-9B78-3D6266A52B7F}"/>
    <cellStyle name="Comma 22 2 2 2 3 2 2 2" xfId="48160" xr:uid="{892401EE-8B09-4D9E-9FDF-AB385A2EFE19}"/>
    <cellStyle name="Comma 22 2 2 2 3 2 3" xfId="37694" xr:uid="{D440492D-AC0E-4CF7-AC0B-8E38E2445FDF}"/>
    <cellStyle name="Comma 22 2 2 2 3 3" xfId="21259" xr:uid="{25B86870-ED37-434F-8BF2-24358FF115F2}"/>
    <cellStyle name="Comma 22 2 2 2 3 3 2" xfId="42928" xr:uid="{316E1CF5-1375-4D11-831D-0898718F8C1A}"/>
    <cellStyle name="Comma 22 2 2 2 3 4" xfId="32462" xr:uid="{1029EE19-5B13-4608-AE5A-97744370D41F}"/>
    <cellStyle name="Comma 22 2 2 2 4" xfId="12283" xr:uid="{4AE5A4EB-5376-4C16-8848-DB529796B89D}"/>
    <cellStyle name="Comma 22 2 2 2 4 2" xfId="17519" xr:uid="{F42F21FE-6F72-48E9-AD2A-991A10B7D67B}"/>
    <cellStyle name="Comma 22 2 2 2 4 2 2" xfId="27985" xr:uid="{FD1F6ECB-F6E3-4627-B5B9-C8CAB00FC9CE}"/>
    <cellStyle name="Comma 22 2 2 2 4 2 2 2" xfId="49654" xr:uid="{AD315CF4-F86E-4B2A-A890-FDBA9A099AF4}"/>
    <cellStyle name="Comma 22 2 2 2 4 2 3" xfId="39188" xr:uid="{1DCDC309-EF6A-4444-B5DD-CECC3629A230}"/>
    <cellStyle name="Comma 22 2 2 2 4 3" xfId="22753" xr:uid="{B1B0B0EF-DFBA-41E6-A8D9-8863D7FF0112}"/>
    <cellStyle name="Comma 22 2 2 2 4 3 2" xfId="44422" xr:uid="{2F9F8249-C522-4272-9C0A-357BBF31301A}"/>
    <cellStyle name="Comma 22 2 2 2 4 4" xfId="33956" xr:uid="{EEE9C22B-0A9F-4E88-984A-531B9823B2D8}"/>
    <cellStyle name="Comma 22 2 2 2 5" xfId="14526" xr:uid="{7C3AD653-3954-4BE3-883D-DE1D83AF92E9}"/>
    <cellStyle name="Comma 22 2 2 2 5 2" xfId="19758" xr:uid="{A3EF034E-B7C2-4493-BA96-4EFACE6A8E31}"/>
    <cellStyle name="Comma 22 2 2 2 5 2 2" xfId="30224" xr:uid="{F2ABD158-339F-404C-B128-6E2852718DC5}"/>
    <cellStyle name="Comma 22 2 2 2 5 2 2 2" xfId="51893" xr:uid="{D7EA38BD-5464-4AB7-BEB2-8682C8AC05AB}"/>
    <cellStyle name="Comma 22 2 2 2 5 2 3" xfId="41427" xr:uid="{D17CD443-D08D-49F2-B0D7-A71650A6B8D8}"/>
    <cellStyle name="Comma 22 2 2 2 5 3" xfId="24992" xr:uid="{8AF781D0-10CA-4C37-B058-52CE396853FA}"/>
    <cellStyle name="Comma 22 2 2 2 5 3 2" xfId="46661" xr:uid="{7C20679D-5C81-4BE9-B23C-EBDC1CD4C269}"/>
    <cellStyle name="Comma 22 2 2 2 5 4" xfId="36195" xr:uid="{9826AEE6-BF36-40BE-8520-4D8563E94612}"/>
    <cellStyle name="Comma 22 2 2 2 6" xfId="15279" xr:uid="{CC07FD33-C5BE-48BF-AEE2-EACE85B33BD2}"/>
    <cellStyle name="Comma 22 2 2 2 6 2" xfId="25745" xr:uid="{89E52E13-EC2D-482B-A61C-B4271FE6B6D2}"/>
    <cellStyle name="Comma 22 2 2 2 6 2 2" xfId="47414" xr:uid="{9FD6CF2B-1F9A-42B0-9FEC-52EE5607F958}"/>
    <cellStyle name="Comma 22 2 2 2 6 3" xfId="36948" xr:uid="{A8742E52-2CFC-4676-8C84-EFF263D9EA78}"/>
    <cellStyle name="Comma 22 2 2 2 7" xfId="20513" xr:uid="{377705B1-9F01-4102-9C62-AE312A13E479}"/>
    <cellStyle name="Comma 22 2 2 2 7 2" xfId="42182" xr:uid="{9BE59E23-7644-4EE2-9528-796D53F344BE}"/>
    <cellStyle name="Comma 22 2 2 2 8" xfId="31716" xr:uid="{4B552A17-448B-49D2-AE45-BCA3AA3A2BB5}"/>
    <cellStyle name="Comma 22 2 2 3" xfId="13781" xr:uid="{2675A8DF-A927-4AE8-8B4E-E0C79EA0AA05}"/>
    <cellStyle name="Comma 22 2 2 3 2" xfId="19013" xr:uid="{51FF44E9-8E3C-4048-A21F-E7FA86EB0B8A}"/>
    <cellStyle name="Comma 22 2 2 3 2 2" xfId="29479" xr:uid="{44692782-E392-483C-93B9-31F3BAC2769F}"/>
    <cellStyle name="Comma 22 2 2 3 2 2 2" xfId="51148" xr:uid="{12B2C52A-7B6F-485E-B820-C4466F241F5F}"/>
    <cellStyle name="Comma 22 2 2 3 2 3" xfId="40682" xr:uid="{B2925FAC-5F87-41FC-8F7D-B21CD71FF02B}"/>
    <cellStyle name="Comma 22 2 2 3 3" xfId="24247" xr:uid="{2CCC25FC-0C9E-4C4B-9290-8D63B8BDC53F}"/>
    <cellStyle name="Comma 22 2 2 3 3 2" xfId="45916" xr:uid="{CF48A13A-198F-4511-8FDB-F872D31B169A}"/>
    <cellStyle name="Comma 22 2 2 3 4" xfId="35450" xr:uid="{ECC59597-26C4-4447-A8DF-FDD23C83EA9F}"/>
    <cellStyle name="Comma 22 2 2 4" xfId="30971" xr:uid="{DBB183C1-3CFB-486F-83FD-B1B2F16238AD}"/>
    <cellStyle name="Comma 22 2 3" xfId="9653" xr:uid="{E90C432A-B0DB-470A-B3A3-0AAA2B69C119}"/>
    <cellStyle name="Comma 22 2 3 2" xfId="11162" xr:uid="{633A5011-4CEC-4EC2-9CAA-1FE22FFD9122}"/>
    <cellStyle name="Comma 22 2 3 2 2" xfId="12656" xr:uid="{2D9CCC80-39EB-4041-8127-CAD293D5FB69}"/>
    <cellStyle name="Comma 22 2 3 2 2 2" xfId="17892" xr:uid="{2D051A22-4248-4F66-A269-D6C7317D2DAA}"/>
    <cellStyle name="Comma 22 2 3 2 2 2 2" xfId="28358" xr:uid="{2E734B05-11C2-4D5B-AE5F-689BF17A03E9}"/>
    <cellStyle name="Comma 22 2 3 2 2 2 2 2" xfId="50027" xr:uid="{9D2A4051-B556-4C6C-8BF2-BB37845457C0}"/>
    <cellStyle name="Comma 22 2 3 2 2 2 3" xfId="39561" xr:uid="{186D0201-AA8A-42A4-A4D2-95C720B0D1D1}"/>
    <cellStyle name="Comma 22 2 3 2 2 3" xfId="23126" xr:uid="{DC7C64D1-E775-43AB-B5DF-ECE0B9854476}"/>
    <cellStyle name="Comma 22 2 3 2 2 3 2" xfId="44795" xr:uid="{6BF894B3-9586-40AF-8437-D41F5728434B}"/>
    <cellStyle name="Comma 22 2 3 2 2 4" xfId="34329" xr:uid="{937D5AA3-BAB2-45F2-83BF-AE4A7B6586FE}"/>
    <cellStyle name="Comma 22 2 3 2 3" xfId="16398" xr:uid="{50583E89-57BA-43C3-A1B5-0B56F2D8F049}"/>
    <cellStyle name="Comma 22 2 3 2 3 2" xfId="26864" xr:uid="{41152103-980B-4BAB-98BC-717B1F2A1173}"/>
    <cellStyle name="Comma 22 2 3 2 3 2 2" xfId="48533" xr:uid="{F82F6D99-91C6-4818-BA2F-6ECE73187F48}"/>
    <cellStyle name="Comma 22 2 3 2 3 3" xfId="38067" xr:uid="{8DC1F872-2FFA-423B-906F-0B7EB7E44905}"/>
    <cellStyle name="Comma 22 2 3 2 4" xfId="21632" xr:uid="{E287AB43-1BAC-4DF5-9175-A546BD787E7D}"/>
    <cellStyle name="Comma 22 2 3 2 4 2" xfId="43301" xr:uid="{E887476E-E306-4955-8858-67DBCCD6CF9A}"/>
    <cellStyle name="Comma 22 2 3 2 5" xfId="32835" xr:uid="{6F38B4E2-D896-4124-9943-C44C450849C1}"/>
    <cellStyle name="Comma 22 2 3 3" xfId="10415" xr:uid="{4C773344-4C0E-4484-9EB9-91CEBA9C3630}"/>
    <cellStyle name="Comma 22 2 3 3 2" xfId="15651" xr:uid="{F8905FBB-2EC5-442F-8490-2EB69FD2717C}"/>
    <cellStyle name="Comma 22 2 3 3 2 2" xfId="26117" xr:uid="{A13A957E-CB25-4F13-B185-AC4BE6C1FEE5}"/>
    <cellStyle name="Comma 22 2 3 3 2 2 2" xfId="47786" xr:uid="{5157AF00-BCD4-47EC-ACC1-7703ED096E01}"/>
    <cellStyle name="Comma 22 2 3 3 2 3" xfId="37320" xr:uid="{C5EF41A9-CEC3-459B-A181-13B0BFBB451A}"/>
    <cellStyle name="Comma 22 2 3 3 3" xfId="20885" xr:uid="{2ECEEB2B-C2CC-4EE0-AEE9-242D55C13626}"/>
    <cellStyle name="Comma 22 2 3 3 3 2" xfId="42554" xr:uid="{ABE50B03-6362-4960-B33F-08F7DACCD4A4}"/>
    <cellStyle name="Comma 22 2 3 3 4" xfId="32088" xr:uid="{E82298DB-A353-444F-ADAE-102EAB207BB4}"/>
    <cellStyle name="Comma 22 2 3 4" xfId="11909" xr:uid="{649DF091-A8B1-4DF9-824D-3FE0ABC753B6}"/>
    <cellStyle name="Comma 22 2 3 4 2" xfId="17145" xr:uid="{31B81736-F63F-4B7E-930D-4C3D7019F963}"/>
    <cellStyle name="Comma 22 2 3 4 2 2" xfId="27611" xr:uid="{7F82C877-A264-48FD-ACE6-7F59F69F4060}"/>
    <cellStyle name="Comma 22 2 3 4 2 2 2" xfId="49280" xr:uid="{D53FD27A-0EFD-443C-9544-84A844D88256}"/>
    <cellStyle name="Comma 22 2 3 4 2 3" xfId="38814" xr:uid="{F79B928C-6F55-4C35-A218-CECD55CDB14D}"/>
    <cellStyle name="Comma 22 2 3 4 3" xfId="22379" xr:uid="{2CB9418A-7C33-446E-AE37-CFF9A41D2B0E}"/>
    <cellStyle name="Comma 22 2 3 4 3 2" xfId="44048" xr:uid="{402034AF-A068-45E4-A012-DB3D734EDF8F}"/>
    <cellStyle name="Comma 22 2 3 4 4" xfId="33582" xr:uid="{286F9E98-2A3A-4C16-A1F5-DD447C43467B}"/>
    <cellStyle name="Comma 22 2 3 5" xfId="14152" xr:uid="{09F304E2-3D0F-4272-BEFF-CC8F495EF69E}"/>
    <cellStyle name="Comma 22 2 3 5 2" xfId="19384" xr:uid="{20D3828F-EC0D-4D5A-AC75-E6225C14F069}"/>
    <cellStyle name="Comma 22 2 3 5 2 2" xfId="29850" xr:uid="{B0A0EA7A-609E-4903-BC5E-24F0C2F34649}"/>
    <cellStyle name="Comma 22 2 3 5 2 2 2" xfId="51519" xr:uid="{C623F3D9-2CBE-403E-804B-BB114138B589}"/>
    <cellStyle name="Comma 22 2 3 5 2 3" xfId="41053" xr:uid="{CA9450BB-D812-4EC9-AFFE-8C4516FE45D7}"/>
    <cellStyle name="Comma 22 2 3 5 3" xfId="24618" xr:uid="{C2E4F574-0CF3-44E8-8BD4-00FC0F817B92}"/>
    <cellStyle name="Comma 22 2 3 5 3 2" xfId="46287" xr:uid="{08219177-A5C0-471F-A9E8-77413CE05793}"/>
    <cellStyle name="Comma 22 2 3 5 4" xfId="35821" xr:uid="{814B7A67-33A2-4F9D-A3E0-FAC2AE49D8FD}"/>
    <cellStyle name="Comma 22 2 3 6" xfId="14905" xr:uid="{AA06DB13-0A30-4642-9B0B-1BEEE1274884}"/>
    <cellStyle name="Comma 22 2 3 6 2" xfId="25371" xr:uid="{D077DD1E-A166-4F75-874E-FBA0479D1682}"/>
    <cellStyle name="Comma 22 2 3 6 2 2" xfId="47040" xr:uid="{D00CCDD1-64A6-4DB4-9F08-114DEAB599A8}"/>
    <cellStyle name="Comma 22 2 3 6 3" xfId="36574" xr:uid="{19351DA7-09E3-4E18-BCC8-8142456FAA5B}"/>
    <cellStyle name="Comma 22 2 3 7" xfId="20139" xr:uid="{E33CE4B1-0C36-4465-8571-27809053F284}"/>
    <cellStyle name="Comma 22 2 3 7 2" xfId="41808" xr:uid="{D89DA77B-B86B-4018-99F2-70232C5D9013}"/>
    <cellStyle name="Comma 22 2 3 8" xfId="31342" xr:uid="{F485869E-C7DC-4150-9381-DF194B0A7F68}"/>
    <cellStyle name="Comma 22 2 4" xfId="13410" xr:uid="{E689AE41-DA15-4267-BBD5-126F7D6B0597}"/>
    <cellStyle name="Comma 22 2 4 2" xfId="18642" xr:uid="{2235DE1E-00AB-4139-A766-9EF53937F684}"/>
    <cellStyle name="Comma 22 2 4 2 2" xfId="29108" xr:uid="{C5601E40-955C-4326-8FAF-695765AA77CC}"/>
    <cellStyle name="Comma 22 2 4 2 2 2" xfId="50777" xr:uid="{D3A321A6-6335-4CA0-A83F-0D6954D2934C}"/>
    <cellStyle name="Comma 22 2 4 2 3" xfId="40311" xr:uid="{C94E1CA8-3D46-469D-B0D8-6EBE2F3BEE8F}"/>
    <cellStyle name="Comma 22 2 4 3" xfId="23876" xr:uid="{C1EE6A0D-3DCF-445A-B5DF-2379DF0D0712}"/>
    <cellStyle name="Comma 22 2 4 3 2" xfId="45545" xr:uid="{96E209EC-5871-449D-81C7-45B4B5553E18}"/>
    <cellStyle name="Comma 22 2 4 4" xfId="35079" xr:uid="{F5E7C69B-DFEE-46D5-83F0-E3DBC94D05A9}"/>
    <cellStyle name="Comma 22 2 5" xfId="30600" xr:uid="{47605BAF-5044-4F12-ABA5-85AA9F17C7EE}"/>
    <cellStyle name="Comma 22 3" xfId="9148" xr:uid="{00000000-0005-0000-0000-0000CB010000}"/>
    <cellStyle name="Comma 22 3 2" xfId="9897" xr:uid="{D69BFAD7-10EE-4313-8915-45AE01F2355E}"/>
    <cellStyle name="Comma 22 3 2 2" xfId="11406" xr:uid="{91BFA66B-DBA3-4827-B0F1-3E067901511B}"/>
    <cellStyle name="Comma 22 3 2 2 2" xfId="12900" xr:uid="{462C2D7C-A144-4CAE-B6A8-473306A94B9A}"/>
    <cellStyle name="Comma 22 3 2 2 2 2" xfId="18136" xr:uid="{11FDBAAA-AA97-426C-B2F8-72D75139BD7F}"/>
    <cellStyle name="Comma 22 3 2 2 2 2 2" xfId="28602" xr:uid="{ABB4D5A0-5F11-4DC0-B62A-D3BE16DBCE1F}"/>
    <cellStyle name="Comma 22 3 2 2 2 2 2 2" xfId="50271" xr:uid="{165D77F7-65BF-4FED-85A0-96DBE4D69FA1}"/>
    <cellStyle name="Comma 22 3 2 2 2 2 3" xfId="39805" xr:uid="{222DDF64-0216-47D0-8721-210322195AFC}"/>
    <cellStyle name="Comma 22 3 2 2 2 3" xfId="23370" xr:uid="{3574C1F2-F8B2-4D2E-8864-97E10F0E127B}"/>
    <cellStyle name="Comma 22 3 2 2 2 3 2" xfId="45039" xr:uid="{4A4352AA-C8A3-4B33-9677-6871FE65307D}"/>
    <cellStyle name="Comma 22 3 2 2 2 4" xfId="34573" xr:uid="{38819EF3-74FB-498F-A376-6351F7BA2FBC}"/>
    <cellStyle name="Comma 22 3 2 2 3" xfId="16642" xr:uid="{EBCCE90B-7531-4146-B860-14C563FBADDB}"/>
    <cellStyle name="Comma 22 3 2 2 3 2" xfId="27108" xr:uid="{D4D5C8E0-ED4E-4335-B571-DD4840B04F87}"/>
    <cellStyle name="Comma 22 3 2 2 3 2 2" xfId="48777" xr:uid="{271D441D-E9AD-4B7A-8B79-CC7B41D32F40}"/>
    <cellStyle name="Comma 22 3 2 2 3 3" xfId="38311" xr:uid="{A834CBAB-132C-4C74-96A4-55C079863907}"/>
    <cellStyle name="Comma 22 3 2 2 4" xfId="21876" xr:uid="{6A274578-58CC-450A-9BC0-75EE31EEA6A8}"/>
    <cellStyle name="Comma 22 3 2 2 4 2" xfId="43545" xr:uid="{AA1B1E48-10FC-40BB-A4A6-3973C5E90178}"/>
    <cellStyle name="Comma 22 3 2 2 5" xfId="33079" xr:uid="{B088F42B-3739-495F-8454-D118C14195CB}"/>
    <cellStyle name="Comma 22 3 2 3" xfId="10659" xr:uid="{384D88A3-0E95-4C8A-B496-B5057FF6F290}"/>
    <cellStyle name="Comma 22 3 2 3 2" xfId="15895" xr:uid="{40B00963-6401-4C89-94EA-C626D475BC9A}"/>
    <cellStyle name="Comma 22 3 2 3 2 2" xfId="26361" xr:uid="{762E66D1-B3FB-482A-95D3-242BFB230AE6}"/>
    <cellStyle name="Comma 22 3 2 3 2 2 2" xfId="48030" xr:uid="{C57B8F95-31AB-470C-B70A-F71E57108116}"/>
    <cellStyle name="Comma 22 3 2 3 2 3" xfId="37564" xr:uid="{7532684A-2B2C-4D67-BC0A-059A43278D81}"/>
    <cellStyle name="Comma 22 3 2 3 3" xfId="21129" xr:uid="{5A8AB525-36FC-4C77-8928-BEA5C78CA88A}"/>
    <cellStyle name="Comma 22 3 2 3 3 2" xfId="42798" xr:uid="{CA42EC44-CBE7-463E-AAE9-A454B4323162}"/>
    <cellStyle name="Comma 22 3 2 3 4" xfId="32332" xr:uid="{34B7116C-DDBA-4F52-84F4-6469B1ACD40E}"/>
    <cellStyle name="Comma 22 3 2 4" xfId="12153" xr:uid="{81F38F5A-8FF6-44D7-8886-E297F7B27D5B}"/>
    <cellStyle name="Comma 22 3 2 4 2" xfId="17389" xr:uid="{26EA9FA9-309E-4CF5-AF31-1413DD36FDBD}"/>
    <cellStyle name="Comma 22 3 2 4 2 2" xfId="27855" xr:uid="{F9C81D81-291D-4D2A-9B52-FCBA7E4BFEB0}"/>
    <cellStyle name="Comma 22 3 2 4 2 2 2" xfId="49524" xr:uid="{7985E3CE-3194-49B1-8CE6-C6FB103FD8D9}"/>
    <cellStyle name="Comma 22 3 2 4 2 3" xfId="39058" xr:uid="{A36BD3E8-41D2-4D7A-BA56-F6F24EC09CAD}"/>
    <cellStyle name="Comma 22 3 2 4 3" xfId="22623" xr:uid="{375E5AD2-054E-4EE5-9C79-15974496C8EF}"/>
    <cellStyle name="Comma 22 3 2 4 3 2" xfId="44292" xr:uid="{FE59099F-07FE-4D90-B0A7-6485A93581E8}"/>
    <cellStyle name="Comma 22 3 2 4 4" xfId="33826" xr:uid="{05CF8387-5D95-4762-80D9-DA78E3042A57}"/>
    <cellStyle name="Comma 22 3 2 5" xfId="14396" xr:uid="{10AF8CC3-A195-452C-BE37-5D06B5A1DFF8}"/>
    <cellStyle name="Comma 22 3 2 5 2" xfId="19628" xr:uid="{D31E31E3-2B8A-4399-8F78-249F7F37B40D}"/>
    <cellStyle name="Comma 22 3 2 5 2 2" xfId="30094" xr:uid="{1B80F74E-9107-4F61-BF7E-5C35C23C84C8}"/>
    <cellStyle name="Comma 22 3 2 5 2 2 2" xfId="51763" xr:uid="{EA8D7544-E8B5-4E32-A6AB-38C42478294A}"/>
    <cellStyle name="Comma 22 3 2 5 2 3" xfId="41297" xr:uid="{4231CEB6-807C-4D98-A3CD-B7F7497B1BAA}"/>
    <cellStyle name="Comma 22 3 2 5 3" xfId="24862" xr:uid="{7A187B94-B237-4013-92D9-36A0A5D0C1DD}"/>
    <cellStyle name="Comma 22 3 2 5 3 2" xfId="46531" xr:uid="{3D8EB642-F405-4B15-BB8F-4665CF8F948A}"/>
    <cellStyle name="Comma 22 3 2 5 4" xfId="36065" xr:uid="{15D96EB5-2943-47EA-810C-D1C7D1FB09AC}"/>
    <cellStyle name="Comma 22 3 2 6" xfId="15149" xr:uid="{29E1096E-952E-4E6A-9FE9-FCC7A612E81A}"/>
    <cellStyle name="Comma 22 3 2 6 2" xfId="25615" xr:uid="{271CF315-9B0E-48D0-8490-6AE06C2DF7E4}"/>
    <cellStyle name="Comma 22 3 2 6 2 2" xfId="47284" xr:uid="{6E8A9D92-B180-433E-9598-9328D0F2E0CD}"/>
    <cellStyle name="Comma 22 3 2 6 3" xfId="36818" xr:uid="{ED80989F-A36E-45B8-83C6-73AF6FB7D6FF}"/>
    <cellStyle name="Comma 22 3 2 7" xfId="20383" xr:uid="{E44AAF50-AC5E-44BB-A4BE-F16D9CD7B3B6}"/>
    <cellStyle name="Comma 22 3 2 7 2" xfId="42052" xr:uid="{16F7FC16-5764-4FF5-B5BD-B6B3CF2B07A6}"/>
    <cellStyle name="Comma 22 3 2 8" xfId="31586" xr:uid="{041ECF06-77CC-43DE-8547-74C6A1FC0DE4}"/>
    <cellStyle name="Comma 22 3 3" xfId="13651" xr:uid="{571B44E1-8EFD-4279-9750-EB7E5F2A334C}"/>
    <cellStyle name="Comma 22 3 3 2" xfId="18883" xr:uid="{71C20646-0210-4562-88AC-2901BFB9EFB0}"/>
    <cellStyle name="Comma 22 3 3 2 2" xfId="29349" xr:uid="{0E064F30-8E02-40E4-99DE-7355A6822398}"/>
    <cellStyle name="Comma 22 3 3 2 2 2" xfId="51018" xr:uid="{B96C5143-52E7-4BFD-A543-2376576AC8B3}"/>
    <cellStyle name="Comma 22 3 3 2 3" xfId="40552" xr:uid="{12EC5DD1-937E-48DC-AEBA-08887DADFA59}"/>
    <cellStyle name="Comma 22 3 3 3" xfId="24117" xr:uid="{51A3608F-8622-4098-A3F7-D546FBB7A5F2}"/>
    <cellStyle name="Comma 22 3 3 3 2" xfId="45786" xr:uid="{B0E31F65-DA2A-4473-A40D-519857628C2F}"/>
    <cellStyle name="Comma 22 3 3 4" xfId="35320" xr:uid="{BFF61B97-8C23-4DC9-977B-B193D2779898}"/>
    <cellStyle name="Comma 22 3 4" xfId="30841" xr:uid="{A9004383-3746-4A0C-B22C-74B5AA78CFFA}"/>
    <cellStyle name="Comma 22 4" xfId="9523" xr:uid="{0A197723-6F25-4C84-91F6-645E8F6427D9}"/>
    <cellStyle name="Comma 22 4 2" xfId="11032" xr:uid="{EC98876F-6EC9-4EAC-AD5F-8BDC990C61D7}"/>
    <cellStyle name="Comma 22 4 2 2" xfId="12526" xr:uid="{7B6CD212-703A-4777-A789-6556B451A77B}"/>
    <cellStyle name="Comma 22 4 2 2 2" xfId="17762" xr:uid="{E57F3E62-F4A2-46E4-8E28-D527EA9140ED}"/>
    <cellStyle name="Comma 22 4 2 2 2 2" xfId="28228" xr:uid="{30E9CB4E-587E-4057-B154-A054AB4175EA}"/>
    <cellStyle name="Comma 22 4 2 2 2 2 2" xfId="49897" xr:uid="{15E52E6E-5FF3-4DE3-8293-0071206FD93A}"/>
    <cellStyle name="Comma 22 4 2 2 2 3" xfId="39431" xr:uid="{CF9E171A-456F-49AE-98B4-8235FBDE1F03}"/>
    <cellStyle name="Comma 22 4 2 2 3" xfId="22996" xr:uid="{F8AD2355-8E16-40FB-BF63-672395F5310B}"/>
    <cellStyle name="Comma 22 4 2 2 3 2" xfId="44665" xr:uid="{A17FEE26-336F-4B5A-BA0F-A361FD4C44C2}"/>
    <cellStyle name="Comma 22 4 2 2 4" xfId="34199" xr:uid="{8855E8CC-99D5-454A-AE93-264A66C7D528}"/>
    <cellStyle name="Comma 22 4 2 3" xfId="16268" xr:uid="{766094E4-5D1E-4BBF-9E40-53F6EE5F0782}"/>
    <cellStyle name="Comma 22 4 2 3 2" xfId="26734" xr:uid="{DA467378-C3AF-41E5-8CB2-57BF79715142}"/>
    <cellStyle name="Comma 22 4 2 3 2 2" xfId="48403" xr:uid="{5A6BA385-2211-4067-8A04-F0D64E47A913}"/>
    <cellStyle name="Comma 22 4 2 3 3" xfId="37937" xr:uid="{22C066AB-B46D-45F9-9C22-3BE2C0D120BA}"/>
    <cellStyle name="Comma 22 4 2 4" xfId="21502" xr:uid="{C69A4ED6-C996-45E2-BBC7-AEF709DD00B6}"/>
    <cellStyle name="Comma 22 4 2 4 2" xfId="43171" xr:uid="{E9C5892B-04B3-4C3F-8A6B-4B6F62C89DF8}"/>
    <cellStyle name="Comma 22 4 2 5" xfId="32705" xr:uid="{08139374-AB5F-48FC-9999-779856EA88B1}"/>
    <cellStyle name="Comma 22 4 3" xfId="10285" xr:uid="{74BB8CCB-144D-40CA-BC1C-45130CAD08A9}"/>
    <cellStyle name="Comma 22 4 3 2" xfId="15521" xr:uid="{798C96A9-B6ED-4A11-9CA4-38A4E42FD4AE}"/>
    <cellStyle name="Comma 22 4 3 2 2" xfId="25987" xr:uid="{6CCD86D6-B7B7-498E-8191-149C0F26A659}"/>
    <cellStyle name="Comma 22 4 3 2 2 2" xfId="47656" xr:uid="{4A9B1A20-AA90-4F3F-B77F-CFD22A933AC3}"/>
    <cellStyle name="Comma 22 4 3 2 3" xfId="37190" xr:uid="{DAA29340-6289-4DBF-8A2F-F19A9DAA7E13}"/>
    <cellStyle name="Comma 22 4 3 3" xfId="20755" xr:uid="{B08F442D-E0FA-4B3E-B121-538E6CE1B86F}"/>
    <cellStyle name="Comma 22 4 3 3 2" xfId="42424" xr:uid="{1631F512-B7B5-4B54-B0E1-1A72A75ED6DF}"/>
    <cellStyle name="Comma 22 4 3 4" xfId="31958" xr:uid="{D0F5AC52-983F-460E-AC21-7CC219F1FDE7}"/>
    <cellStyle name="Comma 22 4 4" xfId="11779" xr:uid="{23BBC4C4-52B7-443E-BEEF-2E36939419CB}"/>
    <cellStyle name="Comma 22 4 4 2" xfId="17015" xr:uid="{BB3D1174-B4F0-4B7D-B3E1-788DB43DECA3}"/>
    <cellStyle name="Comma 22 4 4 2 2" xfId="27481" xr:uid="{16A7417D-EA30-41D9-BDF3-9BAE7AC28C50}"/>
    <cellStyle name="Comma 22 4 4 2 2 2" xfId="49150" xr:uid="{08FC6BAF-BA80-4790-BF4F-70CF21FA97B8}"/>
    <cellStyle name="Comma 22 4 4 2 3" xfId="38684" xr:uid="{F61EEF99-C054-4796-8F8F-8EE1DC2B748E}"/>
    <cellStyle name="Comma 22 4 4 3" xfId="22249" xr:uid="{B65A77C9-199E-4865-B75C-7F249A321FBF}"/>
    <cellStyle name="Comma 22 4 4 3 2" xfId="43918" xr:uid="{6D7921EC-1C1D-4271-835B-B6B44A3C8DB8}"/>
    <cellStyle name="Comma 22 4 4 4" xfId="33452" xr:uid="{017A9DF7-64F1-4144-ABE6-5C61CA528415}"/>
    <cellStyle name="Comma 22 4 5" xfId="14022" xr:uid="{C457D470-6D59-4599-815E-11F3470AC46B}"/>
    <cellStyle name="Comma 22 4 5 2" xfId="19254" xr:uid="{693980C3-3403-45EB-9E96-59072F5D42D8}"/>
    <cellStyle name="Comma 22 4 5 2 2" xfId="29720" xr:uid="{805134E9-1D42-4E9C-85C4-B3823A82853E}"/>
    <cellStyle name="Comma 22 4 5 2 2 2" xfId="51389" xr:uid="{13FB1CA7-2153-4B96-BE10-3CF8506EB3F5}"/>
    <cellStyle name="Comma 22 4 5 2 3" xfId="40923" xr:uid="{DB36740D-B4CD-4088-B6AA-C27D23BB98B3}"/>
    <cellStyle name="Comma 22 4 5 3" xfId="24488" xr:uid="{A6D8216B-A4D6-405B-BF37-9618F422ECC9}"/>
    <cellStyle name="Comma 22 4 5 3 2" xfId="46157" xr:uid="{5291D70C-2982-42FE-A541-7297D99DE387}"/>
    <cellStyle name="Comma 22 4 5 4" xfId="35691" xr:uid="{40A378ED-D636-467B-867D-AC5058D9DC1B}"/>
    <cellStyle name="Comma 22 4 6" xfId="14775" xr:uid="{A00157DB-5568-4390-9EFF-2FDA11C62650}"/>
    <cellStyle name="Comma 22 4 6 2" xfId="25241" xr:uid="{6FB3E1F1-06BE-485F-B238-F43F56F9C34E}"/>
    <cellStyle name="Comma 22 4 6 2 2" xfId="46910" xr:uid="{2EBA0BED-0D54-4A90-9E62-5543C293CF8B}"/>
    <cellStyle name="Comma 22 4 6 3" xfId="36444" xr:uid="{CB0CC745-E916-415E-85B6-E44E3B38FE25}"/>
    <cellStyle name="Comma 22 4 7" xfId="20009" xr:uid="{A6695D36-6E4A-43A6-891E-3A13C01B57B5}"/>
    <cellStyle name="Comma 22 4 7 2" xfId="41678" xr:uid="{2C9393C8-7697-4853-87D8-15D5F5E282DC}"/>
    <cellStyle name="Comma 22 4 8" xfId="31212" xr:uid="{C8C0ADB9-871B-4779-AAF9-20A594472D27}"/>
    <cellStyle name="Comma 22 5" xfId="13281" xr:uid="{68D41478-F72E-4616-9196-481D52DC76A1}"/>
    <cellStyle name="Comma 22 5 2" xfId="18513" xr:uid="{E43254C2-0D65-4B13-B289-3797B7542636}"/>
    <cellStyle name="Comma 22 5 2 2" xfId="28979" xr:uid="{E04D36C9-B38C-4331-B4E7-45709EB98791}"/>
    <cellStyle name="Comma 22 5 2 2 2" xfId="50648" xr:uid="{B2789708-E799-43BA-BFAA-CF920DB7E0EB}"/>
    <cellStyle name="Comma 22 5 2 3" xfId="40182" xr:uid="{9985CE70-0FEF-41ED-B3A7-600FC5410470}"/>
    <cellStyle name="Comma 22 5 3" xfId="23747" xr:uid="{67D1CC03-8322-4763-98B8-48C6736F27A5}"/>
    <cellStyle name="Comma 22 5 3 2" xfId="45416" xr:uid="{1481F82E-2AA1-47A5-AE7E-7197B85468BE}"/>
    <cellStyle name="Comma 22 5 4" xfId="34950" xr:uid="{D024FF69-B094-4229-926C-C549E05B8F02}"/>
    <cellStyle name="Comma 22 6" xfId="30470" xr:uid="{8CA6FD85-D609-4F72-B96D-C0965E799401}"/>
    <cellStyle name="Comma 23" xfId="98" xr:uid="{00000000-0005-0000-0000-0000CC010000}"/>
    <cellStyle name="Comma 23 2" xfId="454" xr:uid="{00000000-0005-0000-0000-0000CD010000}"/>
    <cellStyle name="Comma 23 2 2" xfId="9284" xr:uid="{00000000-0005-0000-0000-0000CE010000}"/>
    <cellStyle name="Comma 23 2 2 2" xfId="10033" xr:uid="{BCE90875-EA69-40EE-B155-D1738978B69B}"/>
    <cellStyle name="Comma 23 2 2 2 2" xfId="11542" xr:uid="{FDB30990-AA84-4801-B45A-77169232EB1C}"/>
    <cellStyle name="Comma 23 2 2 2 2 2" xfId="13036" xr:uid="{CA6E5560-C0A2-497F-8086-927EE1F59EB8}"/>
    <cellStyle name="Comma 23 2 2 2 2 2 2" xfId="18272" xr:uid="{2906AC09-8E62-4A5C-B460-45FDFBBCF527}"/>
    <cellStyle name="Comma 23 2 2 2 2 2 2 2" xfId="28738" xr:uid="{94233E8A-44D1-45DB-B0AB-AB5C90C7ED11}"/>
    <cellStyle name="Comma 23 2 2 2 2 2 2 2 2" xfId="50407" xr:uid="{6976BA06-D574-4D63-BD48-1FCFC5762AA8}"/>
    <cellStyle name="Comma 23 2 2 2 2 2 2 3" xfId="39941" xr:uid="{667A4958-E4D2-4D85-8EEA-852854F53F3F}"/>
    <cellStyle name="Comma 23 2 2 2 2 2 3" xfId="23506" xr:uid="{3CD9816E-E969-4E78-B6C5-E4E9A28DAEFF}"/>
    <cellStyle name="Comma 23 2 2 2 2 2 3 2" xfId="45175" xr:uid="{458C2A8B-C825-4B71-943B-8294A46B0987}"/>
    <cellStyle name="Comma 23 2 2 2 2 2 4" xfId="34709" xr:uid="{F4411547-2144-4C3F-B531-285EE94345D6}"/>
    <cellStyle name="Comma 23 2 2 2 2 3" xfId="16778" xr:uid="{A5C1B418-279C-4252-91D3-FC8EB8B35344}"/>
    <cellStyle name="Comma 23 2 2 2 2 3 2" xfId="27244" xr:uid="{CE8FEF52-E82E-4340-9F32-815958CEF924}"/>
    <cellStyle name="Comma 23 2 2 2 2 3 2 2" xfId="48913" xr:uid="{D62716F6-A4D6-4C27-9F7A-A456D345EEBB}"/>
    <cellStyle name="Comma 23 2 2 2 2 3 3" xfId="38447" xr:uid="{C36F1FE4-56C8-4DA7-BBB9-00BED99D4B1C}"/>
    <cellStyle name="Comma 23 2 2 2 2 4" xfId="22012" xr:uid="{85254C8E-DEDD-45F3-8972-24F27BD4A113}"/>
    <cellStyle name="Comma 23 2 2 2 2 4 2" xfId="43681" xr:uid="{AA2EECAB-C4D4-4708-9095-D5D39AE1E9A5}"/>
    <cellStyle name="Comma 23 2 2 2 2 5" xfId="33215" xr:uid="{42357057-CE6A-4661-9286-CDDAA834C246}"/>
    <cellStyle name="Comma 23 2 2 2 3" xfId="10795" xr:uid="{B05EBC44-FCF6-45B5-BCBD-75FAB0474177}"/>
    <cellStyle name="Comma 23 2 2 2 3 2" xfId="16031" xr:uid="{6B442B19-CE03-4704-A8C4-4B890D28D832}"/>
    <cellStyle name="Comma 23 2 2 2 3 2 2" xfId="26497" xr:uid="{84460053-8C94-4ACD-94CC-0199946381EE}"/>
    <cellStyle name="Comma 23 2 2 2 3 2 2 2" xfId="48166" xr:uid="{36681D67-3612-4D41-B6B3-DA7871DD4E55}"/>
    <cellStyle name="Comma 23 2 2 2 3 2 3" xfId="37700" xr:uid="{C97AA2EF-8144-4A43-9DB4-2EC79852C6DD}"/>
    <cellStyle name="Comma 23 2 2 2 3 3" xfId="21265" xr:uid="{EDDC380D-534E-4627-B05E-DB2B9AF07B7F}"/>
    <cellStyle name="Comma 23 2 2 2 3 3 2" xfId="42934" xr:uid="{55FA086A-6548-4C59-A889-AC8A27F06964}"/>
    <cellStyle name="Comma 23 2 2 2 3 4" xfId="32468" xr:uid="{CD2815D7-C8DF-4FA0-A814-83A06A260362}"/>
    <cellStyle name="Comma 23 2 2 2 4" xfId="12289" xr:uid="{A25B51BE-71D8-4FB8-A1D3-03C03C12E7DD}"/>
    <cellStyle name="Comma 23 2 2 2 4 2" xfId="17525" xr:uid="{C2793D1D-BD24-4E60-9248-E090EC8518F5}"/>
    <cellStyle name="Comma 23 2 2 2 4 2 2" xfId="27991" xr:uid="{D389AC22-1CC5-4432-8E03-5F853F42464F}"/>
    <cellStyle name="Comma 23 2 2 2 4 2 2 2" xfId="49660" xr:uid="{2F197E9A-42F7-4B86-B586-A1D5353B642D}"/>
    <cellStyle name="Comma 23 2 2 2 4 2 3" xfId="39194" xr:uid="{19D14671-E1E5-455C-A65B-D859D5D2257E}"/>
    <cellStyle name="Comma 23 2 2 2 4 3" xfId="22759" xr:uid="{FB377BB7-68F1-4783-B0D0-2E3DB54398DF}"/>
    <cellStyle name="Comma 23 2 2 2 4 3 2" xfId="44428" xr:uid="{093CBD0A-4FD9-452E-8666-66E0C364BD4C}"/>
    <cellStyle name="Comma 23 2 2 2 4 4" xfId="33962" xr:uid="{51C19011-D6FE-4A31-A79B-A123617134EE}"/>
    <cellStyle name="Comma 23 2 2 2 5" xfId="14532" xr:uid="{B5DAA402-B8B5-47BA-B26C-31FB9AC5C04D}"/>
    <cellStyle name="Comma 23 2 2 2 5 2" xfId="19764" xr:uid="{A8165EAD-D6A7-4040-9C8C-EAC369FEE99C}"/>
    <cellStyle name="Comma 23 2 2 2 5 2 2" xfId="30230" xr:uid="{0ED62CB5-D4CA-47B7-8F90-5B589ED9448A}"/>
    <cellStyle name="Comma 23 2 2 2 5 2 2 2" xfId="51899" xr:uid="{D2C23237-184E-43A3-8168-365894E48B11}"/>
    <cellStyle name="Comma 23 2 2 2 5 2 3" xfId="41433" xr:uid="{17E3C4FA-8F6C-4BEF-A681-6135BDC8FA6E}"/>
    <cellStyle name="Comma 23 2 2 2 5 3" xfId="24998" xr:uid="{598CB91B-3C90-47D4-817B-2A4DF69852AD}"/>
    <cellStyle name="Comma 23 2 2 2 5 3 2" xfId="46667" xr:uid="{DBAD1C94-8C12-4458-A1E1-311320F7054C}"/>
    <cellStyle name="Comma 23 2 2 2 5 4" xfId="36201" xr:uid="{4789387D-4EAC-4B23-B237-624EF648EC67}"/>
    <cellStyle name="Comma 23 2 2 2 6" xfId="15285" xr:uid="{9CE66C8C-4D59-45A4-9396-C80FFC606545}"/>
    <cellStyle name="Comma 23 2 2 2 6 2" xfId="25751" xr:uid="{3B585CF1-A2D6-4CB8-A9E9-0AE15CE43706}"/>
    <cellStyle name="Comma 23 2 2 2 6 2 2" xfId="47420" xr:uid="{4C24EDD4-6473-4EEE-99C6-EADBF91A35BA}"/>
    <cellStyle name="Comma 23 2 2 2 6 3" xfId="36954" xr:uid="{C4AF54DF-4269-4FCF-B974-4DE0BF486A1C}"/>
    <cellStyle name="Comma 23 2 2 2 7" xfId="20519" xr:uid="{A3C29EE1-2C2A-4A0E-8B3E-84D374A31768}"/>
    <cellStyle name="Comma 23 2 2 2 7 2" xfId="42188" xr:uid="{1BC26695-C140-43C5-9AAD-2D496E50ECEF}"/>
    <cellStyle name="Comma 23 2 2 2 8" xfId="31722" xr:uid="{0A0E2E65-E5B7-423C-99C7-F3613CB53C62}"/>
    <cellStyle name="Comma 23 2 2 3" xfId="13787" xr:uid="{9AA2E9C1-61CA-43A6-B609-05D9CA658291}"/>
    <cellStyle name="Comma 23 2 2 3 2" xfId="19019" xr:uid="{22EAC51A-0435-4096-8590-3076E184EE7D}"/>
    <cellStyle name="Comma 23 2 2 3 2 2" xfId="29485" xr:uid="{6D5DF62F-804A-41FB-AA17-9CE808F79AE5}"/>
    <cellStyle name="Comma 23 2 2 3 2 2 2" xfId="51154" xr:uid="{5E4D726A-6656-4A18-83E2-7C0E43044311}"/>
    <cellStyle name="Comma 23 2 2 3 2 3" xfId="40688" xr:uid="{9C49A83C-7706-4370-B116-96FC7B5F2D65}"/>
    <cellStyle name="Comma 23 2 2 3 3" xfId="24253" xr:uid="{38980808-C89E-4A41-94DF-08860D644387}"/>
    <cellStyle name="Comma 23 2 2 3 3 2" xfId="45922" xr:uid="{2AFBAC06-896A-412B-A605-6DB756D8F1D8}"/>
    <cellStyle name="Comma 23 2 2 3 4" xfId="35456" xr:uid="{D3A52EBB-8775-4E83-A621-6495A91AEA70}"/>
    <cellStyle name="Comma 23 2 2 4" xfId="30977" xr:uid="{C90DB20B-97B6-46C5-887A-A003EAA47833}"/>
    <cellStyle name="Comma 23 2 3" xfId="9659" xr:uid="{E6196429-F1A9-4282-8FE1-CADDC964A9A1}"/>
    <cellStyle name="Comma 23 2 3 2" xfId="11168" xr:uid="{78A0F5C5-E560-4CBE-ACBA-92480CA5A01E}"/>
    <cellStyle name="Comma 23 2 3 2 2" xfId="12662" xr:uid="{9FE39333-A32E-4B22-A9DD-E583D56FE883}"/>
    <cellStyle name="Comma 23 2 3 2 2 2" xfId="17898" xr:uid="{7E1CE784-5E64-4489-B960-B09D4778C4D5}"/>
    <cellStyle name="Comma 23 2 3 2 2 2 2" xfId="28364" xr:uid="{DA18B90B-AE27-4D8F-B7D3-6C3A18E78D99}"/>
    <cellStyle name="Comma 23 2 3 2 2 2 2 2" xfId="50033" xr:uid="{D3708803-7DF6-4753-9256-DD800FDD9C25}"/>
    <cellStyle name="Comma 23 2 3 2 2 2 3" xfId="39567" xr:uid="{45F46A97-8F3A-4B84-B2A9-106DA1386847}"/>
    <cellStyle name="Comma 23 2 3 2 2 3" xfId="23132" xr:uid="{986F15FC-CCD6-4E3D-898D-D70094BF2937}"/>
    <cellStyle name="Comma 23 2 3 2 2 3 2" xfId="44801" xr:uid="{21E806BE-8B37-4E9A-B3A4-064B875C6E4E}"/>
    <cellStyle name="Comma 23 2 3 2 2 4" xfId="34335" xr:uid="{51B4398B-991C-436C-97F9-CD5AC3708337}"/>
    <cellStyle name="Comma 23 2 3 2 3" xfId="16404" xr:uid="{2B20B9D2-750D-48F1-A7DD-A0C199D81259}"/>
    <cellStyle name="Comma 23 2 3 2 3 2" xfId="26870" xr:uid="{70301C60-118A-4A69-8FF6-F9648EA48DC9}"/>
    <cellStyle name="Comma 23 2 3 2 3 2 2" xfId="48539" xr:uid="{0704E2FE-CF9A-4D29-AF81-54AE6B3CEA5B}"/>
    <cellStyle name="Comma 23 2 3 2 3 3" xfId="38073" xr:uid="{5D1D4261-4725-4D86-8671-5DF6953BABEB}"/>
    <cellStyle name="Comma 23 2 3 2 4" xfId="21638" xr:uid="{5423DAE8-556E-4ADD-982B-C55C37042AB4}"/>
    <cellStyle name="Comma 23 2 3 2 4 2" xfId="43307" xr:uid="{C1988F78-D0F5-42A3-8C99-862A7A5167D3}"/>
    <cellStyle name="Comma 23 2 3 2 5" xfId="32841" xr:uid="{3E23B8D2-084F-4D57-BE10-43D9A8BEAB87}"/>
    <cellStyle name="Comma 23 2 3 3" xfId="10421" xr:uid="{C10D6D66-2206-4DAF-BED0-CE69FE5956F2}"/>
    <cellStyle name="Comma 23 2 3 3 2" xfId="15657" xr:uid="{D20F1B25-02BF-4FFD-82F3-B2B852301379}"/>
    <cellStyle name="Comma 23 2 3 3 2 2" xfId="26123" xr:uid="{3F821327-13C8-4C15-B63A-3AE583A40931}"/>
    <cellStyle name="Comma 23 2 3 3 2 2 2" xfId="47792" xr:uid="{A1A01D39-8B6B-4371-82DD-5CE717B0D1C2}"/>
    <cellStyle name="Comma 23 2 3 3 2 3" xfId="37326" xr:uid="{5E7A6372-4354-43A9-8AEC-FEC07761A98F}"/>
    <cellStyle name="Comma 23 2 3 3 3" xfId="20891" xr:uid="{92A99E7B-BE23-4BCB-A9FC-51785AAC5926}"/>
    <cellStyle name="Comma 23 2 3 3 3 2" xfId="42560" xr:uid="{5B66FF87-17E7-4CB9-972F-24936C5115FD}"/>
    <cellStyle name="Comma 23 2 3 3 4" xfId="32094" xr:uid="{86F167A3-72A9-47F3-AECD-CC3502E5CB36}"/>
    <cellStyle name="Comma 23 2 3 4" xfId="11915" xr:uid="{BE1AB1CE-70A3-47F9-99A9-A7930E340271}"/>
    <cellStyle name="Comma 23 2 3 4 2" xfId="17151" xr:uid="{C0DCEF14-07A5-4B89-96BD-4D6E884C10F7}"/>
    <cellStyle name="Comma 23 2 3 4 2 2" xfId="27617" xr:uid="{B4B66CE7-5289-4716-AC91-4D9EA88B2C20}"/>
    <cellStyle name="Comma 23 2 3 4 2 2 2" xfId="49286" xr:uid="{25BE310D-22AF-4283-B80F-1AC9C09B6230}"/>
    <cellStyle name="Comma 23 2 3 4 2 3" xfId="38820" xr:uid="{2E31F80C-D062-4171-A995-036AFF439C23}"/>
    <cellStyle name="Comma 23 2 3 4 3" xfId="22385" xr:uid="{1EB1C1C7-01FE-4CF0-933E-A200ED7CA88B}"/>
    <cellStyle name="Comma 23 2 3 4 3 2" xfId="44054" xr:uid="{3E5DC193-47CC-46DF-8445-7627A32EDF8E}"/>
    <cellStyle name="Comma 23 2 3 4 4" xfId="33588" xr:uid="{2FD91903-E9A8-4433-B22C-EE857D9395D2}"/>
    <cellStyle name="Comma 23 2 3 5" xfId="14158" xr:uid="{C16AA8BD-B573-44AA-8231-3E221AB16C13}"/>
    <cellStyle name="Comma 23 2 3 5 2" xfId="19390" xr:uid="{90FF2FDB-7859-4905-9920-F7F13DCBF154}"/>
    <cellStyle name="Comma 23 2 3 5 2 2" xfId="29856" xr:uid="{0BF45801-53DD-4100-9E85-6CA14587DE66}"/>
    <cellStyle name="Comma 23 2 3 5 2 2 2" xfId="51525" xr:uid="{B52A3D85-DE7D-4551-A8D3-B388DA126642}"/>
    <cellStyle name="Comma 23 2 3 5 2 3" xfId="41059" xr:uid="{FC58B800-EF66-4FE6-AD2C-AD40E7353022}"/>
    <cellStyle name="Comma 23 2 3 5 3" xfId="24624" xr:uid="{99BAD20B-9013-4EB2-B706-6E73C29C397B}"/>
    <cellStyle name="Comma 23 2 3 5 3 2" xfId="46293" xr:uid="{3571BBF5-77D8-42D3-BAC8-EF45C5DB78B1}"/>
    <cellStyle name="Comma 23 2 3 5 4" xfId="35827" xr:uid="{021EF99B-E3F6-4E0A-AC88-03DF58D76368}"/>
    <cellStyle name="Comma 23 2 3 6" xfId="14911" xr:uid="{C78B6498-BD3C-4CD0-8823-596150CB4EBB}"/>
    <cellStyle name="Comma 23 2 3 6 2" xfId="25377" xr:uid="{A103DDFF-BD46-4DC1-9918-20844137A5F7}"/>
    <cellStyle name="Comma 23 2 3 6 2 2" xfId="47046" xr:uid="{CC8E47FE-2277-4571-8F81-348BB1E8BF1C}"/>
    <cellStyle name="Comma 23 2 3 6 3" xfId="36580" xr:uid="{524D5A16-B747-4C40-AA34-BA2EC5BE5486}"/>
    <cellStyle name="Comma 23 2 3 7" xfId="20145" xr:uid="{FE9E07DD-E700-485B-8621-C9AD15BA1572}"/>
    <cellStyle name="Comma 23 2 3 7 2" xfId="41814" xr:uid="{8EAF0833-B1EE-43B7-90EF-0918A018691D}"/>
    <cellStyle name="Comma 23 2 3 8" xfId="31348" xr:uid="{14ED3B9C-012E-47A4-A14A-051E91445690}"/>
    <cellStyle name="Comma 23 2 4" xfId="13416" xr:uid="{693CD73D-2FE3-4364-A059-EF10CDB17808}"/>
    <cellStyle name="Comma 23 2 4 2" xfId="18648" xr:uid="{38846B9A-CA4A-4795-826C-6789C0E1BAB8}"/>
    <cellStyle name="Comma 23 2 4 2 2" xfId="29114" xr:uid="{15C69F7A-497A-42CD-9993-87B9BB3C2B2C}"/>
    <cellStyle name="Comma 23 2 4 2 2 2" xfId="50783" xr:uid="{AC09A932-0E30-4951-AA75-64A8EEE04132}"/>
    <cellStyle name="Comma 23 2 4 2 3" xfId="40317" xr:uid="{D778F8B3-0DFB-4A45-9D50-0AA8A72905CF}"/>
    <cellStyle name="Comma 23 2 4 3" xfId="23882" xr:uid="{2C0914BC-8DEB-495D-BFB0-4D45D877DB9B}"/>
    <cellStyle name="Comma 23 2 4 3 2" xfId="45551" xr:uid="{2B03B9AD-585B-435D-AFAA-7240F7E48E7D}"/>
    <cellStyle name="Comma 23 2 4 4" xfId="35085" xr:uid="{324797F3-00F9-4735-A3CD-EAEB1BFBAD28}"/>
    <cellStyle name="Comma 23 2 5" xfId="30606" xr:uid="{84073B7C-01A3-4137-97A8-8FB41A0942AF}"/>
    <cellStyle name="Comma 23 3" xfId="9149" xr:uid="{00000000-0005-0000-0000-0000CF010000}"/>
    <cellStyle name="Comma 23 3 2" xfId="9898" xr:uid="{498944A1-2FA3-4633-80BA-8F801E220073}"/>
    <cellStyle name="Comma 23 3 2 2" xfId="11407" xr:uid="{F10CD0F1-CA94-42BD-B2C3-0D7C2600B0BB}"/>
    <cellStyle name="Comma 23 3 2 2 2" xfId="12901" xr:uid="{E2EA95E2-21D2-4892-B9B8-173DC6E434A6}"/>
    <cellStyle name="Comma 23 3 2 2 2 2" xfId="18137" xr:uid="{3637278B-7914-465C-B82D-A598EC3C0823}"/>
    <cellStyle name="Comma 23 3 2 2 2 2 2" xfId="28603" xr:uid="{23FFE500-C72E-456E-BCD7-A90095CF6229}"/>
    <cellStyle name="Comma 23 3 2 2 2 2 2 2" xfId="50272" xr:uid="{04263BE2-D4A4-44E8-A323-E6D32F80A593}"/>
    <cellStyle name="Comma 23 3 2 2 2 2 3" xfId="39806" xr:uid="{A068352F-9D91-442B-8535-7D3977227682}"/>
    <cellStyle name="Comma 23 3 2 2 2 3" xfId="23371" xr:uid="{D911F75C-A58B-4260-9A62-0F3833DDE6F6}"/>
    <cellStyle name="Comma 23 3 2 2 2 3 2" xfId="45040" xr:uid="{5711D9A7-7F3C-47B9-B20C-6F4737719F06}"/>
    <cellStyle name="Comma 23 3 2 2 2 4" xfId="34574" xr:uid="{CD2C1A30-975B-43F3-ACBF-17F56DDDBADD}"/>
    <cellStyle name="Comma 23 3 2 2 3" xfId="16643" xr:uid="{51DCFF92-A2D2-4BC1-8457-83EB5F6C9271}"/>
    <cellStyle name="Comma 23 3 2 2 3 2" xfId="27109" xr:uid="{3BAFDDE9-44FE-45A4-81C8-92ACF4606C6A}"/>
    <cellStyle name="Comma 23 3 2 2 3 2 2" xfId="48778" xr:uid="{69D08A28-F84E-4CBB-8E53-2F1465E55E71}"/>
    <cellStyle name="Comma 23 3 2 2 3 3" xfId="38312" xr:uid="{EBD06C3A-02F7-47E4-8642-43A1CA17A86F}"/>
    <cellStyle name="Comma 23 3 2 2 4" xfId="21877" xr:uid="{B88FF9E6-5369-471F-828E-D66A4DD52785}"/>
    <cellStyle name="Comma 23 3 2 2 4 2" xfId="43546" xr:uid="{891226CF-BC02-4B1F-AB4B-528A76C93C35}"/>
    <cellStyle name="Comma 23 3 2 2 5" xfId="33080" xr:uid="{7428E93D-2E69-47C7-B55D-106A683D09CB}"/>
    <cellStyle name="Comma 23 3 2 3" xfId="10660" xr:uid="{F2C33426-AA83-46E3-8988-33E066388122}"/>
    <cellStyle name="Comma 23 3 2 3 2" xfId="15896" xr:uid="{8F6C4938-0DCB-45CD-BE6B-3DF75099227E}"/>
    <cellStyle name="Comma 23 3 2 3 2 2" xfId="26362" xr:uid="{A51BF6DB-0216-4BDB-B98C-3BFED2A2472C}"/>
    <cellStyle name="Comma 23 3 2 3 2 2 2" xfId="48031" xr:uid="{76303161-F183-4330-A58E-B38799CECA0E}"/>
    <cellStyle name="Comma 23 3 2 3 2 3" xfId="37565" xr:uid="{C294BA02-3755-490C-B3AC-B1F27BECFB9A}"/>
    <cellStyle name="Comma 23 3 2 3 3" xfId="21130" xr:uid="{9833D452-3256-4926-8B1C-3B2BE3E67083}"/>
    <cellStyle name="Comma 23 3 2 3 3 2" xfId="42799" xr:uid="{8C59E1C1-04C1-49E5-BBE1-B4CA91228D33}"/>
    <cellStyle name="Comma 23 3 2 3 4" xfId="32333" xr:uid="{0ADCD01B-01F0-47C8-9872-59F18711E1B1}"/>
    <cellStyle name="Comma 23 3 2 4" xfId="12154" xr:uid="{E0B5964A-8DB2-4E04-9803-E608011065A3}"/>
    <cellStyle name="Comma 23 3 2 4 2" xfId="17390" xr:uid="{6B3E721E-D783-4F1C-B8FD-6CA976349199}"/>
    <cellStyle name="Comma 23 3 2 4 2 2" xfId="27856" xr:uid="{4148D869-3CC4-478E-B6DC-EEB0A0B518B3}"/>
    <cellStyle name="Comma 23 3 2 4 2 2 2" xfId="49525" xr:uid="{C5EC1DB7-84BD-452A-8490-D0C426544A7B}"/>
    <cellStyle name="Comma 23 3 2 4 2 3" xfId="39059" xr:uid="{9B6E921D-B4F7-49F8-AA7C-35139570FADE}"/>
    <cellStyle name="Comma 23 3 2 4 3" xfId="22624" xr:uid="{A863CA1B-096A-46B0-A196-0D195FAA0F31}"/>
    <cellStyle name="Comma 23 3 2 4 3 2" xfId="44293" xr:uid="{D8DA2D69-098A-406D-AFB2-8671C328E9B3}"/>
    <cellStyle name="Comma 23 3 2 4 4" xfId="33827" xr:uid="{4D1A1DB4-78B5-4C5C-A5FD-09B25B6886C0}"/>
    <cellStyle name="Comma 23 3 2 5" xfId="14397" xr:uid="{B3F3818C-9CC2-44AC-A9E7-628C9603238F}"/>
    <cellStyle name="Comma 23 3 2 5 2" xfId="19629" xr:uid="{5B56D3D6-479B-48D3-BFC2-A78EF6DB45EC}"/>
    <cellStyle name="Comma 23 3 2 5 2 2" xfId="30095" xr:uid="{5BE6434D-66E9-4CB8-BA99-452AC3E5A134}"/>
    <cellStyle name="Comma 23 3 2 5 2 2 2" xfId="51764" xr:uid="{579A97F7-6243-44B2-84C7-AAAC9ABBF054}"/>
    <cellStyle name="Comma 23 3 2 5 2 3" xfId="41298" xr:uid="{D4520D28-C00D-4512-B289-3358BA94AF30}"/>
    <cellStyle name="Comma 23 3 2 5 3" xfId="24863" xr:uid="{F4772D78-BA7A-49B9-9D89-7374FE76A018}"/>
    <cellStyle name="Comma 23 3 2 5 3 2" xfId="46532" xr:uid="{78C70308-986E-40F6-A893-D93C353D210A}"/>
    <cellStyle name="Comma 23 3 2 5 4" xfId="36066" xr:uid="{B7A7A2FF-E8F4-4053-B358-1F90AA5E08B1}"/>
    <cellStyle name="Comma 23 3 2 6" xfId="15150" xr:uid="{1A979C74-11FE-4D52-8F1B-1CE0DE87785F}"/>
    <cellStyle name="Comma 23 3 2 6 2" xfId="25616" xr:uid="{5136277F-B8EB-440C-8137-EAA33632FEBE}"/>
    <cellStyle name="Comma 23 3 2 6 2 2" xfId="47285" xr:uid="{0C5F6A62-EF97-43FE-913D-DB9513D52EA9}"/>
    <cellStyle name="Comma 23 3 2 6 3" xfId="36819" xr:uid="{F6B506CB-C7F0-47A1-A4C6-B0F3D15F60AC}"/>
    <cellStyle name="Comma 23 3 2 7" xfId="20384" xr:uid="{DFE10E7C-A68B-4045-9038-430D28A28E99}"/>
    <cellStyle name="Comma 23 3 2 7 2" xfId="42053" xr:uid="{7D1C959B-CE5B-41B0-A936-F9ADCAEC8B14}"/>
    <cellStyle name="Comma 23 3 2 8" xfId="31587" xr:uid="{D1756950-AE02-45A6-BCDC-24D79A9F0AED}"/>
    <cellStyle name="Comma 23 3 3" xfId="13652" xr:uid="{3C0E79EA-5945-4DB5-BD8F-5400F577520B}"/>
    <cellStyle name="Comma 23 3 3 2" xfId="18884" xr:uid="{46F1DDCE-D48F-48F0-A2F5-357146F77585}"/>
    <cellStyle name="Comma 23 3 3 2 2" xfId="29350" xr:uid="{2405B358-F9DF-4014-AF64-D1A04242BECF}"/>
    <cellStyle name="Comma 23 3 3 2 2 2" xfId="51019" xr:uid="{5E5F1D59-00E6-4437-AB33-646801506BF8}"/>
    <cellStyle name="Comma 23 3 3 2 3" xfId="40553" xr:uid="{B007F13A-5C4C-4AC5-8AB7-6678DDCD93B1}"/>
    <cellStyle name="Comma 23 3 3 3" xfId="24118" xr:uid="{8DD1A86E-750B-486C-B321-AC59F7A7CFBD}"/>
    <cellStyle name="Comma 23 3 3 3 2" xfId="45787" xr:uid="{C3E826D3-7BFE-49E0-9B62-41ED3DDD63DA}"/>
    <cellStyle name="Comma 23 3 3 4" xfId="35321" xr:uid="{550E7F7A-34CA-4796-99A8-D9BA0C8D313B}"/>
    <cellStyle name="Comma 23 3 4" xfId="30842" xr:uid="{A8018D06-24F1-438C-987C-6A3813E65160}"/>
    <cellStyle name="Comma 23 4" xfId="9524" xr:uid="{71BEB163-6577-469A-BEEA-1477EA097DD1}"/>
    <cellStyle name="Comma 23 4 2" xfId="11033" xr:uid="{A8FF6FEA-1374-491E-98E7-0511028ABA1A}"/>
    <cellStyle name="Comma 23 4 2 2" xfId="12527" xr:uid="{0D33EFC7-AC45-45CB-B57B-8A3B1D54BB98}"/>
    <cellStyle name="Comma 23 4 2 2 2" xfId="17763" xr:uid="{07CD1639-6233-43BB-83E0-A7C327921BD7}"/>
    <cellStyle name="Comma 23 4 2 2 2 2" xfId="28229" xr:uid="{EEDFA00D-F60F-4A78-880F-D307715A1C2E}"/>
    <cellStyle name="Comma 23 4 2 2 2 2 2" xfId="49898" xr:uid="{31D7391B-84D6-4EA1-BC21-BA3BCE2931FF}"/>
    <cellStyle name="Comma 23 4 2 2 2 3" xfId="39432" xr:uid="{A8971EDC-1B54-4A2D-8D26-228E85041180}"/>
    <cellStyle name="Comma 23 4 2 2 3" xfId="22997" xr:uid="{8A8446B6-FB5D-4A22-B167-3849BF5F58FB}"/>
    <cellStyle name="Comma 23 4 2 2 3 2" xfId="44666" xr:uid="{6C25C555-DBDB-45A7-976E-E16B42551F15}"/>
    <cellStyle name="Comma 23 4 2 2 4" xfId="34200" xr:uid="{E50812A2-B33D-4851-9198-23D688B69A41}"/>
    <cellStyle name="Comma 23 4 2 3" xfId="16269" xr:uid="{395F2CF1-050B-44F9-8515-9B0972E84E83}"/>
    <cellStyle name="Comma 23 4 2 3 2" xfId="26735" xr:uid="{AAA78860-7D69-4F9E-9E88-B7B666783F23}"/>
    <cellStyle name="Comma 23 4 2 3 2 2" xfId="48404" xr:uid="{8501E921-8B8D-4FC1-867E-8395EDE0AC01}"/>
    <cellStyle name="Comma 23 4 2 3 3" xfId="37938" xr:uid="{606DA398-0F6D-4A1D-8EC9-12C65AE299AE}"/>
    <cellStyle name="Comma 23 4 2 4" xfId="21503" xr:uid="{EF46B1B8-DA3B-4751-8E57-470AB0BD0A52}"/>
    <cellStyle name="Comma 23 4 2 4 2" xfId="43172" xr:uid="{A96C5E74-21CB-4A53-B81B-A6649ADEC715}"/>
    <cellStyle name="Comma 23 4 2 5" xfId="32706" xr:uid="{BEDE7BB3-C687-401D-807E-CB5FBFE74154}"/>
    <cellStyle name="Comma 23 4 3" xfId="10286" xr:uid="{D7B87522-009F-4162-824C-7AE539CE23D9}"/>
    <cellStyle name="Comma 23 4 3 2" xfId="15522" xr:uid="{59C20FCE-8D13-407B-9757-7CB3347BE926}"/>
    <cellStyle name="Comma 23 4 3 2 2" xfId="25988" xr:uid="{6138DED1-D573-4C37-927F-DDF2097517D1}"/>
    <cellStyle name="Comma 23 4 3 2 2 2" xfId="47657" xr:uid="{B1955F72-BB94-4E97-A5A0-22457E6F4180}"/>
    <cellStyle name="Comma 23 4 3 2 3" xfId="37191" xr:uid="{C0B5B4DA-7106-473C-9BE9-6BFB6380137F}"/>
    <cellStyle name="Comma 23 4 3 3" xfId="20756" xr:uid="{63AFBADF-90E0-4E4A-B278-072DD85DD22E}"/>
    <cellStyle name="Comma 23 4 3 3 2" xfId="42425" xr:uid="{F25808F4-C8AA-42F0-86F7-F28B8D4A361E}"/>
    <cellStyle name="Comma 23 4 3 4" xfId="31959" xr:uid="{9CFBDFC9-211B-47D0-A7CB-52829F56A24B}"/>
    <cellStyle name="Comma 23 4 4" xfId="11780" xr:uid="{18B10C02-D1F6-417F-948B-45D4AC471221}"/>
    <cellStyle name="Comma 23 4 4 2" xfId="17016" xr:uid="{0D3ECAEC-F9BA-4E7A-BBC5-CB4681955C0C}"/>
    <cellStyle name="Comma 23 4 4 2 2" xfId="27482" xr:uid="{6F794780-7BEB-4632-8B1B-DD2391057208}"/>
    <cellStyle name="Comma 23 4 4 2 2 2" xfId="49151" xr:uid="{489180F5-C846-4B8E-8131-39D3EC8CEB08}"/>
    <cellStyle name="Comma 23 4 4 2 3" xfId="38685" xr:uid="{81D738ED-970D-4CC7-B9E1-BBAC49750F1A}"/>
    <cellStyle name="Comma 23 4 4 3" xfId="22250" xr:uid="{7A1644FA-506C-40D3-B878-6C96D028DA4A}"/>
    <cellStyle name="Comma 23 4 4 3 2" xfId="43919" xr:uid="{62FB49F7-2CD5-4954-B705-51C20ED5C726}"/>
    <cellStyle name="Comma 23 4 4 4" xfId="33453" xr:uid="{C4A923FA-ED81-432D-97E2-1EFD4DDF74DD}"/>
    <cellStyle name="Comma 23 4 5" xfId="14023" xr:uid="{93AA6E7E-370F-4910-8EF9-FCE3CA41009D}"/>
    <cellStyle name="Comma 23 4 5 2" xfId="19255" xr:uid="{29585D9A-C9CE-4DD4-9CA3-717F3C10DCF6}"/>
    <cellStyle name="Comma 23 4 5 2 2" xfId="29721" xr:uid="{8B8171BB-C86A-4D1E-BC57-19DCE7CE8B43}"/>
    <cellStyle name="Comma 23 4 5 2 2 2" xfId="51390" xr:uid="{21774275-DF37-4661-B95C-337187F4DE28}"/>
    <cellStyle name="Comma 23 4 5 2 3" xfId="40924" xr:uid="{734EB45F-2841-40A2-8C16-0587B6180526}"/>
    <cellStyle name="Comma 23 4 5 3" xfId="24489" xr:uid="{741CC504-7D19-4897-AF95-AD2234EAFB5D}"/>
    <cellStyle name="Comma 23 4 5 3 2" xfId="46158" xr:uid="{FBC4B04D-3D2B-4E7E-85C6-2C5E65CBCD27}"/>
    <cellStyle name="Comma 23 4 5 4" xfId="35692" xr:uid="{0F1D3C11-B087-4E37-9094-1B24F74A0024}"/>
    <cellStyle name="Comma 23 4 6" xfId="14776" xr:uid="{E4791C65-07B6-422B-8268-CAE91B34651E}"/>
    <cellStyle name="Comma 23 4 6 2" xfId="25242" xr:uid="{69662B31-45F4-48AF-8DBD-26C169745F9A}"/>
    <cellStyle name="Comma 23 4 6 2 2" xfId="46911" xr:uid="{7860E86B-2685-43AA-A3F6-3549CCA5ACF7}"/>
    <cellStyle name="Comma 23 4 6 3" xfId="36445" xr:uid="{304556F7-09CB-4AA5-A242-39A15AC1D045}"/>
    <cellStyle name="Comma 23 4 7" xfId="20010" xr:uid="{06D50F1C-1C81-4108-9C84-08822F2F147F}"/>
    <cellStyle name="Comma 23 4 7 2" xfId="41679" xr:uid="{79A24E53-A701-4A8B-9898-C47830E9F991}"/>
    <cellStyle name="Comma 23 4 8" xfId="31213" xr:uid="{02DF3AEF-B475-492C-86F9-EF77146BE59A}"/>
    <cellStyle name="Comma 23 5" xfId="13282" xr:uid="{26CEE3FC-7D00-492A-A07E-F894B26C7882}"/>
    <cellStyle name="Comma 23 5 2" xfId="18514" xr:uid="{3D954E25-18F6-43E9-B6CE-DF684FCFA5FD}"/>
    <cellStyle name="Comma 23 5 2 2" xfId="28980" xr:uid="{C3457C5E-8030-4B59-B3B2-721955C852CC}"/>
    <cellStyle name="Comma 23 5 2 2 2" xfId="50649" xr:uid="{C8B92D5A-634E-47E0-A12E-72615A866E14}"/>
    <cellStyle name="Comma 23 5 2 3" xfId="40183" xr:uid="{5D261D4C-FA6D-4CF2-BC63-EB8E89C7FE15}"/>
    <cellStyle name="Comma 23 5 3" xfId="23748" xr:uid="{9984B7BB-6B21-43E6-90D6-CF5F6212FBFF}"/>
    <cellStyle name="Comma 23 5 3 2" xfId="45417" xr:uid="{3F5278EF-36BD-4776-A045-57E8B8C0E13B}"/>
    <cellStyle name="Comma 23 5 4" xfId="34951" xr:uid="{D2650ADC-EA2B-460F-8B5F-08627177F53F}"/>
    <cellStyle name="Comma 23 6" xfId="30471" xr:uid="{3140CB60-4DEF-44F9-A26E-D0E78985F1A5}"/>
    <cellStyle name="Comma 24" xfId="99" xr:uid="{00000000-0005-0000-0000-0000D0010000}"/>
    <cellStyle name="Comma 24 2" xfId="452" xr:uid="{00000000-0005-0000-0000-0000D1010000}"/>
    <cellStyle name="Comma 24 2 2" xfId="9282" xr:uid="{00000000-0005-0000-0000-0000D2010000}"/>
    <cellStyle name="Comma 24 2 2 2" xfId="10031" xr:uid="{FF13B536-9200-44F1-BFBC-5F3E7875052D}"/>
    <cellStyle name="Comma 24 2 2 2 2" xfId="11540" xr:uid="{EA188FBD-B9BA-4CB4-A3E3-CB05D5C51A45}"/>
    <cellStyle name="Comma 24 2 2 2 2 2" xfId="13034" xr:uid="{7E6F6BBD-4F23-4BC7-BFE4-BB76FAE1A6C4}"/>
    <cellStyle name="Comma 24 2 2 2 2 2 2" xfId="18270" xr:uid="{39D9CD91-FA1D-4D2F-BE7B-31255DE43370}"/>
    <cellStyle name="Comma 24 2 2 2 2 2 2 2" xfId="28736" xr:uid="{B6DF7E89-8C66-432B-867B-05559525097B}"/>
    <cellStyle name="Comma 24 2 2 2 2 2 2 2 2" xfId="50405" xr:uid="{11996260-B9C0-4C3F-B5E2-BE8FED4B5D95}"/>
    <cellStyle name="Comma 24 2 2 2 2 2 2 3" xfId="39939" xr:uid="{8D261D65-A386-4D41-9620-905F72B2E60D}"/>
    <cellStyle name="Comma 24 2 2 2 2 2 3" xfId="23504" xr:uid="{88C6F97C-D406-4357-81F1-EC67B0D352D7}"/>
    <cellStyle name="Comma 24 2 2 2 2 2 3 2" xfId="45173" xr:uid="{EDBE51C0-CDF1-4DCC-8CA5-0992DE1D4EBB}"/>
    <cellStyle name="Comma 24 2 2 2 2 2 4" xfId="34707" xr:uid="{1EF36679-D79F-4D8F-B5E7-944C26550958}"/>
    <cellStyle name="Comma 24 2 2 2 2 3" xfId="16776" xr:uid="{F4C61471-02CB-4AE1-87AD-413142EC6C12}"/>
    <cellStyle name="Comma 24 2 2 2 2 3 2" xfId="27242" xr:uid="{F28F5F75-FE3B-4575-86F8-8B66209FC460}"/>
    <cellStyle name="Comma 24 2 2 2 2 3 2 2" xfId="48911" xr:uid="{1E0E8566-F113-4D13-BC2A-9030AFE24BCA}"/>
    <cellStyle name="Comma 24 2 2 2 2 3 3" xfId="38445" xr:uid="{F2001DCE-6B23-4988-86C9-4E2A691E785B}"/>
    <cellStyle name="Comma 24 2 2 2 2 4" xfId="22010" xr:uid="{DA5D1463-E820-4FCC-B042-B945053755F3}"/>
    <cellStyle name="Comma 24 2 2 2 2 4 2" xfId="43679" xr:uid="{B3A0279B-65DE-469C-8764-4E7EAB8AE205}"/>
    <cellStyle name="Comma 24 2 2 2 2 5" xfId="33213" xr:uid="{B81B17AE-402A-4EEB-A4CC-29F3BC39F986}"/>
    <cellStyle name="Comma 24 2 2 2 3" xfId="10793" xr:uid="{046214A8-7B71-425B-A185-048EE65ED01C}"/>
    <cellStyle name="Comma 24 2 2 2 3 2" xfId="16029" xr:uid="{D47F5EE9-CB36-490E-9DB9-A37E2453954A}"/>
    <cellStyle name="Comma 24 2 2 2 3 2 2" xfId="26495" xr:uid="{9631EB34-BFCA-40D6-90F5-91465F8BC81D}"/>
    <cellStyle name="Comma 24 2 2 2 3 2 2 2" xfId="48164" xr:uid="{32999790-AF61-488A-9104-A6B392CD7985}"/>
    <cellStyle name="Comma 24 2 2 2 3 2 3" xfId="37698" xr:uid="{E610174B-1424-43E3-9383-E71AB4187661}"/>
    <cellStyle name="Comma 24 2 2 2 3 3" xfId="21263" xr:uid="{F548D20D-9842-4CD8-A3B6-49BE9EAF73BD}"/>
    <cellStyle name="Comma 24 2 2 2 3 3 2" xfId="42932" xr:uid="{F5F93C1E-3C08-4754-BCE3-44E36B1E778B}"/>
    <cellStyle name="Comma 24 2 2 2 3 4" xfId="32466" xr:uid="{FFD1F5A3-3734-431C-A303-5C1122BFEF5A}"/>
    <cellStyle name="Comma 24 2 2 2 4" xfId="12287" xr:uid="{142DC8C3-CC8F-498E-A497-9242682A1955}"/>
    <cellStyle name="Comma 24 2 2 2 4 2" xfId="17523" xr:uid="{1A0087D9-8992-4B6E-9006-AB710EC9DC59}"/>
    <cellStyle name="Comma 24 2 2 2 4 2 2" xfId="27989" xr:uid="{1D8D3306-21F3-4C22-B963-9FD85E5F1DAC}"/>
    <cellStyle name="Comma 24 2 2 2 4 2 2 2" xfId="49658" xr:uid="{AAEFE1B7-93DA-4505-8827-C85737C35956}"/>
    <cellStyle name="Comma 24 2 2 2 4 2 3" xfId="39192" xr:uid="{08512A8B-3823-4F86-9FB9-F9A3269DD946}"/>
    <cellStyle name="Comma 24 2 2 2 4 3" xfId="22757" xr:uid="{57A53999-04F1-418A-AACA-CCB52020FE7E}"/>
    <cellStyle name="Comma 24 2 2 2 4 3 2" xfId="44426" xr:uid="{C5C97E5F-7F3E-494B-8A45-FC61A4A3376D}"/>
    <cellStyle name="Comma 24 2 2 2 4 4" xfId="33960" xr:uid="{B3C84677-03D7-491F-A73C-A548E999063C}"/>
    <cellStyle name="Comma 24 2 2 2 5" xfId="14530" xr:uid="{4ED2D413-328D-4B87-91C6-084516824F4C}"/>
    <cellStyle name="Comma 24 2 2 2 5 2" xfId="19762" xr:uid="{E3EEDDC6-4B75-4A06-B1C0-18B41B9BA4D3}"/>
    <cellStyle name="Comma 24 2 2 2 5 2 2" xfId="30228" xr:uid="{2BCA76F1-78DD-4E86-A715-03B3D5205653}"/>
    <cellStyle name="Comma 24 2 2 2 5 2 2 2" xfId="51897" xr:uid="{437EFFE8-A834-4451-81D5-64DC1A532B36}"/>
    <cellStyle name="Comma 24 2 2 2 5 2 3" xfId="41431" xr:uid="{BF21C4AB-2218-4389-8F36-44694F6D06DB}"/>
    <cellStyle name="Comma 24 2 2 2 5 3" xfId="24996" xr:uid="{6449C9E2-6D16-4807-AF6A-AB985FA8C8C7}"/>
    <cellStyle name="Comma 24 2 2 2 5 3 2" xfId="46665" xr:uid="{0C8B2619-5591-420D-9AD7-B8BE2609403E}"/>
    <cellStyle name="Comma 24 2 2 2 5 4" xfId="36199" xr:uid="{B2A9F271-3114-47AB-9C0D-60B09E01B421}"/>
    <cellStyle name="Comma 24 2 2 2 6" xfId="15283" xr:uid="{B2B357EF-101F-4CDA-8EF0-E76C6B03A8C6}"/>
    <cellStyle name="Comma 24 2 2 2 6 2" xfId="25749" xr:uid="{A0AD5986-F1E4-421E-8EB7-3DB2A111FF3F}"/>
    <cellStyle name="Comma 24 2 2 2 6 2 2" xfId="47418" xr:uid="{43C8AB00-C1CD-493E-95FE-B261897AEE40}"/>
    <cellStyle name="Comma 24 2 2 2 6 3" xfId="36952" xr:uid="{BA5E149E-9187-4489-8C65-34858AF0F34C}"/>
    <cellStyle name="Comma 24 2 2 2 7" xfId="20517" xr:uid="{70728E00-8171-466D-9B47-770296AEC0B3}"/>
    <cellStyle name="Comma 24 2 2 2 7 2" xfId="42186" xr:uid="{4F2E3296-DC11-44BD-9A44-44DDBEDD1E7F}"/>
    <cellStyle name="Comma 24 2 2 2 8" xfId="31720" xr:uid="{34F49E62-12D9-4ADE-B1C6-0789D19D4CF1}"/>
    <cellStyle name="Comma 24 2 2 3" xfId="13785" xr:uid="{7AA1B30F-973A-42F6-861D-59C774B6644B}"/>
    <cellStyle name="Comma 24 2 2 3 2" xfId="19017" xr:uid="{4A7E5C7F-22C4-4AB3-B9E0-BF0521F918DB}"/>
    <cellStyle name="Comma 24 2 2 3 2 2" xfId="29483" xr:uid="{33C81C9F-9805-4663-A445-169E06F0F970}"/>
    <cellStyle name="Comma 24 2 2 3 2 2 2" xfId="51152" xr:uid="{1A30F205-526A-403B-BDF1-5BB751A65D5C}"/>
    <cellStyle name="Comma 24 2 2 3 2 3" xfId="40686" xr:uid="{98BBA386-3299-4634-AD24-910774C3BE2E}"/>
    <cellStyle name="Comma 24 2 2 3 3" xfId="24251" xr:uid="{B5A12806-E85C-475C-87DF-1F7F819A39F6}"/>
    <cellStyle name="Comma 24 2 2 3 3 2" xfId="45920" xr:uid="{974B662B-3336-42FE-9BF2-40515D97B670}"/>
    <cellStyle name="Comma 24 2 2 3 4" xfId="35454" xr:uid="{C91B1562-0645-4198-8530-B58E20B39374}"/>
    <cellStyle name="Comma 24 2 2 4" xfId="30975" xr:uid="{D0C4BF9B-E1DF-4A1B-96C6-A26BADD3B2E2}"/>
    <cellStyle name="Comma 24 2 3" xfId="9657" xr:uid="{0C370A7B-BA79-4EAD-B568-D9B1D31C44F5}"/>
    <cellStyle name="Comma 24 2 3 2" xfId="11166" xr:uid="{FD08B6A8-3136-4F8C-BAEB-2CEC80BD6847}"/>
    <cellStyle name="Comma 24 2 3 2 2" xfId="12660" xr:uid="{413F8D4F-5407-4989-8FB3-A9D8BDA18D8B}"/>
    <cellStyle name="Comma 24 2 3 2 2 2" xfId="17896" xr:uid="{681D1C71-5BF2-4054-B14C-86473DB4F915}"/>
    <cellStyle name="Comma 24 2 3 2 2 2 2" xfId="28362" xr:uid="{B837A41D-9D36-4CB0-B0AC-E9F2792FF3F2}"/>
    <cellStyle name="Comma 24 2 3 2 2 2 2 2" xfId="50031" xr:uid="{ADA24680-D5F0-49F5-AA37-8AAAC67FEEC4}"/>
    <cellStyle name="Comma 24 2 3 2 2 2 3" xfId="39565" xr:uid="{851EF828-C56B-4FF9-9CC8-4E3E21E19249}"/>
    <cellStyle name="Comma 24 2 3 2 2 3" xfId="23130" xr:uid="{71A7C984-7BB3-497A-82AE-3CD667F9A397}"/>
    <cellStyle name="Comma 24 2 3 2 2 3 2" xfId="44799" xr:uid="{786A286D-A1AE-44B3-81E8-DAFC862D77F2}"/>
    <cellStyle name="Comma 24 2 3 2 2 4" xfId="34333" xr:uid="{09C824F4-1C0D-468E-86C9-B071483C4855}"/>
    <cellStyle name="Comma 24 2 3 2 3" xfId="16402" xr:uid="{3EA0E974-1489-44B3-8698-CB4D0922BF94}"/>
    <cellStyle name="Comma 24 2 3 2 3 2" xfId="26868" xr:uid="{3BC0AA72-C47B-4BE1-BE72-6A91CC744CCD}"/>
    <cellStyle name="Comma 24 2 3 2 3 2 2" xfId="48537" xr:uid="{1D3F725E-E5A7-4405-83DA-B1B2DA6E6FC4}"/>
    <cellStyle name="Comma 24 2 3 2 3 3" xfId="38071" xr:uid="{E1CA367E-89DE-485D-AE69-0274EC1B459C}"/>
    <cellStyle name="Comma 24 2 3 2 4" xfId="21636" xr:uid="{8DABFE38-C6FD-4CD0-A6A3-82EBD59D661B}"/>
    <cellStyle name="Comma 24 2 3 2 4 2" xfId="43305" xr:uid="{E16819A8-E4E4-429A-9479-E5E5D02AC938}"/>
    <cellStyle name="Comma 24 2 3 2 5" xfId="32839" xr:uid="{4501C2AA-8AED-49CE-A27C-E28E6C35C251}"/>
    <cellStyle name="Comma 24 2 3 3" xfId="10419" xr:uid="{C5EC27EB-8135-4451-BE46-EBFEA252553A}"/>
    <cellStyle name="Comma 24 2 3 3 2" xfId="15655" xr:uid="{3FB8385C-C404-4979-BF86-57309881D799}"/>
    <cellStyle name="Comma 24 2 3 3 2 2" xfId="26121" xr:uid="{37CF2ECD-4343-4636-B85F-1804A8B6AEA0}"/>
    <cellStyle name="Comma 24 2 3 3 2 2 2" xfId="47790" xr:uid="{E04D5ECF-5255-44EA-943E-F1D8221C7030}"/>
    <cellStyle name="Comma 24 2 3 3 2 3" xfId="37324" xr:uid="{01AFC4CB-F9B0-4A1E-896C-5CDB840F23EC}"/>
    <cellStyle name="Comma 24 2 3 3 3" xfId="20889" xr:uid="{30EE73DA-C241-4F22-B8C5-E10B72D5B019}"/>
    <cellStyle name="Comma 24 2 3 3 3 2" xfId="42558" xr:uid="{A21EE35F-B7E0-4022-9C36-75830FEDD530}"/>
    <cellStyle name="Comma 24 2 3 3 4" xfId="32092" xr:uid="{FE5BA923-AD06-4B33-B8B8-E5D98955AA10}"/>
    <cellStyle name="Comma 24 2 3 4" xfId="11913" xr:uid="{BB38CD88-20A6-4EC1-B844-4F46D596CF86}"/>
    <cellStyle name="Comma 24 2 3 4 2" xfId="17149" xr:uid="{2960EBE6-4238-48BF-9E1C-E6FBDA05C88B}"/>
    <cellStyle name="Comma 24 2 3 4 2 2" xfId="27615" xr:uid="{EA3C5241-D7EA-426C-87F5-EB1FC9D0ED76}"/>
    <cellStyle name="Comma 24 2 3 4 2 2 2" xfId="49284" xr:uid="{0FE0A0CA-A68F-4F0B-B29A-72CC3E1F7EE7}"/>
    <cellStyle name="Comma 24 2 3 4 2 3" xfId="38818" xr:uid="{9F9E2770-0968-43A5-852E-E78B42222D5E}"/>
    <cellStyle name="Comma 24 2 3 4 3" xfId="22383" xr:uid="{AB369BCB-ACCE-4DEC-8986-1862ED327472}"/>
    <cellStyle name="Comma 24 2 3 4 3 2" xfId="44052" xr:uid="{3753ACE5-EFA7-4EC2-B535-A61D050E65C3}"/>
    <cellStyle name="Comma 24 2 3 4 4" xfId="33586" xr:uid="{4AC25277-4615-41FB-B9AB-87F41B7ADB4D}"/>
    <cellStyle name="Comma 24 2 3 5" xfId="14156" xr:uid="{D3E08411-73B7-457C-B2FB-1FD7349CB5FB}"/>
    <cellStyle name="Comma 24 2 3 5 2" xfId="19388" xr:uid="{DF9DBB66-A0AB-47D0-A1B8-EE6EDB0687C5}"/>
    <cellStyle name="Comma 24 2 3 5 2 2" xfId="29854" xr:uid="{A87BA550-2EF9-4B04-9F47-B64AC1193DC1}"/>
    <cellStyle name="Comma 24 2 3 5 2 2 2" xfId="51523" xr:uid="{830B7E1D-9BDA-4101-824D-F1443AAB881B}"/>
    <cellStyle name="Comma 24 2 3 5 2 3" xfId="41057" xr:uid="{61B14651-EF4B-438D-834F-44A584923438}"/>
    <cellStyle name="Comma 24 2 3 5 3" xfId="24622" xr:uid="{062F50FC-6039-4F59-92D3-A5AE2E238512}"/>
    <cellStyle name="Comma 24 2 3 5 3 2" xfId="46291" xr:uid="{409EB86A-AF78-4211-B092-8081AD4D8BD9}"/>
    <cellStyle name="Comma 24 2 3 5 4" xfId="35825" xr:uid="{16A2BE45-28A5-40E3-BBE2-54B850A6FC34}"/>
    <cellStyle name="Comma 24 2 3 6" xfId="14909" xr:uid="{D2492ABC-D4F1-41AE-B0D8-FEE102D938C0}"/>
    <cellStyle name="Comma 24 2 3 6 2" xfId="25375" xr:uid="{6A341C6B-405B-4891-A918-F9A389B064E6}"/>
    <cellStyle name="Comma 24 2 3 6 2 2" xfId="47044" xr:uid="{1093FD0D-0A7D-422E-A3CC-C96DB23EDBF9}"/>
    <cellStyle name="Comma 24 2 3 6 3" xfId="36578" xr:uid="{C10024E6-771C-4A11-93A1-4400A35EC9F0}"/>
    <cellStyle name="Comma 24 2 3 7" xfId="20143" xr:uid="{41BE5896-102E-4E0A-B52E-D7F2D1997240}"/>
    <cellStyle name="Comma 24 2 3 7 2" xfId="41812" xr:uid="{32283B9E-DB53-4ED1-80BC-39CC1C507A4C}"/>
    <cellStyle name="Comma 24 2 3 8" xfId="31346" xr:uid="{693CFA6D-2F41-4290-9161-C4129E86287C}"/>
    <cellStyle name="Comma 24 2 4" xfId="13414" xr:uid="{79B7CE78-77C1-4DB7-BCFB-985DD1DDB9AC}"/>
    <cellStyle name="Comma 24 2 4 2" xfId="18646" xr:uid="{AD1F382F-77C5-4D94-ACCC-B81F9BF0A259}"/>
    <cellStyle name="Comma 24 2 4 2 2" xfId="29112" xr:uid="{52012C55-6BD6-4B48-9A5E-B08C73110A97}"/>
    <cellStyle name="Comma 24 2 4 2 2 2" xfId="50781" xr:uid="{7BFBB74C-4493-4E27-845B-F431B3ECFE31}"/>
    <cellStyle name="Comma 24 2 4 2 3" xfId="40315" xr:uid="{BD117FD7-3D21-4A83-A5A0-D0DCDAB1CB25}"/>
    <cellStyle name="Comma 24 2 4 3" xfId="23880" xr:uid="{99DCCD38-DB23-4AD9-9887-A58B6A14272B}"/>
    <cellStyle name="Comma 24 2 4 3 2" xfId="45549" xr:uid="{242B87FC-F7F8-42C0-BD62-A463197E648F}"/>
    <cellStyle name="Comma 24 2 4 4" xfId="35083" xr:uid="{C3F1F8F8-9028-4368-A7ED-DD6BD4C03311}"/>
    <cellStyle name="Comma 24 2 5" xfId="30604" xr:uid="{9E468052-86C6-4B2E-BBE7-E2BEDF589C69}"/>
    <cellStyle name="Comma 24 3" xfId="9150" xr:uid="{00000000-0005-0000-0000-0000D3010000}"/>
    <cellStyle name="Comma 24 3 2" xfId="9899" xr:uid="{4D795107-D78B-4D8B-BDF1-154E56EDF467}"/>
    <cellStyle name="Comma 24 3 2 2" xfId="11408" xr:uid="{06C88935-E7B0-4A1A-AAB2-9005372A092A}"/>
    <cellStyle name="Comma 24 3 2 2 2" xfId="12902" xr:uid="{4E4A5775-12EA-44CE-91EB-0ED3AA98FE01}"/>
    <cellStyle name="Comma 24 3 2 2 2 2" xfId="18138" xr:uid="{DB63E430-6F9D-4AEF-BE50-60A842258B16}"/>
    <cellStyle name="Comma 24 3 2 2 2 2 2" xfId="28604" xr:uid="{A58D6515-08D7-4C75-AD4F-E4C098FC62E1}"/>
    <cellStyle name="Comma 24 3 2 2 2 2 2 2" xfId="50273" xr:uid="{2172C008-92B6-4864-B888-B4B53139856E}"/>
    <cellStyle name="Comma 24 3 2 2 2 2 3" xfId="39807" xr:uid="{9D1BFDB6-862A-4990-8019-8048BCAB7396}"/>
    <cellStyle name="Comma 24 3 2 2 2 3" xfId="23372" xr:uid="{DE3C828F-05FA-4EB4-800B-87F4BE2ABCD0}"/>
    <cellStyle name="Comma 24 3 2 2 2 3 2" xfId="45041" xr:uid="{14EEC9A2-5D81-41E8-A4F8-4DEC77AC7F4B}"/>
    <cellStyle name="Comma 24 3 2 2 2 4" xfId="34575" xr:uid="{07A7B0E9-A5BA-44BA-BDC8-7867F04051BF}"/>
    <cellStyle name="Comma 24 3 2 2 3" xfId="16644" xr:uid="{8EFE42FB-6159-4A22-96B8-E48AE317A7C0}"/>
    <cellStyle name="Comma 24 3 2 2 3 2" xfId="27110" xr:uid="{16FAA3BF-97ED-46AB-8EB9-8CA7FFD421E5}"/>
    <cellStyle name="Comma 24 3 2 2 3 2 2" xfId="48779" xr:uid="{32FED8A7-8C39-4D92-8A9B-717B3393B8D2}"/>
    <cellStyle name="Comma 24 3 2 2 3 3" xfId="38313" xr:uid="{C60AED9A-8570-44E2-982E-25A5AABC4E20}"/>
    <cellStyle name="Comma 24 3 2 2 4" xfId="21878" xr:uid="{28DD69B2-EF84-4262-86E2-D314FAF6B42C}"/>
    <cellStyle name="Comma 24 3 2 2 4 2" xfId="43547" xr:uid="{6463F482-3FE6-476C-84F2-00B44ECCCDA2}"/>
    <cellStyle name="Comma 24 3 2 2 5" xfId="33081" xr:uid="{37C642A5-1A54-4EAA-8C80-0A5F71FAF39B}"/>
    <cellStyle name="Comma 24 3 2 3" xfId="10661" xr:uid="{E5448734-59E9-4FB3-9810-A28262CFF504}"/>
    <cellStyle name="Comma 24 3 2 3 2" xfId="15897" xr:uid="{07E4FC9F-BC94-4B5E-8F4D-DAB02819DD1E}"/>
    <cellStyle name="Comma 24 3 2 3 2 2" xfId="26363" xr:uid="{1C696480-FF8C-41F9-828B-34DB1B721569}"/>
    <cellStyle name="Comma 24 3 2 3 2 2 2" xfId="48032" xr:uid="{F21F63DB-5CCE-4D80-BC2F-9099C8E783C7}"/>
    <cellStyle name="Comma 24 3 2 3 2 3" xfId="37566" xr:uid="{6878A771-0584-45CE-B3C8-ACD8A2AF4488}"/>
    <cellStyle name="Comma 24 3 2 3 3" xfId="21131" xr:uid="{BAB36DC5-4243-42C2-877D-FC512DF2F710}"/>
    <cellStyle name="Comma 24 3 2 3 3 2" xfId="42800" xr:uid="{0F34BE27-858C-4D3E-A08F-1DA184A907DC}"/>
    <cellStyle name="Comma 24 3 2 3 4" xfId="32334" xr:uid="{A06FBC2D-0E1C-444F-81F4-6AED47CAD1F2}"/>
    <cellStyle name="Comma 24 3 2 4" xfId="12155" xr:uid="{82DF90F6-5B30-4FE1-9CF8-6C3F7C60E820}"/>
    <cellStyle name="Comma 24 3 2 4 2" xfId="17391" xr:uid="{67EF80BB-8A28-4000-979D-74CF89FA9CB8}"/>
    <cellStyle name="Comma 24 3 2 4 2 2" xfId="27857" xr:uid="{72766AB6-0918-46C6-B0A2-BC6C546B5E56}"/>
    <cellStyle name="Comma 24 3 2 4 2 2 2" xfId="49526" xr:uid="{DEC92D33-23C1-448F-B18D-1612BE32B993}"/>
    <cellStyle name="Comma 24 3 2 4 2 3" xfId="39060" xr:uid="{64D9656C-15E2-42E3-8304-24E13BF565FF}"/>
    <cellStyle name="Comma 24 3 2 4 3" xfId="22625" xr:uid="{83F61D89-6B6C-4D44-A51D-A2D29465BAE5}"/>
    <cellStyle name="Comma 24 3 2 4 3 2" xfId="44294" xr:uid="{7A09E1AF-EFC0-4472-853A-2F86AE424876}"/>
    <cellStyle name="Comma 24 3 2 4 4" xfId="33828" xr:uid="{F3BCC87A-A774-4AA8-B314-20306F166B16}"/>
    <cellStyle name="Comma 24 3 2 5" xfId="14398" xr:uid="{B76DAFE7-16DA-4E19-BAD3-291DBFA775B1}"/>
    <cellStyle name="Comma 24 3 2 5 2" xfId="19630" xr:uid="{5B31C29B-B785-4B4D-808B-1932061B6EE0}"/>
    <cellStyle name="Comma 24 3 2 5 2 2" xfId="30096" xr:uid="{4E5DCD6F-EA10-43D5-AA7A-C50B88EC5F42}"/>
    <cellStyle name="Comma 24 3 2 5 2 2 2" xfId="51765" xr:uid="{04F53CF7-8194-4831-B6EC-DF083DE80742}"/>
    <cellStyle name="Comma 24 3 2 5 2 3" xfId="41299" xr:uid="{9FFEE5BB-0BAD-4C27-BCB9-37F85EEFEF86}"/>
    <cellStyle name="Comma 24 3 2 5 3" xfId="24864" xr:uid="{A0A5B888-3A2E-4690-A98A-8D4EE64FD2A0}"/>
    <cellStyle name="Comma 24 3 2 5 3 2" xfId="46533" xr:uid="{BD27BB76-4BEA-4C01-B8FA-4C9667636D2F}"/>
    <cellStyle name="Comma 24 3 2 5 4" xfId="36067" xr:uid="{D8C044C9-156D-4D14-82A8-EC19B43F808D}"/>
    <cellStyle name="Comma 24 3 2 6" xfId="15151" xr:uid="{3C1C84D6-9A57-4E93-95A8-106DBEBD946E}"/>
    <cellStyle name="Comma 24 3 2 6 2" xfId="25617" xr:uid="{2C31793F-A55E-4999-AEB3-0CFE5A08B38A}"/>
    <cellStyle name="Comma 24 3 2 6 2 2" xfId="47286" xr:uid="{7AE60F6C-8668-4E97-BEB6-9D9DFD3E8495}"/>
    <cellStyle name="Comma 24 3 2 6 3" xfId="36820" xr:uid="{5544B07C-2355-422C-BBAD-316447B6EDA5}"/>
    <cellStyle name="Comma 24 3 2 7" xfId="20385" xr:uid="{3AF9370C-05A8-47FE-8CD7-06D98C08E11F}"/>
    <cellStyle name="Comma 24 3 2 7 2" xfId="42054" xr:uid="{8E891B39-21DF-42C4-8442-F3AD1631D229}"/>
    <cellStyle name="Comma 24 3 2 8" xfId="31588" xr:uid="{FCA06E4D-F0BC-4B8C-B376-721E1C1C51F0}"/>
    <cellStyle name="Comma 24 3 3" xfId="13653" xr:uid="{159FF16A-1412-4A41-9CFF-8DF299AFF3E4}"/>
    <cellStyle name="Comma 24 3 3 2" xfId="18885" xr:uid="{B3BFBE95-08F6-454C-A1BF-9F5A40119D30}"/>
    <cellStyle name="Comma 24 3 3 2 2" xfId="29351" xr:uid="{5AC1E7BA-49A6-4AAE-BA38-A88490B8ED88}"/>
    <cellStyle name="Comma 24 3 3 2 2 2" xfId="51020" xr:uid="{51D5F4D8-E822-4B7F-8B46-7AFA5A8FF199}"/>
    <cellStyle name="Comma 24 3 3 2 3" xfId="40554" xr:uid="{50163FBB-57C3-434E-A2B5-D0E113221EEF}"/>
    <cellStyle name="Comma 24 3 3 3" xfId="24119" xr:uid="{65B56F77-EE26-42D8-8E4B-FBF6A82D6D67}"/>
    <cellStyle name="Comma 24 3 3 3 2" xfId="45788" xr:uid="{97E14A2E-A543-4E9A-A74D-77414FC78AD3}"/>
    <cellStyle name="Comma 24 3 3 4" xfId="35322" xr:uid="{85045532-F68B-409C-B09E-D50B66A6BD4E}"/>
    <cellStyle name="Comma 24 3 4" xfId="30843" xr:uid="{B467354B-1EC2-4165-A37D-15AF6EE6B6E6}"/>
    <cellStyle name="Comma 24 4" xfId="9525" xr:uid="{FE6A9832-EA44-4703-A8C1-2458DDBD59E1}"/>
    <cellStyle name="Comma 24 4 2" xfId="11034" xr:uid="{0C334E7F-E92B-44E0-92A9-7E967C1761EB}"/>
    <cellStyle name="Comma 24 4 2 2" xfId="12528" xr:uid="{F17880F6-4B7C-4129-9A44-CB09EE21E110}"/>
    <cellStyle name="Comma 24 4 2 2 2" xfId="17764" xr:uid="{460065C5-6B07-4D7A-B47B-4A899BA36DFA}"/>
    <cellStyle name="Comma 24 4 2 2 2 2" xfId="28230" xr:uid="{9DD6D8BA-7C99-4363-853B-D1827FDD25C6}"/>
    <cellStyle name="Comma 24 4 2 2 2 2 2" xfId="49899" xr:uid="{DFC47240-DEEC-416D-8CF4-451D3300AE45}"/>
    <cellStyle name="Comma 24 4 2 2 2 3" xfId="39433" xr:uid="{BDDEA6D4-D80D-4493-B49E-2E65E57B5E28}"/>
    <cellStyle name="Comma 24 4 2 2 3" xfId="22998" xr:uid="{389E5D65-1BBC-4CDD-B7E8-B7BFB1CC30E6}"/>
    <cellStyle name="Comma 24 4 2 2 3 2" xfId="44667" xr:uid="{6DC08593-4DD3-488F-9C1E-A55A5A946371}"/>
    <cellStyle name="Comma 24 4 2 2 4" xfId="34201" xr:uid="{6FF55F7B-60EA-4758-9CE4-6289F0FFEC6A}"/>
    <cellStyle name="Comma 24 4 2 3" xfId="16270" xr:uid="{2B6542CC-F4CD-4C0C-9C22-375CA85D0714}"/>
    <cellStyle name="Comma 24 4 2 3 2" xfId="26736" xr:uid="{78E90CC1-2473-4230-B610-7DF5ABAC3228}"/>
    <cellStyle name="Comma 24 4 2 3 2 2" xfId="48405" xr:uid="{312D525F-3402-4DC7-8F98-47CAB99D3729}"/>
    <cellStyle name="Comma 24 4 2 3 3" xfId="37939" xr:uid="{D7B9A032-35FD-41F4-9CD6-666225FCCC5E}"/>
    <cellStyle name="Comma 24 4 2 4" xfId="21504" xr:uid="{DEF4649E-685F-40DD-8B07-E5F1DE9C90C2}"/>
    <cellStyle name="Comma 24 4 2 4 2" xfId="43173" xr:uid="{42259706-7256-4B55-8F09-1FB3D3BC50F6}"/>
    <cellStyle name="Comma 24 4 2 5" xfId="32707" xr:uid="{58C06F12-ABAF-4A3B-B2F6-3C311A342B1B}"/>
    <cellStyle name="Comma 24 4 3" xfId="10287" xr:uid="{E8687ECC-5294-490F-8EFB-61795B87CB49}"/>
    <cellStyle name="Comma 24 4 3 2" xfId="15523" xr:uid="{F8E0D2A1-BFAC-458E-96BF-70733F964877}"/>
    <cellStyle name="Comma 24 4 3 2 2" xfId="25989" xr:uid="{DCC5F2F3-D76B-40DD-8623-5E9F382CC98F}"/>
    <cellStyle name="Comma 24 4 3 2 2 2" xfId="47658" xr:uid="{29D02085-889C-4C78-B9F9-685CFA94F7B4}"/>
    <cellStyle name="Comma 24 4 3 2 3" xfId="37192" xr:uid="{BCC5AF92-14B6-4E5C-8647-37F561E35C99}"/>
    <cellStyle name="Comma 24 4 3 3" xfId="20757" xr:uid="{79BB4DBE-49F6-4532-86FF-201F793FEF6D}"/>
    <cellStyle name="Comma 24 4 3 3 2" xfId="42426" xr:uid="{B61C3639-3950-4AB4-9DBD-CC92EAC5ACE7}"/>
    <cellStyle name="Comma 24 4 3 4" xfId="31960" xr:uid="{1F8A0DA9-5974-4329-BFD7-F9E397D32F59}"/>
    <cellStyle name="Comma 24 4 4" xfId="11781" xr:uid="{FDC5AB23-D35E-4C35-8B49-F8375FB23A92}"/>
    <cellStyle name="Comma 24 4 4 2" xfId="17017" xr:uid="{C44ECB08-BFAD-40C9-9DC9-7DB5E2235955}"/>
    <cellStyle name="Comma 24 4 4 2 2" xfId="27483" xr:uid="{FA40B5ED-E2AE-4ABB-AA9B-9281BB6B9B14}"/>
    <cellStyle name="Comma 24 4 4 2 2 2" xfId="49152" xr:uid="{C5BA923A-462C-4C23-8F69-2005A6A882C6}"/>
    <cellStyle name="Comma 24 4 4 2 3" xfId="38686" xr:uid="{D5844583-E7FF-486C-A0F3-0123B2FFC8D5}"/>
    <cellStyle name="Comma 24 4 4 3" xfId="22251" xr:uid="{BF66A3E9-5B6F-48AA-9265-5D3414882354}"/>
    <cellStyle name="Comma 24 4 4 3 2" xfId="43920" xr:uid="{7066E2E8-A8AD-4C04-AC9A-40EAA938363F}"/>
    <cellStyle name="Comma 24 4 4 4" xfId="33454" xr:uid="{852173F4-7519-446B-968D-8043711AC4C8}"/>
    <cellStyle name="Comma 24 4 5" xfId="14024" xr:uid="{A9FCF27F-6B8B-4648-8FE4-608640AE4209}"/>
    <cellStyle name="Comma 24 4 5 2" xfId="19256" xr:uid="{BC8FC2F7-CC14-4D24-9DC2-F4225A3587E4}"/>
    <cellStyle name="Comma 24 4 5 2 2" xfId="29722" xr:uid="{39BE4882-6300-4ED2-9C72-5B08CE84673E}"/>
    <cellStyle name="Comma 24 4 5 2 2 2" xfId="51391" xr:uid="{6759447D-66A9-442E-9F0C-9708F337E02B}"/>
    <cellStyle name="Comma 24 4 5 2 3" xfId="40925" xr:uid="{5CBBD95B-964C-40C6-89E0-F40441C4DA0E}"/>
    <cellStyle name="Comma 24 4 5 3" xfId="24490" xr:uid="{EC6327AF-5857-4D3D-910B-02C44960088C}"/>
    <cellStyle name="Comma 24 4 5 3 2" xfId="46159" xr:uid="{DAB42A9C-67E5-4DF6-B730-8F9799A75EAF}"/>
    <cellStyle name="Comma 24 4 5 4" xfId="35693" xr:uid="{05757C4E-96C4-4D96-8C47-594602DF5B74}"/>
    <cellStyle name="Comma 24 4 6" xfId="14777" xr:uid="{912FF758-4B8D-4C2D-B400-29F9433F6C13}"/>
    <cellStyle name="Comma 24 4 6 2" xfId="25243" xr:uid="{62646254-75B7-41E8-BE08-CD954C5C1C71}"/>
    <cellStyle name="Comma 24 4 6 2 2" xfId="46912" xr:uid="{D5F99C57-8195-43EE-BD6F-739355359789}"/>
    <cellStyle name="Comma 24 4 6 3" xfId="36446" xr:uid="{29C191FA-610F-49D5-9039-EFF1B39D84AD}"/>
    <cellStyle name="Comma 24 4 7" xfId="20011" xr:uid="{00F90050-87F5-449C-BBB8-CC2FDB0AC9EF}"/>
    <cellStyle name="Comma 24 4 7 2" xfId="41680" xr:uid="{C78A4F89-8AD5-4BA6-86BB-9C361BCFB73E}"/>
    <cellStyle name="Comma 24 4 8" xfId="31214" xr:uid="{ADECA266-3D98-4B20-81F0-55FD88F1F59D}"/>
    <cellStyle name="Comma 24 5" xfId="13283" xr:uid="{1FFFCA82-80A9-4054-878B-17A868435554}"/>
    <cellStyle name="Comma 24 5 2" xfId="18515" xr:uid="{1D6AEAFE-4442-42DE-8DD2-B11EDA87514B}"/>
    <cellStyle name="Comma 24 5 2 2" xfId="28981" xr:uid="{52DBEEEF-9D2F-47C6-B3C6-60BB9C7C8B81}"/>
    <cellStyle name="Comma 24 5 2 2 2" xfId="50650" xr:uid="{FBBBB046-4839-4FC7-9BEE-2959F6FCB5EC}"/>
    <cellStyle name="Comma 24 5 2 3" xfId="40184" xr:uid="{9EB4F814-02F9-47F1-B37E-B09DBABFBC4D}"/>
    <cellStyle name="Comma 24 5 3" xfId="23749" xr:uid="{A38D720E-A2EF-4E3D-8661-AB7EA97CAD5D}"/>
    <cellStyle name="Comma 24 5 3 2" xfId="45418" xr:uid="{5B6EDB12-B268-4E8D-A5AC-477E0C4894DB}"/>
    <cellStyle name="Comma 24 5 4" xfId="34952" xr:uid="{5C693E8F-4B7E-48D5-8350-9BD2123F86E8}"/>
    <cellStyle name="Comma 24 6" xfId="30472" xr:uid="{7FABF49F-8016-4F0A-8AF5-5361FAD6F10A}"/>
    <cellStyle name="Comma 25" xfId="100" xr:uid="{00000000-0005-0000-0000-0000D4010000}"/>
    <cellStyle name="Comma 25 2" xfId="462" xr:uid="{00000000-0005-0000-0000-0000D5010000}"/>
    <cellStyle name="Comma 25 2 2" xfId="9290" xr:uid="{00000000-0005-0000-0000-0000D6010000}"/>
    <cellStyle name="Comma 25 2 2 2" xfId="10039" xr:uid="{6EFACCF1-EC0B-428A-87AB-987D5D24126E}"/>
    <cellStyle name="Comma 25 2 2 2 2" xfId="11548" xr:uid="{F62E5320-CB37-4A10-A85B-04E93A04B6CA}"/>
    <cellStyle name="Comma 25 2 2 2 2 2" xfId="13042" xr:uid="{F1E0305E-FF7C-44CC-AB2B-C28764F1D19C}"/>
    <cellStyle name="Comma 25 2 2 2 2 2 2" xfId="18278" xr:uid="{F7797BA0-0066-42B9-AC28-877A9CCE1951}"/>
    <cellStyle name="Comma 25 2 2 2 2 2 2 2" xfId="28744" xr:uid="{61AC1319-6F3E-4AFA-B32E-B8695642B3B6}"/>
    <cellStyle name="Comma 25 2 2 2 2 2 2 2 2" xfId="50413" xr:uid="{D10FC0D2-5D74-48DC-8E95-10D917FC0522}"/>
    <cellStyle name="Comma 25 2 2 2 2 2 2 3" xfId="39947" xr:uid="{2F0BD743-5607-4663-B2CD-FAE7134F4328}"/>
    <cellStyle name="Comma 25 2 2 2 2 2 3" xfId="23512" xr:uid="{D4CE8785-BB3D-4970-9E94-72DC457916ED}"/>
    <cellStyle name="Comma 25 2 2 2 2 2 3 2" xfId="45181" xr:uid="{1E15B9B1-208A-4091-8AB7-BE02E8DEDFEC}"/>
    <cellStyle name="Comma 25 2 2 2 2 2 4" xfId="34715" xr:uid="{4C7E0BB0-B7FA-494A-80A5-8228F8648CE5}"/>
    <cellStyle name="Comma 25 2 2 2 2 3" xfId="16784" xr:uid="{BB0CF8E6-820B-4400-A1C0-945FE88BD2FC}"/>
    <cellStyle name="Comma 25 2 2 2 2 3 2" xfId="27250" xr:uid="{FADBBB35-E901-4BA2-8ABE-2385378D4387}"/>
    <cellStyle name="Comma 25 2 2 2 2 3 2 2" xfId="48919" xr:uid="{F7F25A52-FCB6-4F80-AFBF-E74D18CEE846}"/>
    <cellStyle name="Comma 25 2 2 2 2 3 3" xfId="38453" xr:uid="{399C659C-2656-4CB5-9974-EB0A71AFECEE}"/>
    <cellStyle name="Comma 25 2 2 2 2 4" xfId="22018" xr:uid="{59793939-6982-4642-95FE-056C580761E0}"/>
    <cellStyle name="Comma 25 2 2 2 2 4 2" xfId="43687" xr:uid="{196036DE-0115-433C-8BDA-1441EEB7C372}"/>
    <cellStyle name="Comma 25 2 2 2 2 5" xfId="33221" xr:uid="{0E239C2F-7CD4-4676-865A-9068AED31311}"/>
    <cellStyle name="Comma 25 2 2 2 3" xfId="10801" xr:uid="{4B16D842-C50A-4B95-AF13-84FA36FFE972}"/>
    <cellStyle name="Comma 25 2 2 2 3 2" xfId="16037" xr:uid="{20D11C77-97D7-4014-8749-6874BD414712}"/>
    <cellStyle name="Comma 25 2 2 2 3 2 2" xfId="26503" xr:uid="{2AA164EF-4370-42E3-8C89-12BC55246B1C}"/>
    <cellStyle name="Comma 25 2 2 2 3 2 2 2" xfId="48172" xr:uid="{183BB541-1E8B-4E8B-B309-057F0DE4CCE4}"/>
    <cellStyle name="Comma 25 2 2 2 3 2 3" xfId="37706" xr:uid="{98952692-0444-4C3A-910D-C6F6BAE9AF27}"/>
    <cellStyle name="Comma 25 2 2 2 3 3" xfId="21271" xr:uid="{DA82D70B-A78D-477E-AF36-41589BA8BFE5}"/>
    <cellStyle name="Comma 25 2 2 2 3 3 2" xfId="42940" xr:uid="{900292BE-E108-4068-B907-055316E15ABE}"/>
    <cellStyle name="Comma 25 2 2 2 3 4" xfId="32474" xr:uid="{5CFB1EE1-A055-4D8D-80F1-CEAD6C2940AE}"/>
    <cellStyle name="Comma 25 2 2 2 4" xfId="12295" xr:uid="{8FA16702-39AB-4020-AF37-77021B26CB05}"/>
    <cellStyle name="Comma 25 2 2 2 4 2" xfId="17531" xr:uid="{66B0D902-6968-413D-8A5A-728501853B77}"/>
    <cellStyle name="Comma 25 2 2 2 4 2 2" xfId="27997" xr:uid="{5915A82C-DCD5-4E62-BA9C-3B7819BEB6EA}"/>
    <cellStyle name="Comma 25 2 2 2 4 2 2 2" xfId="49666" xr:uid="{0D0DE331-F5A2-447C-9BB7-2F13FFE2847D}"/>
    <cellStyle name="Comma 25 2 2 2 4 2 3" xfId="39200" xr:uid="{AD527DDE-5238-4FA7-B21A-9DB772C7F40A}"/>
    <cellStyle name="Comma 25 2 2 2 4 3" xfId="22765" xr:uid="{44099EC5-1A79-4A99-8B52-0B0775E686C1}"/>
    <cellStyle name="Comma 25 2 2 2 4 3 2" xfId="44434" xr:uid="{121611A4-03C1-457F-AB4D-542AB0CF1193}"/>
    <cellStyle name="Comma 25 2 2 2 4 4" xfId="33968" xr:uid="{737DF2E1-61E2-4324-A0F1-0BE46723AF10}"/>
    <cellStyle name="Comma 25 2 2 2 5" xfId="14538" xr:uid="{0257C595-0FDC-46A4-90DC-99D224910E12}"/>
    <cellStyle name="Comma 25 2 2 2 5 2" xfId="19770" xr:uid="{61AD8386-E259-40BC-92CE-2DE3225D5AC8}"/>
    <cellStyle name="Comma 25 2 2 2 5 2 2" xfId="30236" xr:uid="{D9CB0606-4BFF-4146-8ED4-B54EC8417EC8}"/>
    <cellStyle name="Comma 25 2 2 2 5 2 2 2" xfId="51905" xr:uid="{DECD0BF9-199C-48D1-B030-9F370C1C2647}"/>
    <cellStyle name="Comma 25 2 2 2 5 2 3" xfId="41439" xr:uid="{9D2D38AF-2DDC-4388-BC79-A337DBE911BF}"/>
    <cellStyle name="Comma 25 2 2 2 5 3" xfId="25004" xr:uid="{6CEDBFF4-4C6D-4EE1-962E-6E2A29B37430}"/>
    <cellStyle name="Comma 25 2 2 2 5 3 2" xfId="46673" xr:uid="{A5B40186-0DEC-4B97-BD23-033D26C64E26}"/>
    <cellStyle name="Comma 25 2 2 2 5 4" xfId="36207" xr:uid="{94207008-60EA-4C4F-A44B-64A3F1EA221E}"/>
    <cellStyle name="Comma 25 2 2 2 6" xfId="15291" xr:uid="{AD03F333-00F9-4F28-9CF6-D9F2B6972950}"/>
    <cellStyle name="Comma 25 2 2 2 6 2" xfId="25757" xr:uid="{380951CE-9625-49C7-B863-E8DF0A435F43}"/>
    <cellStyle name="Comma 25 2 2 2 6 2 2" xfId="47426" xr:uid="{58024289-72FA-44B7-ADBD-5D9DD38BE846}"/>
    <cellStyle name="Comma 25 2 2 2 6 3" xfId="36960" xr:uid="{95D7EE08-235E-4C0E-9257-3B023A8C84EA}"/>
    <cellStyle name="Comma 25 2 2 2 7" xfId="20525" xr:uid="{7C02F94C-9A69-4414-83F8-B0DB98C82D53}"/>
    <cellStyle name="Comma 25 2 2 2 7 2" xfId="42194" xr:uid="{B1F44982-A780-497A-A4D8-E26234137299}"/>
    <cellStyle name="Comma 25 2 2 2 8" xfId="31728" xr:uid="{AE5B0D55-C443-42BD-B55E-324858332930}"/>
    <cellStyle name="Comma 25 2 2 3" xfId="13793" xr:uid="{46E3BEBC-EC89-4FAC-A6FC-D9B5629DC098}"/>
    <cellStyle name="Comma 25 2 2 3 2" xfId="19025" xr:uid="{4D36049F-4E1B-47CC-A3B3-DFB84BAD43E9}"/>
    <cellStyle name="Comma 25 2 2 3 2 2" xfId="29491" xr:uid="{4FF30325-66B6-4355-95D3-657BE2CC9E00}"/>
    <cellStyle name="Comma 25 2 2 3 2 2 2" xfId="51160" xr:uid="{122C1015-D908-4148-A018-8B54B726759A}"/>
    <cellStyle name="Comma 25 2 2 3 2 3" xfId="40694" xr:uid="{23E2F82B-6A0B-41CC-B1B0-94F733A3EB2E}"/>
    <cellStyle name="Comma 25 2 2 3 3" xfId="24259" xr:uid="{38DF594F-95FA-4C89-BF3E-323947F242C0}"/>
    <cellStyle name="Comma 25 2 2 3 3 2" xfId="45928" xr:uid="{1CF2557F-2FAF-4075-949D-3033784F5686}"/>
    <cellStyle name="Comma 25 2 2 3 4" xfId="35462" xr:uid="{AA0F3D1B-F3CD-475D-B4DA-A7EE7F7363CC}"/>
    <cellStyle name="Comma 25 2 2 4" xfId="30983" xr:uid="{37B2FB65-3025-4A46-BC1C-81BF81CAE5BC}"/>
    <cellStyle name="Comma 25 2 3" xfId="9665" xr:uid="{51408470-3D1A-456F-9261-7BB3B55A7DD1}"/>
    <cellStyle name="Comma 25 2 3 2" xfId="11174" xr:uid="{5E6861F3-EFBF-41E0-A453-F249F3958922}"/>
    <cellStyle name="Comma 25 2 3 2 2" xfId="12668" xr:uid="{25A83CB0-4BD7-4F09-B015-6A2CAC5F41C8}"/>
    <cellStyle name="Comma 25 2 3 2 2 2" xfId="17904" xr:uid="{33327482-311C-4CAA-8122-62CE6440685F}"/>
    <cellStyle name="Comma 25 2 3 2 2 2 2" xfId="28370" xr:uid="{BA994465-80CC-45C8-9E5B-53BA0E6F6AE9}"/>
    <cellStyle name="Comma 25 2 3 2 2 2 2 2" xfId="50039" xr:uid="{E7E80401-ABF5-45D6-9AED-0AC1FC828BE6}"/>
    <cellStyle name="Comma 25 2 3 2 2 2 3" xfId="39573" xr:uid="{CD0063DB-8205-4D7C-9FF3-13508B492E18}"/>
    <cellStyle name="Comma 25 2 3 2 2 3" xfId="23138" xr:uid="{D99F4AC2-CC52-4B09-96CA-CA6DC097BFDB}"/>
    <cellStyle name="Comma 25 2 3 2 2 3 2" xfId="44807" xr:uid="{068BE160-90BC-4B98-A575-6CA470C6850F}"/>
    <cellStyle name="Comma 25 2 3 2 2 4" xfId="34341" xr:uid="{3237A840-288A-49C7-A4E8-27FC0A96EB17}"/>
    <cellStyle name="Comma 25 2 3 2 3" xfId="16410" xr:uid="{051A0E6D-C0A0-41AF-A72D-1EE28E8686D5}"/>
    <cellStyle name="Comma 25 2 3 2 3 2" xfId="26876" xr:uid="{E1D19FF6-0D94-4FD8-818E-3A9B72DE1416}"/>
    <cellStyle name="Comma 25 2 3 2 3 2 2" xfId="48545" xr:uid="{338770B3-A136-4DFB-94D7-FD797917D037}"/>
    <cellStyle name="Comma 25 2 3 2 3 3" xfId="38079" xr:uid="{E345FC52-F801-4F96-8EA0-75FEDFD7CBE5}"/>
    <cellStyle name="Comma 25 2 3 2 4" xfId="21644" xr:uid="{659AC5D1-50BD-4E90-8C1F-CF38D933B9B8}"/>
    <cellStyle name="Comma 25 2 3 2 4 2" xfId="43313" xr:uid="{E0167AE4-00D9-4ABC-8B31-52E4AF0BD66F}"/>
    <cellStyle name="Comma 25 2 3 2 5" xfId="32847" xr:uid="{B75D091C-43BA-4AAB-AC4B-1919DC5BE00E}"/>
    <cellStyle name="Comma 25 2 3 3" xfId="10427" xr:uid="{D7E49F19-72CD-46EA-88D7-F7112BB1640E}"/>
    <cellStyle name="Comma 25 2 3 3 2" xfId="15663" xr:uid="{37ABF218-6719-46B4-8861-E71E2F769517}"/>
    <cellStyle name="Comma 25 2 3 3 2 2" xfId="26129" xr:uid="{8A43E47E-6530-4432-99E0-64E8356C953D}"/>
    <cellStyle name="Comma 25 2 3 3 2 2 2" xfId="47798" xr:uid="{7F23B905-12E0-425E-B965-D725EC4078E0}"/>
    <cellStyle name="Comma 25 2 3 3 2 3" xfId="37332" xr:uid="{478B119A-1E96-42C3-9960-7FA479B64613}"/>
    <cellStyle name="Comma 25 2 3 3 3" xfId="20897" xr:uid="{405CA64A-CDB9-475A-AF3D-D75AB3E5A08D}"/>
    <cellStyle name="Comma 25 2 3 3 3 2" xfId="42566" xr:uid="{DBD91076-8072-4814-B23C-F3D6AEA7109B}"/>
    <cellStyle name="Comma 25 2 3 3 4" xfId="32100" xr:uid="{68C85144-D9DC-41A0-8BB4-158494D5B31D}"/>
    <cellStyle name="Comma 25 2 3 4" xfId="11921" xr:uid="{271CFAC0-117A-43E2-8B54-93FF1F3B2642}"/>
    <cellStyle name="Comma 25 2 3 4 2" xfId="17157" xr:uid="{D93B1984-5DEB-474C-B2DB-541F7183939F}"/>
    <cellStyle name="Comma 25 2 3 4 2 2" xfId="27623" xr:uid="{5F4DE926-346E-4CDA-8C25-1DA71E33B073}"/>
    <cellStyle name="Comma 25 2 3 4 2 2 2" xfId="49292" xr:uid="{C7250197-2A73-4E65-8447-C7274079053E}"/>
    <cellStyle name="Comma 25 2 3 4 2 3" xfId="38826" xr:uid="{9267EED1-9B2F-410A-8826-D31A55003FC2}"/>
    <cellStyle name="Comma 25 2 3 4 3" xfId="22391" xr:uid="{81498D22-5246-4B3C-A128-0331F235E365}"/>
    <cellStyle name="Comma 25 2 3 4 3 2" xfId="44060" xr:uid="{21E8B320-AB91-4F54-90A9-BF92FC4313D5}"/>
    <cellStyle name="Comma 25 2 3 4 4" xfId="33594" xr:uid="{FFFCE245-EA8A-4DA7-9D79-2F754E7F1C81}"/>
    <cellStyle name="Comma 25 2 3 5" xfId="14164" xr:uid="{C2C570AC-81D9-477D-91C9-F5A9B0EDD0EB}"/>
    <cellStyle name="Comma 25 2 3 5 2" xfId="19396" xr:uid="{CEF8E094-A326-4366-92FE-0EC334278ED5}"/>
    <cellStyle name="Comma 25 2 3 5 2 2" xfId="29862" xr:uid="{A73717AD-9462-4C41-866B-066E47623255}"/>
    <cellStyle name="Comma 25 2 3 5 2 2 2" xfId="51531" xr:uid="{AD440A30-28E8-47B3-B8E9-AF49769BBE4C}"/>
    <cellStyle name="Comma 25 2 3 5 2 3" xfId="41065" xr:uid="{02B33C58-0B45-4FFE-93E6-8AE46E662D0E}"/>
    <cellStyle name="Comma 25 2 3 5 3" xfId="24630" xr:uid="{7B0C058E-A2B9-4785-A051-58E475DC5F82}"/>
    <cellStyle name="Comma 25 2 3 5 3 2" xfId="46299" xr:uid="{71C69203-AE76-4736-BDCF-871A8C00E032}"/>
    <cellStyle name="Comma 25 2 3 5 4" xfId="35833" xr:uid="{6F5AD269-347F-4FCE-A65E-876DC3231254}"/>
    <cellStyle name="Comma 25 2 3 6" xfId="14917" xr:uid="{527CEEA8-0D12-4F37-86A2-43809AA269EA}"/>
    <cellStyle name="Comma 25 2 3 6 2" xfId="25383" xr:uid="{E3BAE41E-D1E5-45AA-8647-2EAC7276C2ED}"/>
    <cellStyle name="Comma 25 2 3 6 2 2" xfId="47052" xr:uid="{D5115C69-5CF8-4C02-ACC8-D6B939F331EB}"/>
    <cellStyle name="Comma 25 2 3 6 3" xfId="36586" xr:uid="{3B788811-96B2-4003-A016-BF14AB1A503B}"/>
    <cellStyle name="Comma 25 2 3 7" xfId="20151" xr:uid="{C6E80E54-41B0-4F44-9FC4-E836AA70468F}"/>
    <cellStyle name="Comma 25 2 3 7 2" xfId="41820" xr:uid="{1FF45E03-B633-404E-AF42-1715EF4A6716}"/>
    <cellStyle name="Comma 25 2 3 8" xfId="31354" xr:uid="{C7E5D7E3-8AEA-4378-9053-A523C77DDAB5}"/>
    <cellStyle name="Comma 25 2 4" xfId="13422" xr:uid="{A2F672E9-6FC1-4686-B25D-45867B2095C7}"/>
    <cellStyle name="Comma 25 2 4 2" xfId="18654" xr:uid="{FFCE4D31-6994-4544-9070-C3A446707152}"/>
    <cellStyle name="Comma 25 2 4 2 2" xfId="29120" xr:uid="{E60FEF90-0F9E-4AA2-9BF0-ED0D48BE52BB}"/>
    <cellStyle name="Comma 25 2 4 2 2 2" xfId="50789" xr:uid="{706EB184-A9BE-4273-B246-224370D7053D}"/>
    <cellStyle name="Comma 25 2 4 2 3" xfId="40323" xr:uid="{398A92AE-94CD-4750-BEE6-974B5397E70E}"/>
    <cellStyle name="Comma 25 2 4 3" xfId="23888" xr:uid="{8D144C4D-53A2-48C2-B2D5-67053924244B}"/>
    <cellStyle name="Comma 25 2 4 3 2" xfId="45557" xr:uid="{B65A34E2-68E1-4CCC-939C-6FE0BBC61AB9}"/>
    <cellStyle name="Comma 25 2 4 4" xfId="35091" xr:uid="{0C1E21A1-5760-4AA6-B7E5-1422EA36E610}"/>
    <cellStyle name="Comma 25 2 5" xfId="30612" xr:uid="{F7F02240-FFD3-48DC-90F8-EB10385FC77D}"/>
    <cellStyle name="Comma 25 3" xfId="9151" xr:uid="{00000000-0005-0000-0000-0000D7010000}"/>
    <cellStyle name="Comma 25 3 2" xfId="9900" xr:uid="{037552D6-5DA2-4086-B6FD-5C3CFD6A8F44}"/>
    <cellStyle name="Comma 25 3 2 2" xfId="11409" xr:uid="{6AFF98CE-60B7-47B0-899A-30FBD5726E29}"/>
    <cellStyle name="Comma 25 3 2 2 2" xfId="12903" xr:uid="{76F02AC2-4148-4A97-9E57-73EB21C0D5E2}"/>
    <cellStyle name="Comma 25 3 2 2 2 2" xfId="18139" xr:uid="{2944D482-D4DE-4B6A-AB4F-A875D9B50BD1}"/>
    <cellStyle name="Comma 25 3 2 2 2 2 2" xfId="28605" xr:uid="{FD376F26-1197-420A-91F7-ED5C0EAD8D29}"/>
    <cellStyle name="Comma 25 3 2 2 2 2 2 2" xfId="50274" xr:uid="{D456B630-FD76-4A5C-805E-4D2230FC262B}"/>
    <cellStyle name="Comma 25 3 2 2 2 2 3" xfId="39808" xr:uid="{89C4A4A6-B355-4A3F-8DB9-0B6ADD6CF37C}"/>
    <cellStyle name="Comma 25 3 2 2 2 3" xfId="23373" xr:uid="{8A5D9C5B-3D2D-4B98-B137-6A0583D6F47D}"/>
    <cellStyle name="Comma 25 3 2 2 2 3 2" xfId="45042" xr:uid="{2D3CCF71-5CA6-4426-BD97-C0FD1EFACC21}"/>
    <cellStyle name="Comma 25 3 2 2 2 4" xfId="34576" xr:uid="{9DD537B5-9920-401B-9A61-ADE9F681F5DA}"/>
    <cellStyle name="Comma 25 3 2 2 3" xfId="16645" xr:uid="{741C42C1-6A2F-4B09-A701-729EC5ABA62B}"/>
    <cellStyle name="Comma 25 3 2 2 3 2" xfId="27111" xr:uid="{CAEB0F6B-7B71-4293-A963-193055179054}"/>
    <cellStyle name="Comma 25 3 2 2 3 2 2" xfId="48780" xr:uid="{422C7FAB-2EDE-426C-9824-5C3109274A5D}"/>
    <cellStyle name="Comma 25 3 2 2 3 3" xfId="38314" xr:uid="{88329177-440E-49FC-8E54-C542CA7F9125}"/>
    <cellStyle name="Comma 25 3 2 2 4" xfId="21879" xr:uid="{DA516B7A-93DF-4501-8FB8-280FD9DC71F5}"/>
    <cellStyle name="Comma 25 3 2 2 4 2" xfId="43548" xr:uid="{23B60CE1-0778-4E7A-8D1E-E6C4A5AED0A9}"/>
    <cellStyle name="Comma 25 3 2 2 5" xfId="33082" xr:uid="{3F8719A2-ED8E-413C-8C74-30107240F3E5}"/>
    <cellStyle name="Comma 25 3 2 3" xfId="10662" xr:uid="{3ADF338D-C75A-4379-98CC-11D159D8FE65}"/>
    <cellStyle name="Comma 25 3 2 3 2" xfId="15898" xr:uid="{CE09B9B6-5B62-40DD-979C-61682E78384B}"/>
    <cellStyle name="Comma 25 3 2 3 2 2" xfId="26364" xr:uid="{C99D4535-8849-48A1-AEED-252AD34FFDBF}"/>
    <cellStyle name="Comma 25 3 2 3 2 2 2" xfId="48033" xr:uid="{313ED696-4416-4A25-B735-875B445AEC09}"/>
    <cellStyle name="Comma 25 3 2 3 2 3" xfId="37567" xr:uid="{28ECF552-C18E-404D-8825-C52125DEC046}"/>
    <cellStyle name="Comma 25 3 2 3 3" xfId="21132" xr:uid="{89449AEE-1E95-4C63-AF7A-38BE15CA41AF}"/>
    <cellStyle name="Comma 25 3 2 3 3 2" xfId="42801" xr:uid="{C86C5FF6-8421-480B-BCF3-F373E906A3A0}"/>
    <cellStyle name="Comma 25 3 2 3 4" xfId="32335" xr:uid="{7BDF9482-46EA-4CC2-BF93-EC6ADEAE6DF5}"/>
    <cellStyle name="Comma 25 3 2 4" xfId="12156" xr:uid="{A56543BD-6DBC-49EA-8A39-A2163B5B19DC}"/>
    <cellStyle name="Comma 25 3 2 4 2" xfId="17392" xr:uid="{1EB6BFB3-3471-4CFE-9464-AFC83110FC00}"/>
    <cellStyle name="Comma 25 3 2 4 2 2" xfId="27858" xr:uid="{66AA6C16-FDB5-44CE-B0BC-8D92166ED490}"/>
    <cellStyle name="Comma 25 3 2 4 2 2 2" xfId="49527" xr:uid="{23917F29-88A0-4B02-8C4C-F29805130275}"/>
    <cellStyle name="Comma 25 3 2 4 2 3" xfId="39061" xr:uid="{3E3C6282-DFDB-4C04-B424-07EE8282AEE9}"/>
    <cellStyle name="Comma 25 3 2 4 3" xfId="22626" xr:uid="{DD06F980-2D6F-43A1-A280-63F8C66E5DF7}"/>
    <cellStyle name="Comma 25 3 2 4 3 2" xfId="44295" xr:uid="{1F7A7A89-5A52-460D-A2E4-E16BA6B27E9D}"/>
    <cellStyle name="Comma 25 3 2 4 4" xfId="33829" xr:uid="{A62E4D84-1E3F-4D64-95B9-02D6E933D166}"/>
    <cellStyle name="Comma 25 3 2 5" xfId="14399" xr:uid="{2005C329-A2CE-4A46-A609-5C51A769AC65}"/>
    <cellStyle name="Comma 25 3 2 5 2" xfId="19631" xr:uid="{1A8AD37E-4D59-40DA-8F18-7538FFB76F10}"/>
    <cellStyle name="Comma 25 3 2 5 2 2" xfId="30097" xr:uid="{E03631D1-B238-4E61-98C7-74620287739C}"/>
    <cellStyle name="Comma 25 3 2 5 2 2 2" xfId="51766" xr:uid="{E6A7B2B5-C8A6-4EA8-8CC4-4CE1CC698512}"/>
    <cellStyle name="Comma 25 3 2 5 2 3" xfId="41300" xr:uid="{C4FF6928-D8A3-4978-BE6C-6C7615BCFA4E}"/>
    <cellStyle name="Comma 25 3 2 5 3" xfId="24865" xr:uid="{B46395B2-CD12-41AF-BF5C-8D6E3BE92F37}"/>
    <cellStyle name="Comma 25 3 2 5 3 2" xfId="46534" xr:uid="{5E2B83C2-3543-4633-AD08-36D5AFEC95CF}"/>
    <cellStyle name="Comma 25 3 2 5 4" xfId="36068" xr:uid="{0F56358A-F666-45B8-B86C-27C7A8885ED1}"/>
    <cellStyle name="Comma 25 3 2 6" xfId="15152" xr:uid="{52621E74-6E67-4BC6-A50A-7E65212E3289}"/>
    <cellStyle name="Comma 25 3 2 6 2" xfId="25618" xr:uid="{E1E40C17-6680-4858-BE5E-5D53B78728E2}"/>
    <cellStyle name="Comma 25 3 2 6 2 2" xfId="47287" xr:uid="{8BED5435-14A2-4A70-8B81-5A51DACF4343}"/>
    <cellStyle name="Comma 25 3 2 6 3" xfId="36821" xr:uid="{80AD712B-BA7B-4F04-A58C-837C00EA5F5B}"/>
    <cellStyle name="Comma 25 3 2 7" xfId="20386" xr:uid="{5BEC1CE4-F2A9-4116-8AAD-9FE92D7ED1B7}"/>
    <cellStyle name="Comma 25 3 2 7 2" xfId="42055" xr:uid="{5FC49E90-E1C7-4F50-A635-EA2527C6EC77}"/>
    <cellStyle name="Comma 25 3 2 8" xfId="31589" xr:uid="{9B013210-0F3F-4D51-8662-DB9C6ABE24EB}"/>
    <cellStyle name="Comma 25 3 3" xfId="13654" xr:uid="{8C87C769-39F2-4DEB-999C-7C59FA85B5C1}"/>
    <cellStyle name="Comma 25 3 3 2" xfId="18886" xr:uid="{423B5733-F268-4E67-8724-1E293B8E23C1}"/>
    <cellStyle name="Comma 25 3 3 2 2" xfId="29352" xr:uid="{06B03A98-9C98-406B-B94C-F1B3A384200D}"/>
    <cellStyle name="Comma 25 3 3 2 2 2" xfId="51021" xr:uid="{141D6B48-EBAA-40C1-B999-F055B191FA38}"/>
    <cellStyle name="Comma 25 3 3 2 3" xfId="40555" xr:uid="{218E1E91-C922-4469-B49B-931A7E182D4B}"/>
    <cellStyle name="Comma 25 3 3 3" xfId="24120" xr:uid="{F65B6F17-B952-40C3-9104-F3E9927BDC0A}"/>
    <cellStyle name="Comma 25 3 3 3 2" xfId="45789" xr:uid="{2CB72BD8-A320-4A30-87DC-D129EE12646F}"/>
    <cellStyle name="Comma 25 3 3 4" xfId="35323" xr:uid="{DF6745EB-CDB1-4426-B4AE-9DDB8671D7FA}"/>
    <cellStyle name="Comma 25 3 4" xfId="30844" xr:uid="{C7BB5C4D-9573-4F27-BF62-A664FEC0588F}"/>
    <cellStyle name="Comma 25 4" xfId="9526" xr:uid="{87017CA1-E193-4052-A1D0-7753AC6D7568}"/>
    <cellStyle name="Comma 25 4 2" xfId="11035" xr:uid="{8B17E299-4EEE-4D19-AD71-40CABDC62844}"/>
    <cellStyle name="Comma 25 4 2 2" xfId="12529" xr:uid="{D1568E7B-9CFA-4C02-8EA4-7F35A428B4F9}"/>
    <cellStyle name="Comma 25 4 2 2 2" xfId="17765" xr:uid="{7E016E15-936D-4B72-BB1E-AB1F071DB279}"/>
    <cellStyle name="Comma 25 4 2 2 2 2" xfId="28231" xr:uid="{C5B4AF90-75A6-42B8-AD3E-1504DF60A27E}"/>
    <cellStyle name="Comma 25 4 2 2 2 2 2" xfId="49900" xr:uid="{07853B3B-46D8-438C-BF7F-F95B4F5200BB}"/>
    <cellStyle name="Comma 25 4 2 2 2 3" xfId="39434" xr:uid="{00187895-EA6B-4491-A164-A9548E71022B}"/>
    <cellStyle name="Comma 25 4 2 2 3" xfId="22999" xr:uid="{AEDB9AA6-D243-451A-B26B-F2065ABAB1DC}"/>
    <cellStyle name="Comma 25 4 2 2 3 2" xfId="44668" xr:uid="{AA8974CE-A526-4635-91CA-BE4B9457EF68}"/>
    <cellStyle name="Comma 25 4 2 2 4" xfId="34202" xr:uid="{8F556D50-F50A-484D-862E-3D1E48824B48}"/>
    <cellStyle name="Comma 25 4 2 3" xfId="16271" xr:uid="{AF79C774-048B-4B32-8966-8C47C4AB5456}"/>
    <cellStyle name="Comma 25 4 2 3 2" xfId="26737" xr:uid="{6DE7D3BB-79FB-4425-8E77-F5C924C0AC0C}"/>
    <cellStyle name="Comma 25 4 2 3 2 2" xfId="48406" xr:uid="{0E5D6BCC-5369-4470-ABDB-07D758A5F2EB}"/>
    <cellStyle name="Comma 25 4 2 3 3" xfId="37940" xr:uid="{2B0C634F-1317-4C53-B509-CEF924B0BDAA}"/>
    <cellStyle name="Comma 25 4 2 4" xfId="21505" xr:uid="{E6417F8B-DD5B-4310-A4F5-E27B8163B0E6}"/>
    <cellStyle name="Comma 25 4 2 4 2" xfId="43174" xr:uid="{27B38AAB-4CF4-4E3C-BDB6-3A4D4CA99BBA}"/>
    <cellStyle name="Comma 25 4 2 5" xfId="32708" xr:uid="{F80E1A85-06CB-4BA0-B4EB-B01B784C5796}"/>
    <cellStyle name="Comma 25 4 3" xfId="10288" xr:uid="{D7BF4C15-0772-4730-B68C-828C115FAC62}"/>
    <cellStyle name="Comma 25 4 3 2" xfId="15524" xr:uid="{0440D356-85A4-4DB3-9D94-537BB41F6487}"/>
    <cellStyle name="Comma 25 4 3 2 2" xfId="25990" xr:uid="{06FBF6E8-F9E1-41E7-90C0-4FE5C1069DAE}"/>
    <cellStyle name="Comma 25 4 3 2 2 2" xfId="47659" xr:uid="{E87B7404-B853-4F10-95E2-3DDD743B6DF5}"/>
    <cellStyle name="Comma 25 4 3 2 3" xfId="37193" xr:uid="{89AE7843-9581-47AD-9DF7-56B3B48E273B}"/>
    <cellStyle name="Comma 25 4 3 3" xfId="20758" xr:uid="{A2FCA742-00EE-4FB5-A4C6-626D9DF56799}"/>
    <cellStyle name="Comma 25 4 3 3 2" xfId="42427" xr:uid="{90678969-133B-4AB5-8A55-F2FC631CF094}"/>
    <cellStyle name="Comma 25 4 3 4" xfId="31961" xr:uid="{5CF782EF-34E0-4ACF-862D-29B3BB197159}"/>
    <cellStyle name="Comma 25 4 4" xfId="11782" xr:uid="{0F17207D-A52C-4F57-8F26-AE8EE05C00B2}"/>
    <cellStyle name="Comma 25 4 4 2" xfId="17018" xr:uid="{70C6DD45-6613-4872-8EEC-4C3C75E8160F}"/>
    <cellStyle name="Comma 25 4 4 2 2" xfId="27484" xr:uid="{E969391C-DFCA-4A29-8AF2-D11F9552310A}"/>
    <cellStyle name="Comma 25 4 4 2 2 2" xfId="49153" xr:uid="{9AAE8E71-D0B1-4D53-9BBA-63EC7307B209}"/>
    <cellStyle name="Comma 25 4 4 2 3" xfId="38687" xr:uid="{2C923544-C084-4140-88AB-1023A9FEB116}"/>
    <cellStyle name="Comma 25 4 4 3" xfId="22252" xr:uid="{3A569822-DCEA-4963-97D8-62E400643205}"/>
    <cellStyle name="Comma 25 4 4 3 2" xfId="43921" xr:uid="{1DDEEDAF-3936-4BC9-8E67-C911863B1AFE}"/>
    <cellStyle name="Comma 25 4 4 4" xfId="33455" xr:uid="{8090B1F7-C3FF-411D-9010-7A98454F29F7}"/>
    <cellStyle name="Comma 25 4 5" xfId="14025" xr:uid="{849DD69F-2AB6-470E-96CE-C7249A78B0B4}"/>
    <cellStyle name="Comma 25 4 5 2" xfId="19257" xr:uid="{9791EA2F-F44E-4929-B7A5-3874528E7167}"/>
    <cellStyle name="Comma 25 4 5 2 2" xfId="29723" xr:uid="{CBA0F6D7-1795-443E-906F-6476E8AB8A26}"/>
    <cellStyle name="Comma 25 4 5 2 2 2" xfId="51392" xr:uid="{3D65BBE5-0139-4932-ABAF-3D54CDA22F0B}"/>
    <cellStyle name="Comma 25 4 5 2 3" xfId="40926" xr:uid="{C7E670D6-2769-4C38-A2CB-08F5CBF878DA}"/>
    <cellStyle name="Comma 25 4 5 3" xfId="24491" xr:uid="{C3E30560-4484-442B-8991-A8CE21D3CBC6}"/>
    <cellStyle name="Comma 25 4 5 3 2" xfId="46160" xr:uid="{B690F8AD-B1D3-49F0-A7A6-62EF64CDCFD0}"/>
    <cellStyle name="Comma 25 4 5 4" xfId="35694" xr:uid="{786F0C2B-2F88-4E35-97D5-B83588755622}"/>
    <cellStyle name="Comma 25 4 6" xfId="14778" xr:uid="{00DF7224-388F-4430-880A-5A72DCD4670F}"/>
    <cellStyle name="Comma 25 4 6 2" xfId="25244" xr:uid="{7392C27B-DAC3-4F55-9F52-01E58D566464}"/>
    <cellStyle name="Comma 25 4 6 2 2" xfId="46913" xr:uid="{BED23117-00FD-4B34-A82F-0868EA02E37A}"/>
    <cellStyle name="Comma 25 4 6 3" xfId="36447" xr:uid="{9902F49D-9F80-4413-8364-618F1D8F1ADF}"/>
    <cellStyle name="Comma 25 4 7" xfId="20012" xr:uid="{C426FB4F-9DA1-45C7-B21C-5669781F76D6}"/>
    <cellStyle name="Comma 25 4 7 2" xfId="41681" xr:uid="{9135833F-0E0B-4C57-9987-EAB93A516BB1}"/>
    <cellStyle name="Comma 25 4 8" xfId="31215" xr:uid="{E36201CC-F15B-4D38-828B-E20F25DAACDE}"/>
    <cellStyle name="Comma 25 5" xfId="13284" xr:uid="{54930373-753C-4DBE-809C-AB114BAE1142}"/>
    <cellStyle name="Comma 25 5 2" xfId="18516" xr:uid="{BF0BF740-237A-4C06-8822-3F574F4C375C}"/>
    <cellStyle name="Comma 25 5 2 2" xfId="28982" xr:uid="{3C72996C-4962-4D98-B8E4-B6D48B510384}"/>
    <cellStyle name="Comma 25 5 2 2 2" xfId="50651" xr:uid="{C7994DB9-0277-4B9C-9DCE-0B5E924DD463}"/>
    <cellStyle name="Comma 25 5 2 3" xfId="40185" xr:uid="{DBACE2B2-7AA2-4FE6-A82F-D94A79012D79}"/>
    <cellStyle name="Comma 25 5 3" xfId="23750" xr:uid="{A2C39586-3BB4-49F4-B126-600DC9328365}"/>
    <cellStyle name="Comma 25 5 3 2" xfId="45419" xr:uid="{4CC73AA6-6E7B-42F8-949E-9D279C924DE7}"/>
    <cellStyle name="Comma 25 5 4" xfId="34953" xr:uid="{B2B88518-E6F5-4383-902C-E99734E53797}"/>
    <cellStyle name="Comma 25 6" xfId="30473" xr:uid="{72262B13-F629-4B76-8D7B-5DDFC760E094}"/>
    <cellStyle name="Comma 26" xfId="101" xr:uid="{00000000-0005-0000-0000-0000D8010000}"/>
    <cellStyle name="Comma 26 2" xfId="426" xr:uid="{00000000-0005-0000-0000-0000D9010000}"/>
    <cellStyle name="Comma 26 2 2" xfId="9269" xr:uid="{00000000-0005-0000-0000-0000DA010000}"/>
    <cellStyle name="Comma 26 2 2 2" xfId="10018" xr:uid="{5D756991-75EA-4985-85F4-EE409C2D57F7}"/>
    <cellStyle name="Comma 26 2 2 2 2" xfId="11527" xr:uid="{58F02838-AE72-43CF-AA4B-3C571C84228C}"/>
    <cellStyle name="Comma 26 2 2 2 2 2" xfId="13021" xr:uid="{C188AD8B-933B-4A87-A8D8-17A030E282F1}"/>
    <cellStyle name="Comma 26 2 2 2 2 2 2" xfId="18257" xr:uid="{BA802D52-7607-4B31-BD26-0E443B3E8903}"/>
    <cellStyle name="Comma 26 2 2 2 2 2 2 2" xfId="28723" xr:uid="{7FF5EAFC-6FB9-46B9-AD5E-AB639F20BEC6}"/>
    <cellStyle name="Comma 26 2 2 2 2 2 2 2 2" xfId="50392" xr:uid="{708A8EAA-DD6E-4E6C-9126-379683D4C752}"/>
    <cellStyle name="Comma 26 2 2 2 2 2 2 3" xfId="39926" xr:uid="{CF4F2A9D-19B5-4F7C-B829-11311377F4B2}"/>
    <cellStyle name="Comma 26 2 2 2 2 2 3" xfId="23491" xr:uid="{8BCDFC19-97EB-4793-8C6E-8F6DF24BB375}"/>
    <cellStyle name="Comma 26 2 2 2 2 2 3 2" xfId="45160" xr:uid="{A13BCD17-1AF1-4D6C-8CD6-98B76EFED1D9}"/>
    <cellStyle name="Comma 26 2 2 2 2 2 4" xfId="34694" xr:uid="{46C3A4D3-DE0A-4414-8D1C-A7D9C9DF1F92}"/>
    <cellStyle name="Comma 26 2 2 2 2 3" xfId="16763" xr:uid="{CCB4B79C-6046-42F0-97DF-59BA4D5A1868}"/>
    <cellStyle name="Comma 26 2 2 2 2 3 2" xfId="27229" xr:uid="{F4FAD7BE-55BD-456C-828B-E8B8FB49D4D4}"/>
    <cellStyle name="Comma 26 2 2 2 2 3 2 2" xfId="48898" xr:uid="{BB842236-D4D5-44A6-98DA-B81068669562}"/>
    <cellStyle name="Comma 26 2 2 2 2 3 3" xfId="38432" xr:uid="{2FD31369-9E38-40E8-B475-BEC314B7D6DA}"/>
    <cellStyle name="Comma 26 2 2 2 2 4" xfId="21997" xr:uid="{4049CD7F-81AE-482D-BA73-9594D9ADAA8E}"/>
    <cellStyle name="Comma 26 2 2 2 2 4 2" xfId="43666" xr:uid="{19D0883A-AA18-4957-A599-6355D23FBC2F}"/>
    <cellStyle name="Comma 26 2 2 2 2 5" xfId="33200" xr:uid="{B161C972-0551-4CDE-80CE-1C6FDF484578}"/>
    <cellStyle name="Comma 26 2 2 2 3" xfId="10780" xr:uid="{B055E495-E706-4817-892A-AA7DCB28D57C}"/>
    <cellStyle name="Comma 26 2 2 2 3 2" xfId="16016" xr:uid="{87BAAAAB-2D9F-4239-95D5-D1426238E1EE}"/>
    <cellStyle name="Comma 26 2 2 2 3 2 2" xfId="26482" xr:uid="{5050922D-FF9E-43C5-AFC5-5224BF18A77A}"/>
    <cellStyle name="Comma 26 2 2 2 3 2 2 2" xfId="48151" xr:uid="{FA1DAED8-D76C-4999-9610-3D708EFF3D4D}"/>
    <cellStyle name="Comma 26 2 2 2 3 2 3" xfId="37685" xr:uid="{3B1A1DBF-016F-4109-AD3A-B8DB1BCA1FF8}"/>
    <cellStyle name="Comma 26 2 2 2 3 3" xfId="21250" xr:uid="{F26702F6-8D6B-49DE-94DE-575B109446AC}"/>
    <cellStyle name="Comma 26 2 2 2 3 3 2" xfId="42919" xr:uid="{BACC9BB8-F7B4-4E38-92AB-1068DAC0B897}"/>
    <cellStyle name="Comma 26 2 2 2 3 4" xfId="32453" xr:uid="{E9A8FC45-8EC1-482D-B633-BC7FEEBF74F2}"/>
    <cellStyle name="Comma 26 2 2 2 4" xfId="12274" xr:uid="{571560F7-6EFC-4EC1-92A6-478C7B0045EB}"/>
    <cellStyle name="Comma 26 2 2 2 4 2" xfId="17510" xr:uid="{FDD7D93B-193B-4771-A988-556DF22A40FB}"/>
    <cellStyle name="Comma 26 2 2 2 4 2 2" xfId="27976" xr:uid="{B26CEADC-455F-466F-8BE4-FD67AF75D666}"/>
    <cellStyle name="Comma 26 2 2 2 4 2 2 2" xfId="49645" xr:uid="{84481F1D-682C-4FAB-81AC-BD388A4C2750}"/>
    <cellStyle name="Comma 26 2 2 2 4 2 3" xfId="39179" xr:uid="{FA061482-FFC0-4F9A-BE2F-D95FD7D8151B}"/>
    <cellStyle name="Comma 26 2 2 2 4 3" xfId="22744" xr:uid="{E98BA18E-CD41-4027-B49C-1829AE83824C}"/>
    <cellStyle name="Comma 26 2 2 2 4 3 2" xfId="44413" xr:uid="{DF5C7317-C654-4BD4-9BDD-1ED1FE8E0EC7}"/>
    <cellStyle name="Comma 26 2 2 2 4 4" xfId="33947" xr:uid="{7E8448DF-328D-46B5-9788-3863BE12FE74}"/>
    <cellStyle name="Comma 26 2 2 2 5" xfId="14517" xr:uid="{BFD337D9-1183-4146-951B-588ED2C492A4}"/>
    <cellStyle name="Comma 26 2 2 2 5 2" xfId="19749" xr:uid="{78F24E87-F530-4E96-B25D-96A06F8BB8BA}"/>
    <cellStyle name="Comma 26 2 2 2 5 2 2" xfId="30215" xr:uid="{33CF624F-8283-4E9D-B1BA-7F804FE10338}"/>
    <cellStyle name="Comma 26 2 2 2 5 2 2 2" xfId="51884" xr:uid="{2FF22986-7D7D-40EC-B37C-CD0B8223C46F}"/>
    <cellStyle name="Comma 26 2 2 2 5 2 3" xfId="41418" xr:uid="{055C23CF-013D-4452-A221-3A5D82650190}"/>
    <cellStyle name="Comma 26 2 2 2 5 3" xfId="24983" xr:uid="{2DCC76B3-F6A1-4A51-B120-51B3421BA2C8}"/>
    <cellStyle name="Comma 26 2 2 2 5 3 2" xfId="46652" xr:uid="{E87B4A90-A044-4F62-AB3D-CA3B8FF4F17D}"/>
    <cellStyle name="Comma 26 2 2 2 5 4" xfId="36186" xr:uid="{7E2CEAFC-55ED-4A0A-B2C1-BD7A4D9B16F1}"/>
    <cellStyle name="Comma 26 2 2 2 6" xfId="15270" xr:uid="{3D74C36E-9C7A-4A7F-8C6C-5255499A7742}"/>
    <cellStyle name="Comma 26 2 2 2 6 2" xfId="25736" xr:uid="{61CE3C33-8C14-4F80-A67C-5055B3472B3A}"/>
    <cellStyle name="Comma 26 2 2 2 6 2 2" xfId="47405" xr:uid="{9CBEBA36-A0A6-4F92-9A20-8B5FFE68CC44}"/>
    <cellStyle name="Comma 26 2 2 2 6 3" xfId="36939" xr:uid="{B9026F99-654B-4F8A-BDC5-672395B38BC8}"/>
    <cellStyle name="Comma 26 2 2 2 7" xfId="20504" xr:uid="{B92CE798-35EA-49B6-BC30-9311CFF1E42D}"/>
    <cellStyle name="Comma 26 2 2 2 7 2" xfId="42173" xr:uid="{9F62446F-2EAB-4CBB-B1DF-046B69CE3ABE}"/>
    <cellStyle name="Comma 26 2 2 2 8" xfId="31707" xr:uid="{C9BE4962-8298-47B6-8AE0-8686A6E3219B}"/>
    <cellStyle name="Comma 26 2 2 3" xfId="13772" xr:uid="{A5159D6E-36F8-4186-B979-ED3A2F4948B6}"/>
    <cellStyle name="Comma 26 2 2 3 2" xfId="19004" xr:uid="{20C384B0-1751-4ADC-9141-FEEFB3A0969A}"/>
    <cellStyle name="Comma 26 2 2 3 2 2" xfId="29470" xr:uid="{64335A11-694F-4D0B-ABC4-547398D57956}"/>
    <cellStyle name="Comma 26 2 2 3 2 2 2" xfId="51139" xr:uid="{56E0B668-DF21-4289-AA10-A9F4F07218EE}"/>
    <cellStyle name="Comma 26 2 2 3 2 3" xfId="40673" xr:uid="{B55F9EE3-15A9-4EAE-908C-E80A7FDD85E3}"/>
    <cellStyle name="Comma 26 2 2 3 3" xfId="24238" xr:uid="{52CE536F-A7F5-47EE-8E18-473338370AD1}"/>
    <cellStyle name="Comma 26 2 2 3 3 2" xfId="45907" xr:uid="{1ECB91C5-D2E3-4FCD-81DC-B78581D02C2E}"/>
    <cellStyle name="Comma 26 2 2 3 4" xfId="35441" xr:uid="{D6B0BB4D-8036-4C35-8962-9EF41E93BE9F}"/>
    <cellStyle name="Comma 26 2 2 4" xfId="30962" xr:uid="{48902979-CF87-4004-818C-273117EF21D3}"/>
    <cellStyle name="Comma 26 2 3" xfId="9644" xr:uid="{CC4A9F0A-9751-4763-95DA-509CE8230974}"/>
    <cellStyle name="Comma 26 2 3 2" xfId="11153" xr:uid="{C432BD72-FE96-4C64-B9DB-27D02DC9CE7C}"/>
    <cellStyle name="Comma 26 2 3 2 2" xfId="12647" xr:uid="{03BEAD8F-FC23-4DC1-819D-F16001339BFE}"/>
    <cellStyle name="Comma 26 2 3 2 2 2" xfId="17883" xr:uid="{0E013CA2-A539-40EF-BB0D-D40498AF2C57}"/>
    <cellStyle name="Comma 26 2 3 2 2 2 2" xfId="28349" xr:uid="{6F4A3FDD-D4EE-46AB-872A-94CE3AF826D6}"/>
    <cellStyle name="Comma 26 2 3 2 2 2 2 2" xfId="50018" xr:uid="{80CB5AE8-6600-41EF-BA02-1A6A86234DAA}"/>
    <cellStyle name="Comma 26 2 3 2 2 2 3" xfId="39552" xr:uid="{2401D132-FE34-4C67-A986-98424E2541F7}"/>
    <cellStyle name="Comma 26 2 3 2 2 3" xfId="23117" xr:uid="{42DB70F1-8B13-4C6F-8CCF-A09128BF082D}"/>
    <cellStyle name="Comma 26 2 3 2 2 3 2" xfId="44786" xr:uid="{C4E454C3-0418-4290-968C-D335778CC06B}"/>
    <cellStyle name="Comma 26 2 3 2 2 4" xfId="34320" xr:uid="{9D2CBE31-9943-484B-AD23-558D1C25D247}"/>
    <cellStyle name="Comma 26 2 3 2 3" xfId="16389" xr:uid="{D1CEA48A-F20A-43CE-885E-1D1C4CD2E667}"/>
    <cellStyle name="Comma 26 2 3 2 3 2" xfId="26855" xr:uid="{40EA3A4E-5794-45E8-93BE-222D6FD08A58}"/>
    <cellStyle name="Comma 26 2 3 2 3 2 2" xfId="48524" xr:uid="{A285938F-C3DE-4F69-8A99-52BC0A178919}"/>
    <cellStyle name="Comma 26 2 3 2 3 3" xfId="38058" xr:uid="{2626C757-CF45-42F0-B825-469BA209DD6E}"/>
    <cellStyle name="Comma 26 2 3 2 4" xfId="21623" xr:uid="{3B2F3C26-33B1-4FBB-B488-16144726E9C6}"/>
    <cellStyle name="Comma 26 2 3 2 4 2" xfId="43292" xr:uid="{D843BF5B-1C43-4501-8D5F-5E82DB509E87}"/>
    <cellStyle name="Comma 26 2 3 2 5" xfId="32826" xr:uid="{4EA47064-9678-4D86-B8CB-65D557C87AD0}"/>
    <cellStyle name="Comma 26 2 3 3" xfId="10406" xr:uid="{19FB7DFE-B4B8-4D96-A117-9331122404B9}"/>
    <cellStyle name="Comma 26 2 3 3 2" xfId="15642" xr:uid="{B3B861EF-6C3E-4812-83B2-EDD2F1357CD1}"/>
    <cellStyle name="Comma 26 2 3 3 2 2" xfId="26108" xr:uid="{65843250-1E8E-4744-8642-0CB70EF19225}"/>
    <cellStyle name="Comma 26 2 3 3 2 2 2" xfId="47777" xr:uid="{56740297-2D9C-4EFF-88D9-944C7BBAB258}"/>
    <cellStyle name="Comma 26 2 3 3 2 3" xfId="37311" xr:uid="{F9EF1BD7-EA3C-4FAC-9EAC-F7FA71C3C265}"/>
    <cellStyle name="Comma 26 2 3 3 3" xfId="20876" xr:uid="{09B903E4-7712-4F36-B152-3D1D98848FC5}"/>
    <cellStyle name="Comma 26 2 3 3 3 2" xfId="42545" xr:uid="{1481F048-31FF-4449-93BF-FEEAF909225A}"/>
    <cellStyle name="Comma 26 2 3 3 4" xfId="32079" xr:uid="{698D672D-50A3-4975-9F47-985EAD0ECE59}"/>
    <cellStyle name="Comma 26 2 3 4" xfId="11900" xr:uid="{2FFF6706-49F6-464F-8947-56AA4F2F32A4}"/>
    <cellStyle name="Comma 26 2 3 4 2" xfId="17136" xr:uid="{42861E62-2414-4E9D-9208-0DACFF5D6A19}"/>
    <cellStyle name="Comma 26 2 3 4 2 2" xfId="27602" xr:uid="{2E0238DC-5E12-44B6-A059-E64ACBED6C8A}"/>
    <cellStyle name="Comma 26 2 3 4 2 2 2" xfId="49271" xr:uid="{353E4BA7-BB3F-441F-9AFC-DBF6E6399BF9}"/>
    <cellStyle name="Comma 26 2 3 4 2 3" xfId="38805" xr:uid="{BFD6FF1B-64BF-445C-B40F-5EF8F8C38E88}"/>
    <cellStyle name="Comma 26 2 3 4 3" xfId="22370" xr:uid="{F65C2ADA-BBC8-457D-B985-A35FBE3CB896}"/>
    <cellStyle name="Comma 26 2 3 4 3 2" xfId="44039" xr:uid="{87E248FD-3003-425E-B281-7F618CFEE2D3}"/>
    <cellStyle name="Comma 26 2 3 4 4" xfId="33573" xr:uid="{CACDCED6-3B88-4C99-9F20-3521D8EEB783}"/>
    <cellStyle name="Comma 26 2 3 5" xfId="14143" xr:uid="{F2673855-A4BA-44C9-820F-11105B4F0D10}"/>
    <cellStyle name="Comma 26 2 3 5 2" xfId="19375" xr:uid="{85DF0897-7706-45CE-8CE7-4F413724E608}"/>
    <cellStyle name="Comma 26 2 3 5 2 2" xfId="29841" xr:uid="{D05BB89B-4952-4115-99B8-B07D7D68ED87}"/>
    <cellStyle name="Comma 26 2 3 5 2 2 2" xfId="51510" xr:uid="{3239E9F5-2A92-45E2-B60E-BBCEA30CDF99}"/>
    <cellStyle name="Comma 26 2 3 5 2 3" xfId="41044" xr:uid="{17AC3035-6A3D-423D-AE6D-E0AAB003F9E5}"/>
    <cellStyle name="Comma 26 2 3 5 3" xfId="24609" xr:uid="{61D961E8-95DE-4A5A-AF9C-AF7861BE2A2B}"/>
    <cellStyle name="Comma 26 2 3 5 3 2" xfId="46278" xr:uid="{64CF2585-D928-458B-BF0F-33D80C32DA77}"/>
    <cellStyle name="Comma 26 2 3 5 4" xfId="35812" xr:uid="{3741AB8F-40EA-4BC6-A2BA-70C1B45A731B}"/>
    <cellStyle name="Comma 26 2 3 6" xfId="14896" xr:uid="{6833647A-6B15-4B01-8978-A86C23A7547E}"/>
    <cellStyle name="Comma 26 2 3 6 2" xfId="25362" xr:uid="{57409A2F-290D-47D6-8BB1-96376E830D57}"/>
    <cellStyle name="Comma 26 2 3 6 2 2" xfId="47031" xr:uid="{A2DC5404-157F-4A40-8D86-72C907545EE0}"/>
    <cellStyle name="Comma 26 2 3 6 3" xfId="36565" xr:uid="{38327283-6ABE-48FF-BD84-E290D1EB42C2}"/>
    <cellStyle name="Comma 26 2 3 7" xfId="20130" xr:uid="{29846172-D543-4244-9CDC-A50F6DEB0404}"/>
    <cellStyle name="Comma 26 2 3 7 2" xfId="41799" xr:uid="{DB74AFE4-E227-41F1-ADE2-030D415544B2}"/>
    <cellStyle name="Comma 26 2 3 8" xfId="31333" xr:uid="{C33F6F57-2B21-4BC1-83A3-68AED0C74BBD}"/>
    <cellStyle name="Comma 26 2 4" xfId="13401" xr:uid="{44040CAF-9322-41A1-A200-674A42BF2E84}"/>
    <cellStyle name="Comma 26 2 4 2" xfId="18633" xr:uid="{8EEAF9BA-72EF-42D4-92B6-E2D0CD102DD7}"/>
    <cellStyle name="Comma 26 2 4 2 2" xfId="29099" xr:uid="{456B0B3A-06D7-49EA-8378-0E017FB8BA57}"/>
    <cellStyle name="Comma 26 2 4 2 2 2" xfId="50768" xr:uid="{1F8E08BB-5312-4E36-AB41-77B77CE925D2}"/>
    <cellStyle name="Comma 26 2 4 2 3" xfId="40302" xr:uid="{9EE5A96D-5B71-4257-AA9C-5F6EB7D22D3B}"/>
    <cellStyle name="Comma 26 2 4 3" xfId="23867" xr:uid="{B4CD443F-DA75-402A-B53B-E6E40B7E4B97}"/>
    <cellStyle name="Comma 26 2 4 3 2" xfId="45536" xr:uid="{6EC243ED-FF11-480C-9C2F-2B79AEC918D3}"/>
    <cellStyle name="Comma 26 2 4 4" xfId="35070" xr:uid="{D51C05E8-9F9A-4A12-B4C1-69831324DAC1}"/>
    <cellStyle name="Comma 26 2 5" xfId="30591" xr:uid="{CF87FA72-EF39-4996-B00C-5C35FC2EED41}"/>
    <cellStyle name="Comma 26 3" xfId="9152" xr:uid="{00000000-0005-0000-0000-0000DB010000}"/>
    <cellStyle name="Comma 26 3 2" xfId="9901" xr:uid="{787A6CED-2D10-4152-9427-927323B0504C}"/>
    <cellStyle name="Comma 26 3 2 2" xfId="11410" xr:uid="{53A28339-6A20-4C86-A075-68840A7A93BE}"/>
    <cellStyle name="Comma 26 3 2 2 2" xfId="12904" xr:uid="{D88FE8B0-5AA2-4889-A672-A779A815A43E}"/>
    <cellStyle name="Comma 26 3 2 2 2 2" xfId="18140" xr:uid="{B2B8D1C6-6507-49EA-8F2F-D6084C306C61}"/>
    <cellStyle name="Comma 26 3 2 2 2 2 2" xfId="28606" xr:uid="{C0F62468-70BA-4907-9D0F-ADB14F802CC3}"/>
    <cellStyle name="Comma 26 3 2 2 2 2 2 2" xfId="50275" xr:uid="{448716AF-0671-4B77-A43E-A26A2040625F}"/>
    <cellStyle name="Comma 26 3 2 2 2 2 3" xfId="39809" xr:uid="{BA42C8A0-7DBB-4BF3-ABCB-A906617E0ABB}"/>
    <cellStyle name="Comma 26 3 2 2 2 3" xfId="23374" xr:uid="{01ACB0A0-5F5E-4724-AF7B-0BF488392022}"/>
    <cellStyle name="Comma 26 3 2 2 2 3 2" xfId="45043" xr:uid="{7719CB99-EFF0-4F42-A570-3C7501235256}"/>
    <cellStyle name="Comma 26 3 2 2 2 4" xfId="34577" xr:uid="{04640F69-AC46-4BB9-928E-E72A23DFF80E}"/>
    <cellStyle name="Comma 26 3 2 2 3" xfId="16646" xr:uid="{CCB39914-E7FA-43B5-B9ED-566D724D2A96}"/>
    <cellStyle name="Comma 26 3 2 2 3 2" xfId="27112" xr:uid="{79863110-0FEE-4FFB-870F-68028B110098}"/>
    <cellStyle name="Comma 26 3 2 2 3 2 2" xfId="48781" xr:uid="{8A7E1059-91FF-4632-955C-9ADB86E91C3F}"/>
    <cellStyle name="Comma 26 3 2 2 3 3" xfId="38315" xr:uid="{77C636E9-9FB7-4029-A514-71F1E0FEDA0F}"/>
    <cellStyle name="Comma 26 3 2 2 4" xfId="21880" xr:uid="{502FC25E-2BF9-4E56-9F5F-228C6C5EC430}"/>
    <cellStyle name="Comma 26 3 2 2 4 2" xfId="43549" xr:uid="{BBB7103A-07C7-4219-A61D-13F45BB507D5}"/>
    <cellStyle name="Comma 26 3 2 2 5" xfId="33083" xr:uid="{E7C029B5-FBB3-4AC8-908D-01471F697A2A}"/>
    <cellStyle name="Comma 26 3 2 3" xfId="10663" xr:uid="{FEE47CDB-9AA4-4AD2-9CE9-293B5D09D3FC}"/>
    <cellStyle name="Comma 26 3 2 3 2" xfId="15899" xr:uid="{DF453C33-B493-4F5C-A0BF-A1D851F66A41}"/>
    <cellStyle name="Comma 26 3 2 3 2 2" xfId="26365" xr:uid="{D05E3815-42E4-4380-AA4B-DA30186DC2F5}"/>
    <cellStyle name="Comma 26 3 2 3 2 2 2" xfId="48034" xr:uid="{0634D422-A94B-4E3A-A4AE-9D672872E88F}"/>
    <cellStyle name="Comma 26 3 2 3 2 3" xfId="37568" xr:uid="{19928AC4-F25E-4C99-AC49-ADBB05E9957B}"/>
    <cellStyle name="Comma 26 3 2 3 3" xfId="21133" xr:uid="{D7DF663E-6079-4A8D-837C-C79C500C6795}"/>
    <cellStyle name="Comma 26 3 2 3 3 2" xfId="42802" xr:uid="{52E17E81-6F29-46ED-B14D-FFB212F56C64}"/>
    <cellStyle name="Comma 26 3 2 3 4" xfId="32336" xr:uid="{A767821D-06BA-4E09-8295-B59F2C4B6A55}"/>
    <cellStyle name="Comma 26 3 2 4" xfId="12157" xr:uid="{9B300B31-C58A-4C46-B29E-2F328520F8CE}"/>
    <cellStyle name="Comma 26 3 2 4 2" xfId="17393" xr:uid="{A205269D-9099-44EF-AF23-EA2E82520569}"/>
    <cellStyle name="Comma 26 3 2 4 2 2" xfId="27859" xr:uid="{CA34C9E7-1A29-4610-98BE-307833D7B402}"/>
    <cellStyle name="Comma 26 3 2 4 2 2 2" xfId="49528" xr:uid="{6CC47243-7CFA-4941-A4A3-29637D14943E}"/>
    <cellStyle name="Comma 26 3 2 4 2 3" xfId="39062" xr:uid="{D2A0CDF4-8F46-4937-81CE-5F3423DF1F4F}"/>
    <cellStyle name="Comma 26 3 2 4 3" xfId="22627" xr:uid="{99839B72-A91A-4688-BD1A-7E844712BF04}"/>
    <cellStyle name="Comma 26 3 2 4 3 2" xfId="44296" xr:uid="{46D59034-5B3C-429E-91C5-20B1E187A92D}"/>
    <cellStyle name="Comma 26 3 2 4 4" xfId="33830" xr:uid="{665AAC03-395A-411A-BAA7-F57BB33B36F7}"/>
    <cellStyle name="Comma 26 3 2 5" xfId="14400" xr:uid="{ED66FF10-A2A8-4761-843A-08922A52683B}"/>
    <cellStyle name="Comma 26 3 2 5 2" xfId="19632" xr:uid="{354966FA-B1AA-42F0-A722-0BF603F9F5A1}"/>
    <cellStyle name="Comma 26 3 2 5 2 2" xfId="30098" xr:uid="{D52F167D-B27C-4217-860D-80640A7C11B9}"/>
    <cellStyle name="Comma 26 3 2 5 2 2 2" xfId="51767" xr:uid="{A5B72AC7-B567-45DD-AF40-01CFD20568D3}"/>
    <cellStyle name="Comma 26 3 2 5 2 3" xfId="41301" xr:uid="{A65270F6-D7A0-4788-BABD-0C7EEE96EB63}"/>
    <cellStyle name="Comma 26 3 2 5 3" xfId="24866" xr:uid="{CDCBB38A-72E7-4410-A196-5D36DCC478E8}"/>
    <cellStyle name="Comma 26 3 2 5 3 2" xfId="46535" xr:uid="{5EE48774-8C04-447E-A0F6-C3CFF1D0BBDB}"/>
    <cellStyle name="Comma 26 3 2 5 4" xfId="36069" xr:uid="{B0A561C1-FB7A-419E-9A0D-A2655A7A7FED}"/>
    <cellStyle name="Comma 26 3 2 6" xfId="15153" xr:uid="{CFD3DD74-8D69-4C69-B649-FD0BED326095}"/>
    <cellStyle name="Comma 26 3 2 6 2" xfId="25619" xr:uid="{18DA695D-1581-4359-B198-920F6BCB9B6B}"/>
    <cellStyle name="Comma 26 3 2 6 2 2" xfId="47288" xr:uid="{5BC87BE1-024D-4DEC-9839-144638F43728}"/>
    <cellStyle name="Comma 26 3 2 6 3" xfId="36822" xr:uid="{8AEFE8D1-F8CA-4ECA-82DD-98C4D2302ADA}"/>
    <cellStyle name="Comma 26 3 2 7" xfId="20387" xr:uid="{7077F01F-C423-4B48-A077-6B2E422772EF}"/>
    <cellStyle name="Comma 26 3 2 7 2" xfId="42056" xr:uid="{83DCCE63-A9F1-4A6F-B5BC-575D0DDDCF6D}"/>
    <cellStyle name="Comma 26 3 2 8" xfId="31590" xr:uid="{6B6236E7-48A6-464E-8319-A034834AF1F8}"/>
    <cellStyle name="Comma 26 3 3" xfId="13655" xr:uid="{53E26D45-D087-4A54-94B8-14D7EAD76724}"/>
    <cellStyle name="Comma 26 3 3 2" xfId="18887" xr:uid="{1D454352-45B8-4AB3-BF0D-C0FFF2BB8CA0}"/>
    <cellStyle name="Comma 26 3 3 2 2" xfId="29353" xr:uid="{87F2041D-6F17-47A2-B681-A0E974924A22}"/>
    <cellStyle name="Comma 26 3 3 2 2 2" xfId="51022" xr:uid="{32069E7B-3F60-4068-8A65-C4F1CA4B064A}"/>
    <cellStyle name="Comma 26 3 3 2 3" xfId="40556" xr:uid="{2A7BA785-7CED-43AC-8997-BFAF9B1D14FB}"/>
    <cellStyle name="Comma 26 3 3 3" xfId="24121" xr:uid="{2D2A225D-6AE9-4057-A143-01245BB0FE2D}"/>
    <cellStyle name="Comma 26 3 3 3 2" xfId="45790" xr:uid="{638857AF-0CEB-49B3-924C-C1AF3970F1AA}"/>
    <cellStyle name="Comma 26 3 3 4" xfId="35324" xr:uid="{B172A057-C2A0-42C5-B0FD-45537EC42194}"/>
    <cellStyle name="Comma 26 3 4" xfId="30845" xr:uid="{A4A8C2B5-AB0B-47A2-95FE-AD1FA57E06AF}"/>
    <cellStyle name="Comma 26 4" xfId="9527" xr:uid="{5116D006-0E58-4F37-986D-E0F3F9996155}"/>
    <cellStyle name="Comma 26 4 2" xfId="11036" xr:uid="{7C931B84-F144-4CCA-AF20-2B79DC8C3D49}"/>
    <cellStyle name="Comma 26 4 2 2" xfId="12530" xr:uid="{FE361323-F355-451F-8C4B-EB52E27183A9}"/>
    <cellStyle name="Comma 26 4 2 2 2" xfId="17766" xr:uid="{9B6C0870-8FEC-447A-8ABE-9FDB76E0DA6B}"/>
    <cellStyle name="Comma 26 4 2 2 2 2" xfId="28232" xr:uid="{D63BDC57-8382-4A5E-A185-B859C3546688}"/>
    <cellStyle name="Comma 26 4 2 2 2 2 2" xfId="49901" xr:uid="{5E1A40A4-8C99-452D-B221-74A3F5A232D1}"/>
    <cellStyle name="Comma 26 4 2 2 2 3" xfId="39435" xr:uid="{5510EBFE-BD2E-4894-8CAE-F4BD83FA88AB}"/>
    <cellStyle name="Comma 26 4 2 2 3" xfId="23000" xr:uid="{538016CB-EA5C-4A64-B655-18C8987CC22C}"/>
    <cellStyle name="Comma 26 4 2 2 3 2" xfId="44669" xr:uid="{E5EB9159-E8BE-4A87-8D79-72EE148529B3}"/>
    <cellStyle name="Comma 26 4 2 2 4" xfId="34203" xr:uid="{F5B2332F-D488-44A7-967D-E9D395FF8D97}"/>
    <cellStyle name="Comma 26 4 2 3" xfId="16272" xr:uid="{506FDAA1-9048-47F8-8031-2F9A710619CE}"/>
    <cellStyle name="Comma 26 4 2 3 2" xfId="26738" xr:uid="{14C68E85-609D-4ECF-80DA-AE65BAEE7551}"/>
    <cellStyle name="Comma 26 4 2 3 2 2" xfId="48407" xr:uid="{A569834D-4235-4126-A06A-CEA74F9F4F2B}"/>
    <cellStyle name="Comma 26 4 2 3 3" xfId="37941" xr:uid="{991CC252-0307-480C-98B9-63EE6FDC3372}"/>
    <cellStyle name="Comma 26 4 2 4" xfId="21506" xr:uid="{906F509F-3A9F-4609-A7ED-BC8ECE02C909}"/>
    <cellStyle name="Comma 26 4 2 4 2" xfId="43175" xr:uid="{9CD2250E-908E-40E0-8FF9-FB8844B8FEAA}"/>
    <cellStyle name="Comma 26 4 2 5" xfId="32709" xr:uid="{09591BFB-0E9A-4FE5-AEEA-AE37F3DDB386}"/>
    <cellStyle name="Comma 26 4 3" xfId="10289" xr:uid="{61F39601-CD08-4663-950B-F8EB3BB33914}"/>
    <cellStyle name="Comma 26 4 3 2" xfId="15525" xr:uid="{60496D67-0EAC-4A49-B08C-0319C96B7630}"/>
    <cellStyle name="Comma 26 4 3 2 2" xfId="25991" xr:uid="{CA1AD851-4A75-4A64-94FF-C2D975EC3191}"/>
    <cellStyle name="Comma 26 4 3 2 2 2" xfId="47660" xr:uid="{2EDD4DA7-5023-4317-9472-BC899977BD9A}"/>
    <cellStyle name="Comma 26 4 3 2 3" xfId="37194" xr:uid="{434380F9-66F5-4150-A3AC-34EF3340D299}"/>
    <cellStyle name="Comma 26 4 3 3" xfId="20759" xr:uid="{DD71DEF4-8A1D-434D-B603-E6F2E90AC43A}"/>
    <cellStyle name="Comma 26 4 3 3 2" xfId="42428" xr:uid="{0FD84B7D-7C9B-4D81-8173-EE0C2BEF7F29}"/>
    <cellStyle name="Comma 26 4 3 4" xfId="31962" xr:uid="{02F9D5B7-1474-4A70-864F-AA2F8E289654}"/>
    <cellStyle name="Comma 26 4 4" xfId="11783" xr:uid="{45B3BD4F-E793-47C4-99AB-37C1B70BDD03}"/>
    <cellStyle name="Comma 26 4 4 2" xfId="17019" xr:uid="{0AFA2068-B7E9-4092-AFA3-BB8013AB257F}"/>
    <cellStyle name="Comma 26 4 4 2 2" xfId="27485" xr:uid="{E72EDA69-DF40-4E85-9AE4-62D2AB64CE9A}"/>
    <cellStyle name="Comma 26 4 4 2 2 2" xfId="49154" xr:uid="{3EBC0FD4-BC7B-41E3-B577-E350542C7D51}"/>
    <cellStyle name="Comma 26 4 4 2 3" xfId="38688" xr:uid="{FD7E885D-549B-4C24-BE9A-F9952D6BBD09}"/>
    <cellStyle name="Comma 26 4 4 3" xfId="22253" xr:uid="{05ACAED8-F5DB-47B8-96FE-D4FE79C77E9A}"/>
    <cellStyle name="Comma 26 4 4 3 2" xfId="43922" xr:uid="{51CB61D8-0F02-4EAC-A4B4-DB47B1DEC03D}"/>
    <cellStyle name="Comma 26 4 4 4" xfId="33456" xr:uid="{A27EA37D-8278-4320-AD76-32D8824B90C9}"/>
    <cellStyle name="Comma 26 4 5" xfId="14026" xr:uid="{08D556CA-F45E-49A6-912A-A47DDF20D811}"/>
    <cellStyle name="Comma 26 4 5 2" xfId="19258" xr:uid="{B4873554-B75F-45D9-A541-023F0BC248AE}"/>
    <cellStyle name="Comma 26 4 5 2 2" xfId="29724" xr:uid="{F0B13AA4-F24F-45EF-A295-FD423D6BB826}"/>
    <cellStyle name="Comma 26 4 5 2 2 2" xfId="51393" xr:uid="{0C038DDD-4688-4560-94AB-0853F827893D}"/>
    <cellStyle name="Comma 26 4 5 2 3" xfId="40927" xr:uid="{FD3F7E7A-7890-40DD-AB99-AEB7FD782948}"/>
    <cellStyle name="Comma 26 4 5 3" xfId="24492" xr:uid="{A299C033-6AE1-41DC-ACC4-B0FB25C96306}"/>
    <cellStyle name="Comma 26 4 5 3 2" xfId="46161" xr:uid="{61A990BD-D8DA-44E5-B8D0-77EFEF61D177}"/>
    <cellStyle name="Comma 26 4 5 4" xfId="35695" xr:uid="{BCC67643-D770-43C5-8920-FF3226581E56}"/>
    <cellStyle name="Comma 26 4 6" xfId="14779" xr:uid="{C28CCA1D-AAD7-4143-97E1-CD4E574BBE77}"/>
    <cellStyle name="Comma 26 4 6 2" xfId="25245" xr:uid="{1041C52F-74F5-45AE-87E6-1A330BDED61C}"/>
    <cellStyle name="Comma 26 4 6 2 2" xfId="46914" xr:uid="{FC0AE926-8CB7-48E7-A4AB-5A5856086C98}"/>
    <cellStyle name="Comma 26 4 6 3" xfId="36448" xr:uid="{6DD61EC9-F1A7-43E7-BF81-FCCFBD621E0D}"/>
    <cellStyle name="Comma 26 4 7" xfId="20013" xr:uid="{F38478F9-288E-472B-96DC-A9009002946B}"/>
    <cellStyle name="Comma 26 4 7 2" xfId="41682" xr:uid="{07D90209-3B8A-4896-8129-63B394B5654F}"/>
    <cellStyle name="Comma 26 4 8" xfId="31216" xr:uid="{F7AE4FF5-5768-45D1-9E03-3ED524945C87}"/>
    <cellStyle name="Comma 26 5" xfId="13285" xr:uid="{39E7E27D-8993-498C-8E94-18E487C612CD}"/>
    <cellStyle name="Comma 26 5 2" xfId="18517" xr:uid="{8DB91AF8-07B0-445D-8651-85F46C844DD1}"/>
    <cellStyle name="Comma 26 5 2 2" xfId="28983" xr:uid="{7F4B5C60-6F77-432E-B7EF-F55A982DAD0F}"/>
    <cellStyle name="Comma 26 5 2 2 2" xfId="50652" xr:uid="{13B23B9E-37F4-4662-8A72-61F1BE998127}"/>
    <cellStyle name="Comma 26 5 2 3" xfId="40186" xr:uid="{2AA831ED-90F8-4AB5-A2D3-E10E6FE4D583}"/>
    <cellStyle name="Comma 26 5 3" xfId="23751" xr:uid="{092F1A10-5CB3-46B9-B7F6-F6DE68F089F5}"/>
    <cellStyle name="Comma 26 5 3 2" xfId="45420" xr:uid="{347191F8-058D-45A0-A285-EF4591C876AE}"/>
    <cellStyle name="Comma 26 5 4" xfId="34954" xr:uid="{5F824947-C1E5-4B1E-B0B5-EB15045FD92F}"/>
    <cellStyle name="Comma 26 6" xfId="30474" xr:uid="{573EBB76-2FD9-4E4B-85B2-E60AE119301C}"/>
    <cellStyle name="Comma 27" xfId="102" xr:uid="{00000000-0005-0000-0000-0000DC010000}"/>
    <cellStyle name="Comma 27 2" xfId="455" xr:uid="{00000000-0005-0000-0000-0000DD010000}"/>
    <cellStyle name="Comma 27 2 2" xfId="9285" xr:uid="{00000000-0005-0000-0000-0000DE010000}"/>
    <cellStyle name="Comma 27 2 2 2" xfId="10034" xr:uid="{49D3D677-B991-4422-8306-252E93E52CDA}"/>
    <cellStyle name="Comma 27 2 2 2 2" xfId="11543" xr:uid="{4E379E36-BB1F-4681-8A9F-B5AF9A5352FF}"/>
    <cellStyle name="Comma 27 2 2 2 2 2" xfId="13037" xr:uid="{512D5B8C-8402-4D10-8092-77123A2B2EB6}"/>
    <cellStyle name="Comma 27 2 2 2 2 2 2" xfId="18273" xr:uid="{63F94734-E257-4A8C-BD63-3628280ECA9E}"/>
    <cellStyle name="Comma 27 2 2 2 2 2 2 2" xfId="28739" xr:uid="{E9E120A1-D3B0-427B-B9F4-42F5969F587C}"/>
    <cellStyle name="Comma 27 2 2 2 2 2 2 2 2" xfId="50408" xr:uid="{CF285356-AAC0-4BF5-89FA-EA31EFDA9DF8}"/>
    <cellStyle name="Comma 27 2 2 2 2 2 2 3" xfId="39942" xr:uid="{1DC646EC-41BE-414C-94A5-422705C7B45B}"/>
    <cellStyle name="Comma 27 2 2 2 2 2 3" xfId="23507" xr:uid="{A0F1B1ED-BB50-447A-A2BB-6A98BF8FEB1F}"/>
    <cellStyle name="Comma 27 2 2 2 2 2 3 2" xfId="45176" xr:uid="{E5F110BC-DD28-49BD-8F7D-3A6F68D14A57}"/>
    <cellStyle name="Comma 27 2 2 2 2 2 4" xfId="34710" xr:uid="{0E84B9EC-62F0-4BE4-AE77-C72CC4198F1C}"/>
    <cellStyle name="Comma 27 2 2 2 2 3" xfId="16779" xr:uid="{4AFD7142-238D-460C-8E09-706FD34111CA}"/>
    <cellStyle name="Comma 27 2 2 2 2 3 2" xfId="27245" xr:uid="{B7080C77-2D42-496E-8265-6E35D8E6B5CA}"/>
    <cellStyle name="Comma 27 2 2 2 2 3 2 2" xfId="48914" xr:uid="{D3FDF899-53CB-48B8-B0CD-EE3F3BF1A927}"/>
    <cellStyle name="Comma 27 2 2 2 2 3 3" xfId="38448" xr:uid="{0FCB23C0-7DB6-4093-B38D-4A94B4EF5F9A}"/>
    <cellStyle name="Comma 27 2 2 2 2 4" xfId="22013" xr:uid="{F7C3D311-246D-44FC-871D-612010F476D1}"/>
    <cellStyle name="Comma 27 2 2 2 2 4 2" xfId="43682" xr:uid="{DB10FFC6-0A17-4ECC-AD1C-44F2D5407BE4}"/>
    <cellStyle name="Comma 27 2 2 2 2 5" xfId="33216" xr:uid="{89D0A3AF-ACDD-4B9B-B521-80AD2CA778EF}"/>
    <cellStyle name="Comma 27 2 2 2 3" xfId="10796" xr:uid="{2B9FFCE0-DD0C-4819-BB0D-3EB5996FF184}"/>
    <cellStyle name="Comma 27 2 2 2 3 2" xfId="16032" xr:uid="{7B7C721B-6180-4FEE-B728-D2CBC32BA2BA}"/>
    <cellStyle name="Comma 27 2 2 2 3 2 2" xfId="26498" xr:uid="{9F9725AD-364C-40DA-84DD-374ABFA370F7}"/>
    <cellStyle name="Comma 27 2 2 2 3 2 2 2" xfId="48167" xr:uid="{2731E7F1-9AE9-4456-BDC8-58D236D4A2C4}"/>
    <cellStyle name="Comma 27 2 2 2 3 2 3" xfId="37701" xr:uid="{47D98373-283E-4C55-B04A-1FADEFA1DA7C}"/>
    <cellStyle name="Comma 27 2 2 2 3 3" xfId="21266" xr:uid="{F6E5EF63-DFA4-4022-A12C-61808D3F5FCC}"/>
    <cellStyle name="Comma 27 2 2 2 3 3 2" xfId="42935" xr:uid="{23CFD730-FFB7-49AB-B814-4841B41BBE12}"/>
    <cellStyle name="Comma 27 2 2 2 3 4" xfId="32469" xr:uid="{E3F12814-1D6B-47C3-82C9-BCE7D4EDE82C}"/>
    <cellStyle name="Comma 27 2 2 2 4" xfId="12290" xr:uid="{219EE9F6-A5FF-4D39-98AE-96ABAE87A10A}"/>
    <cellStyle name="Comma 27 2 2 2 4 2" xfId="17526" xr:uid="{34D544E3-4B01-43BA-8135-D820F3D5CC6D}"/>
    <cellStyle name="Comma 27 2 2 2 4 2 2" xfId="27992" xr:uid="{002250D2-4FEF-4551-B85F-F40FBFE90607}"/>
    <cellStyle name="Comma 27 2 2 2 4 2 2 2" xfId="49661" xr:uid="{1BB3EBF4-3844-4567-8EC4-463D924ED997}"/>
    <cellStyle name="Comma 27 2 2 2 4 2 3" xfId="39195" xr:uid="{292A5572-B7BE-4038-80A0-E6A2A179D0C3}"/>
    <cellStyle name="Comma 27 2 2 2 4 3" xfId="22760" xr:uid="{85A2E1CC-66FD-4B2F-B5EB-F52EEC9E815A}"/>
    <cellStyle name="Comma 27 2 2 2 4 3 2" xfId="44429" xr:uid="{CF2348DA-165E-4579-989C-F27CC171DE38}"/>
    <cellStyle name="Comma 27 2 2 2 4 4" xfId="33963" xr:uid="{5619FDBC-9E53-41DA-ACD7-B90B4BED3E34}"/>
    <cellStyle name="Comma 27 2 2 2 5" xfId="14533" xr:uid="{4F696777-2034-4629-B122-5BCCA8075EEF}"/>
    <cellStyle name="Comma 27 2 2 2 5 2" xfId="19765" xr:uid="{A52185A8-3FCD-4161-81D1-358858A7FDCD}"/>
    <cellStyle name="Comma 27 2 2 2 5 2 2" xfId="30231" xr:uid="{C8CF8F69-E01A-4BED-A1C1-072361FB00EC}"/>
    <cellStyle name="Comma 27 2 2 2 5 2 2 2" xfId="51900" xr:uid="{560350C2-68A4-48CB-B763-DEBFCE0F71B8}"/>
    <cellStyle name="Comma 27 2 2 2 5 2 3" xfId="41434" xr:uid="{28AECF00-EE63-4BFD-93FB-2A8639ADAFA1}"/>
    <cellStyle name="Comma 27 2 2 2 5 3" xfId="24999" xr:uid="{26164EEA-5C55-4EF3-A5F6-81A3EFA6CD0B}"/>
    <cellStyle name="Comma 27 2 2 2 5 3 2" xfId="46668" xr:uid="{348A6B1A-A539-4586-A891-D1C71B385C82}"/>
    <cellStyle name="Comma 27 2 2 2 5 4" xfId="36202" xr:uid="{4869C85A-CC95-49CB-A2C7-895FF2AC2F16}"/>
    <cellStyle name="Comma 27 2 2 2 6" xfId="15286" xr:uid="{08C8B09F-7805-4448-87B6-66445DDE92FC}"/>
    <cellStyle name="Comma 27 2 2 2 6 2" xfId="25752" xr:uid="{0137721E-560A-4EDF-8C27-37218DC4493E}"/>
    <cellStyle name="Comma 27 2 2 2 6 2 2" xfId="47421" xr:uid="{D2175947-8FF2-427C-B596-1BA7E5476CD4}"/>
    <cellStyle name="Comma 27 2 2 2 6 3" xfId="36955" xr:uid="{1E3E673A-8E74-4429-911F-5318B4599DB9}"/>
    <cellStyle name="Comma 27 2 2 2 7" xfId="20520" xr:uid="{1D0876D1-946B-405F-B78C-9029B1EE0159}"/>
    <cellStyle name="Comma 27 2 2 2 7 2" xfId="42189" xr:uid="{A1D81995-328C-4F30-B528-B39678167C3F}"/>
    <cellStyle name="Comma 27 2 2 2 8" xfId="31723" xr:uid="{C0F7EAFE-E5F5-4E25-A46D-0C64CD45E2ED}"/>
    <cellStyle name="Comma 27 2 2 3" xfId="13788" xr:uid="{31DBB0BA-1D2C-4CCB-8A77-028D050AE6C8}"/>
    <cellStyle name="Comma 27 2 2 3 2" xfId="19020" xr:uid="{53D1E0F2-B5FB-4E80-9D02-E5AB1BE91D2A}"/>
    <cellStyle name="Comma 27 2 2 3 2 2" xfId="29486" xr:uid="{61460900-5290-4918-9383-89C7B0BB7D37}"/>
    <cellStyle name="Comma 27 2 2 3 2 2 2" xfId="51155" xr:uid="{489E48BA-C494-4AC3-A496-C2BFB48A9164}"/>
    <cellStyle name="Comma 27 2 2 3 2 3" xfId="40689" xr:uid="{DCB9E3DE-1934-47E8-9BDE-7C7B5790A2AB}"/>
    <cellStyle name="Comma 27 2 2 3 3" xfId="24254" xr:uid="{BEF68D64-237E-4A7C-81DB-6F5DEF7FA9D1}"/>
    <cellStyle name="Comma 27 2 2 3 3 2" xfId="45923" xr:uid="{9BA6F29C-8170-45A7-8386-7CC9F4B32D0B}"/>
    <cellStyle name="Comma 27 2 2 3 4" xfId="35457" xr:uid="{0821918C-1ADB-4214-A510-B0B78C3FCEC8}"/>
    <cellStyle name="Comma 27 2 2 4" xfId="30978" xr:uid="{83191D24-26E6-4B28-B65F-AE04CD1150BC}"/>
    <cellStyle name="Comma 27 2 3" xfId="9660" xr:uid="{58FE4FC2-BE19-4A07-8FC1-28D6E47B2007}"/>
    <cellStyle name="Comma 27 2 3 2" xfId="11169" xr:uid="{C1638E15-F4F9-4A35-A0F3-44935B88F60B}"/>
    <cellStyle name="Comma 27 2 3 2 2" xfId="12663" xr:uid="{41C43D81-05D5-4DAE-8AF5-5EA02CB72B44}"/>
    <cellStyle name="Comma 27 2 3 2 2 2" xfId="17899" xr:uid="{40C3D4F4-F8D0-4D92-8B5D-1E72103EC693}"/>
    <cellStyle name="Comma 27 2 3 2 2 2 2" xfId="28365" xr:uid="{43ED9D37-C243-4683-BC65-A3F4D3983F0E}"/>
    <cellStyle name="Comma 27 2 3 2 2 2 2 2" xfId="50034" xr:uid="{BB9B0BA5-629E-4816-B2F7-3293C12E2ABE}"/>
    <cellStyle name="Comma 27 2 3 2 2 2 3" xfId="39568" xr:uid="{AED58E01-2D1C-497C-B7C7-8DB377B2A89A}"/>
    <cellStyle name="Comma 27 2 3 2 2 3" xfId="23133" xr:uid="{28190C01-29A6-40AB-B90B-4A77821BEB39}"/>
    <cellStyle name="Comma 27 2 3 2 2 3 2" xfId="44802" xr:uid="{165FC781-61E6-4950-8F00-399663504A22}"/>
    <cellStyle name="Comma 27 2 3 2 2 4" xfId="34336" xr:uid="{9C4AC3A3-C454-49CE-8C50-9B04F323BE69}"/>
    <cellStyle name="Comma 27 2 3 2 3" xfId="16405" xr:uid="{1A0E43FB-18A2-4734-9E97-CBDDB1C17698}"/>
    <cellStyle name="Comma 27 2 3 2 3 2" xfId="26871" xr:uid="{2C4335F2-2729-4DCA-B231-18521EBBACA6}"/>
    <cellStyle name="Comma 27 2 3 2 3 2 2" xfId="48540" xr:uid="{8C02614D-4B3A-4524-AB97-CB31B60A1F9C}"/>
    <cellStyle name="Comma 27 2 3 2 3 3" xfId="38074" xr:uid="{77E171D7-91D7-4D53-8360-6906701FEB98}"/>
    <cellStyle name="Comma 27 2 3 2 4" xfId="21639" xr:uid="{142B6B6A-6565-4695-9310-4ADB46E289E1}"/>
    <cellStyle name="Comma 27 2 3 2 4 2" xfId="43308" xr:uid="{E5B7AF33-1473-4409-A70A-49FEC203181E}"/>
    <cellStyle name="Comma 27 2 3 2 5" xfId="32842" xr:uid="{B3C15ADB-B6D1-4FF6-B6C5-A16F6B8D6730}"/>
    <cellStyle name="Comma 27 2 3 3" xfId="10422" xr:uid="{25711F4A-2115-4A2F-A491-1A7848DCD5A8}"/>
    <cellStyle name="Comma 27 2 3 3 2" xfId="15658" xr:uid="{07ACC7C3-1377-4333-903E-34D9C6281EF1}"/>
    <cellStyle name="Comma 27 2 3 3 2 2" xfId="26124" xr:uid="{E9F271B6-38A6-49D5-A4CA-503FEC12F1D2}"/>
    <cellStyle name="Comma 27 2 3 3 2 2 2" xfId="47793" xr:uid="{02898C90-6548-41EF-8804-C33C84E08EB3}"/>
    <cellStyle name="Comma 27 2 3 3 2 3" xfId="37327" xr:uid="{B7AA3BBE-E697-44C8-BB81-9A30CDDD3D21}"/>
    <cellStyle name="Comma 27 2 3 3 3" xfId="20892" xr:uid="{67A7116F-73ED-4082-936E-09546240A1F4}"/>
    <cellStyle name="Comma 27 2 3 3 3 2" xfId="42561" xr:uid="{B370DDC1-76EE-442C-8577-0FAC789DF3D0}"/>
    <cellStyle name="Comma 27 2 3 3 4" xfId="32095" xr:uid="{1FCBAC2D-F016-4751-9D41-5B53E4120EB5}"/>
    <cellStyle name="Comma 27 2 3 4" xfId="11916" xr:uid="{89FDA304-00A3-48B1-8C4C-97A623E0AF60}"/>
    <cellStyle name="Comma 27 2 3 4 2" xfId="17152" xr:uid="{9656394F-D0FE-4389-97BC-4F4B503BB585}"/>
    <cellStyle name="Comma 27 2 3 4 2 2" xfId="27618" xr:uid="{E642372D-6012-484B-BB4A-3376A46ECD62}"/>
    <cellStyle name="Comma 27 2 3 4 2 2 2" xfId="49287" xr:uid="{7D9FF00F-FF89-45A2-B142-96BFB7FF02B6}"/>
    <cellStyle name="Comma 27 2 3 4 2 3" xfId="38821" xr:uid="{48036FAB-6C12-422D-BFB0-C52462CD3A07}"/>
    <cellStyle name="Comma 27 2 3 4 3" xfId="22386" xr:uid="{A824A28C-F8A1-4F36-9EDE-C531FE1DBC91}"/>
    <cellStyle name="Comma 27 2 3 4 3 2" xfId="44055" xr:uid="{6BB5C463-12D4-4AD4-90DD-497ABC02E7CD}"/>
    <cellStyle name="Comma 27 2 3 4 4" xfId="33589" xr:uid="{1B06E69D-CFEE-438A-A144-865DC1F80CEC}"/>
    <cellStyle name="Comma 27 2 3 5" xfId="14159" xr:uid="{D6B98B99-1A95-4411-A5F7-9D882E5B6FF6}"/>
    <cellStyle name="Comma 27 2 3 5 2" xfId="19391" xr:uid="{E117225B-9192-4BB5-B4C4-9BB1878436AB}"/>
    <cellStyle name="Comma 27 2 3 5 2 2" xfId="29857" xr:uid="{55758023-2FB0-4150-8732-928C0C4E6BA8}"/>
    <cellStyle name="Comma 27 2 3 5 2 2 2" xfId="51526" xr:uid="{85E05971-CF45-40BB-84AB-9B55CCED6862}"/>
    <cellStyle name="Comma 27 2 3 5 2 3" xfId="41060" xr:uid="{B894EA1F-2399-470C-BC04-8A80A0326A30}"/>
    <cellStyle name="Comma 27 2 3 5 3" xfId="24625" xr:uid="{A1B556B2-B5C6-4E5F-BC68-A908CDF0A5EB}"/>
    <cellStyle name="Comma 27 2 3 5 3 2" xfId="46294" xr:uid="{D6FA2BEE-9078-4E54-BBD9-BF05A626F170}"/>
    <cellStyle name="Comma 27 2 3 5 4" xfId="35828" xr:uid="{4353C27E-F1BB-42E6-917D-B3AD311EF80D}"/>
    <cellStyle name="Comma 27 2 3 6" xfId="14912" xr:uid="{425E3CF2-FBBD-4BE4-A557-42CD62496F71}"/>
    <cellStyle name="Comma 27 2 3 6 2" xfId="25378" xr:uid="{D2D47325-33A9-4F93-AEFA-8F875BEA1E80}"/>
    <cellStyle name="Comma 27 2 3 6 2 2" xfId="47047" xr:uid="{06B29D1A-C39B-44A5-931B-3EACC6159AB0}"/>
    <cellStyle name="Comma 27 2 3 6 3" xfId="36581" xr:uid="{E4D32498-27AD-48E7-B00A-02E76D6EE686}"/>
    <cellStyle name="Comma 27 2 3 7" xfId="20146" xr:uid="{D82BC598-E3BC-4EA0-8A66-E6FAA2CD7FE7}"/>
    <cellStyle name="Comma 27 2 3 7 2" xfId="41815" xr:uid="{B39E1CAA-838D-492E-8015-24D482B10032}"/>
    <cellStyle name="Comma 27 2 3 8" xfId="31349" xr:uid="{02E047F1-B325-4C0E-96A0-9C9F939722B0}"/>
    <cellStyle name="Comma 27 2 4" xfId="13417" xr:uid="{E05C4B0B-4640-4B1D-93A8-CE79A766FA8C}"/>
    <cellStyle name="Comma 27 2 4 2" xfId="18649" xr:uid="{BCBDA4F6-A16B-491E-9E86-16E083DF813D}"/>
    <cellStyle name="Comma 27 2 4 2 2" xfId="29115" xr:uid="{B7AB6E3E-15D2-4BFD-B850-D94B0936C8C9}"/>
    <cellStyle name="Comma 27 2 4 2 2 2" xfId="50784" xr:uid="{628787EC-8120-4116-837C-15CF0AAC9A7F}"/>
    <cellStyle name="Comma 27 2 4 2 3" xfId="40318" xr:uid="{D99E32F6-021F-41AD-831F-8E1101FDA439}"/>
    <cellStyle name="Comma 27 2 4 3" xfId="23883" xr:uid="{160BB5C3-E08E-4453-B8F6-17D3816D97C6}"/>
    <cellStyle name="Comma 27 2 4 3 2" xfId="45552" xr:uid="{CF508844-7C34-4F19-AD84-8473B01E3181}"/>
    <cellStyle name="Comma 27 2 4 4" xfId="35086" xr:uid="{ACCDFA88-1CD8-4C09-961B-89B012F59C28}"/>
    <cellStyle name="Comma 27 2 5" xfId="30607" xr:uid="{A831D136-7DD9-4A14-BB87-4E9D517BCB75}"/>
    <cellStyle name="Comma 27 3" xfId="9153" xr:uid="{00000000-0005-0000-0000-0000DF010000}"/>
    <cellStyle name="Comma 27 3 2" xfId="9902" xr:uid="{9F8F3AB6-9F38-4222-A4DC-CDE32CB788A3}"/>
    <cellStyle name="Comma 27 3 2 2" xfId="11411" xr:uid="{72910CC2-D21D-4B2A-890A-499F42B71429}"/>
    <cellStyle name="Comma 27 3 2 2 2" xfId="12905" xr:uid="{9C2049E1-2FEC-4B9E-8E6E-102BB069E679}"/>
    <cellStyle name="Comma 27 3 2 2 2 2" xfId="18141" xr:uid="{8596B382-3850-42FD-8808-321405222055}"/>
    <cellStyle name="Comma 27 3 2 2 2 2 2" xfId="28607" xr:uid="{A314AD66-8A48-4357-856B-B6A474A1C087}"/>
    <cellStyle name="Comma 27 3 2 2 2 2 2 2" xfId="50276" xr:uid="{A5CD2D61-E5F2-40A5-A359-149D6DC80318}"/>
    <cellStyle name="Comma 27 3 2 2 2 2 3" xfId="39810" xr:uid="{4457B543-62FC-4B18-BB07-759EE3C7F6AF}"/>
    <cellStyle name="Comma 27 3 2 2 2 3" xfId="23375" xr:uid="{7BD2DC6F-92B4-44F2-A6DF-1E69FF96A357}"/>
    <cellStyle name="Comma 27 3 2 2 2 3 2" xfId="45044" xr:uid="{13843744-F1A0-49F0-941D-D2315C3CD982}"/>
    <cellStyle name="Comma 27 3 2 2 2 4" xfId="34578" xr:uid="{19552C3D-DDB6-44D9-9F44-C74F686B3E33}"/>
    <cellStyle name="Comma 27 3 2 2 3" xfId="16647" xr:uid="{2B3083E5-BB41-42C4-BD5E-3FBD97AEA1DD}"/>
    <cellStyle name="Comma 27 3 2 2 3 2" xfId="27113" xr:uid="{0BBB338E-9513-47DF-BDCC-890F8C305AE1}"/>
    <cellStyle name="Comma 27 3 2 2 3 2 2" xfId="48782" xr:uid="{9B8DC3B8-25A1-4DE9-B1D5-36A5F5149D4B}"/>
    <cellStyle name="Comma 27 3 2 2 3 3" xfId="38316" xr:uid="{D15D23C8-C219-4138-A256-12286C3D0C3A}"/>
    <cellStyle name="Comma 27 3 2 2 4" xfId="21881" xr:uid="{6810B656-5136-465D-9AD3-893EF657B946}"/>
    <cellStyle name="Comma 27 3 2 2 4 2" xfId="43550" xr:uid="{CD3C3CAB-0C98-41FE-B0C8-89542DC462D3}"/>
    <cellStyle name="Comma 27 3 2 2 5" xfId="33084" xr:uid="{1A914BD5-D881-4D1E-BF88-A7C2ED7EEDA6}"/>
    <cellStyle name="Comma 27 3 2 3" xfId="10664" xr:uid="{66403318-7846-4027-8507-C2D67AEABB84}"/>
    <cellStyle name="Comma 27 3 2 3 2" xfId="15900" xr:uid="{5CDCA4D6-E682-474E-91D7-F637E984B06B}"/>
    <cellStyle name="Comma 27 3 2 3 2 2" xfId="26366" xr:uid="{4B530E68-2585-42B1-8276-7A974415E710}"/>
    <cellStyle name="Comma 27 3 2 3 2 2 2" xfId="48035" xr:uid="{1A8996A8-A236-4DB6-9C53-6F79DE79E58B}"/>
    <cellStyle name="Comma 27 3 2 3 2 3" xfId="37569" xr:uid="{216FF602-6890-420C-8022-EB2F20F1926C}"/>
    <cellStyle name="Comma 27 3 2 3 3" xfId="21134" xr:uid="{F613487A-2AC2-4BA2-9E0A-38030508E3A1}"/>
    <cellStyle name="Comma 27 3 2 3 3 2" xfId="42803" xr:uid="{79116794-1E26-40CB-A18B-BE9003278F63}"/>
    <cellStyle name="Comma 27 3 2 3 4" xfId="32337" xr:uid="{B10D9710-D18A-4F93-8DFF-19DE6C543C77}"/>
    <cellStyle name="Comma 27 3 2 4" xfId="12158" xr:uid="{161DF04E-6B36-43C2-AC2C-74B8DF22B158}"/>
    <cellStyle name="Comma 27 3 2 4 2" xfId="17394" xr:uid="{CC116116-25FF-4F62-BEBE-ECD589319293}"/>
    <cellStyle name="Comma 27 3 2 4 2 2" xfId="27860" xr:uid="{DCC9E5AA-CA34-4B79-A013-F977ED1FDFC3}"/>
    <cellStyle name="Comma 27 3 2 4 2 2 2" xfId="49529" xr:uid="{2E10CE5D-3938-4E73-8803-B161FF31595B}"/>
    <cellStyle name="Comma 27 3 2 4 2 3" xfId="39063" xr:uid="{99C61A66-FC0A-4D78-B34C-C54A266053AF}"/>
    <cellStyle name="Comma 27 3 2 4 3" xfId="22628" xr:uid="{46BE51AE-5B55-470D-9D36-DE8E51312CE8}"/>
    <cellStyle name="Comma 27 3 2 4 3 2" xfId="44297" xr:uid="{D9ABD343-DF01-4887-9ECD-8A3EDBCF6006}"/>
    <cellStyle name="Comma 27 3 2 4 4" xfId="33831" xr:uid="{724737B3-DF0F-4DBC-B155-F0EA784FECCE}"/>
    <cellStyle name="Comma 27 3 2 5" xfId="14401" xr:uid="{E2781D8D-4B0A-48A7-BCD0-C93AD5E16FAB}"/>
    <cellStyle name="Comma 27 3 2 5 2" xfId="19633" xr:uid="{535E3B54-20C5-43C7-B823-DDBDC5337DB3}"/>
    <cellStyle name="Comma 27 3 2 5 2 2" xfId="30099" xr:uid="{90BFA689-3C2D-4F99-BE08-FD8B30D49B3D}"/>
    <cellStyle name="Comma 27 3 2 5 2 2 2" xfId="51768" xr:uid="{C02D27A7-8B21-4256-8AD5-E5D3312D7B14}"/>
    <cellStyle name="Comma 27 3 2 5 2 3" xfId="41302" xr:uid="{F3775A98-927D-4DAF-9F35-7F53395F5521}"/>
    <cellStyle name="Comma 27 3 2 5 3" xfId="24867" xr:uid="{CB739811-0F2D-4256-814D-39A2905081C9}"/>
    <cellStyle name="Comma 27 3 2 5 3 2" xfId="46536" xr:uid="{0CDDDCB0-253D-4EC6-8F57-A03DB05FE713}"/>
    <cellStyle name="Comma 27 3 2 5 4" xfId="36070" xr:uid="{BF4A8278-77C3-4CAC-9F07-41FA379C072D}"/>
    <cellStyle name="Comma 27 3 2 6" xfId="15154" xr:uid="{FEF00695-229A-407D-90E6-07AE9B9D3044}"/>
    <cellStyle name="Comma 27 3 2 6 2" xfId="25620" xr:uid="{07636161-B958-4BB0-BE1C-6547A7ADD2E2}"/>
    <cellStyle name="Comma 27 3 2 6 2 2" xfId="47289" xr:uid="{88123652-102E-4841-BBB2-E80D9AA07169}"/>
    <cellStyle name="Comma 27 3 2 6 3" xfId="36823" xr:uid="{BCAF2523-27D7-42F3-8FA9-84F43D118A1C}"/>
    <cellStyle name="Comma 27 3 2 7" xfId="20388" xr:uid="{2F89A805-68D0-49BC-A26B-1A56C44A4E22}"/>
    <cellStyle name="Comma 27 3 2 7 2" xfId="42057" xr:uid="{7CC8CD15-D32A-4D98-AA61-C5AE97904423}"/>
    <cellStyle name="Comma 27 3 2 8" xfId="31591" xr:uid="{7DF67C7F-3BE1-4C40-A96B-085E461CA3A6}"/>
    <cellStyle name="Comma 27 3 3" xfId="13656" xr:uid="{58FA41B5-A200-4B8E-B903-B4D7F5A5992F}"/>
    <cellStyle name="Comma 27 3 3 2" xfId="18888" xr:uid="{350000C0-64B1-4047-84D3-FA22BD370C94}"/>
    <cellStyle name="Comma 27 3 3 2 2" xfId="29354" xr:uid="{23E9A93B-25E0-463B-8FB2-D142750B81AE}"/>
    <cellStyle name="Comma 27 3 3 2 2 2" xfId="51023" xr:uid="{CF511659-1159-4A4B-B0AB-71D2201B48AB}"/>
    <cellStyle name="Comma 27 3 3 2 3" xfId="40557" xr:uid="{535EFD34-08AC-46E7-A78C-EE4C85901AD7}"/>
    <cellStyle name="Comma 27 3 3 3" xfId="24122" xr:uid="{449056E5-66D8-49D2-9760-A2DE896A8857}"/>
    <cellStyle name="Comma 27 3 3 3 2" xfId="45791" xr:uid="{4C6768AC-170A-4E34-B2C4-DDB417D90819}"/>
    <cellStyle name="Comma 27 3 3 4" xfId="35325" xr:uid="{3BBE8D8F-D811-4368-993E-37CB0A8CF5DF}"/>
    <cellStyle name="Comma 27 3 4" xfId="30846" xr:uid="{6D1FB4E7-41E1-4C00-906D-E4781C32B5E4}"/>
    <cellStyle name="Comma 27 4" xfId="9528" xr:uid="{800DE9EC-D307-4517-BDDD-62AA7F19F6BC}"/>
    <cellStyle name="Comma 27 4 2" xfId="11037" xr:uid="{9EF3FF3B-9408-4EC8-8466-581C1E9DEAF5}"/>
    <cellStyle name="Comma 27 4 2 2" xfId="12531" xr:uid="{24B272B0-9D2D-4D33-81C8-B629ABBC0A2C}"/>
    <cellStyle name="Comma 27 4 2 2 2" xfId="17767" xr:uid="{09B93975-11B5-4C7C-8F94-31D74082E020}"/>
    <cellStyle name="Comma 27 4 2 2 2 2" xfId="28233" xr:uid="{0A3988D4-BA5E-496E-AEB4-107A28942781}"/>
    <cellStyle name="Comma 27 4 2 2 2 2 2" xfId="49902" xr:uid="{B14C34C0-ABD3-4734-A087-8567CF70145F}"/>
    <cellStyle name="Comma 27 4 2 2 2 3" xfId="39436" xr:uid="{EFE9E743-EDAC-410F-9A21-88FEED162E89}"/>
    <cellStyle name="Comma 27 4 2 2 3" xfId="23001" xr:uid="{6A670921-7E62-44A1-8854-1715E6521757}"/>
    <cellStyle name="Comma 27 4 2 2 3 2" xfId="44670" xr:uid="{00F4B6AF-2C87-4561-A834-F8313BB6E9F9}"/>
    <cellStyle name="Comma 27 4 2 2 4" xfId="34204" xr:uid="{F7ECC643-25FB-48B0-9E2F-66322E783BC9}"/>
    <cellStyle name="Comma 27 4 2 3" xfId="16273" xr:uid="{40FE9231-2959-44FC-B36D-840A8F718641}"/>
    <cellStyle name="Comma 27 4 2 3 2" xfId="26739" xr:uid="{74B4BE9C-7053-43B1-8807-2898FE60EF8A}"/>
    <cellStyle name="Comma 27 4 2 3 2 2" xfId="48408" xr:uid="{B40D788A-BA6F-4B0E-A216-6F384430D61C}"/>
    <cellStyle name="Comma 27 4 2 3 3" xfId="37942" xr:uid="{0DF13F05-34B3-435A-80EC-BE9A262E6735}"/>
    <cellStyle name="Comma 27 4 2 4" xfId="21507" xr:uid="{8033D1BC-FB16-413A-B818-5B2A3BC7EC2D}"/>
    <cellStyle name="Comma 27 4 2 4 2" xfId="43176" xr:uid="{5F4E556B-4ACC-4578-ABBA-9CA2C246D5ED}"/>
    <cellStyle name="Comma 27 4 2 5" xfId="32710" xr:uid="{4097DC85-826C-421E-AB84-CC1EC5615EC1}"/>
    <cellStyle name="Comma 27 4 3" xfId="10290" xr:uid="{7855699E-90ED-43C7-B47A-C2CD6131493F}"/>
    <cellStyle name="Comma 27 4 3 2" xfId="15526" xr:uid="{B7863B0F-D2C4-4418-85E7-73F1CA5835FA}"/>
    <cellStyle name="Comma 27 4 3 2 2" xfId="25992" xr:uid="{C662F256-20D1-4B05-86CD-3C546F8C2F8A}"/>
    <cellStyle name="Comma 27 4 3 2 2 2" xfId="47661" xr:uid="{48C884BE-94CB-47E4-8EE9-7B676575C556}"/>
    <cellStyle name="Comma 27 4 3 2 3" xfId="37195" xr:uid="{37A4FC30-C459-40EF-B2AF-30CFFD51FAF9}"/>
    <cellStyle name="Comma 27 4 3 3" xfId="20760" xr:uid="{36D418A0-AADA-4EE3-89A9-1FC6681FDECF}"/>
    <cellStyle name="Comma 27 4 3 3 2" xfId="42429" xr:uid="{B432C641-A906-4C2F-8CF1-D986CACA13F5}"/>
    <cellStyle name="Comma 27 4 3 4" xfId="31963" xr:uid="{2CE70FBB-232A-49CC-8EFC-8A56C94F7CAC}"/>
    <cellStyle name="Comma 27 4 4" xfId="11784" xr:uid="{08CD76E9-6BC9-4C5C-A6A5-EB0F431F8C1B}"/>
    <cellStyle name="Comma 27 4 4 2" xfId="17020" xr:uid="{27B7A6DD-F15D-40E5-B7E7-C852AA9220F3}"/>
    <cellStyle name="Comma 27 4 4 2 2" xfId="27486" xr:uid="{7B6994B4-F96D-4AEB-8671-1EA84FECA2CD}"/>
    <cellStyle name="Comma 27 4 4 2 2 2" xfId="49155" xr:uid="{47C31ED0-3A6A-41AD-B12E-F6AA101BDB49}"/>
    <cellStyle name="Comma 27 4 4 2 3" xfId="38689" xr:uid="{26CAD52F-8C40-461D-8777-38B4F90834B8}"/>
    <cellStyle name="Comma 27 4 4 3" xfId="22254" xr:uid="{DD93E8BA-42B3-4FDC-A813-49D03E732065}"/>
    <cellStyle name="Comma 27 4 4 3 2" xfId="43923" xr:uid="{50235E2F-4C21-4DE2-9937-3BFA99131C83}"/>
    <cellStyle name="Comma 27 4 4 4" xfId="33457" xr:uid="{F7E7B296-2D3B-453E-BD37-FC2D2CD3A8E3}"/>
    <cellStyle name="Comma 27 4 5" xfId="14027" xr:uid="{252D71B0-7CD6-4565-A57B-04ACB48EECC6}"/>
    <cellStyle name="Comma 27 4 5 2" xfId="19259" xr:uid="{CB02ECD0-F801-4FAF-A6F7-10B0E073FA2B}"/>
    <cellStyle name="Comma 27 4 5 2 2" xfId="29725" xr:uid="{490A6264-93AE-4CC5-8C2B-59EB0F7B4BC4}"/>
    <cellStyle name="Comma 27 4 5 2 2 2" xfId="51394" xr:uid="{26E4D69F-A620-462B-A6EA-B1E4B682DC18}"/>
    <cellStyle name="Comma 27 4 5 2 3" xfId="40928" xr:uid="{C1B169C3-901D-42AF-9524-33E2815D9863}"/>
    <cellStyle name="Comma 27 4 5 3" xfId="24493" xr:uid="{5A5A62F7-4D53-42DA-B789-0EC3052562B9}"/>
    <cellStyle name="Comma 27 4 5 3 2" xfId="46162" xr:uid="{EC8C406F-C551-4790-9380-C73C6CC79CD2}"/>
    <cellStyle name="Comma 27 4 5 4" xfId="35696" xr:uid="{9220ED4A-1EFF-4C2E-9F78-241D9F8C375B}"/>
    <cellStyle name="Comma 27 4 6" xfId="14780" xr:uid="{DE87E5BA-EA8B-41F2-ACF1-0BFD73C6B436}"/>
    <cellStyle name="Comma 27 4 6 2" xfId="25246" xr:uid="{2A5FA00E-7BA5-4915-8EDD-6592DFCEDB6D}"/>
    <cellStyle name="Comma 27 4 6 2 2" xfId="46915" xr:uid="{D649075B-8197-4C02-A6C4-5966BC712894}"/>
    <cellStyle name="Comma 27 4 6 3" xfId="36449" xr:uid="{354759DE-AA31-4BD6-9450-A20B1E8B4575}"/>
    <cellStyle name="Comma 27 4 7" xfId="20014" xr:uid="{4E9996E3-17CA-4A7E-BBF1-B58685F290A0}"/>
    <cellStyle name="Comma 27 4 7 2" xfId="41683" xr:uid="{2756CE34-E1B4-4A3C-9BAF-7F99351D522E}"/>
    <cellStyle name="Comma 27 4 8" xfId="31217" xr:uid="{8FC51F97-BFBE-478E-8388-BD54A0E3A53C}"/>
    <cellStyle name="Comma 27 5" xfId="13286" xr:uid="{F01944B3-CF9C-4503-A553-7DF1F7E6E6F6}"/>
    <cellStyle name="Comma 27 5 2" xfId="18518" xr:uid="{0EBEF4AF-859F-459F-A235-6C86F40A4295}"/>
    <cellStyle name="Comma 27 5 2 2" xfId="28984" xr:uid="{0F838E5A-85FC-425B-B11F-9B2C95DFFA08}"/>
    <cellStyle name="Comma 27 5 2 2 2" xfId="50653" xr:uid="{ABEDADEC-CD8A-423A-8463-579B07B2851B}"/>
    <cellStyle name="Comma 27 5 2 3" xfId="40187" xr:uid="{42073859-00CB-43B4-8209-60170C76F881}"/>
    <cellStyle name="Comma 27 5 3" xfId="23752" xr:uid="{98747839-32B8-49BF-B35E-90CC0D196D3D}"/>
    <cellStyle name="Comma 27 5 3 2" xfId="45421" xr:uid="{9B8AC76A-EAA2-46A6-9366-DA5478AD1156}"/>
    <cellStyle name="Comma 27 5 4" xfId="34955" xr:uid="{ED1BFCE9-3B31-4540-B147-EF6011254A03}"/>
    <cellStyle name="Comma 27 6" xfId="30475" xr:uid="{6022F845-A625-4CCC-AFAE-94AFE575B60E}"/>
    <cellStyle name="Comma 28" xfId="103" xr:uid="{00000000-0005-0000-0000-0000E0010000}"/>
    <cellStyle name="Comma 28 2" xfId="418" xr:uid="{00000000-0005-0000-0000-0000E1010000}"/>
    <cellStyle name="Comma 28 2 2" xfId="9264" xr:uid="{00000000-0005-0000-0000-0000E2010000}"/>
    <cellStyle name="Comma 28 2 2 2" xfId="10013" xr:uid="{F7F31EDA-1446-4956-8022-DD558E1E7778}"/>
    <cellStyle name="Comma 28 2 2 2 2" xfId="11522" xr:uid="{106BCA02-38E0-4C57-80F1-27167CE4A2F4}"/>
    <cellStyle name="Comma 28 2 2 2 2 2" xfId="13016" xr:uid="{4F2AD604-CB9C-4E97-8C57-2A67D68C3625}"/>
    <cellStyle name="Comma 28 2 2 2 2 2 2" xfId="18252" xr:uid="{3E2B0A2F-C32E-4D3A-8D3A-574057240ACB}"/>
    <cellStyle name="Comma 28 2 2 2 2 2 2 2" xfId="28718" xr:uid="{8D23ABF5-D7CB-4E92-A43A-7F85D028CBAC}"/>
    <cellStyle name="Comma 28 2 2 2 2 2 2 2 2" xfId="50387" xr:uid="{62AFC1A4-66C4-48D6-97DC-78A96BE80E2F}"/>
    <cellStyle name="Comma 28 2 2 2 2 2 2 3" xfId="39921" xr:uid="{0DB79CFC-3652-48FD-AF77-F92BAFDE8DCA}"/>
    <cellStyle name="Comma 28 2 2 2 2 2 3" xfId="23486" xr:uid="{D800C7B0-7B69-46ED-BDAA-10C29B597EF9}"/>
    <cellStyle name="Comma 28 2 2 2 2 2 3 2" xfId="45155" xr:uid="{A4410E58-68C9-4F93-9682-AEFA21CAE820}"/>
    <cellStyle name="Comma 28 2 2 2 2 2 4" xfId="34689" xr:uid="{7E6271E5-01FB-4984-95C2-267B8D704969}"/>
    <cellStyle name="Comma 28 2 2 2 2 3" xfId="16758" xr:uid="{40B643D6-4D15-425D-90C7-F5D0BF768363}"/>
    <cellStyle name="Comma 28 2 2 2 2 3 2" xfId="27224" xr:uid="{4C6ED308-1E5A-4F43-887F-9EAE5AE550B9}"/>
    <cellStyle name="Comma 28 2 2 2 2 3 2 2" xfId="48893" xr:uid="{15BC290F-B097-467A-950A-28AF8A995920}"/>
    <cellStyle name="Comma 28 2 2 2 2 3 3" xfId="38427" xr:uid="{C7A56342-7ACC-42F0-8979-8C4170608338}"/>
    <cellStyle name="Comma 28 2 2 2 2 4" xfId="21992" xr:uid="{D4FCCB96-9B20-4BB5-989F-C32DDF46FE63}"/>
    <cellStyle name="Comma 28 2 2 2 2 4 2" xfId="43661" xr:uid="{C0C8B318-6482-4BC9-9CE8-0D799AE6A1B8}"/>
    <cellStyle name="Comma 28 2 2 2 2 5" xfId="33195" xr:uid="{3A7BE494-08CF-406E-9D7B-CCE0E4E2C233}"/>
    <cellStyle name="Comma 28 2 2 2 3" xfId="10775" xr:uid="{16D8BB50-B1AB-4E56-920A-2DDB3E5402E4}"/>
    <cellStyle name="Comma 28 2 2 2 3 2" xfId="16011" xr:uid="{93D528D8-B305-4A06-B40E-FACB161B4293}"/>
    <cellStyle name="Comma 28 2 2 2 3 2 2" xfId="26477" xr:uid="{1FCC9930-4320-481F-AD59-ADAC1663E4AC}"/>
    <cellStyle name="Comma 28 2 2 2 3 2 2 2" xfId="48146" xr:uid="{FC554875-1DCA-4768-B9AA-19B46E412470}"/>
    <cellStyle name="Comma 28 2 2 2 3 2 3" xfId="37680" xr:uid="{AD403F63-E790-476D-A6A3-43B309F68CF9}"/>
    <cellStyle name="Comma 28 2 2 2 3 3" xfId="21245" xr:uid="{A3DC7412-8BF8-4599-90BD-A305F86952A1}"/>
    <cellStyle name="Comma 28 2 2 2 3 3 2" xfId="42914" xr:uid="{EDEC18B5-EDC2-4460-9F76-9C215515AA0D}"/>
    <cellStyle name="Comma 28 2 2 2 3 4" xfId="32448" xr:uid="{AF2422ED-A33F-4CA8-B1C9-B6A996E18B0A}"/>
    <cellStyle name="Comma 28 2 2 2 4" xfId="12269" xr:uid="{444C02D8-3317-4073-95B4-0938012AD473}"/>
    <cellStyle name="Comma 28 2 2 2 4 2" xfId="17505" xr:uid="{148B62DF-8C5B-4615-BBA0-72D834279FA7}"/>
    <cellStyle name="Comma 28 2 2 2 4 2 2" xfId="27971" xr:uid="{F9CDAC53-0360-4CCA-A912-78A1B68CC19D}"/>
    <cellStyle name="Comma 28 2 2 2 4 2 2 2" xfId="49640" xr:uid="{968C6AF6-7BBB-4EC9-ADA2-1CEA918E04D5}"/>
    <cellStyle name="Comma 28 2 2 2 4 2 3" xfId="39174" xr:uid="{F8E3B4EF-C37E-4DAD-953E-71F52F1166FD}"/>
    <cellStyle name="Comma 28 2 2 2 4 3" xfId="22739" xr:uid="{A65B5ED6-E586-4B5F-B195-3C48CAF5D0FA}"/>
    <cellStyle name="Comma 28 2 2 2 4 3 2" xfId="44408" xr:uid="{B180C6EB-E2D5-456A-BF04-417AEBF6694B}"/>
    <cellStyle name="Comma 28 2 2 2 4 4" xfId="33942" xr:uid="{4613E62E-CE77-4381-81E2-E5733D7EA3AB}"/>
    <cellStyle name="Comma 28 2 2 2 5" xfId="14512" xr:uid="{77E6F75A-AE8F-41CD-A1DC-182C6B33E3CE}"/>
    <cellStyle name="Comma 28 2 2 2 5 2" xfId="19744" xr:uid="{699B05CE-6555-4329-8174-D90A0AD7813B}"/>
    <cellStyle name="Comma 28 2 2 2 5 2 2" xfId="30210" xr:uid="{EA572D1D-11E4-49EF-A0DA-04EF5CA71CAA}"/>
    <cellStyle name="Comma 28 2 2 2 5 2 2 2" xfId="51879" xr:uid="{8D354FAF-AD9F-4929-B6F9-EFF9DE84EF61}"/>
    <cellStyle name="Comma 28 2 2 2 5 2 3" xfId="41413" xr:uid="{D343BC2F-B7AD-4C6A-8382-63102ED8178A}"/>
    <cellStyle name="Comma 28 2 2 2 5 3" xfId="24978" xr:uid="{BAFEDBAD-9E1E-4703-9A1A-8A55C2C50DF8}"/>
    <cellStyle name="Comma 28 2 2 2 5 3 2" xfId="46647" xr:uid="{15AC4C96-40CE-4D7A-BF48-A0EAD9A49C59}"/>
    <cellStyle name="Comma 28 2 2 2 5 4" xfId="36181" xr:uid="{31BD9116-54F7-4DEC-8633-BB3951978C00}"/>
    <cellStyle name="Comma 28 2 2 2 6" xfId="15265" xr:uid="{78A95E43-137B-4000-953B-897C70ECB763}"/>
    <cellStyle name="Comma 28 2 2 2 6 2" xfId="25731" xr:uid="{96CF2992-F9B0-475C-9373-BD0704637095}"/>
    <cellStyle name="Comma 28 2 2 2 6 2 2" xfId="47400" xr:uid="{AC79E9E2-35A9-4B06-9C61-C54BB442DF45}"/>
    <cellStyle name="Comma 28 2 2 2 6 3" xfId="36934" xr:uid="{82F7553F-55C0-4F4B-A9A4-C30EBB9C7080}"/>
    <cellStyle name="Comma 28 2 2 2 7" xfId="20499" xr:uid="{A38523AD-3843-4D31-87CF-67B40A73F109}"/>
    <cellStyle name="Comma 28 2 2 2 7 2" xfId="42168" xr:uid="{0E06957D-D9C6-4ADD-87A0-D5D63B88B935}"/>
    <cellStyle name="Comma 28 2 2 2 8" xfId="31702" xr:uid="{22609527-5448-4121-B879-971D96C08ABE}"/>
    <cellStyle name="Comma 28 2 2 3" xfId="13767" xr:uid="{214C0F1C-D2CC-4D46-AC89-DEC36ED44D17}"/>
    <cellStyle name="Comma 28 2 2 3 2" xfId="18999" xr:uid="{57A8950F-A9EB-4714-A1F8-CFA2A5DF7EBA}"/>
    <cellStyle name="Comma 28 2 2 3 2 2" xfId="29465" xr:uid="{CC1CD5DE-0B7B-403B-81E4-1445E2385FCD}"/>
    <cellStyle name="Comma 28 2 2 3 2 2 2" xfId="51134" xr:uid="{8636C19E-888E-4F1C-B1F1-7CA9DEFF674C}"/>
    <cellStyle name="Comma 28 2 2 3 2 3" xfId="40668" xr:uid="{2DFCE164-8CE2-4E95-8F93-30461B130F0B}"/>
    <cellStyle name="Comma 28 2 2 3 3" xfId="24233" xr:uid="{88184CA7-ABD1-4583-85EB-350C1D00FF2A}"/>
    <cellStyle name="Comma 28 2 2 3 3 2" xfId="45902" xr:uid="{04C20AA2-2E76-4A4E-BAE7-8E744FA67C78}"/>
    <cellStyle name="Comma 28 2 2 3 4" xfId="35436" xr:uid="{8AA3C793-1135-478F-AE1E-4C9685FBABCB}"/>
    <cellStyle name="Comma 28 2 2 4" xfId="30957" xr:uid="{186562C8-E316-44B6-8940-271F145AB584}"/>
    <cellStyle name="Comma 28 2 3" xfId="9639" xr:uid="{58118679-2D30-4CF1-831F-087C353F5E35}"/>
    <cellStyle name="Comma 28 2 3 2" xfId="11148" xr:uid="{0E50CE6F-D20B-4AD2-B3C3-F352AED489E8}"/>
    <cellStyle name="Comma 28 2 3 2 2" xfId="12642" xr:uid="{49D8C62F-5965-40AC-9693-EDD519F26F00}"/>
    <cellStyle name="Comma 28 2 3 2 2 2" xfId="17878" xr:uid="{FAEEF62E-ED35-4AA3-BE32-95BEE818B785}"/>
    <cellStyle name="Comma 28 2 3 2 2 2 2" xfId="28344" xr:uid="{581FED3A-4106-4C9F-8EA6-D04952A5BB21}"/>
    <cellStyle name="Comma 28 2 3 2 2 2 2 2" xfId="50013" xr:uid="{5624B5E0-50E5-4396-8B62-3316051886CA}"/>
    <cellStyle name="Comma 28 2 3 2 2 2 3" xfId="39547" xr:uid="{2815F54E-2CB3-4B87-A633-30CA86A5EC67}"/>
    <cellStyle name="Comma 28 2 3 2 2 3" xfId="23112" xr:uid="{A15E0605-CC05-4E80-AF03-D70D1C907CC4}"/>
    <cellStyle name="Comma 28 2 3 2 2 3 2" xfId="44781" xr:uid="{A1FC8846-0350-49D1-9429-8DA2C2EDE811}"/>
    <cellStyle name="Comma 28 2 3 2 2 4" xfId="34315" xr:uid="{C6F7CA92-1B28-4D98-B0F7-F790D6B93BED}"/>
    <cellStyle name="Comma 28 2 3 2 3" xfId="16384" xr:uid="{E57FA001-D534-48F9-AF67-F1951BBE977A}"/>
    <cellStyle name="Comma 28 2 3 2 3 2" xfId="26850" xr:uid="{3CCF4A57-EB4E-41CD-ACF8-FCAFDE54AEC2}"/>
    <cellStyle name="Comma 28 2 3 2 3 2 2" xfId="48519" xr:uid="{E309E7A5-810F-4F97-A5CC-52942DE7A89F}"/>
    <cellStyle name="Comma 28 2 3 2 3 3" xfId="38053" xr:uid="{AFEF01BB-6773-45AF-9D79-3DA986B89437}"/>
    <cellStyle name="Comma 28 2 3 2 4" xfId="21618" xr:uid="{F9B0ED2D-2A4B-4D5B-8026-8A056A385D02}"/>
    <cellStyle name="Comma 28 2 3 2 4 2" xfId="43287" xr:uid="{B04C1819-0A54-423F-9EAC-6398098FD008}"/>
    <cellStyle name="Comma 28 2 3 2 5" xfId="32821" xr:uid="{C32A4710-DE79-48AC-97DC-8BEEDE455914}"/>
    <cellStyle name="Comma 28 2 3 3" xfId="10401" xr:uid="{05C979CC-F3DB-4C65-B827-F2CD339D552C}"/>
    <cellStyle name="Comma 28 2 3 3 2" xfId="15637" xr:uid="{B014D848-DF66-4029-A877-1CB06AE873EA}"/>
    <cellStyle name="Comma 28 2 3 3 2 2" xfId="26103" xr:uid="{2F91F77C-E341-4278-AC8E-82EB8E29B581}"/>
    <cellStyle name="Comma 28 2 3 3 2 2 2" xfId="47772" xr:uid="{F1AECCB7-1C09-4898-B412-BEE551896188}"/>
    <cellStyle name="Comma 28 2 3 3 2 3" xfId="37306" xr:uid="{10AE6A6B-0AA4-414A-A061-62FB8A6CFEA8}"/>
    <cellStyle name="Comma 28 2 3 3 3" xfId="20871" xr:uid="{722472F6-D4C0-4DCA-B23F-C7F809C11FB0}"/>
    <cellStyle name="Comma 28 2 3 3 3 2" xfId="42540" xr:uid="{1860792F-63B0-40F8-9F6E-F445473326C8}"/>
    <cellStyle name="Comma 28 2 3 3 4" xfId="32074" xr:uid="{7A0ED509-9D18-4908-B94D-39696DE183B9}"/>
    <cellStyle name="Comma 28 2 3 4" xfId="11895" xr:uid="{BDF416D0-E3CD-42D0-BFCF-D5D196E224FF}"/>
    <cellStyle name="Comma 28 2 3 4 2" xfId="17131" xr:uid="{C06E24EF-73C9-46DD-9D62-DE102593DBE6}"/>
    <cellStyle name="Comma 28 2 3 4 2 2" xfId="27597" xr:uid="{1A84114F-3903-489E-A52B-A905F4D5737D}"/>
    <cellStyle name="Comma 28 2 3 4 2 2 2" xfId="49266" xr:uid="{E90D0F78-8269-41D8-8DCC-996CF282A164}"/>
    <cellStyle name="Comma 28 2 3 4 2 3" xfId="38800" xr:uid="{DFDD63D8-BAE0-4E1C-A439-96ACA05B8243}"/>
    <cellStyle name="Comma 28 2 3 4 3" xfId="22365" xr:uid="{01AE4F54-4284-4647-9110-B52890F23BD6}"/>
    <cellStyle name="Comma 28 2 3 4 3 2" xfId="44034" xr:uid="{D48905E8-9CFF-417C-80E1-80492F7D8BBB}"/>
    <cellStyle name="Comma 28 2 3 4 4" xfId="33568" xr:uid="{AE3E8068-67D1-403F-83F2-E412E259C191}"/>
    <cellStyle name="Comma 28 2 3 5" xfId="14138" xr:uid="{020C29FF-BDA9-45BB-856E-47B18EDA3F24}"/>
    <cellStyle name="Comma 28 2 3 5 2" xfId="19370" xr:uid="{F9BD1C98-53BF-4AC8-80F9-9303ED1C3100}"/>
    <cellStyle name="Comma 28 2 3 5 2 2" xfId="29836" xr:uid="{0F562C8D-0FFD-4E4A-9313-EF0981C49D6C}"/>
    <cellStyle name="Comma 28 2 3 5 2 2 2" xfId="51505" xr:uid="{6275C6DC-90C5-43B3-97F8-1496DD466845}"/>
    <cellStyle name="Comma 28 2 3 5 2 3" xfId="41039" xr:uid="{22CB3A96-0EA3-49DB-9F86-26D5AFD887E5}"/>
    <cellStyle name="Comma 28 2 3 5 3" xfId="24604" xr:uid="{FB6507C6-9499-45A6-8A17-6BA0552E1778}"/>
    <cellStyle name="Comma 28 2 3 5 3 2" xfId="46273" xr:uid="{0B0082E3-CE8C-498A-A616-4FFEA1737D3F}"/>
    <cellStyle name="Comma 28 2 3 5 4" xfId="35807" xr:uid="{5C3496AB-C0F2-4A2F-90A8-17C22BA3F203}"/>
    <cellStyle name="Comma 28 2 3 6" xfId="14891" xr:uid="{C4FC4568-547A-4560-B9AE-1AE86D901C71}"/>
    <cellStyle name="Comma 28 2 3 6 2" xfId="25357" xr:uid="{A3A70FDA-32AE-4EDA-A8D9-300DF3325071}"/>
    <cellStyle name="Comma 28 2 3 6 2 2" xfId="47026" xr:uid="{58A7F70C-90AC-4B4B-BD2B-96DAD1D0FB61}"/>
    <cellStyle name="Comma 28 2 3 6 3" xfId="36560" xr:uid="{2E961B46-0C3C-45AB-9118-B4E6D871EDEA}"/>
    <cellStyle name="Comma 28 2 3 7" xfId="20125" xr:uid="{8D5D9F35-435F-482C-9145-62327A6FE511}"/>
    <cellStyle name="Comma 28 2 3 7 2" xfId="41794" xr:uid="{56C699C3-E43C-4F65-8D67-46A678D7118C}"/>
    <cellStyle name="Comma 28 2 3 8" xfId="31328" xr:uid="{2A79517F-D5EC-41E0-A4F1-29BE74CC5FE6}"/>
    <cellStyle name="Comma 28 2 4" xfId="13396" xr:uid="{C07C616C-39EF-4404-B3F7-DAF69FED4B2F}"/>
    <cellStyle name="Comma 28 2 4 2" xfId="18628" xr:uid="{888A3E87-D67C-4678-90AB-C0C192C03983}"/>
    <cellStyle name="Comma 28 2 4 2 2" xfId="29094" xr:uid="{4B74143D-F6D0-46D5-BA5A-F4BAD39018D1}"/>
    <cellStyle name="Comma 28 2 4 2 2 2" xfId="50763" xr:uid="{4564F8B9-FB8D-4769-80F3-774FF412F402}"/>
    <cellStyle name="Comma 28 2 4 2 3" xfId="40297" xr:uid="{42E2EDB1-4A5E-4F3D-AAA0-0B21AC1FC499}"/>
    <cellStyle name="Comma 28 2 4 3" xfId="23862" xr:uid="{66EFE449-70D5-410C-A46D-D698059D2F0C}"/>
    <cellStyle name="Comma 28 2 4 3 2" xfId="45531" xr:uid="{2F8CEB86-54B0-40BF-B954-152C83F8FAC0}"/>
    <cellStyle name="Comma 28 2 4 4" xfId="35065" xr:uid="{31DF35C5-D43C-4AAE-938B-D59B73ECAE6B}"/>
    <cellStyle name="Comma 28 2 5" xfId="30586" xr:uid="{905797E2-C631-430C-AA24-F53C4B2261B7}"/>
    <cellStyle name="Comma 28 3" xfId="9154" xr:uid="{00000000-0005-0000-0000-0000E3010000}"/>
    <cellStyle name="Comma 28 3 2" xfId="9903" xr:uid="{4BFCAD69-108E-45D9-B268-7AE7846F1881}"/>
    <cellStyle name="Comma 28 3 2 2" xfId="11412" xr:uid="{D952C286-6BD2-4FED-A98E-BA007F1E895D}"/>
    <cellStyle name="Comma 28 3 2 2 2" xfId="12906" xr:uid="{6867D75B-42D6-47F3-BAC8-1768A6387369}"/>
    <cellStyle name="Comma 28 3 2 2 2 2" xfId="18142" xr:uid="{EA7389CA-711F-4D1F-9B1C-342B0A1A9307}"/>
    <cellStyle name="Comma 28 3 2 2 2 2 2" xfId="28608" xr:uid="{78EBE614-966E-44CF-941C-F69D1D029EB5}"/>
    <cellStyle name="Comma 28 3 2 2 2 2 2 2" xfId="50277" xr:uid="{5CD5F858-5883-4DE2-9E73-CEF7C839C380}"/>
    <cellStyle name="Comma 28 3 2 2 2 2 3" xfId="39811" xr:uid="{DE80B048-11BD-478F-B8DB-D99CDA177E85}"/>
    <cellStyle name="Comma 28 3 2 2 2 3" xfId="23376" xr:uid="{A189118D-A83A-4D75-806E-396F1BCCE453}"/>
    <cellStyle name="Comma 28 3 2 2 2 3 2" xfId="45045" xr:uid="{891ABEDB-7BCB-4B99-85A8-00878E564D59}"/>
    <cellStyle name="Comma 28 3 2 2 2 4" xfId="34579" xr:uid="{82C2D5EF-B8B4-4E32-B691-933E6B854CB8}"/>
    <cellStyle name="Comma 28 3 2 2 3" xfId="16648" xr:uid="{ACB5658A-9DA8-43C0-B5A5-52CF2FC76134}"/>
    <cellStyle name="Comma 28 3 2 2 3 2" xfId="27114" xr:uid="{D1A2D99C-24BB-4795-A4B0-266933622192}"/>
    <cellStyle name="Comma 28 3 2 2 3 2 2" xfId="48783" xr:uid="{6F2E9360-EBB0-4F47-A9A8-15A9B7176825}"/>
    <cellStyle name="Comma 28 3 2 2 3 3" xfId="38317" xr:uid="{FC124543-051A-4799-8454-B6DC823C7ADD}"/>
    <cellStyle name="Comma 28 3 2 2 4" xfId="21882" xr:uid="{B38DBB37-A43A-4DF9-B12E-EF52EF605292}"/>
    <cellStyle name="Comma 28 3 2 2 4 2" xfId="43551" xr:uid="{3309CB75-A935-4217-8134-9DF072081912}"/>
    <cellStyle name="Comma 28 3 2 2 5" xfId="33085" xr:uid="{82E2E540-C6CA-4B69-80F2-7173C7560320}"/>
    <cellStyle name="Comma 28 3 2 3" xfId="10665" xr:uid="{55BF8EFF-7995-4FDE-A4C9-1ED65C3252DD}"/>
    <cellStyle name="Comma 28 3 2 3 2" xfId="15901" xr:uid="{E2F86198-BDB9-45E7-9D67-DDA1BC491B9E}"/>
    <cellStyle name="Comma 28 3 2 3 2 2" xfId="26367" xr:uid="{818278A8-3A7D-4D46-990E-3B5443C2A854}"/>
    <cellStyle name="Comma 28 3 2 3 2 2 2" xfId="48036" xr:uid="{7C153C22-5A15-4636-B9AB-5395D51B0EC2}"/>
    <cellStyle name="Comma 28 3 2 3 2 3" xfId="37570" xr:uid="{084CA872-D722-44CF-B491-09D94E0C5544}"/>
    <cellStyle name="Comma 28 3 2 3 3" xfId="21135" xr:uid="{EE80BC04-BBDE-486C-A1D5-CDEC0E861252}"/>
    <cellStyle name="Comma 28 3 2 3 3 2" xfId="42804" xr:uid="{934AC59A-88CB-4E3A-9FFF-C567B93BC1DF}"/>
    <cellStyle name="Comma 28 3 2 3 4" xfId="32338" xr:uid="{01EB8520-FAD0-4762-AECC-71732F8D6271}"/>
    <cellStyle name="Comma 28 3 2 4" xfId="12159" xr:uid="{6DFC265B-1EBC-4CA9-88F9-28ABD05C845B}"/>
    <cellStyle name="Comma 28 3 2 4 2" xfId="17395" xr:uid="{54962E6D-6A82-4A78-9135-FC3247F8C0E9}"/>
    <cellStyle name="Comma 28 3 2 4 2 2" xfId="27861" xr:uid="{399C3EC3-0305-47F8-8EC0-97881CF2669B}"/>
    <cellStyle name="Comma 28 3 2 4 2 2 2" xfId="49530" xr:uid="{55B4D5EA-6C71-4ABB-9642-93674978217D}"/>
    <cellStyle name="Comma 28 3 2 4 2 3" xfId="39064" xr:uid="{4372A81A-91A3-4408-B62A-6D676FC58DB0}"/>
    <cellStyle name="Comma 28 3 2 4 3" xfId="22629" xr:uid="{F3977F65-E7F0-4338-96C1-DCC340C30DC2}"/>
    <cellStyle name="Comma 28 3 2 4 3 2" xfId="44298" xr:uid="{7758CA88-7E05-496C-A84E-3B4A404E13F9}"/>
    <cellStyle name="Comma 28 3 2 4 4" xfId="33832" xr:uid="{1FE4A896-70CD-4A77-8BD3-44C7A72D9574}"/>
    <cellStyle name="Comma 28 3 2 5" xfId="14402" xr:uid="{CE464D2F-3F4C-4C49-9BF2-3C9CDDAE0F72}"/>
    <cellStyle name="Comma 28 3 2 5 2" xfId="19634" xr:uid="{D521CB03-921E-4D22-B886-D006A2B0D912}"/>
    <cellStyle name="Comma 28 3 2 5 2 2" xfId="30100" xr:uid="{D756F863-8DCC-46F8-9916-FC8A64507315}"/>
    <cellStyle name="Comma 28 3 2 5 2 2 2" xfId="51769" xr:uid="{4E5D6337-87F4-47F2-80AD-AC64FBAEB92E}"/>
    <cellStyle name="Comma 28 3 2 5 2 3" xfId="41303" xr:uid="{039813B2-6AEC-45AC-A18B-1BFB753BA833}"/>
    <cellStyle name="Comma 28 3 2 5 3" xfId="24868" xr:uid="{D41E517F-DE97-4463-8C2E-14407B0A888F}"/>
    <cellStyle name="Comma 28 3 2 5 3 2" xfId="46537" xr:uid="{44BB03EC-3EB7-4C96-9982-BC1C68BF462B}"/>
    <cellStyle name="Comma 28 3 2 5 4" xfId="36071" xr:uid="{3B155570-3BF2-4C0F-BF0E-B52C46C9003F}"/>
    <cellStyle name="Comma 28 3 2 6" xfId="15155" xr:uid="{11C2365D-BFC0-4630-983F-3A870F314FA7}"/>
    <cellStyle name="Comma 28 3 2 6 2" xfId="25621" xr:uid="{E0F9DE02-FB27-46EF-ADC6-7C8C6E80ACA9}"/>
    <cellStyle name="Comma 28 3 2 6 2 2" xfId="47290" xr:uid="{F72170DB-88A6-4188-9635-B4758BE35230}"/>
    <cellStyle name="Comma 28 3 2 6 3" xfId="36824" xr:uid="{260DDA76-98AE-4169-B897-B28E90ED96FC}"/>
    <cellStyle name="Comma 28 3 2 7" xfId="20389" xr:uid="{C06A2DE4-AF24-45C8-A332-9235D8E77B01}"/>
    <cellStyle name="Comma 28 3 2 7 2" xfId="42058" xr:uid="{439FBF29-9FB3-4631-B84C-C80FC7062891}"/>
    <cellStyle name="Comma 28 3 2 8" xfId="31592" xr:uid="{233313F6-72B3-4E66-B743-215565758E81}"/>
    <cellStyle name="Comma 28 3 3" xfId="13657" xr:uid="{9431EDA5-CCE3-4F70-9ED7-E24960E48E93}"/>
    <cellStyle name="Comma 28 3 3 2" xfId="18889" xr:uid="{CFA1D85C-EFB6-4E77-A309-AF2D102FF28D}"/>
    <cellStyle name="Comma 28 3 3 2 2" xfId="29355" xr:uid="{A55D2772-E710-4229-BF6A-3BA114739109}"/>
    <cellStyle name="Comma 28 3 3 2 2 2" xfId="51024" xr:uid="{2B1B8776-0DAC-4F37-891A-21962A7FD98A}"/>
    <cellStyle name="Comma 28 3 3 2 3" xfId="40558" xr:uid="{ED3FA224-E4CE-41A1-AF50-922CD5FA1F3C}"/>
    <cellStyle name="Comma 28 3 3 3" xfId="24123" xr:uid="{43C2FE7C-7039-4E65-9774-D079D4123839}"/>
    <cellStyle name="Comma 28 3 3 3 2" xfId="45792" xr:uid="{6B4E7128-1F81-47EF-990F-48906E62E0EB}"/>
    <cellStyle name="Comma 28 3 3 4" xfId="35326" xr:uid="{710F6A37-8F0F-4FE7-BED2-A7218FEF609A}"/>
    <cellStyle name="Comma 28 3 4" xfId="30847" xr:uid="{48C72B05-98DE-430E-8FE3-51B731DBD4D6}"/>
    <cellStyle name="Comma 28 4" xfId="9529" xr:uid="{8B868267-BB46-416D-A0C6-EE66429077E0}"/>
    <cellStyle name="Comma 28 4 2" xfId="11038" xr:uid="{2E988523-CFD8-482D-BD00-06DC6E56D164}"/>
    <cellStyle name="Comma 28 4 2 2" xfId="12532" xr:uid="{DB1D80A6-3EDA-44DF-BFF2-7B5D485E24C0}"/>
    <cellStyle name="Comma 28 4 2 2 2" xfId="17768" xr:uid="{BE3EFEEE-E3AB-46DE-BBE7-86FAF6B42B5C}"/>
    <cellStyle name="Comma 28 4 2 2 2 2" xfId="28234" xr:uid="{6B211003-456B-47A7-8EC3-F638FA80FDFE}"/>
    <cellStyle name="Comma 28 4 2 2 2 2 2" xfId="49903" xr:uid="{D61657F6-ACA2-4A95-8923-48E47BB9BB78}"/>
    <cellStyle name="Comma 28 4 2 2 2 3" xfId="39437" xr:uid="{1E9350B3-CF9A-412B-92F9-0DED77B736BF}"/>
    <cellStyle name="Comma 28 4 2 2 3" xfId="23002" xr:uid="{598A6CC3-5B54-499F-A031-8AD46E5A43AD}"/>
    <cellStyle name="Comma 28 4 2 2 3 2" xfId="44671" xr:uid="{4E9B0181-A95F-476C-80B2-B71FFBE890E5}"/>
    <cellStyle name="Comma 28 4 2 2 4" xfId="34205" xr:uid="{7324E19F-186B-4133-A57A-678962B7AC38}"/>
    <cellStyle name="Comma 28 4 2 3" xfId="16274" xr:uid="{3C2907A2-4A89-4B5D-8244-D00AA2040694}"/>
    <cellStyle name="Comma 28 4 2 3 2" xfId="26740" xr:uid="{7E997DB2-4347-447B-BE7A-7138DFB8B889}"/>
    <cellStyle name="Comma 28 4 2 3 2 2" xfId="48409" xr:uid="{25353F3A-F484-4819-A3FE-6355CB353955}"/>
    <cellStyle name="Comma 28 4 2 3 3" xfId="37943" xr:uid="{88C743B2-7704-4458-985E-B43FF50B264A}"/>
    <cellStyle name="Comma 28 4 2 4" xfId="21508" xr:uid="{A3A0BC68-1D09-48C9-9160-801A50102721}"/>
    <cellStyle name="Comma 28 4 2 4 2" xfId="43177" xr:uid="{221A8007-04AE-41C9-9F9D-9726CBF3DA23}"/>
    <cellStyle name="Comma 28 4 2 5" xfId="32711" xr:uid="{1DFC927C-072A-451A-B44D-7CD911BD6D45}"/>
    <cellStyle name="Comma 28 4 3" xfId="10291" xr:uid="{6D794A62-F506-4C30-B88B-F7B89E09F9E9}"/>
    <cellStyle name="Comma 28 4 3 2" xfId="15527" xr:uid="{21802678-1660-4D71-8516-A4D0B093D3AF}"/>
    <cellStyle name="Comma 28 4 3 2 2" xfId="25993" xr:uid="{1111B43F-102E-4BF4-A61D-EF53AD9FD83E}"/>
    <cellStyle name="Comma 28 4 3 2 2 2" xfId="47662" xr:uid="{79456FD3-9BDE-4158-870B-9696ABF8F61E}"/>
    <cellStyle name="Comma 28 4 3 2 3" xfId="37196" xr:uid="{13564B28-5F34-49F6-8190-D37F9D700741}"/>
    <cellStyle name="Comma 28 4 3 3" xfId="20761" xr:uid="{662455C2-3C7F-47D7-93F4-67FDCB2A26B1}"/>
    <cellStyle name="Comma 28 4 3 3 2" xfId="42430" xr:uid="{908AB8F2-4968-43B3-B4D1-B19302CBF332}"/>
    <cellStyle name="Comma 28 4 3 4" xfId="31964" xr:uid="{5952A220-AA6E-4F07-821F-1A69FDDB9DF1}"/>
    <cellStyle name="Comma 28 4 4" xfId="11785" xr:uid="{55E0F63B-601C-4B58-BACC-4670BB20804D}"/>
    <cellStyle name="Comma 28 4 4 2" xfId="17021" xr:uid="{D22F8CE9-69B6-4658-979D-94C8288B83FA}"/>
    <cellStyle name="Comma 28 4 4 2 2" xfId="27487" xr:uid="{7CBC596B-0116-4DB0-90F2-220E4946B5BC}"/>
    <cellStyle name="Comma 28 4 4 2 2 2" xfId="49156" xr:uid="{F8CE4153-8C4D-4A5D-93F4-F5A2CDE81AE2}"/>
    <cellStyle name="Comma 28 4 4 2 3" xfId="38690" xr:uid="{96560DE1-0265-4019-A468-9A953E0D5973}"/>
    <cellStyle name="Comma 28 4 4 3" xfId="22255" xr:uid="{8522F51B-03BB-4B39-B1B2-AAD5CC32661E}"/>
    <cellStyle name="Comma 28 4 4 3 2" xfId="43924" xr:uid="{581FE423-BB5C-4DF7-96FF-D90941200BBC}"/>
    <cellStyle name="Comma 28 4 4 4" xfId="33458" xr:uid="{421B4A5A-3010-4B87-B9BD-8CBEA12B7BC9}"/>
    <cellStyle name="Comma 28 4 5" xfId="14028" xr:uid="{47FB62C0-0BAE-468A-81CA-9C6BBB221A66}"/>
    <cellStyle name="Comma 28 4 5 2" xfId="19260" xr:uid="{50496A15-FA2E-4920-B5F1-45AE4AD765E8}"/>
    <cellStyle name="Comma 28 4 5 2 2" xfId="29726" xr:uid="{AB85B210-045E-4215-84C6-FADD3BCBDB8B}"/>
    <cellStyle name="Comma 28 4 5 2 2 2" xfId="51395" xr:uid="{D1AC3B68-0B78-4939-B3ED-D5BAD6574278}"/>
    <cellStyle name="Comma 28 4 5 2 3" xfId="40929" xr:uid="{9A92906A-BEC6-4752-A095-5775D589E241}"/>
    <cellStyle name="Comma 28 4 5 3" xfId="24494" xr:uid="{16222A39-7BD3-4392-AA68-9A17A8E08FAB}"/>
    <cellStyle name="Comma 28 4 5 3 2" xfId="46163" xr:uid="{BBAEB0DD-5F9D-4613-88EA-6EA77D3644B8}"/>
    <cellStyle name="Comma 28 4 5 4" xfId="35697" xr:uid="{170D2CA0-875C-49A4-88A6-A3D04DF63949}"/>
    <cellStyle name="Comma 28 4 6" xfId="14781" xr:uid="{BC7E7A64-F5E8-4D64-8D55-6B3F77B584E6}"/>
    <cellStyle name="Comma 28 4 6 2" xfId="25247" xr:uid="{8D58F7D6-5A5F-40E1-9052-4533457067BA}"/>
    <cellStyle name="Comma 28 4 6 2 2" xfId="46916" xr:uid="{79A2289A-56BD-4BEA-AE76-F157E0A8B2F0}"/>
    <cellStyle name="Comma 28 4 6 3" xfId="36450" xr:uid="{05E20951-8E3D-4B32-B437-D37E46AA0238}"/>
    <cellStyle name="Comma 28 4 7" xfId="20015" xr:uid="{9E65D001-C4BA-4E56-A4A3-59E99D0D377C}"/>
    <cellStyle name="Comma 28 4 7 2" xfId="41684" xr:uid="{7A9EBAB0-20F2-4B09-BEBD-C641D62E31D2}"/>
    <cellStyle name="Comma 28 4 8" xfId="31218" xr:uid="{9B3F64EA-08F8-422B-B51B-3108FCE59747}"/>
    <cellStyle name="Comma 28 5" xfId="13287" xr:uid="{33A23CFC-D044-4898-BBD7-38903AB0C373}"/>
    <cellStyle name="Comma 28 5 2" xfId="18519" xr:uid="{161EB5F5-0433-4E2E-BFED-D6FEA49DEE22}"/>
    <cellStyle name="Comma 28 5 2 2" xfId="28985" xr:uid="{9BD9F4BA-1DF0-492E-B8C0-8E80DC007D4A}"/>
    <cellStyle name="Comma 28 5 2 2 2" xfId="50654" xr:uid="{28C149B8-5BF4-4967-B498-6ECEEC1B64C2}"/>
    <cellStyle name="Comma 28 5 2 3" xfId="40188" xr:uid="{FE36ED33-400B-4F4A-8F2E-D730C9141A03}"/>
    <cellStyle name="Comma 28 5 3" xfId="23753" xr:uid="{B384D463-ED89-4EBF-9B3A-32AD955D6B5C}"/>
    <cellStyle name="Comma 28 5 3 2" xfId="45422" xr:uid="{66DFF74F-D455-49AF-95A7-31D483AE5A1B}"/>
    <cellStyle name="Comma 28 5 4" xfId="34956" xr:uid="{5E29E658-02C5-476B-8D7C-A0A51B8A1D60}"/>
    <cellStyle name="Comma 28 6" xfId="30476" xr:uid="{F4A4D145-5EDB-41F9-ADFD-5AC14A708A56}"/>
    <cellStyle name="Comma 29" xfId="104" xr:uid="{00000000-0005-0000-0000-0000E4010000}"/>
    <cellStyle name="Comma 29 2" xfId="435" xr:uid="{00000000-0005-0000-0000-0000E5010000}"/>
    <cellStyle name="Comma 29 2 2" xfId="9276" xr:uid="{00000000-0005-0000-0000-0000E6010000}"/>
    <cellStyle name="Comma 29 2 2 2" xfId="10025" xr:uid="{176C45E8-4BA2-4A67-B099-109A9F7E9659}"/>
    <cellStyle name="Comma 29 2 2 2 2" xfId="11534" xr:uid="{9B3C204C-F70C-4D4D-BF35-0CE6A8000BD9}"/>
    <cellStyle name="Comma 29 2 2 2 2 2" xfId="13028" xr:uid="{281B4D19-4EC3-44F0-8122-3D04554BA21F}"/>
    <cellStyle name="Comma 29 2 2 2 2 2 2" xfId="18264" xr:uid="{263B3769-13BD-4616-8140-7296E9ED8663}"/>
    <cellStyle name="Comma 29 2 2 2 2 2 2 2" xfId="28730" xr:uid="{179039D9-48D1-4AE1-BA8A-A591CFD26A97}"/>
    <cellStyle name="Comma 29 2 2 2 2 2 2 2 2" xfId="50399" xr:uid="{D5406DA9-CF39-4108-B357-7E48ADBE9A2B}"/>
    <cellStyle name="Comma 29 2 2 2 2 2 2 3" xfId="39933" xr:uid="{DA749295-0A31-4829-B68B-9F2C97BB7D20}"/>
    <cellStyle name="Comma 29 2 2 2 2 2 3" xfId="23498" xr:uid="{467B5325-421C-4A54-A327-469960EC7FA9}"/>
    <cellStyle name="Comma 29 2 2 2 2 2 3 2" xfId="45167" xr:uid="{96AB493E-728A-4A64-A08E-E18CF3ADD826}"/>
    <cellStyle name="Comma 29 2 2 2 2 2 4" xfId="34701" xr:uid="{069E51B7-6DF5-4257-B8EF-A362BF3F360B}"/>
    <cellStyle name="Comma 29 2 2 2 2 3" xfId="16770" xr:uid="{73993D31-7759-40A3-B595-0DAE1F690850}"/>
    <cellStyle name="Comma 29 2 2 2 2 3 2" xfId="27236" xr:uid="{D3E75FC1-7936-4123-A3E0-6F6D72C63691}"/>
    <cellStyle name="Comma 29 2 2 2 2 3 2 2" xfId="48905" xr:uid="{03043928-0C78-4C43-A5CB-034D80B5E236}"/>
    <cellStyle name="Comma 29 2 2 2 2 3 3" xfId="38439" xr:uid="{6EAADDAB-6718-43DC-B63F-7103C9D0F57F}"/>
    <cellStyle name="Comma 29 2 2 2 2 4" xfId="22004" xr:uid="{4B4D5137-FF57-4334-A059-A58BE74E99BC}"/>
    <cellStyle name="Comma 29 2 2 2 2 4 2" xfId="43673" xr:uid="{926A49D6-4B69-45D0-86FF-404A8907A503}"/>
    <cellStyle name="Comma 29 2 2 2 2 5" xfId="33207" xr:uid="{405D9C68-015E-47DF-9663-A18E551E7654}"/>
    <cellStyle name="Comma 29 2 2 2 3" xfId="10787" xr:uid="{E3FC928A-2224-41DF-8A7B-2970AF2A7B46}"/>
    <cellStyle name="Comma 29 2 2 2 3 2" xfId="16023" xr:uid="{FF60DB70-16EF-466E-AD34-E91C494AE834}"/>
    <cellStyle name="Comma 29 2 2 2 3 2 2" xfId="26489" xr:uid="{D1E07C80-D12D-4F8B-AB74-742B4D96B258}"/>
    <cellStyle name="Comma 29 2 2 2 3 2 2 2" xfId="48158" xr:uid="{31E95F5F-17ED-4C88-93FD-D461DE2766B1}"/>
    <cellStyle name="Comma 29 2 2 2 3 2 3" xfId="37692" xr:uid="{0F7946F3-F8A0-45CD-AFF1-1ECC0D2CFCB0}"/>
    <cellStyle name="Comma 29 2 2 2 3 3" xfId="21257" xr:uid="{E3F7BD0E-493C-4E2B-8EDD-B8C2F49B1524}"/>
    <cellStyle name="Comma 29 2 2 2 3 3 2" xfId="42926" xr:uid="{48C1EDB7-24FC-47D3-BDAE-56E5A3E86CA3}"/>
    <cellStyle name="Comma 29 2 2 2 3 4" xfId="32460" xr:uid="{552BA6E0-7F03-487D-AF12-74406583B7F6}"/>
    <cellStyle name="Comma 29 2 2 2 4" xfId="12281" xr:uid="{BE4332D6-042A-4EED-A1E8-6CA9A9C64283}"/>
    <cellStyle name="Comma 29 2 2 2 4 2" xfId="17517" xr:uid="{44F586EB-1E36-4EA3-B588-87ACBEFC5DED}"/>
    <cellStyle name="Comma 29 2 2 2 4 2 2" xfId="27983" xr:uid="{3CF7D345-5615-4C96-97B9-875504392A17}"/>
    <cellStyle name="Comma 29 2 2 2 4 2 2 2" xfId="49652" xr:uid="{2ED75599-8869-42FD-9DD7-E6B8C9992444}"/>
    <cellStyle name="Comma 29 2 2 2 4 2 3" xfId="39186" xr:uid="{F7A13B80-2955-4FB5-B8A9-831C977209B0}"/>
    <cellStyle name="Comma 29 2 2 2 4 3" xfId="22751" xr:uid="{1DC412CE-8623-4B5C-86D7-D3D54DC91751}"/>
    <cellStyle name="Comma 29 2 2 2 4 3 2" xfId="44420" xr:uid="{4B299121-04EE-479F-8D01-B3AFBF9E1360}"/>
    <cellStyle name="Comma 29 2 2 2 4 4" xfId="33954" xr:uid="{4E1BCC89-F0CD-42C0-9FDD-F30CEAF9998F}"/>
    <cellStyle name="Comma 29 2 2 2 5" xfId="14524" xr:uid="{230853FF-80EA-4D9E-8AA6-260DB325ED78}"/>
    <cellStyle name="Comma 29 2 2 2 5 2" xfId="19756" xr:uid="{728E4BB4-DEE0-48CE-9770-1E34E23EF208}"/>
    <cellStyle name="Comma 29 2 2 2 5 2 2" xfId="30222" xr:uid="{20FEFBD3-5BD4-4D2B-AC92-0BE87CE51883}"/>
    <cellStyle name="Comma 29 2 2 2 5 2 2 2" xfId="51891" xr:uid="{0F0D3C7A-DBCF-4C35-B671-D42728CFBB85}"/>
    <cellStyle name="Comma 29 2 2 2 5 2 3" xfId="41425" xr:uid="{25601D30-57F8-4BB8-A285-C3143F7E10B7}"/>
    <cellStyle name="Comma 29 2 2 2 5 3" xfId="24990" xr:uid="{5E6CD9DE-F59E-454E-9B0C-0812762ECF98}"/>
    <cellStyle name="Comma 29 2 2 2 5 3 2" xfId="46659" xr:uid="{99FF8E54-5F28-431D-9F22-82CFF5BEFB48}"/>
    <cellStyle name="Comma 29 2 2 2 5 4" xfId="36193" xr:uid="{A0F9C4EE-F639-445E-93C9-62D367E129AC}"/>
    <cellStyle name="Comma 29 2 2 2 6" xfId="15277" xr:uid="{171A4147-A191-4EA9-A5A7-C32500284B41}"/>
    <cellStyle name="Comma 29 2 2 2 6 2" xfId="25743" xr:uid="{81CDED80-16AA-41AC-8F61-16918B33D293}"/>
    <cellStyle name="Comma 29 2 2 2 6 2 2" xfId="47412" xr:uid="{215F75BF-3439-46B1-BD3F-CDDCD077216B}"/>
    <cellStyle name="Comma 29 2 2 2 6 3" xfId="36946" xr:uid="{7B84EFDA-8DC7-4E36-BB1F-E6A904625771}"/>
    <cellStyle name="Comma 29 2 2 2 7" xfId="20511" xr:uid="{3DB56575-1813-4C4F-8BF1-7D3C5C486A27}"/>
    <cellStyle name="Comma 29 2 2 2 7 2" xfId="42180" xr:uid="{F3351473-3974-4C74-A0BC-F8D920B946B4}"/>
    <cellStyle name="Comma 29 2 2 2 8" xfId="31714" xr:uid="{0A7B07C8-F152-48E4-85AC-4FDBA1C8042E}"/>
    <cellStyle name="Comma 29 2 2 3" xfId="13779" xr:uid="{FAFB0BFE-4C1B-42D5-B6FE-927344EDAA65}"/>
    <cellStyle name="Comma 29 2 2 3 2" xfId="19011" xr:uid="{4B736F7F-D10E-4A73-A8D5-C79D4B6107CB}"/>
    <cellStyle name="Comma 29 2 2 3 2 2" xfId="29477" xr:uid="{5C06DE7E-B4F9-421E-B031-52CA6C51EFE1}"/>
    <cellStyle name="Comma 29 2 2 3 2 2 2" xfId="51146" xr:uid="{DCDD7935-4E61-4731-AE26-79EC5B666120}"/>
    <cellStyle name="Comma 29 2 2 3 2 3" xfId="40680" xr:uid="{560F3B12-32AA-4762-8C33-7D85E4697CFA}"/>
    <cellStyle name="Comma 29 2 2 3 3" xfId="24245" xr:uid="{3C14E4E4-841F-48E2-817A-8AC45B595215}"/>
    <cellStyle name="Comma 29 2 2 3 3 2" xfId="45914" xr:uid="{D902BAC2-14C5-43C6-9089-A980EF9EFA42}"/>
    <cellStyle name="Comma 29 2 2 3 4" xfId="35448" xr:uid="{1953B941-AB5D-4020-8AEA-1ECF15280592}"/>
    <cellStyle name="Comma 29 2 2 4" xfId="30969" xr:uid="{5478AC6D-8AD2-4BDF-9B70-BF4A92126B6F}"/>
    <cellStyle name="Comma 29 2 3" xfId="9651" xr:uid="{6D06D1A6-ADA8-47FC-BBE6-22E1249AD6D4}"/>
    <cellStyle name="Comma 29 2 3 2" xfId="11160" xr:uid="{0304C4B1-B8BB-4994-AE95-F55EEB42F1D2}"/>
    <cellStyle name="Comma 29 2 3 2 2" xfId="12654" xr:uid="{9C2B5755-FF62-4086-BDB3-EE2DDD041296}"/>
    <cellStyle name="Comma 29 2 3 2 2 2" xfId="17890" xr:uid="{F5A99AC7-BCB4-4639-B76F-CC2F9358720E}"/>
    <cellStyle name="Comma 29 2 3 2 2 2 2" xfId="28356" xr:uid="{A1EE5574-D127-483D-9190-FF943A697F85}"/>
    <cellStyle name="Comma 29 2 3 2 2 2 2 2" xfId="50025" xr:uid="{9358A2AB-3446-48C8-8630-E0DAF21CC995}"/>
    <cellStyle name="Comma 29 2 3 2 2 2 3" xfId="39559" xr:uid="{87304AD2-743E-429A-823E-FEB855B602B9}"/>
    <cellStyle name="Comma 29 2 3 2 2 3" xfId="23124" xr:uid="{99D33498-1505-4C82-B247-436B08A0F5BC}"/>
    <cellStyle name="Comma 29 2 3 2 2 3 2" xfId="44793" xr:uid="{9EAB0A56-705B-4DC5-80CB-25AD3DC53A55}"/>
    <cellStyle name="Comma 29 2 3 2 2 4" xfId="34327" xr:uid="{A63BFA2C-AAC1-48FA-96CE-E13D9C066116}"/>
    <cellStyle name="Comma 29 2 3 2 3" xfId="16396" xr:uid="{1AE57AD2-BBDB-4FD9-A257-7205DD235F3B}"/>
    <cellStyle name="Comma 29 2 3 2 3 2" xfId="26862" xr:uid="{0DA4B693-B2DA-4F90-8686-7C14F80526AF}"/>
    <cellStyle name="Comma 29 2 3 2 3 2 2" xfId="48531" xr:uid="{9B6ED9C4-A1D8-4821-8E71-A2E7719EF516}"/>
    <cellStyle name="Comma 29 2 3 2 3 3" xfId="38065" xr:uid="{45B8BEDC-BB7C-495B-9773-5BC91A50A597}"/>
    <cellStyle name="Comma 29 2 3 2 4" xfId="21630" xr:uid="{C96D71D9-A829-466A-A634-B67C9792120D}"/>
    <cellStyle name="Comma 29 2 3 2 4 2" xfId="43299" xr:uid="{95F2F216-C4AD-4084-B2F1-D508820E4E24}"/>
    <cellStyle name="Comma 29 2 3 2 5" xfId="32833" xr:uid="{4D29C79C-9BF7-47FB-8B5A-722E15DA8931}"/>
    <cellStyle name="Comma 29 2 3 3" xfId="10413" xr:uid="{9655AEC6-7EAC-4803-874A-A621BC0D3768}"/>
    <cellStyle name="Comma 29 2 3 3 2" xfId="15649" xr:uid="{5D8384E1-24C8-4461-A541-793D503CFB0D}"/>
    <cellStyle name="Comma 29 2 3 3 2 2" xfId="26115" xr:uid="{23783CDC-1763-420F-AD00-06A8B88670F3}"/>
    <cellStyle name="Comma 29 2 3 3 2 2 2" xfId="47784" xr:uid="{9F3309E8-3E16-46AD-9647-6B910428FE61}"/>
    <cellStyle name="Comma 29 2 3 3 2 3" xfId="37318" xr:uid="{A3036227-3F4B-4C01-9109-4AFAEB98B22B}"/>
    <cellStyle name="Comma 29 2 3 3 3" xfId="20883" xr:uid="{3547268C-9DA4-4705-91C0-6A665D999C1F}"/>
    <cellStyle name="Comma 29 2 3 3 3 2" xfId="42552" xr:uid="{6E7FF006-54EE-457C-9997-C2187CFD66F6}"/>
    <cellStyle name="Comma 29 2 3 3 4" xfId="32086" xr:uid="{43FE9C4F-F48B-482B-B460-1DF693CD2B3D}"/>
    <cellStyle name="Comma 29 2 3 4" xfId="11907" xr:uid="{006A778B-BBD7-4DE8-8A05-33375ACA84F0}"/>
    <cellStyle name="Comma 29 2 3 4 2" xfId="17143" xr:uid="{80A4E273-7C4B-4043-B95F-59C688501D8D}"/>
    <cellStyle name="Comma 29 2 3 4 2 2" xfId="27609" xr:uid="{3DBDB3A5-2269-4F6A-8316-DC1B698C3DF0}"/>
    <cellStyle name="Comma 29 2 3 4 2 2 2" xfId="49278" xr:uid="{3CF4DE55-F1D3-4C54-A058-A544F1EBFEA9}"/>
    <cellStyle name="Comma 29 2 3 4 2 3" xfId="38812" xr:uid="{6B918B59-DC88-4528-8A3B-CCBEBF419860}"/>
    <cellStyle name="Comma 29 2 3 4 3" xfId="22377" xr:uid="{AA15E851-9C86-41C6-9370-96F96A069622}"/>
    <cellStyle name="Comma 29 2 3 4 3 2" xfId="44046" xr:uid="{ABBE3D48-B397-4FC5-BDE7-87E3DFF07E5D}"/>
    <cellStyle name="Comma 29 2 3 4 4" xfId="33580" xr:uid="{44E72A66-B634-4A23-8335-778386E581CE}"/>
    <cellStyle name="Comma 29 2 3 5" xfId="14150" xr:uid="{1828107F-A5E5-415D-B3E6-050E96DB54A3}"/>
    <cellStyle name="Comma 29 2 3 5 2" xfId="19382" xr:uid="{8D706FFD-CE08-4F5F-AC4F-D68C66DA7402}"/>
    <cellStyle name="Comma 29 2 3 5 2 2" xfId="29848" xr:uid="{E9356ADB-6061-48C1-9181-70AEAE5386BE}"/>
    <cellStyle name="Comma 29 2 3 5 2 2 2" xfId="51517" xr:uid="{4D8A95AB-1BF0-43A3-8F52-F639EAAFB991}"/>
    <cellStyle name="Comma 29 2 3 5 2 3" xfId="41051" xr:uid="{23B5E1AE-014F-4443-B798-5DE54AE8F5E4}"/>
    <cellStyle name="Comma 29 2 3 5 3" xfId="24616" xr:uid="{C0E3D6B9-1009-4087-A8FC-4300C8947AD0}"/>
    <cellStyle name="Comma 29 2 3 5 3 2" xfId="46285" xr:uid="{2FEDFEAE-73B7-4022-984F-520DB1D0DE7A}"/>
    <cellStyle name="Comma 29 2 3 5 4" xfId="35819" xr:uid="{1D16A1E1-B31F-4494-86A4-08C353952F8F}"/>
    <cellStyle name="Comma 29 2 3 6" xfId="14903" xr:uid="{58D4F37B-633B-4BB1-9FAE-C5236DD921A3}"/>
    <cellStyle name="Comma 29 2 3 6 2" xfId="25369" xr:uid="{51E79407-24DF-4D43-87D6-40194D82F223}"/>
    <cellStyle name="Comma 29 2 3 6 2 2" xfId="47038" xr:uid="{D1269C26-8BBD-4F98-9DA9-57532CD12B5A}"/>
    <cellStyle name="Comma 29 2 3 6 3" xfId="36572" xr:uid="{3A459349-9763-4B92-9E8D-910B2A674576}"/>
    <cellStyle name="Comma 29 2 3 7" xfId="20137" xr:uid="{DCBC1A43-74F6-4D01-AFAA-1A1B33F620CA}"/>
    <cellStyle name="Comma 29 2 3 7 2" xfId="41806" xr:uid="{6E585E2C-EC16-41E5-A40A-ADFED08E90FE}"/>
    <cellStyle name="Comma 29 2 3 8" xfId="31340" xr:uid="{19AC5960-4262-4F40-B4D1-F46A1619D447}"/>
    <cellStyle name="Comma 29 2 4" xfId="13408" xr:uid="{0CE92196-43E0-4C64-B677-E9984574CB05}"/>
    <cellStyle name="Comma 29 2 4 2" xfId="18640" xr:uid="{F40E2B45-943E-495A-830A-7FB61AB61901}"/>
    <cellStyle name="Comma 29 2 4 2 2" xfId="29106" xr:uid="{6F2AD199-59BD-4B6E-98EC-001F280B344B}"/>
    <cellStyle name="Comma 29 2 4 2 2 2" xfId="50775" xr:uid="{30764FFF-96F4-4D23-83D3-6ADAFD7F1CB0}"/>
    <cellStyle name="Comma 29 2 4 2 3" xfId="40309" xr:uid="{6887ECAA-ABF0-42BF-B0C6-92D3A4489644}"/>
    <cellStyle name="Comma 29 2 4 3" xfId="23874" xr:uid="{F56A32D1-EA95-410A-86E0-43FD1DA2D345}"/>
    <cellStyle name="Comma 29 2 4 3 2" xfId="45543" xr:uid="{7B12966D-9A59-42EA-A18F-F2707B67A7FA}"/>
    <cellStyle name="Comma 29 2 4 4" xfId="35077" xr:uid="{723DC397-16DF-49EF-B139-0CC0230E5527}"/>
    <cellStyle name="Comma 29 2 5" xfId="30598" xr:uid="{D7548CC2-448D-4CC9-BC20-F9CE94E7CE1A}"/>
    <cellStyle name="Comma 29 3" xfId="9155" xr:uid="{00000000-0005-0000-0000-0000E7010000}"/>
    <cellStyle name="Comma 29 3 2" xfId="9904" xr:uid="{3918479A-1A76-49F9-9EED-932374C4D5B3}"/>
    <cellStyle name="Comma 29 3 2 2" xfId="11413" xr:uid="{36FBDF7C-EA46-469A-8310-4D0817E2FF8C}"/>
    <cellStyle name="Comma 29 3 2 2 2" xfId="12907" xr:uid="{EAE22463-43CE-4BD0-B124-B8628E52A012}"/>
    <cellStyle name="Comma 29 3 2 2 2 2" xfId="18143" xr:uid="{AF6E8557-E093-4969-A24D-853D38D162E3}"/>
    <cellStyle name="Comma 29 3 2 2 2 2 2" xfId="28609" xr:uid="{71E92BEC-7A5B-4FF3-8367-51149404AD8D}"/>
    <cellStyle name="Comma 29 3 2 2 2 2 2 2" xfId="50278" xr:uid="{C2B327DC-4127-4E06-89C2-284C78A00454}"/>
    <cellStyle name="Comma 29 3 2 2 2 2 3" xfId="39812" xr:uid="{655175BE-482A-42D8-885A-6220F9D71423}"/>
    <cellStyle name="Comma 29 3 2 2 2 3" xfId="23377" xr:uid="{171A82A2-4402-4E53-A23E-EDEEB56D6AB6}"/>
    <cellStyle name="Comma 29 3 2 2 2 3 2" xfId="45046" xr:uid="{1CA0FA2C-FE43-4A6A-9D75-245D703DD78A}"/>
    <cellStyle name="Comma 29 3 2 2 2 4" xfId="34580" xr:uid="{2B3F563A-A2E5-4733-9C5B-644F1CF7BC30}"/>
    <cellStyle name="Comma 29 3 2 2 3" xfId="16649" xr:uid="{FD31E42B-D37E-4FB2-8A0C-2FD9B65CFD36}"/>
    <cellStyle name="Comma 29 3 2 2 3 2" xfId="27115" xr:uid="{C6254F96-E2B8-40F8-9F46-54FAE00F5C7E}"/>
    <cellStyle name="Comma 29 3 2 2 3 2 2" xfId="48784" xr:uid="{286817AF-BE71-4255-BC4B-1A3CD0417E77}"/>
    <cellStyle name="Comma 29 3 2 2 3 3" xfId="38318" xr:uid="{F51A75EA-CA64-4EF6-862D-C74A01DFE61D}"/>
    <cellStyle name="Comma 29 3 2 2 4" xfId="21883" xr:uid="{CDE58A0F-1A17-4ED7-B7C5-23516E260360}"/>
    <cellStyle name="Comma 29 3 2 2 4 2" xfId="43552" xr:uid="{D87019B8-AF49-4C58-91B0-6A686E67C4F0}"/>
    <cellStyle name="Comma 29 3 2 2 5" xfId="33086" xr:uid="{F4977E7A-C88C-4485-A13F-20220DB34983}"/>
    <cellStyle name="Comma 29 3 2 3" xfId="10666" xr:uid="{C9D4ECB7-2569-4949-8040-C288FBF7B635}"/>
    <cellStyle name="Comma 29 3 2 3 2" xfId="15902" xr:uid="{B75A170B-570F-4503-B6D7-5C68093E21EF}"/>
    <cellStyle name="Comma 29 3 2 3 2 2" xfId="26368" xr:uid="{C3426269-327B-40A7-9FDE-34B5090A99C0}"/>
    <cellStyle name="Comma 29 3 2 3 2 2 2" xfId="48037" xr:uid="{F111D53D-48CA-4E71-8F4E-4C0A30D60259}"/>
    <cellStyle name="Comma 29 3 2 3 2 3" xfId="37571" xr:uid="{A642525C-A669-427A-98F3-FFCBA539C06A}"/>
    <cellStyle name="Comma 29 3 2 3 3" xfId="21136" xr:uid="{237BB2FF-4DBF-4D1C-9E1E-CA20C0B618B9}"/>
    <cellStyle name="Comma 29 3 2 3 3 2" xfId="42805" xr:uid="{7F93419A-B2E5-4DEC-82A7-DDE47927F5DE}"/>
    <cellStyle name="Comma 29 3 2 3 4" xfId="32339" xr:uid="{E6CC4844-1DBA-4A23-AF5A-9E10D485628D}"/>
    <cellStyle name="Comma 29 3 2 4" xfId="12160" xr:uid="{310F2F80-F94E-4B23-8681-08CEA2758284}"/>
    <cellStyle name="Comma 29 3 2 4 2" xfId="17396" xr:uid="{0137EB7E-71A2-4B8C-B097-28317167535B}"/>
    <cellStyle name="Comma 29 3 2 4 2 2" xfId="27862" xr:uid="{6AF359AB-4A11-4810-BB9D-AD6AEE7BE3C0}"/>
    <cellStyle name="Comma 29 3 2 4 2 2 2" xfId="49531" xr:uid="{4D73E969-BFD5-4426-8E32-B4150A57A6AC}"/>
    <cellStyle name="Comma 29 3 2 4 2 3" xfId="39065" xr:uid="{67A8F5E2-9BFD-4624-8AB5-8953F6968544}"/>
    <cellStyle name="Comma 29 3 2 4 3" xfId="22630" xr:uid="{D228454C-9D6B-4215-9602-B1A006AA1A03}"/>
    <cellStyle name="Comma 29 3 2 4 3 2" xfId="44299" xr:uid="{F12D8B81-0114-4856-92E8-24B9C356B2F2}"/>
    <cellStyle name="Comma 29 3 2 4 4" xfId="33833" xr:uid="{61E03694-D249-4435-84BE-4F9747E7A43F}"/>
    <cellStyle name="Comma 29 3 2 5" xfId="14403" xr:uid="{101FC8F5-3ECD-4D50-8581-50FCF171C18D}"/>
    <cellStyle name="Comma 29 3 2 5 2" xfId="19635" xr:uid="{728F1D2A-48BE-44EC-8266-144BCDA16FE9}"/>
    <cellStyle name="Comma 29 3 2 5 2 2" xfId="30101" xr:uid="{9D269C80-BBB1-4CD6-9775-4BA93E8DF9F5}"/>
    <cellStyle name="Comma 29 3 2 5 2 2 2" xfId="51770" xr:uid="{4AD8F4D4-C461-46AC-AA4F-F45F7E579048}"/>
    <cellStyle name="Comma 29 3 2 5 2 3" xfId="41304" xr:uid="{71E1B842-CF9D-4D06-8967-A8A0ECFAA55A}"/>
    <cellStyle name="Comma 29 3 2 5 3" xfId="24869" xr:uid="{8E76720C-2314-410D-8613-6FB6E2E6BDF8}"/>
    <cellStyle name="Comma 29 3 2 5 3 2" xfId="46538" xr:uid="{1F03598D-83CE-4876-AF4C-23F8F6E49BBF}"/>
    <cellStyle name="Comma 29 3 2 5 4" xfId="36072" xr:uid="{69CEB45E-6915-4B3E-BC8F-263B2300EA1E}"/>
    <cellStyle name="Comma 29 3 2 6" xfId="15156" xr:uid="{25876020-AD5E-426D-BC6E-1F6220BFA98F}"/>
    <cellStyle name="Comma 29 3 2 6 2" xfId="25622" xr:uid="{99097F43-1689-425A-8C61-EC85E7E4CB1A}"/>
    <cellStyle name="Comma 29 3 2 6 2 2" xfId="47291" xr:uid="{4906BB51-0DBA-4BF4-9070-DF85B1CE2AA1}"/>
    <cellStyle name="Comma 29 3 2 6 3" xfId="36825" xr:uid="{6610E03B-80FE-4FB4-AFC6-C1AF753F1052}"/>
    <cellStyle name="Comma 29 3 2 7" xfId="20390" xr:uid="{661D54F9-8617-452A-A1DD-5980D7AD7331}"/>
    <cellStyle name="Comma 29 3 2 7 2" xfId="42059" xr:uid="{15A51B5D-BA30-4A91-9C17-FB434ADA0554}"/>
    <cellStyle name="Comma 29 3 2 8" xfId="31593" xr:uid="{E562D72F-E4A2-435B-B5BC-29B7F44121D9}"/>
    <cellStyle name="Comma 29 3 3" xfId="13658" xr:uid="{CD08CFA3-AD15-4371-BE87-E644183A0C47}"/>
    <cellStyle name="Comma 29 3 3 2" xfId="18890" xr:uid="{48A4DFFF-7CA4-4154-9FEF-E91E37AFE0F3}"/>
    <cellStyle name="Comma 29 3 3 2 2" xfId="29356" xr:uid="{0AB9ECC6-19B1-4AA3-A833-4FCB23CB4E5C}"/>
    <cellStyle name="Comma 29 3 3 2 2 2" xfId="51025" xr:uid="{80CD84FF-2E90-487D-A626-2449EAEDDC97}"/>
    <cellStyle name="Comma 29 3 3 2 3" xfId="40559" xr:uid="{4E2B47B0-B916-4C30-A62C-5967E7861B21}"/>
    <cellStyle name="Comma 29 3 3 3" xfId="24124" xr:uid="{1ECAF448-2677-47A5-BEC1-1EF38A9E1218}"/>
    <cellStyle name="Comma 29 3 3 3 2" xfId="45793" xr:uid="{3D4F03E9-3071-4ED8-830E-219C901B654C}"/>
    <cellStyle name="Comma 29 3 3 4" xfId="35327" xr:uid="{8DF787E7-1C5E-455C-9E00-2D9878637577}"/>
    <cellStyle name="Comma 29 3 4" xfId="30848" xr:uid="{F2E40A23-56CE-411C-9AFE-FA03B0B10428}"/>
    <cellStyle name="Comma 29 4" xfId="9530" xr:uid="{CDF4A609-6346-43DB-BA6B-1312CD54A8CD}"/>
    <cellStyle name="Comma 29 4 2" xfId="11039" xr:uid="{51363EEC-4764-475D-B3FC-68E46CF8BFBE}"/>
    <cellStyle name="Comma 29 4 2 2" xfId="12533" xr:uid="{982A407C-E1E3-46B5-AB4C-B52E00502F86}"/>
    <cellStyle name="Comma 29 4 2 2 2" xfId="17769" xr:uid="{98C4C260-EB8D-465F-95B0-745CF1DE723B}"/>
    <cellStyle name="Comma 29 4 2 2 2 2" xfId="28235" xr:uid="{18979020-0F57-4DCD-8D62-3BDB778AA057}"/>
    <cellStyle name="Comma 29 4 2 2 2 2 2" xfId="49904" xr:uid="{E0FF3B5B-EEBF-4DD0-A13A-52A94D11E10A}"/>
    <cellStyle name="Comma 29 4 2 2 2 3" xfId="39438" xr:uid="{B3FB8785-DFE4-4A94-BF63-ED8EB498E14C}"/>
    <cellStyle name="Comma 29 4 2 2 3" xfId="23003" xr:uid="{8227F9B3-90E6-4D78-90D9-72FAC0CD07FA}"/>
    <cellStyle name="Comma 29 4 2 2 3 2" xfId="44672" xr:uid="{B8B87878-62AF-441C-B1EF-BEDA8BC06E68}"/>
    <cellStyle name="Comma 29 4 2 2 4" xfId="34206" xr:uid="{84AE89EC-0467-465F-9433-B2AA686EC8E3}"/>
    <cellStyle name="Comma 29 4 2 3" xfId="16275" xr:uid="{7E75891F-B67C-407F-A9E8-BCD90C5BD627}"/>
    <cellStyle name="Comma 29 4 2 3 2" xfId="26741" xr:uid="{AF741879-F218-4033-9440-C530803E15AB}"/>
    <cellStyle name="Comma 29 4 2 3 2 2" xfId="48410" xr:uid="{A2A7E949-3256-4A13-8EF1-D90E55362D24}"/>
    <cellStyle name="Comma 29 4 2 3 3" xfId="37944" xr:uid="{594044F6-6D5E-446F-8A13-01D4952B46DA}"/>
    <cellStyle name="Comma 29 4 2 4" xfId="21509" xr:uid="{FB88F200-D1B6-4861-9131-9412545752D2}"/>
    <cellStyle name="Comma 29 4 2 4 2" xfId="43178" xr:uid="{82FDCC7C-2DFF-4F4B-BDBB-E4D27F207E0B}"/>
    <cellStyle name="Comma 29 4 2 5" xfId="32712" xr:uid="{979FC1AF-6C53-407E-AD3D-9123CD5D740C}"/>
    <cellStyle name="Comma 29 4 3" xfId="10292" xr:uid="{A62562A5-C87C-49A3-85CB-1EB6420E03F1}"/>
    <cellStyle name="Comma 29 4 3 2" xfId="15528" xr:uid="{5E0A61DC-43E2-4A93-9C86-26CF04ACD713}"/>
    <cellStyle name="Comma 29 4 3 2 2" xfId="25994" xr:uid="{63C264AB-2DE9-4E39-8F17-5A1504D90BCC}"/>
    <cellStyle name="Comma 29 4 3 2 2 2" xfId="47663" xr:uid="{7E6199EB-9875-4E44-83B3-6644894559F8}"/>
    <cellStyle name="Comma 29 4 3 2 3" xfId="37197" xr:uid="{C33BBF15-EB03-40FD-A08A-88FBD08CFDBF}"/>
    <cellStyle name="Comma 29 4 3 3" xfId="20762" xr:uid="{ED017BBC-981E-47D3-AFDB-46B7B4D92570}"/>
    <cellStyle name="Comma 29 4 3 3 2" xfId="42431" xr:uid="{A1F2C2D7-3954-409B-9F42-01B7A55B0AC5}"/>
    <cellStyle name="Comma 29 4 3 4" xfId="31965" xr:uid="{B4BCCD38-B48F-42F6-9B44-30DD8F117AE1}"/>
    <cellStyle name="Comma 29 4 4" xfId="11786" xr:uid="{12D92842-A509-4EFE-90A3-5DE233BDC78E}"/>
    <cellStyle name="Comma 29 4 4 2" xfId="17022" xr:uid="{6CE86F0E-E010-4B14-8411-D7C08770F9D6}"/>
    <cellStyle name="Comma 29 4 4 2 2" xfId="27488" xr:uid="{03A4526D-32AB-4BC6-B452-8EE6C8DD8235}"/>
    <cellStyle name="Comma 29 4 4 2 2 2" xfId="49157" xr:uid="{96424040-37FE-4F6D-9640-7B3D2B87A618}"/>
    <cellStyle name="Comma 29 4 4 2 3" xfId="38691" xr:uid="{CBC1AE9D-1128-4ECE-BC03-722953E489BB}"/>
    <cellStyle name="Comma 29 4 4 3" xfId="22256" xr:uid="{FAF79C4E-E6D2-444D-A7F4-BB17CEA4F6C0}"/>
    <cellStyle name="Comma 29 4 4 3 2" xfId="43925" xr:uid="{1545EE1F-3FE7-488F-99AD-06EA67C2DDE6}"/>
    <cellStyle name="Comma 29 4 4 4" xfId="33459" xr:uid="{23A61E10-C9F2-4512-B00F-A4A4229045EF}"/>
    <cellStyle name="Comma 29 4 5" xfId="14029" xr:uid="{84901F7A-7758-4315-B1F5-75109EF842E0}"/>
    <cellStyle name="Comma 29 4 5 2" xfId="19261" xr:uid="{25E7514C-4951-4F7F-B0DE-987077A63C96}"/>
    <cellStyle name="Comma 29 4 5 2 2" xfId="29727" xr:uid="{03D180DC-3D8B-4235-A1E5-C5C3AB423180}"/>
    <cellStyle name="Comma 29 4 5 2 2 2" xfId="51396" xr:uid="{FAE8B453-D6E8-4153-8029-48C36A00BB48}"/>
    <cellStyle name="Comma 29 4 5 2 3" xfId="40930" xr:uid="{D85E48F1-B8CB-46C2-BC5B-CDDF29C0FE86}"/>
    <cellStyle name="Comma 29 4 5 3" xfId="24495" xr:uid="{7238C347-2CE2-4832-9309-BA1D1A4E7F50}"/>
    <cellStyle name="Comma 29 4 5 3 2" xfId="46164" xr:uid="{FE5A9124-D3A5-4189-9B7D-40DF38CABFD7}"/>
    <cellStyle name="Comma 29 4 5 4" xfId="35698" xr:uid="{5D95917F-D3AC-4D6C-92B2-857FD08B07C9}"/>
    <cellStyle name="Comma 29 4 6" xfId="14782" xr:uid="{6F1B8668-AD6F-4BE8-BD0D-8BED52E0422A}"/>
    <cellStyle name="Comma 29 4 6 2" xfId="25248" xr:uid="{1C0546AA-C06F-4109-9F3A-8ED77440E375}"/>
    <cellStyle name="Comma 29 4 6 2 2" xfId="46917" xr:uid="{766C093C-6D6D-4439-8F07-4C4E560311DE}"/>
    <cellStyle name="Comma 29 4 6 3" xfId="36451" xr:uid="{3EE3C4BD-310C-4426-8A8B-5AC7E35409CB}"/>
    <cellStyle name="Comma 29 4 7" xfId="20016" xr:uid="{7B7D14AE-0631-42E9-B27F-9E81FAF4C9AB}"/>
    <cellStyle name="Comma 29 4 7 2" xfId="41685" xr:uid="{B0A6BC83-3093-4AFE-9C54-019E887AAE67}"/>
    <cellStyle name="Comma 29 4 8" xfId="31219" xr:uid="{1B263DFB-5A9F-4EA8-9333-81BBACE9AAFD}"/>
    <cellStyle name="Comma 29 5" xfId="13288" xr:uid="{AAD786C0-8135-4FBA-8B95-ACAD573ECBB4}"/>
    <cellStyle name="Comma 29 5 2" xfId="18520" xr:uid="{458E3F3A-B32E-44C7-A889-272B0C27C7BD}"/>
    <cellStyle name="Comma 29 5 2 2" xfId="28986" xr:uid="{02DD95C3-26DF-43D1-8824-4DE9929412B3}"/>
    <cellStyle name="Comma 29 5 2 2 2" xfId="50655" xr:uid="{1ECE6FE0-ED53-4EA3-BB2E-27726459146C}"/>
    <cellStyle name="Comma 29 5 2 3" xfId="40189" xr:uid="{6DD37FA1-B73C-4418-BACA-C2FF528C66E1}"/>
    <cellStyle name="Comma 29 5 3" xfId="23754" xr:uid="{F7FABA01-2856-4C97-BA85-D67129D37016}"/>
    <cellStyle name="Comma 29 5 3 2" xfId="45423" xr:uid="{ADB6930D-913D-44CA-B1B3-4E844F082D96}"/>
    <cellStyle name="Comma 29 5 4" xfId="34957" xr:uid="{5205418D-B1F4-4F52-8E20-E935F343B34F}"/>
    <cellStyle name="Comma 29 6" xfId="30477" xr:uid="{DAAB2861-F14F-43B2-A551-3C78113D1CF8}"/>
    <cellStyle name="Comma 3" xfId="19" xr:uid="{00000000-0005-0000-0000-0000E8010000}"/>
    <cellStyle name="Comma 3 2" xfId="298" xr:uid="{00000000-0005-0000-0000-0000E9010000}"/>
    <cellStyle name="Comma 3 2 2" xfId="299" xr:uid="{00000000-0005-0000-0000-0000EA010000}"/>
    <cellStyle name="Comma 3 2 2 2" xfId="9190" xr:uid="{00000000-0005-0000-0000-0000EB010000}"/>
    <cellStyle name="Comma 3 2 2 2 2" xfId="9939" xr:uid="{FA017DD7-4EDB-4DEB-B0CC-36AD48E0F4C9}"/>
    <cellStyle name="Comma 3 2 2 2 2 2" xfId="11448" xr:uid="{EAC7D7F8-D140-41C7-9C6B-667C703214B7}"/>
    <cellStyle name="Comma 3 2 2 2 2 2 2" xfId="12942" xr:uid="{FB186ACE-A694-4569-BE5A-E7EB5156EF03}"/>
    <cellStyle name="Comma 3 2 2 2 2 2 2 2" xfId="18178" xr:uid="{DB67FD84-4246-4D9E-BD43-EBDE1D15A80D}"/>
    <cellStyle name="Comma 3 2 2 2 2 2 2 2 2" xfId="28644" xr:uid="{E407A835-09D9-454F-B763-F87A5E86378D}"/>
    <cellStyle name="Comma 3 2 2 2 2 2 2 2 2 2" xfId="50313" xr:uid="{22E671D9-FFE6-44A9-B0C3-F0C40757B20C}"/>
    <cellStyle name="Comma 3 2 2 2 2 2 2 2 3" xfId="39847" xr:uid="{DF885ED3-75A2-41C2-94B5-72075E73147F}"/>
    <cellStyle name="Comma 3 2 2 2 2 2 2 3" xfId="23412" xr:uid="{A85D7A19-A1A5-4A2C-959F-59AB77DD0651}"/>
    <cellStyle name="Comma 3 2 2 2 2 2 2 3 2" xfId="45081" xr:uid="{7081BFAA-9E10-4BAC-B6E2-27476E7582B6}"/>
    <cellStyle name="Comma 3 2 2 2 2 2 2 4" xfId="34615" xr:uid="{69F0264C-3F37-42A0-9586-8101E159641D}"/>
    <cellStyle name="Comma 3 2 2 2 2 2 3" xfId="16684" xr:uid="{5A46FF5D-A7DB-4FF1-8CEC-BC795A2EDED3}"/>
    <cellStyle name="Comma 3 2 2 2 2 2 3 2" xfId="27150" xr:uid="{AAF0D79F-C877-4F78-ABB6-EA6D45CBCB17}"/>
    <cellStyle name="Comma 3 2 2 2 2 2 3 2 2" xfId="48819" xr:uid="{17C89119-F7F1-4334-9E0E-D484E161E9C1}"/>
    <cellStyle name="Comma 3 2 2 2 2 2 3 3" xfId="38353" xr:uid="{CA0083B1-4361-412A-A69F-4F62129CB65A}"/>
    <cellStyle name="Comma 3 2 2 2 2 2 4" xfId="21918" xr:uid="{885ED71A-0F33-4842-B111-D66F9CB3FECE}"/>
    <cellStyle name="Comma 3 2 2 2 2 2 4 2" xfId="43587" xr:uid="{771B976A-4F47-420B-AFF6-584B69AF84DD}"/>
    <cellStyle name="Comma 3 2 2 2 2 2 5" xfId="33121" xr:uid="{E95685D1-DCB3-4342-897B-14362989F776}"/>
    <cellStyle name="Comma 3 2 2 2 2 3" xfId="10701" xr:uid="{D3E2C20F-B616-4A0E-A61C-1F6F586148A9}"/>
    <cellStyle name="Comma 3 2 2 2 2 3 2" xfId="15937" xr:uid="{4AEB45DA-3585-4CED-9E96-A4D1AC025B03}"/>
    <cellStyle name="Comma 3 2 2 2 2 3 2 2" xfId="26403" xr:uid="{24968F8D-46D1-4CA6-BF0F-DF35DEDCBC40}"/>
    <cellStyle name="Comma 3 2 2 2 2 3 2 2 2" xfId="48072" xr:uid="{18F34DC2-AB2B-4F96-9885-AD1DD2189C67}"/>
    <cellStyle name="Comma 3 2 2 2 2 3 2 3" xfId="37606" xr:uid="{CB39A501-A826-4705-A284-19BBAA87C0EB}"/>
    <cellStyle name="Comma 3 2 2 2 2 3 3" xfId="21171" xr:uid="{2C64E5F7-A8FC-4F29-A491-827797ADD769}"/>
    <cellStyle name="Comma 3 2 2 2 2 3 3 2" xfId="42840" xr:uid="{E04AE7DC-C45A-4131-A62A-4FFB70BE33F5}"/>
    <cellStyle name="Comma 3 2 2 2 2 3 4" xfId="32374" xr:uid="{97CE9C0D-E22E-4F71-A730-2A5BA24116C6}"/>
    <cellStyle name="Comma 3 2 2 2 2 4" xfId="12195" xr:uid="{67179517-8CDA-4CA2-A82C-51E88A354975}"/>
    <cellStyle name="Comma 3 2 2 2 2 4 2" xfId="17431" xr:uid="{D23A22A0-503E-4D53-98C4-91DFB5A5BBF8}"/>
    <cellStyle name="Comma 3 2 2 2 2 4 2 2" xfId="27897" xr:uid="{6A2BA518-F2E2-4E7C-A760-003B29257C83}"/>
    <cellStyle name="Comma 3 2 2 2 2 4 2 2 2" xfId="49566" xr:uid="{82F61471-98AB-4DE4-B664-7F67EB3D30B7}"/>
    <cellStyle name="Comma 3 2 2 2 2 4 2 3" xfId="39100" xr:uid="{DAF1EF64-C7E9-465F-8F67-69938D783AD6}"/>
    <cellStyle name="Comma 3 2 2 2 2 4 3" xfId="22665" xr:uid="{9DC59536-2800-4624-BFC9-F2B80345975D}"/>
    <cellStyle name="Comma 3 2 2 2 2 4 3 2" xfId="44334" xr:uid="{E5E50372-4A18-47AC-8E66-12A2E7297FE4}"/>
    <cellStyle name="Comma 3 2 2 2 2 4 4" xfId="33868" xr:uid="{29AF7959-1F3E-4BE5-B066-35501C183B75}"/>
    <cellStyle name="Comma 3 2 2 2 2 5" xfId="14438" xr:uid="{BF7F9C85-1D16-4F6E-ADEF-4AF531F406C2}"/>
    <cellStyle name="Comma 3 2 2 2 2 5 2" xfId="19670" xr:uid="{B8CA2156-0C8D-4E5B-9825-BF2F3592EA69}"/>
    <cellStyle name="Comma 3 2 2 2 2 5 2 2" xfId="30136" xr:uid="{AA982791-8924-4FAF-895A-30F9B12CE508}"/>
    <cellStyle name="Comma 3 2 2 2 2 5 2 2 2" xfId="51805" xr:uid="{C1B7362A-A073-40AD-984A-E928DB16AF2B}"/>
    <cellStyle name="Comma 3 2 2 2 2 5 2 3" xfId="41339" xr:uid="{5A8C385A-27D3-417E-A28E-0C02012A88B9}"/>
    <cellStyle name="Comma 3 2 2 2 2 5 3" xfId="24904" xr:uid="{2C3CE5F1-2A85-46D3-A522-6108C1517F40}"/>
    <cellStyle name="Comma 3 2 2 2 2 5 3 2" xfId="46573" xr:uid="{AC776E3D-CA64-4E37-B8A8-A4CA9C496C48}"/>
    <cellStyle name="Comma 3 2 2 2 2 5 4" xfId="36107" xr:uid="{8FFF7C33-1FAD-44B1-93C1-B81EC0682105}"/>
    <cellStyle name="Comma 3 2 2 2 2 6" xfId="15191" xr:uid="{646715C1-5ACB-42F0-BF09-09BD6C86836C}"/>
    <cellStyle name="Comma 3 2 2 2 2 6 2" xfId="25657" xr:uid="{774070A5-7C8D-460C-B4F3-BF939B21BCA4}"/>
    <cellStyle name="Comma 3 2 2 2 2 6 2 2" xfId="47326" xr:uid="{4A648BDD-8502-4626-8153-CF64A3258982}"/>
    <cellStyle name="Comma 3 2 2 2 2 6 3" xfId="36860" xr:uid="{1ED8CFA7-DA1D-4774-9B75-7126A823CCE5}"/>
    <cellStyle name="Comma 3 2 2 2 2 7" xfId="20425" xr:uid="{0B0B04E2-E70E-459C-B903-F66841D0BAC8}"/>
    <cellStyle name="Comma 3 2 2 2 2 7 2" xfId="42094" xr:uid="{5141C4DE-4814-4733-8EA6-AB841C9BE382}"/>
    <cellStyle name="Comma 3 2 2 2 2 8" xfId="31628" xr:uid="{B6B4258C-CD2C-4592-9EC8-BDE854FBEF6D}"/>
    <cellStyle name="Comma 3 2 2 2 3" xfId="13693" xr:uid="{6BF638CE-A88A-4F26-95A7-9FD1631407EA}"/>
    <cellStyle name="Comma 3 2 2 2 3 2" xfId="18925" xr:uid="{86F658E3-F699-4C5D-9DFD-56E6C8BFB37F}"/>
    <cellStyle name="Comma 3 2 2 2 3 2 2" xfId="29391" xr:uid="{E6C57682-0674-4CA0-95CF-73F01C9AAFAA}"/>
    <cellStyle name="Comma 3 2 2 2 3 2 2 2" xfId="51060" xr:uid="{55DE2AF3-7B95-425B-8390-C765110ED05A}"/>
    <cellStyle name="Comma 3 2 2 2 3 2 3" xfId="40594" xr:uid="{51BF19D9-429A-4D0C-A5CC-F3F00D2171AB}"/>
    <cellStyle name="Comma 3 2 2 2 3 3" xfId="24159" xr:uid="{B567EB3A-7142-4B4A-B97A-F5EF99FB8718}"/>
    <cellStyle name="Comma 3 2 2 2 3 3 2" xfId="45828" xr:uid="{AE0688D0-D569-4C64-ACC7-A22D45DF3CAF}"/>
    <cellStyle name="Comma 3 2 2 2 3 4" xfId="35362" xr:uid="{4F8F4098-32FB-4B85-AD45-74654AF4FA8E}"/>
    <cellStyle name="Comma 3 2 2 2 4" xfId="30883" xr:uid="{DDD1E2FD-CE1E-427C-A538-B2E5AA17EE06}"/>
    <cellStyle name="Comma 3 2 2 3" xfId="9565" xr:uid="{A8740A16-3F5A-45F2-B45E-DF0987D1C175}"/>
    <cellStyle name="Comma 3 2 2 3 2" xfId="11074" xr:uid="{09F69221-D6F5-4E60-8773-50212C38E197}"/>
    <cellStyle name="Comma 3 2 2 3 2 2" xfId="12568" xr:uid="{940AA8C0-0E9B-41F0-9BB8-2FE894F61120}"/>
    <cellStyle name="Comma 3 2 2 3 2 2 2" xfId="17804" xr:uid="{D244027C-DFB3-4310-8A01-9A89C293DD05}"/>
    <cellStyle name="Comma 3 2 2 3 2 2 2 2" xfId="28270" xr:uid="{BC9D9649-8C37-4E4F-AAC7-281FD65F033C}"/>
    <cellStyle name="Comma 3 2 2 3 2 2 2 2 2" xfId="49939" xr:uid="{A49BE34D-A6AA-43FB-B933-1CFE9D534738}"/>
    <cellStyle name="Comma 3 2 2 3 2 2 2 3" xfId="39473" xr:uid="{2AAF4410-E19A-496C-965C-20971719F677}"/>
    <cellStyle name="Comma 3 2 2 3 2 2 3" xfId="23038" xr:uid="{055BB883-B5D6-4DE9-A65A-569033E94789}"/>
    <cellStyle name="Comma 3 2 2 3 2 2 3 2" xfId="44707" xr:uid="{946FE5D8-D9D7-4A10-A148-9D54387854F1}"/>
    <cellStyle name="Comma 3 2 2 3 2 2 4" xfId="34241" xr:uid="{51A8BEF1-F16D-4917-879B-FF51FC6BC7E9}"/>
    <cellStyle name="Comma 3 2 2 3 2 3" xfId="16310" xr:uid="{C26D3914-EE35-4953-8673-7A5DB184DAE2}"/>
    <cellStyle name="Comma 3 2 2 3 2 3 2" xfId="26776" xr:uid="{59E06D5E-978A-482D-B563-BD477716AF96}"/>
    <cellStyle name="Comma 3 2 2 3 2 3 2 2" xfId="48445" xr:uid="{D36B5E56-BD41-4ABD-973C-44E89BC2F2F3}"/>
    <cellStyle name="Comma 3 2 2 3 2 3 3" xfId="37979" xr:uid="{A8079789-370E-4B6A-9359-D94A5F5F19ED}"/>
    <cellStyle name="Comma 3 2 2 3 2 4" xfId="21544" xr:uid="{E9E93798-3B1B-465F-82C2-63045383D4AE}"/>
    <cellStyle name="Comma 3 2 2 3 2 4 2" xfId="43213" xr:uid="{E1159FBE-E256-4962-B525-3FE79EE356C6}"/>
    <cellStyle name="Comma 3 2 2 3 2 5" xfId="32747" xr:uid="{2B11A215-7595-4B81-87F6-37162169DEF9}"/>
    <cellStyle name="Comma 3 2 2 3 3" xfId="10327" xr:uid="{3329FE06-598D-4E38-BA45-EC4851571E9C}"/>
    <cellStyle name="Comma 3 2 2 3 3 2" xfId="15563" xr:uid="{92DAEC20-B811-44C6-B304-457B663D3E53}"/>
    <cellStyle name="Comma 3 2 2 3 3 2 2" xfId="26029" xr:uid="{06625D1B-1225-41BB-B4F0-6534E3D7CF6F}"/>
    <cellStyle name="Comma 3 2 2 3 3 2 2 2" xfId="47698" xr:uid="{D1AB81B3-8C60-4194-9EFD-EE7A8A84868B}"/>
    <cellStyle name="Comma 3 2 2 3 3 2 3" xfId="37232" xr:uid="{B9E501AB-9B06-42CB-A14A-D08761CFB2AD}"/>
    <cellStyle name="Comma 3 2 2 3 3 3" xfId="20797" xr:uid="{DD162EB4-2E92-4DF1-B3EB-1542E32B53B4}"/>
    <cellStyle name="Comma 3 2 2 3 3 3 2" xfId="42466" xr:uid="{19AD3952-B2B3-41A6-ABFB-FEA0708199AD}"/>
    <cellStyle name="Comma 3 2 2 3 3 4" xfId="32000" xr:uid="{EB85D348-EF3E-46C1-94BC-A33FDACF0E2D}"/>
    <cellStyle name="Comma 3 2 2 3 4" xfId="11821" xr:uid="{59677C2E-21AF-4C87-8166-4CBF38B01787}"/>
    <cellStyle name="Comma 3 2 2 3 4 2" xfId="17057" xr:uid="{A9CA7C8B-3280-4ED2-BB84-C57118AA0647}"/>
    <cellStyle name="Comma 3 2 2 3 4 2 2" xfId="27523" xr:uid="{87F1C97F-8428-466D-8D9A-92D92D058F2B}"/>
    <cellStyle name="Comma 3 2 2 3 4 2 2 2" xfId="49192" xr:uid="{A03A12AA-EBFC-484D-9FCA-0BEEA861ECE9}"/>
    <cellStyle name="Comma 3 2 2 3 4 2 3" xfId="38726" xr:uid="{945CA051-9F20-4D27-BD2C-7FAD134051C6}"/>
    <cellStyle name="Comma 3 2 2 3 4 3" xfId="22291" xr:uid="{B7D4045D-1E16-4D36-8667-B9E3659DA584}"/>
    <cellStyle name="Comma 3 2 2 3 4 3 2" xfId="43960" xr:uid="{F8D478E4-7607-4022-A9AC-60CDEF1E3601}"/>
    <cellStyle name="Comma 3 2 2 3 4 4" xfId="33494" xr:uid="{9D192292-7A6C-4FCA-8FA4-6F4351A12D57}"/>
    <cellStyle name="Comma 3 2 2 3 5" xfId="14064" xr:uid="{EA5E7365-172E-4D27-A111-7C077A4B98EB}"/>
    <cellStyle name="Comma 3 2 2 3 5 2" xfId="19296" xr:uid="{10E1AFF6-9CDC-424F-A066-F633C23923AE}"/>
    <cellStyle name="Comma 3 2 2 3 5 2 2" xfId="29762" xr:uid="{691657A0-F06E-4B85-B330-E60CC657CC0A}"/>
    <cellStyle name="Comma 3 2 2 3 5 2 2 2" xfId="51431" xr:uid="{26879E2D-6B5F-43FA-8691-38D2E2C01A1C}"/>
    <cellStyle name="Comma 3 2 2 3 5 2 3" xfId="40965" xr:uid="{2B57A52C-6AF7-472B-9B0D-5BB2B760C3B6}"/>
    <cellStyle name="Comma 3 2 2 3 5 3" xfId="24530" xr:uid="{A1A537F6-2860-4CB5-BB59-71DF024A404D}"/>
    <cellStyle name="Comma 3 2 2 3 5 3 2" xfId="46199" xr:uid="{F021A334-9CD5-4B32-883D-1A56DC4911D9}"/>
    <cellStyle name="Comma 3 2 2 3 5 4" xfId="35733" xr:uid="{26C88FD6-615C-4608-A832-4548EA2F97E4}"/>
    <cellStyle name="Comma 3 2 2 3 6" xfId="14817" xr:uid="{DB094CFF-5AC2-40C0-9DE8-AC18E2942375}"/>
    <cellStyle name="Comma 3 2 2 3 6 2" xfId="25283" xr:uid="{7114D7C0-2AE2-46F8-B9D7-2DDB91B18B88}"/>
    <cellStyle name="Comma 3 2 2 3 6 2 2" xfId="46952" xr:uid="{0FFAB1A8-0CA0-4063-B208-FF64ACE42A07}"/>
    <cellStyle name="Comma 3 2 2 3 6 3" xfId="36486" xr:uid="{7C0F175F-909B-4418-A240-16392BC1D508}"/>
    <cellStyle name="Comma 3 2 2 3 7" xfId="20051" xr:uid="{F19B071B-9C01-4FED-B257-BEDCCBB73C46}"/>
    <cellStyle name="Comma 3 2 2 3 7 2" xfId="41720" xr:uid="{CAB09633-365A-4DDC-9304-FC608DFA27DA}"/>
    <cellStyle name="Comma 3 2 2 3 8" xfId="31254" xr:uid="{5F8D4109-3BC5-43EF-8876-8854C0E1B32E}"/>
    <cellStyle name="Comma 3 2 2 4" xfId="13322" xr:uid="{DA77EACC-AABC-4430-83E0-550C2415E7D3}"/>
    <cellStyle name="Comma 3 2 2 4 2" xfId="18554" xr:uid="{A9137BAB-712C-4623-AADF-3AB29E8EC3D5}"/>
    <cellStyle name="Comma 3 2 2 4 2 2" xfId="29020" xr:uid="{AD823F36-B389-45FA-8667-39502874B6F0}"/>
    <cellStyle name="Comma 3 2 2 4 2 2 2" xfId="50689" xr:uid="{27C0101F-C016-47F1-9137-CEC95E381875}"/>
    <cellStyle name="Comma 3 2 2 4 2 3" xfId="40223" xr:uid="{5E3A45CF-B061-4E2E-B353-B24EFE496A5D}"/>
    <cellStyle name="Comma 3 2 2 4 3" xfId="23788" xr:uid="{4116A764-F0F6-4E12-A8FA-6C63DF904E7C}"/>
    <cellStyle name="Comma 3 2 2 4 3 2" xfId="45457" xr:uid="{EE200DBA-F59A-4928-987E-7603ECBFE47E}"/>
    <cellStyle name="Comma 3 2 2 4 4" xfId="34991" xr:uid="{75614A78-41E0-4080-90F6-141DEDB72F77}"/>
    <cellStyle name="Comma 3 2 2 5" xfId="30512" xr:uid="{40ED251E-E825-49A2-A1C0-744043768AAA}"/>
    <cellStyle name="Comma 3 2 3" xfId="9189" xr:uid="{00000000-0005-0000-0000-0000EC010000}"/>
    <cellStyle name="Comma 3 2 3 2" xfId="9938" xr:uid="{7A198810-1C56-47A1-8DC0-7ED78711BCB5}"/>
    <cellStyle name="Comma 3 2 3 2 2" xfId="11447" xr:uid="{E1C069FC-740C-42A8-8677-268C6C7A8D7A}"/>
    <cellStyle name="Comma 3 2 3 2 2 2" xfId="12941" xr:uid="{57DADD63-0D03-4180-8538-15B1DA79943F}"/>
    <cellStyle name="Comma 3 2 3 2 2 2 2" xfId="18177" xr:uid="{F23F9B3E-B3BE-44E6-816F-CD5929F8A990}"/>
    <cellStyle name="Comma 3 2 3 2 2 2 2 2" xfId="28643" xr:uid="{A5D3B88E-A1F7-421A-A265-E1EE15153075}"/>
    <cellStyle name="Comma 3 2 3 2 2 2 2 2 2" xfId="50312" xr:uid="{62F262D9-C1C2-4F72-849C-721FF6DC40F9}"/>
    <cellStyle name="Comma 3 2 3 2 2 2 2 3" xfId="39846" xr:uid="{E1651C2A-9A5A-44A3-9EC9-8F015580A7B4}"/>
    <cellStyle name="Comma 3 2 3 2 2 2 3" xfId="23411" xr:uid="{9CFC43C3-B28A-4B38-8E0A-4BB088B4CE82}"/>
    <cellStyle name="Comma 3 2 3 2 2 2 3 2" xfId="45080" xr:uid="{71F288F3-DD1B-415A-A500-AE09F1EBFC89}"/>
    <cellStyle name="Comma 3 2 3 2 2 2 4" xfId="34614" xr:uid="{C77213F6-CF05-4B07-B5AC-7170C2BF3453}"/>
    <cellStyle name="Comma 3 2 3 2 2 3" xfId="16683" xr:uid="{B457DE69-8E9D-4EBC-BA19-6FDD789D8689}"/>
    <cellStyle name="Comma 3 2 3 2 2 3 2" xfId="27149" xr:uid="{46A78C94-75CF-457B-A304-D56235FA2F36}"/>
    <cellStyle name="Comma 3 2 3 2 2 3 2 2" xfId="48818" xr:uid="{B6B51003-D804-4B09-B50F-89EDFC331DC2}"/>
    <cellStyle name="Comma 3 2 3 2 2 3 3" xfId="38352" xr:uid="{C8638CEA-4D50-4AB9-BFF4-157C452157C0}"/>
    <cellStyle name="Comma 3 2 3 2 2 4" xfId="21917" xr:uid="{ADB3F85F-DC83-454E-887C-246DFAD4037A}"/>
    <cellStyle name="Comma 3 2 3 2 2 4 2" xfId="43586" xr:uid="{F8D03116-8C7E-4805-9D99-833AB619AC1D}"/>
    <cellStyle name="Comma 3 2 3 2 2 5" xfId="33120" xr:uid="{B46B4F9D-E58B-4DFA-B6DC-05A190BC067F}"/>
    <cellStyle name="Comma 3 2 3 2 3" xfId="10700" xr:uid="{E3815ED5-D64F-4868-AC17-C3B848E1C28C}"/>
    <cellStyle name="Comma 3 2 3 2 3 2" xfId="15936" xr:uid="{5B76F38C-12D9-4D27-AD4B-4D29F22AA8D8}"/>
    <cellStyle name="Comma 3 2 3 2 3 2 2" xfId="26402" xr:uid="{1CDF0F2B-BCCE-472D-B4BE-A26D24FB06A5}"/>
    <cellStyle name="Comma 3 2 3 2 3 2 2 2" xfId="48071" xr:uid="{35B65ADE-D2AD-4166-B13D-DB08B034B208}"/>
    <cellStyle name="Comma 3 2 3 2 3 2 3" xfId="37605" xr:uid="{8A200A15-3C9B-4765-B9B2-ABB0404B7FF8}"/>
    <cellStyle name="Comma 3 2 3 2 3 3" xfId="21170" xr:uid="{90D18BD3-E2D4-40C3-AAD0-476FC39C78E9}"/>
    <cellStyle name="Comma 3 2 3 2 3 3 2" xfId="42839" xr:uid="{98F514C9-3576-43D0-81B5-2932024FAC91}"/>
    <cellStyle name="Comma 3 2 3 2 3 4" xfId="32373" xr:uid="{6D459BAD-296D-40CB-BD66-E8AA4D409C8E}"/>
    <cellStyle name="Comma 3 2 3 2 4" xfId="12194" xr:uid="{4C663A8B-DD3E-4582-82FB-85F52C5DC882}"/>
    <cellStyle name="Comma 3 2 3 2 4 2" xfId="17430" xr:uid="{428F0127-69EA-486B-B25C-BDEB0EF65AD6}"/>
    <cellStyle name="Comma 3 2 3 2 4 2 2" xfId="27896" xr:uid="{718CD9D6-3B1F-412C-87C3-0A3DC3A15DAF}"/>
    <cellStyle name="Comma 3 2 3 2 4 2 2 2" xfId="49565" xr:uid="{E51B7458-EE9D-4E7D-8607-E69118491EF0}"/>
    <cellStyle name="Comma 3 2 3 2 4 2 3" xfId="39099" xr:uid="{E1ED8BEF-509E-4983-B771-BD4C585E5670}"/>
    <cellStyle name="Comma 3 2 3 2 4 3" xfId="22664" xr:uid="{FD3A7FAB-7107-499D-AA1B-8E6A5FB51AEA}"/>
    <cellStyle name="Comma 3 2 3 2 4 3 2" xfId="44333" xr:uid="{3ED33C8F-7DCF-46C5-A277-05690517DEDC}"/>
    <cellStyle name="Comma 3 2 3 2 4 4" xfId="33867" xr:uid="{694E1693-8E39-4F0B-9733-8AD85397FEB2}"/>
    <cellStyle name="Comma 3 2 3 2 5" xfId="14437" xr:uid="{F3C226DC-F1F9-48E1-9A37-3A0B889DD3E4}"/>
    <cellStyle name="Comma 3 2 3 2 5 2" xfId="19669" xr:uid="{CB4E2C95-4ED9-450D-9256-BF5F1CF6D258}"/>
    <cellStyle name="Comma 3 2 3 2 5 2 2" xfId="30135" xr:uid="{09755724-12ED-41CE-A5D2-9AF8C493A66E}"/>
    <cellStyle name="Comma 3 2 3 2 5 2 2 2" xfId="51804" xr:uid="{D04C9DB9-A38A-4DD1-8678-10934E04D7F5}"/>
    <cellStyle name="Comma 3 2 3 2 5 2 3" xfId="41338" xr:uid="{CD0AB390-AF70-4814-8023-26A244C9FC74}"/>
    <cellStyle name="Comma 3 2 3 2 5 3" xfId="24903" xr:uid="{6238ED71-4048-4BD0-BEBF-0559D0FE9C2C}"/>
    <cellStyle name="Comma 3 2 3 2 5 3 2" xfId="46572" xr:uid="{4D6E692B-2C53-40DF-A531-3BA685B9460F}"/>
    <cellStyle name="Comma 3 2 3 2 5 4" xfId="36106" xr:uid="{DD5A0D7B-4C4C-4F7F-9803-559300244178}"/>
    <cellStyle name="Comma 3 2 3 2 6" xfId="15190" xr:uid="{CFD1BA7C-9E96-4199-BC75-F4040229E62C}"/>
    <cellStyle name="Comma 3 2 3 2 6 2" xfId="25656" xr:uid="{4B0C897E-98D0-41C4-BBA7-B553D90C378D}"/>
    <cellStyle name="Comma 3 2 3 2 6 2 2" xfId="47325" xr:uid="{F707D9E3-A2AF-4867-B5B5-9BCF91E855CF}"/>
    <cellStyle name="Comma 3 2 3 2 6 3" xfId="36859" xr:uid="{E6F43CD6-EE7D-41A3-B1AD-CEB9BB29DB6F}"/>
    <cellStyle name="Comma 3 2 3 2 7" xfId="20424" xr:uid="{15A96BC4-ECBC-4210-ACB9-D932A79F910B}"/>
    <cellStyle name="Comma 3 2 3 2 7 2" xfId="42093" xr:uid="{242F4E2A-E63A-49F2-8989-3FBB054853BB}"/>
    <cellStyle name="Comma 3 2 3 2 8" xfId="31627" xr:uid="{241C9689-9E46-455A-81BB-CE88C9578C3C}"/>
    <cellStyle name="Comma 3 2 3 3" xfId="13692" xr:uid="{C3E0D169-EED0-4B3C-A949-6BDB8BF548B6}"/>
    <cellStyle name="Comma 3 2 3 3 2" xfId="18924" xr:uid="{E4AFEEC9-4890-4C37-8F43-843B5E694EB5}"/>
    <cellStyle name="Comma 3 2 3 3 2 2" xfId="29390" xr:uid="{06103FBF-32FE-4D83-B5B7-F2C1447471E6}"/>
    <cellStyle name="Comma 3 2 3 3 2 2 2" xfId="51059" xr:uid="{DB84A5A9-5181-4168-9E5B-D9B116436B34}"/>
    <cellStyle name="Comma 3 2 3 3 2 3" xfId="40593" xr:uid="{43D25E69-41B8-4C89-9F00-18C59A5E14F3}"/>
    <cellStyle name="Comma 3 2 3 3 3" xfId="24158" xr:uid="{4F110CC2-6974-499D-BA02-D72D79277C22}"/>
    <cellStyle name="Comma 3 2 3 3 3 2" xfId="45827" xr:uid="{72B11C97-5B68-417A-B05D-5B2B2B10D4B7}"/>
    <cellStyle name="Comma 3 2 3 3 4" xfId="35361" xr:uid="{B6697233-7139-4E04-9A81-20067FF36711}"/>
    <cellStyle name="Comma 3 2 3 4" xfId="30882" xr:uid="{79FD133B-7A93-467C-874F-0ECD05E71F8A}"/>
    <cellStyle name="Comma 3 2 4" xfId="9564" xr:uid="{9AE193A3-E4CB-4CA5-AFE9-F99F3DAEFA17}"/>
    <cellStyle name="Comma 3 2 4 2" xfId="11073" xr:uid="{848979E4-D5B1-4BE8-BAE1-D0A3A0543503}"/>
    <cellStyle name="Comma 3 2 4 2 2" xfId="12567" xr:uid="{9485BCC3-386D-4557-BCC4-579F7FA40617}"/>
    <cellStyle name="Comma 3 2 4 2 2 2" xfId="17803" xr:uid="{8C29ACA9-3430-47B2-988C-38E18B983596}"/>
    <cellStyle name="Comma 3 2 4 2 2 2 2" xfId="28269" xr:uid="{820F1019-A5EB-447A-B5A4-E8B83EBEE576}"/>
    <cellStyle name="Comma 3 2 4 2 2 2 2 2" xfId="49938" xr:uid="{DB3A66DF-D118-4E14-867E-3B94799E990B}"/>
    <cellStyle name="Comma 3 2 4 2 2 2 3" xfId="39472" xr:uid="{004981E3-0080-45EB-A6B5-1E8C2A5F2842}"/>
    <cellStyle name="Comma 3 2 4 2 2 3" xfId="23037" xr:uid="{350C3134-BD37-43DE-9FEE-5287062F54BC}"/>
    <cellStyle name="Comma 3 2 4 2 2 3 2" xfId="44706" xr:uid="{21262135-BB3E-4AA5-A06F-487D66F6A046}"/>
    <cellStyle name="Comma 3 2 4 2 2 4" xfId="34240" xr:uid="{85496CDC-D5A6-4C70-84F9-E57D1D4EC703}"/>
    <cellStyle name="Comma 3 2 4 2 3" xfId="16309" xr:uid="{FBB4673B-3477-4621-9226-AF3876D1782F}"/>
    <cellStyle name="Comma 3 2 4 2 3 2" xfId="26775" xr:uid="{4E4F1805-8A91-4670-ACCE-78F8786D898B}"/>
    <cellStyle name="Comma 3 2 4 2 3 2 2" xfId="48444" xr:uid="{FB8FA942-41FB-416A-A504-ED1E8F549A93}"/>
    <cellStyle name="Comma 3 2 4 2 3 3" xfId="37978" xr:uid="{393C9470-D3B7-4D57-A989-FF9FB640FCF4}"/>
    <cellStyle name="Comma 3 2 4 2 4" xfId="21543" xr:uid="{6AF87F00-E166-46F0-880C-D90F17BCEBEC}"/>
    <cellStyle name="Comma 3 2 4 2 4 2" xfId="43212" xr:uid="{1E2CCBB3-E315-4FE8-A012-C974CAB51E47}"/>
    <cellStyle name="Comma 3 2 4 2 5" xfId="32746" xr:uid="{AD5D955C-9A15-46DD-B24C-B173818C2122}"/>
    <cellStyle name="Comma 3 2 4 3" xfId="10326" xr:uid="{F9920902-F714-4EDE-8DBA-605E48779F99}"/>
    <cellStyle name="Comma 3 2 4 3 2" xfId="15562" xr:uid="{8B07E367-FEB6-4E04-B51E-4706F8A5E42D}"/>
    <cellStyle name="Comma 3 2 4 3 2 2" xfId="26028" xr:uid="{A8EDB3FC-791F-4376-BA0F-952A34F9DBA6}"/>
    <cellStyle name="Comma 3 2 4 3 2 2 2" xfId="47697" xr:uid="{B0C8EA8D-9F68-4EB3-9E74-89BC48C88286}"/>
    <cellStyle name="Comma 3 2 4 3 2 3" xfId="37231" xr:uid="{27561234-A21A-458F-8C1C-777EC44A3DF5}"/>
    <cellStyle name="Comma 3 2 4 3 3" xfId="20796" xr:uid="{0520EE04-5FA3-4D3F-A136-EEE291FB3A49}"/>
    <cellStyle name="Comma 3 2 4 3 3 2" xfId="42465" xr:uid="{F11AB777-6683-4B39-ACE3-8854488AD91E}"/>
    <cellStyle name="Comma 3 2 4 3 4" xfId="31999" xr:uid="{7ED42577-E9A9-4145-BA85-E6E0806D1E1C}"/>
    <cellStyle name="Comma 3 2 4 4" xfId="11820" xr:uid="{A7AE1321-FEB1-46ED-8295-0B3A5D9D49E6}"/>
    <cellStyle name="Comma 3 2 4 4 2" xfId="17056" xr:uid="{428DEBEF-3F1F-4C74-91FC-FE1F5A50F72D}"/>
    <cellStyle name="Comma 3 2 4 4 2 2" xfId="27522" xr:uid="{B3F59296-FDCD-4BCB-8113-25C1F9B98BC4}"/>
    <cellStyle name="Comma 3 2 4 4 2 2 2" xfId="49191" xr:uid="{E3A491EF-FDF3-445B-B4D4-4795D7A09F73}"/>
    <cellStyle name="Comma 3 2 4 4 2 3" xfId="38725" xr:uid="{8B2CC947-A848-4B94-9771-A059B6CB300F}"/>
    <cellStyle name="Comma 3 2 4 4 3" xfId="22290" xr:uid="{827CA016-CE01-4311-BD84-2ED413C6EA2B}"/>
    <cellStyle name="Comma 3 2 4 4 3 2" xfId="43959" xr:uid="{2035E46A-4A09-446E-A6B3-C57F3899C8D8}"/>
    <cellStyle name="Comma 3 2 4 4 4" xfId="33493" xr:uid="{94A342A1-EA80-42DC-9203-3358BA3EF25B}"/>
    <cellStyle name="Comma 3 2 4 5" xfId="14063" xr:uid="{E7C7BB2D-389B-40ED-B1FE-BA9A6DB28FF6}"/>
    <cellStyle name="Comma 3 2 4 5 2" xfId="19295" xr:uid="{9F9FFEBF-7B85-4629-85CC-13DBCEE07A62}"/>
    <cellStyle name="Comma 3 2 4 5 2 2" xfId="29761" xr:uid="{CD214618-BC30-4225-9781-EF4B144B7FBE}"/>
    <cellStyle name="Comma 3 2 4 5 2 2 2" xfId="51430" xr:uid="{F5985121-0749-4BAF-8040-277929E2EF02}"/>
    <cellStyle name="Comma 3 2 4 5 2 3" xfId="40964" xr:uid="{CCEEF5A3-BEC1-4646-826D-D423449CCD20}"/>
    <cellStyle name="Comma 3 2 4 5 3" xfId="24529" xr:uid="{32BDA2D2-ED73-4D80-A71A-09EFE5A0C48C}"/>
    <cellStyle name="Comma 3 2 4 5 3 2" xfId="46198" xr:uid="{111C0A39-D89B-4E4D-9EF8-1A43B74E99EF}"/>
    <cellStyle name="Comma 3 2 4 5 4" xfId="35732" xr:uid="{0FFECB7C-6963-4D53-A727-09DD831B362F}"/>
    <cellStyle name="Comma 3 2 4 6" xfId="14816" xr:uid="{15CF0C37-1BFD-4D3E-91A9-3B0A1F8607DA}"/>
    <cellStyle name="Comma 3 2 4 6 2" xfId="25282" xr:uid="{64EC7F6B-A420-4386-B77A-1FA17167D186}"/>
    <cellStyle name="Comma 3 2 4 6 2 2" xfId="46951" xr:uid="{02BE2E05-ADD7-40F8-B160-1D808AD578A4}"/>
    <cellStyle name="Comma 3 2 4 6 3" xfId="36485" xr:uid="{2B939CE0-DCCC-4382-93FB-C122FCA8BBD4}"/>
    <cellStyle name="Comma 3 2 4 7" xfId="20050" xr:uid="{86028E72-C085-417C-9BE2-621214374345}"/>
    <cellStyle name="Comma 3 2 4 7 2" xfId="41719" xr:uid="{6B8FEB51-32BE-4043-AEE7-9A84024BF5D5}"/>
    <cellStyle name="Comma 3 2 4 8" xfId="31253" xr:uid="{EDC7B12F-6882-419C-92A2-D3B0511C65AE}"/>
    <cellStyle name="Comma 3 2 5" xfId="13321" xr:uid="{59731368-B1A8-4615-939B-5BFE752A9426}"/>
    <cellStyle name="Comma 3 2 5 2" xfId="18553" xr:uid="{6D1F9109-4D33-4BFD-BC05-09C53460B471}"/>
    <cellStyle name="Comma 3 2 5 2 2" xfId="29019" xr:uid="{81AB8E74-558E-4222-88C4-172DAA735F16}"/>
    <cellStyle name="Comma 3 2 5 2 2 2" xfId="50688" xr:uid="{BC1C7D17-33F3-47DE-A71B-4E8DB31616E7}"/>
    <cellStyle name="Comma 3 2 5 2 3" xfId="40222" xr:uid="{02A9114C-3801-4080-8FF1-2EE12DD6F6F1}"/>
    <cellStyle name="Comma 3 2 5 3" xfId="23787" xr:uid="{2CB30357-7898-4509-990C-D6F3CFCFCB37}"/>
    <cellStyle name="Comma 3 2 5 3 2" xfId="45456" xr:uid="{4DBAA645-BAF8-4FBE-8324-560086BD227B}"/>
    <cellStyle name="Comma 3 2 5 4" xfId="34990" xr:uid="{982668B5-0C66-4FCF-A235-67A6C2DDFD11}"/>
    <cellStyle name="Comma 3 2 6" xfId="30511" xr:uid="{9D56C222-2723-42FC-9622-59CD4A2C29F4}"/>
    <cellStyle name="Comma 3 3" xfId="105" xr:uid="{00000000-0005-0000-0000-0000ED010000}"/>
    <cellStyle name="Comma 3 3 2" xfId="9156" xr:uid="{00000000-0005-0000-0000-0000EE010000}"/>
    <cellStyle name="Comma 3 3 2 2" xfId="9905" xr:uid="{ECC785AD-3505-4BF4-8C1F-DD40E43FE3C4}"/>
    <cellStyle name="Comma 3 3 2 2 2" xfId="11414" xr:uid="{96154A86-0145-42EE-B27A-BE72FD1F22DF}"/>
    <cellStyle name="Comma 3 3 2 2 2 2" xfId="12908" xr:uid="{AFC90FFE-0525-45D7-A490-F754A51BC10E}"/>
    <cellStyle name="Comma 3 3 2 2 2 2 2" xfId="18144" xr:uid="{6CF9791C-78D7-4BF5-9B50-8EF340328C3C}"/>
    <cellStyle name="Comma 3 3 2 2 2 2 2 2" xfId="28610" xr:uid="{3A881A20-FC59-4119-96B4-B8B4CFCEF0B8}"/>
    <cellStyle name="Comma 3 3 2 2 2 2 2 2 2" xfId="50279" xr:uid="{204FE64E-8556-41EC-8437-DD2686C25838}"/>
    <cellStyle name="Comma 3 3 2 2 2 2 2 3" xfId="39813" xr:uid="{F4C14DDF-533D-474B-8060-BAC4FC849A07}"/>
    <cellStyle name="Comma 3 3 2 2 2 2 3" xfId="23378" xr:uid="{0C313160-8EEB-4105-A6B3-A99EE9C124A7}"/>
    <cellStyle name="Comma 3 3 2 2 2 2 3 2" xfId="45047" xr:uid="{C928CAFF-5E06-477E-8128-15783AC54BDB}"/>
    <cellStyle name="Comma 3 3 2 2 2 2 4" xfId="34581" xr:uid="{C1778E6B-DAF5-491C-B679-0171F7B383D4}"/>
    <cellStyle name="Comma 3 3 2 2 2 3" xfId="16650" xr:uid="{459FCD2A-3977-4A96-9B1D-0793F277BBE8}"/>
    <cellStyle name="Comma 3 3 2 2 2 3 2" xfId="27116" xr:uid="{1C112F5E-9307-42F7-85B0-7EBECC327C76}"/>
    <cellStyle name="Comma 3 3 2 2 2 3 2 2" xfId="48785" xr:uid="{886C3552-F403-4809-B75F-FC243A2BF4F4}"/>
    <cellStyle name="Comma 3 3 2 2 2 3 3" xfId="38319" xr:uid="{C2610197-8A5F-4C03-B3A2-B1F099597702}"/>
    <cellStyle name="Comma 3 3 2 2 2 4" xfId="21884" xr:uid="{3FAB4A60-E5DE-4BBC-A71D-194F60238AF8}"/>
    <cellStyle name="Comma 3 3 2 2 2 4 2" xfId="43553" xr:uid="{4F11C678-9055-43A4-94C9-115A1DB5E0A1}"/>
    <cellStyle name="Comma 3 3 2 2 2 5" xfId="33087" xr:uid="{9FB7E2AC-33DA-4138-8AE1-6B8E524A5B7D}"/>
    <cellStyle name="Comma 3 3 2 2 3" xfId="10667" xr:uid="{995959F4-0F22-4241-B414-A95E09DB34CA}"/>
    <cellStyle name="Comma 3 3 2 2 3 2" xfId="15903" xr:uid="{11C6CDF2-0ADF-4ECE-B67B-2E932E472EB4}"/>
    <cellStyle name="Comma 3 3 2 2 3 2 2" xfId="26369" xr:uid="{8C4DF33D-95C1-40CB-AA2E-CBB7AF302F61}"/>
    <cellStyle name="Comma 3 3 2 2 3 2 2 2" xfId="48038" xr:uid="{5CD2BFF5-7C05-451C-B37A-E887A5772B2F}"/>
    <cellStyle name="Comma 3 3 2 2 3 2 3" xfId="37572" xr:uid="{36497A1B-F457-45F5-BE84-9D32DE6DBCA1}"/>
    <cellStyle name="Comma 3 3 2 2 3 3" xfId="21137" xr:uid="{131E10C3-88E2-4886-A6B0-2D60FA6EF26C}"/>
    <cellStyle name="Comma 3 3 2 2 3 3 2" xfId="42806" xr:uid="{235C29CB-4C4D-4A57-8ECA-4C1368CBF127}"/>
    <cellStyle name="Comma 3 3 2 2 3 4" xfId="32340" xr:uid="{4EDC6DE6-AAC4-461E-9302-66FE4099289C}"/>
    <cellStyle name="Comma 3 3 2 2 4" xfId="12161" xr:uid="{659C7A7F-A2C5-49DB-B8DC-3B040763709D}"/>
    <cellStyle name="Comma 3 3 2 2 4 2" xfId="17397" xr:uid="{D6AF245D-85C2-4D14-BE2D-F183A714C4E8}"/>
    <cellStyle name="Comma 3 3 2 2 4 2 2" xfId="27863" xr:uid="{C01769EB-46D1-4524-AA56-AB04B07800EA}"/>
    <cellStyle name="Comma 3 3 2 2 4 2 2 2" xfId="49532" xr:uid="{BAB2AA4B-927E-4E17-98CF-C37BE36A3B8F}"/>
    <cellStyle name="Comma 3 3 2 2 4 2 3" xfId="39066" xr:uid="{F6DDFB37-7EBC-418F-8B48-FE56D9511531}"/>
    <cellStyle name="Comma 3 3 2 2 4 3" xfId="22631" xr:uid="{68B93529-9E19-447A-B7B4-9E608DFCC3AE}"/>
    <cellStyle name="Comma 3 3 2 2 4 3 2" xfId="44300" xr:uid="{119FC93F-A997-4114-89E5-CBCD2C1DCCBD}"/>
    <cellStyle name="Comma 3 3 2 2 4 4" xfId="33834" xr:uid="{3853B930-0CD9-431C-B5DA-E5F48E83D137}"/>
    <cellStyle name="Comma 3 3 2 2 5" xfId="14404" xr:uid="{25CBD60D-C9DA-438E-BEE8-96DBED2A36CC}"/>
    <cellStyle name="Comma 3 3 2 2 5 2" xfId="19636" xr:uid="{2D47F457-85B5-4D5C-9504-2F7D4B379E12}"/>
    <cellStyle name="Comma 3 3 2 2 5 2 2" xfId="30102" xr:uid="{CE70FE91-F774-491A-ADCC-CFE1DDF6C558}"/>
    <cellStyle name="Comma 3 3 2 2 5 2 2 2" xfId="51771" xr:uid="{59ED697C-445E-4A5A-8EDE-D803C6236702}"/>
    <cellStyle name="Comma 3 3 2 2 5 2 3" xfId="41305" xr:uid="{BD543779-2EA6-4A2C-A7E7-DB6C21ECC722}"/>
    <cellStyle name="Comma 3 3 2 2 5 3" xfId="24870" xr:uid="{68BE96F8-E545-4E54-8DD4-CED272051EB6}"/>
    <cellStyle name="Comma 3 3 2 2 5 3 2" xfId="46539" xr:uid="{101D69D9-073E-4EBB-827D-76D8DE963C6B}"/>
    <cellStyle name="Comma 3 3 2 2 5 4" xfId="36073" xr:uid="{0A51B3DF-0FC4-4954-91C3-D7CD13C210FA}"/>
    <cellStyle name="Comma 3 3 2 2 6" xfId="15157" xr:uid="{26388BCF-0B5F-4AA2-A590-49D1D91E0E9A}"/>
    <cellStyle name="Comma 3 3 2 2 6 2" xfId="25623" xr:uid="{CA528E97-9E8D-4417-9C2C-FA70096237EC}"/>
    <cellStyle name="Comma 3 3 2 2 6 2 2" xfId="47292" xr:uid="{7FE3BACE-8BA0-4A00-8287-578103232935}"/>
    <cellStyle name="Comma 3 3 2 2 6 3" xfId="36826" xr:uid="{7BD35EC3-5602-424E-8862-8C8E2428BF39}"/>
    <cellStyle name="Comma 3 3 2 2 7" xfId="20391" xr:uid="{93DFC7B7-5E84-43AF-B8CF-DDE04324C348}"/>
    <cellStyle name="Comma 3 3 2 2 7 2" xfId="42060" xr:uid="{46A62A85-5FEC-46FC-9608-22F6384A85A2}"/>
    <cellStyle name="Comma 3 3 2 2 8" xfId="31594" xr:uid="{0AAAE2B3-7036-4CE4-B75F-43693E4EF03D}"/>
    <cellStyle name="Comma 3 3 2 3" xfId="13659" xr:uid="{044F7964-DFCE-4D10-9111-57EE3924058A}"/>
    <cellStyle name="Comma 3 3 2 3 2" xfId="18891" xr:uid="{C82DB90D-E5D1-45C3-9FAB-D2E0F4C76EB5}"/>
    <cellStyle name="Comma 3 3 2 3 2 2" xfId="29357" xr:uid="{4912E4F4-032D-4BF9-8038-240B6189DB87}"/>
    <cellStyle name="Comma 3 3 2 3 2 2 2" xfId="51026" xr:uid="{AE7FCFB1-2254-4B61-9D79-977E4871D12E}"/>
    <cellStyle name="Comma 3 3 2 3 2 3" xfId="40560" xr:uid="{2F52DE24-EFE2-48E5-B470-23F6C898E145}"/>
    <cellStyle name="Comma 3 3 2 3 3" xfId="24125" xr:uid="{CEF5661F-2E2B-465A-971A-06A78A28F215}"/>
    <cellStyle name="Comma 3 3 2 3 3 2" xfId="45794" xr:uid="{AC4F4308-597B-47E9-8F5F-95F434A9F706}"/>
    <cellStyle name="Comma 3 3 2 3 4" xfId="35328" xr:uid="{47C7BFA3-8BFC-47AD-8A3E-FAF1A25CED1B}"/>
    <cellStyle name="Comma 3 3 2 4" xfId="30849" xr:uid="{1A656AD1-FBBC-437B-9077-231F4BE34E92}"/>
    <cellStyle name="Comma 3 3 3" xfId="9531" xr:uid="{C9F85FBD-1E29-48FA-9C3C-2CDEDCCE185D}"/>
    <cellStyle name="Comma 3 3 3 2" xfId="11040" xr:uid="{AE97D89A-C851-4055-AB75-73E5809BF129}"/>
    <cellStyle name="Comma 3 3 3 2 2" xfId="12534" xr:uid="{48137B5B-AB80-41FB-8C45-C46DB8631070}"/>
    <cellStyle name="Comma 3 3 3 2 2 2" xfId="17770" xr:uid="{CE771B9B-B006-4A15-963B-AED805C18E26}"/>
    <cellStyle name="Comma 3 3 3 2 2 2 2" xfId="28236" xr:uid="{F4C57FC3-9C32-44BB-BF0E-D80BBC74C3D5}"/>
    <cellStyle name="Comma 3 3 3 2 2 2 2 2" xfId="49905" xr:uid="{4D024BDD-6A23-4A84-BCC6-1B28ED9A24EC}"/>
    <cellStyle name="Comma 3 3 3 2 2 2 3" xfId="39439" xr:uid="{D87B694B-A069-4965-AE5B-08CE40802D97}"/>
    <cellStyle name="Comma 3 3 3 2 2 3" xfId="23004" xr:uid="{6E684648-53BA-452A-8E4C-5A56E14E47BA}"/>
    <cellStyle name="Comma 3 3 3 2 2 3 2" xfId="44673" xr:uid="{CF72A158-91ED-40ED-90CD-530501772795}"/>
    <cellStyle name="Comma 3 3 3 2 2 4" xfId="34207" xr:uid="{EA275094-0C76-4978-9B0D-A9DE4407BCBA}"/>
    <cellStyle name="Comma 3 3 3 2 3" xfId="16276" xr:uid="{8257B7C9-1978-4D81-AD16-FE0E2D431FB9}"/>
    <cellStyle name="Comma 3 3 3 2 3 2" xfId="26742" xr:uid="{254F37D6-AB44-4370-B150-0A615EDFEA89}"/>
    <cellStyle name="Comma 3 3 3 2 3 2 2" xfId="48411" xr:uid="{AF47CA43-8737-45C5-8729-73D815814CB7}"/>
    <cellStyle name="Comma 3 3 3 2 3 3" xfId="37945" xr:uid="{98B90BA9-C1E9-4E54-B173-E023D96B99D0}"/>
    <cellStyle name="Comma 3 3 3 2 4" xfId="21510" xr:uid="{194BEB3E-B0E4-4AE9-8E4E-6707EE1C3AE3}"/>
    <cellStyle name="Comma 3 3 3 2 4 2" xfId="43179" xr:uid="{9E08084E-7B2D-45C6-875B-AA5F2CBDC27C}"/>
    <cellStyle name="Comma 3 3 3 2 5" xfId="32713" xr:uid="{D3304C07-8EB4-490A-8543-EA15730264C4}"/>
    <cellStyle name="Comma 3 3 3 3" xfId="10293" xr:uid="{D41EF8C4-1BAB-4E19-B24E-9FD82E34D8D8}"/>
    <cellStyle name="Comma 3 3 3 3 2" xfId="15529" xr:uid="{95462A20-F2B3-4413-97A7-A2E0DD7B0806}"/>
    <cellStyle name="Comma 3 3 3 3 2 2" xfId="25995" xr:uid="{4D8B3ED5-557D-47F7-8BE0-195C7FB5C2DA}"/>
    <cellStyle name="Comma 3 3 3 3 2 2 2" xfId="47664" xr:uid="{94DE72C7-99F4-4D21-B408-EF8AD556466C}"/>
    <cellStyle name="Comma 3 3 3 3 2 3" xfId="37198" xr:uid="{8B7AD15C-9939-4C29-8900-BC4536F99648}"/>
    <cellStyle name="Comma 3 3 3 3 3" xfId="20763" xr:uid="{41EC9FD1-D3FB-4EC5-844B-25716F957E20}"/>
    <cellStyle name="Comma 3 3 3 3 3 2" xfId="42432" xr:uid="{A211642B-C8F5-47CB-9FFE-94010CACD081}"/>
    <cellStyle name="Comma 3 3 3 3 4" xfId="31966" xr:uid="{DB65C800-24EB-402A-B94E-3A3C0E9005F7}"/>
    <cellStyle name="Comma 3 3 3 4" xfId="11787" xr:uid="{9C83C63C-FCD4-4B19-88B3-22A7A43F5674}"/>
    <cellStyle name="Comma 3 3 3 4 2" xfId="17023" xr:uid="{3A7622ED-FCAA-448C-9BE9-355525462AD5}"/>
    <cellStyle name="Comma 3 3 3 4 2 2" xfId="27489" xr:uid="{18389761-4733-485A-9141-F8A95D62B933}"/>
    <cellStyle name="Comma 3 3 3 4 2 2 2" xfId="49158" xr:uid="{10665BC2-EB77-414B-B6FA-2C00710371CE}"/>
    <cellStyle name="Comma 3 3 3 4 2 3" xfId="38692" xr:uid="{92C09F4E-DB7D-4669-8C74-D3FD122D17E1}"/>
    <cellStyle name="Comma 3 3 3 4 3" xfId="22257" xr:uid="{A06A4574-B510-44D2-9CF0-21A2DC5279ED}"/>
    <cellStyle name="Comma 3 3 3 4 3 2" xfId="43926" xr:uid="{996024B0-9161-4B68-B412-A56DBBB96284}"/>
    <cellStyle name="Comma 3 3 3 4 4" xfId="33460" xr:uid="{14E69D1A-F377-4F60-A21D-BB0B39EC9AB7}"/>
    <cellStyle name="Comma 3 3 3 5" xfId="14030" xr:uid="{7A80256C-95D3-4F2E-97B1-A4E45CD28ED2}"/>
    <cellStyle name="Comma 3 3 3 5 2" xfId="19262" xr:uid="{774E2E0A-B9EA-400F-A429-028C89149B3F}"/>
    <cellStyle name="Comma 3 3 3 5 2 2" xfId="29728" xr:uid="{BE794D83-A2D9-41B7-B79D-96FFAA9AC866}"/>
    <cellStyle name="Comma 3 3 3 5 2 2 2" xfId="51397" xr:uid="{056A6EE2-AECA-4FC4-97AD-6088D1FC5B02}"/>
    <cellStyle name="Comma 3 3 3 5 2 3" xfId="40931" xr:uid="{BBA1012B-F906-4D98-8125-39362B6FF348}"/>
    <cellStyle name="Comma 3 3 3 5 3" xfId="24496" xr:uid="{D8511641-6483-4269-8C5C-DE4CFBEB5C96}"/>
    <cellStyle name="Comma 3 3 3 5 3 2" xfId="46165" xr:uid="{76D6953B-084A-449A-B9FC-31D41E75FEC6}"/>
    <cellStyle name="Comma 3 3 3 5 4" xfId="35699" xr:uid="{A65D61F6-25F6-40EF-AF8C-E2634ED70EA3}"/>
    <cellStyle name="Comma 3 3 3 6" xfId="14783" xr:uid="{D443AC60-24FB-4A52-BEBE-FA7A69AC7E5A}"/>
    <cellStyle name="Comma 3 3 3 6 2" xfId="25249" xr:uid="{C6173A32-16B4-4A32-8D33-FC7F1254690F}"/>
    <cellStyle name="Comma 3 3 3 6 2 2" xfId="46918" xr:uid="{D3208A17-4FF4-4D13-9C4B-F88749E01BBA}"/>
    <cellStyle name="Comma 3 3 3 6 3" xfId="36452" xr:uid="{E3545E69-B83D-4D93-B041-BE14C4A614CB}"/>
    <cellStyle name="Comma 3 3 3 7" xfId="20017" xr:uid="{ED1859C6-3745-4E8C-895E-6DE987C11C89}"/>
    <cellStyle name="Comma 3 3 3 7 2" xfId="41686" xr:uid="{656CAAD9-B335-41D3-94B7-EB4B5E66D6D7}"/>
    <cellStyle name="Comma 3 3 3 8" xfId="31220" xr:uid="{940DEB0F-A26D-4503-9CA0-282E5C408DF9}"/>
    <cellStyle name="Comma 3 3 4" xfId="13289" xr:uid="{BB57D26F-CA8E-48BA-845E-6EDE1FAA884C}"/>
    <cellStyle name="Comma 3 3 4 2" xfId="18521" xr:uid="{64B79599-9192-48DD-80D3-1BFFBC17969C}"/>
    <cellStyle name="Comma 3 3 4 2 2" xfId="28987" xr:uid="{1BACE9A0-D4FD-4CC9-B68D-EDD3EFF21361}"/>
    <cellStyle name="Comma 3 3 4 2 2 2" xfId="50656" xr:uid="{472B1753-FE9C-4DF6-97F2-A59D554B176C}"/>
    <cellStyle name="Comma 3 3 4 2 3" xfId="40190" xr:uid="{C9E29EF7-59FE-4D5D-9892-B1A9BEF6A5FD}"/>
    <cellStyle name="Comma 3 3 4 3" xfId="23755" xr:uid="{488C6AA0-76A2-4226-8A13-E5E20DAE063C}"/>
    <cellStyle name="Comma 3 3 4 3 2" xfId="45424" xr:uid="{5B65DB7B-770F-4EDB-91BA-DD3ED0392C77}"/>
    <cellStyle name="Comma 3 3 4 4" xfId="34958" xr:uid="{710D5FB5-906D-4B09-B724-111BE747E2C2}"/>
    <cellStyle name="Comma 3 3 5" xfId="30478" xr:uid="{9B4E9287-B477-4DF8-9F6B-F3BB4DFA60F2}"/>
    <cellStyle name="Comma 3 4" xfId="9129" xr:uid="{00000000-0005-0000-0000-0000EF010000}"/>
    <cellStyle name="Comma 3 4 2" xfId="9878" xr:uid="{44DF248A-336A-4D1B-98FC-010A77AA0F98}"/>
    <cellStyle name="Comma 3 4 2 2" xfId="11387" xr:uid="{6F8BA775-2498-4DF9-B2CC-EFF2ABA2128F}"/>
    <cellStyle name="Comma 3 4 2 2 2" xfId="12881" xr:uid="{BB14DDC3-CEB8-4518-BE15-F72896F327D8}"/>
    <cellStyle name="Comma 3 4 2 2 2 2" xfId="18117" xr:uid="{C65FCFDF-AB62-44D7-A875-5DDD0DBE0014}"/>
    <cellStyle name="Comma 3 4 2 2 2 2 2" xfId="28583" xr:uid="{06F96275-5D3A-4D24-A056-4F821FDC534D}"/>
    <cellStyle name="Comma 3 4 2 2 2 2 2 2" xfId="50252" xr:uid="{C9AE208B-9E03-4D30-98D9-0BA36CE8E07E}"/>
    <cellStyle name="Comma 3 4 2 2 2 2 3" xfId="39786" xr:uid="{883B91B4-6756-4416-95A8-4F15D9F69D97}"/>
    <cellStyle name="Comma 3 4 2 2 2 3" xfId="23351" xr:uid="{BB71CB6F-94CC-4121-AB9A-0D2DA8B69BA6}"/>
    <cellStyle name="Comma 3 4 2 2 2 3 2" xfId="45020" xr:uid="{6567E59B-886C-4449-BFC9-DDEDE2C73D10}"/>
    <cellStyle name="Comma 3 4 2 2 2 4" xfId="34554" xr:uid="{01535654-3BF4-4F88-8E81-49AEE4D9C7C9}"/>
    <cellStyle name="Comma 3 4 2 2 3" xfId="16623" xr:uid="{E44C55B5-B8E4-4E30-9ED2-6FFF41491B7B}"/>
    <cellStyle name="Comma 3 4 2 2 3 2" xfId="27089" xr:uid="{CC09610D-07F1-47F4-AA75-1BE8B80CEA20}"/>
    <cellStyle name="Comma 3 4 2 2 3 2 2" xfId="48758" xr:uid="{774C0619-6F41-40BC-906C-162CAAE95694}"/>
    <cellStyle name="Comma 3 4 2 2 3 3" xfId="38292" xr:uid="{59B45EA1-154C-4995-A59C-81F10AC5E175}"/>
    <cellStyle name="Comma 3 4 2 2 4" xfId="21857" xr:uid="{FF4951F6-671D-4B7B-A5F3-EE382253E12E}"/>
    <cellStyle name="Comma 3 4 2 2 4 2" xfId="43526" xr:uid="{095C5948-1062-4429-87E2-4749CAF69354}"/>
    <cellStyle name="Comma 3 4 2 2 5" xfId="33060" xr:uid="{1B916C0E-17D5-442C-96D9-AA8F7953DDAD}"/>
    <cellStyle name="Comma 3 4 2 3" xfId="10640" xr:uid="{1BF2D664-C42F-40C2-97CA-DE943A90605D}"/>
    <cellStyle name="Comma 3 4 2 3 2" xfId="15876" xr:uid="{908B3012-DABA-4200-8ECD-8753A497A221}"/>
    <cellStyle name="Comma 3 4 2 3 2 2" xfId="26342" xr:uid="{59AC8C31-7592-41DD-AD74-368D646AFCB8}"/>
    <cellStyle name="Comma 3 4 2 3 2 2 2" xfId="48011" xr:uid="{C8DA9C49-E730-4E83-BAB4-CE4AA5A8AC7A}"/>
    <cellStyle name="Comma 3 4 2 3 2 3" xfId="37545" xr:uid="{667F3203-D0E0-4D9E-9F3F-E710C284C917}"/>
    <cellStyle name="Comma 3 4 2 3 3" xfId="21110" xr:uid="{D6C682F5-1F26-4CE3-87F4-171844095CDF}"/>
    <cellStyle name="Comma 3 4 2 3 3 2" xfId="42779" xr:uid="{C977D87A-3B47-4ACB-A12E-028E4342BB59}"/>
    <cellStyle name="Comma 3 4 2 3 4" xfId="32313" xr:uid="{1DFACD25-10FB-4E11-8510-69AAC50CCDB7}"/>
    <cellStyle name="Comma 3 4 2 4" xfId="12134" xr:uid="{0C6906FD-76B2-4FC3-803F-21A307D19197}"/>
    <cellStyle name="Comma 3 4 2 4 2" xfId="17370" xr:uid="{54C2BD4F-8DE9-4131-A13F-D9FA343725F6}"/>
    <cellStyle name="Comma 3 4 2 4 2 2" xfId="27836" xr:uid="{8C5489FB-708C-4B0F-B7D4-4395A77B7F0A}"/>
    <cellStyle name="Comma 3 4 2 4 2 2 2" xfId="49505" xr:uid="{7C9C329C-E3B6-49F9-AE65-D665C26D5E18}"/>
    <cellStyle name="Comma 3 4 2 4 2 3" xfId="39039" xr:uid="{9C1D16E1-9BDA-4DA8-A660-8799966DBBB6}"/>
    <cellStyle name="Comma 3 4 2 4 3" xfId="22604" xr:uid="{276906F8-EC6D-45AD-934E-CAC1FB0169B4}"/>
    <cellStyle name="Comma 3 4 2 4 3 2" xfId="44273" xr:uid="{14630EFF-E141-4AC2-BE54-37E6CCB6A4BC}"/>
    <cellStyle name="Comma 3 4 2 4 4" xfId="33807" xr:uid="{D34A1AAE-8E74-4FD5-BEE6-1F0F8D78F68C}"/>
    <cellStyle name="Comma 3 4 2 5" xfId="14377" xr:uid="{1CABCBEC-834F-41AB-8743-45699BDA14EC}"/>
    <cellStyle name="Comma 3 4 2 5 2" xfId="19609" xr:uid="{16847CCE-96D8-4C18-A784-E557C474A8D8}"/>
    <cellStyle name="Comma 3 4 2 5 2 2" xfId="30075" xr:uid="{8187E8AA-0490-4632-8763-B0E73AF93353}"/>
    <cellStyle name="Comma 3 4 2 5 2 2 2" xfId="51744" xr:uid="{6EDC061F-2301-4BED-8F3A-E590393165E2}"/>
    <cellStyle name="Comma 3 4 2 5 2 3" xfId="41278" xr:uid="{0437E411-6150-469F-BB0D-15B2849C7D75}"/>
    <cellStyle name="Comma 3 4 2 5 3" xfId="24843" xr:uid="{B4AEF802-F02F-43AB-B5E3-1F095E6A9785}"/>
    <cellStyle name="Comma 3 4 2 5 3 2" xfId="46512" xr:uid="{C7D59F6A-C4E7-40D8-94BD-EF919EF14EA4}"/>
    <cellStyle name="Comma 3 4 2 5 4" xfId="36046" xr:uid="{EAFDA9F5-606A-4776-8BB3-A77DD8705FB9}"/>
    <cellStyle name="Comma 3 4 2 6" xfId="15130" xr:uid="{F55FC75A-0CCE-4590-A050-A0C9D97EB18D}"/>
    <cellStyle name="Comma 3 4 2 6 2" xfId="25596" xr:uid="{EB8760D4-8FAE-4980-AE9C-0378FF64DBB3}"/>
    <cellStyle name="Comma 3 4 2 6 2 2" xfId="47265" xr:uid="{04640F19-27EB-451C-AA11-DBB730A206BC}"/>
    <cellStyle name="Comma 3 4 2 6 3" xfId="36799" xr:uid="{6F3BE2F1-DED8-4A27-B2FE-9369C28E3BD4}"/>
    <cellStyle name="Comma 3 4 2 7" xfId="20364" xr:uid="{49F29534-A49E-4AB3-AC2D-135DA4D5A571}"/>
    <cellStyle name="Comma 3 4 2 7 2" xfId="42033" xr:uid="{8133F6E7-97DF-4567-B714-A4ADF7B1565E}"/>
    <cellStyle name="Comma 3 4 2 8" xfId="31567" xr:uid="{54377DF9-952D-462A-B625-8663A1F54E70}"/>
    <cellStyle name="Comma 3 4 3" xfId="13632" xr:uid="{0A3DAA83-99E9-45CD-8A6C-6EE43302CA1C}"/>
    <cellStyle name="Comma 3 4 3 2" xfId="18864" xr:uid="{F7C5BFEF-B1BB-4D68-B2D6-7CE7DABB34B1}"/>
    <cellStyle name="Comma 3 4 3 2 2" xfId="29330" xr:uid="{B2F004CA-4F5A-4621-A322-04E414218642}"/>
    <cellStyle name="Comma 3 4 3 2 2 2" xfId="50999" xr:uid="{9B5BCFB2-624E-44EE-BA47-96A2F065CA38}"/>
    <cellStyle name="Comma 3 4 3 2 3" xfId="40533" xr:uid="{85DAB99C-3D5A-4A88-92F4-ED6821B3902A}"/>
    <cellStyle name="Comma 3 4 3 3" xfId="24098" xr:uid="{7F9634BE-F840-406B-8645-92B875C83C1F}"/>
    <cellStyle name="Comma 3 4 3 3 2" xfId="45767" xr:uid="{EBF0FD2C-89C2-4277-9C9C-5BAA24237C21}"/>
    <cellStyle name="Comma 3 4 3 4" xfId="35301" xr:uid="{513A866E-A99B-487A-A3D9-E5CF78AA74AD}"/>
    <cellStyle name="Comma 3 4 4" xfId="30822" xr:uid="{ADEA59C0-D1F1-4CFD-84D1-0634FD5DA373}"/>
    <cellStyle name="Comma 3 5" xfId="9504" xr:uid="{3999E589-E015-44E3-9F72-69F7599D9E4D}"/>
    <cellStyle name="Comma 3 5 2" xfId="11013" xr:uid="{9608E4A5-B976-4A4A-A257-165213752F55}"/>
    <cellStyle name="Comma 3 5 2 2" xfId="12507" xr:uid="{F6B74066-E0E2-424A-B82E-A26228392BEA}"/>
    <cellStyle name="Comma 3 5 2 2 2" xfId="17743" xr:uid="{6B404B2D-97EF-4570-B080-1448958EF5EB}"/>
    <cellStyle name="Comma 3 5 2 2 2 2" xfId="28209" xr:uid="{EFD88AB3-E03E-46A7-9B8C-1CBC4AF3E4E1}"/>
    <cellStyle name="Comma 3 5 2 2 2 2 2" xfId="49878" xr:uid="{91142419-A196-493F-BC41-96C34F3F6CAC}"/>
    <cellStyle name="Comma 3 5 2 2 2 3" xfId="39412" xr:uid="{66BA7C7D-6BF4-4978-A4F8-E16AC4548A16}"/>
    <cellStyle name="Comma 3 5 2 2 3" xfId="22977" xr:uid="{FB3A3994-71C1-4740-88EC-9A3C9CDF44D0}"/>
    <cellStyle name="Comma 3 5 2 2 3 2" xfId="44646" xr:uid="{6045682A-13B9-48D9-84BF-AF423D265137}"/>
    <cellStyle name="Comma 3 5 2 2 4" xfId="34180" xr:uid="{A5A88C81-0D30-4389-B035-79B0C39D5B6F}"/>
    <cellStyle name="Comma 3 5 2 3" xfId="16249" xr:uid="{8A0053EA-5911-4147-B46F-5DAB23499C49}"/>
    <cellStyle name="Comma 3 5 2 3 2" xfId="26715" xr:uid="{49A76BFE-A8AD-4C0E-8111-44A90E9A41A8}"/>
    <cellStyle name="Comma 3 5 2 3 2 2" xfId="48384" xr:uid="{8A6B27EA-CCA7-4DB5-BC09-48590B6478C2}"/>
    <cellStyle name="Comma 3 5 2 3 3" xfId="37918" xr:uid="{81BC9518-A162-4546-B4B7-0E1816A1168B}"/>
    <cellStyle name="Comma 3 5 2 4" xfId="21483" xr:uid="{584B2EDB-4573-41DF-AC74-8B2307E547A3}"/>
    <cellStyle name="Comma 3 5 2 4 2" xfId="43152" xr:uid="{C2C1BFE0-1DB7-48A6-974C-F46F92E102D5}"/>
    <cellStyle name="Comma 3 5 2 5" xfId="32686" xr:uid="{DFA3DAB5-DE17-4B7F-AB40-B8FE8EBC3B24}"/>
    <cellStyle name="Comma 3 5 3" xfId="10266" xr:uid="{C6F00B87-AAC7-4D66-B8BE-6727104407A3}"/>
    <cellStyle name="Comma 3 5 3 2" xfId="15502" xr:uid="{958C5351-743B-456C-9528-891EFF39EA67}"/>
    <cellStyle name="Comma 3 5 3 2 2" xfId="25968" xr:uid="{CBEFA4DA-2BD5-488B-9867-7980BEA9F465}"/>
    <cellStyle name="Comma 3 5 3 2 2 2" xfId="47637" xr:uid="{044FC879-9339-47FA-80ED-5D9D178D0268}"/>
    <cellStyle name="Comma 3 5 3 2 3" xfId="37171" xr:uid="{C60EBDAA-6528-4E27-81B3-FAC5EEEBD24A}"/>
    <cellStyle name="Comma 3 5 3 3" xfId="20736" xr:uid="{8DF78DEA-AD8B-4CDE-B892-C0A529800F33}"/>
    <cellStyle name="Comma 3 5 3 3 2" xfId="42405" xr:uid="{49BF100E-1661-4063-8780-064C54EF3EB5}"/>
    <cellStyle name="Comma 3 5 3 4" xfId="31939" xr:uid="{6745195C-B5DE-4CF3-A51A-25E290DC8E4A}"/>
    <cellStyle name="Comma 3 5 4" xfId="11760" xr:uid="{D813E79E-3A2A-46C9-A2B4-412F2CE6BE44}"/>
    <cellStyle name="Comma 3 5 4 2" xfId="16996" xr:uid="{6AB667EA-E6B7-4D88-8903-B785FDFBF7C7}"/>
    <cellStyle name="Comma 3 5 4 2 2" xfId="27462" xr:uid="{FCFA43F0-B356-41F4-AECE-B0B2BB904B61}"/>
    <cellStyle name="Comma 3 5 4 2 2 2" xfId="49131" xr:uid="{FE981E79-8901-4C16-90C8-A2B553D61AD4}"/>
    <cellStyle name="Comma 3 5 4 2 3" xfId="38665" xr:uid="{4CB7E4B6-363D-4F79-BC21-6DEF547858FB}"/>
    <cellStyle name="Comma 3 5 4 3" xfId="22230" xr:uid="{ADB9E355-716E-440C-AE02-34FC73478AF8}"/>
    <cellStyle name="Comma 3 5 4 3 2" xfId="43899" xr:uid="{4CA506A7-BD54-4613-AFE3-DFDEC79845A7}"/>
    <cellStyle name="Comma 3 5 4 4" xfId="33433" xr:uid="{C970661E-1CBE-43E6-A49A-15B458EC5F92}"/>
    <cellStyle name="Comma 3 5 5" xfId="14003" xr:uid="{679DBF31-B755-4A0D-86F8-FEB7C2644D2A}"/>
    <cellStyle name="Comma 3 5 5 2" xfId="19235" xr:uid="{59AC5F9E-A9D4-4679-9186-AD18C17BFC30}"/>
    <cellStyle name="Comma 3 5 5 2 2" xfId="29701" xr:uid="{B373CF75-2537-47E6-AC78-F76179A9875C}"/>
    <cellStyle name="Comma 3 5 5 2 2 2" xfId="51370" xr:uid="{BDAB12B4-01AB-417E-AFB8-B9C06DB8CF1D}"/>
    <cellStyle name="Comma 3 5 5 2 3" xfId="40904" xr:uid="{67E4BCE0-823A-4A9C-965B-383CC91DB42A}"/>
    <cellStyle name="Comma 3 5 5 3" xfId="24469" xr:uid="{B87B9272-5CB3-4C81-8F97-6C674E13A7DE}"/>
    <cellStyle name="Comma 3 5 5 3 2" xfId="46138" xr:uid="{14EE0DED-BCF2-41E8-B1B4-A7AE03E46545}"/>
    <cellStyle name="Comma 3 5 5 4" xfId="35672" xr:uid="{6F012CFE-6EA0-41FD-A1B2-86C444C43DA7}"/>
    <cellStyle name="Comma 3 5 6" xfId="14756" xr:uid="{70558647-9AB7-43BE-BA7B-4E1D2547CBD0}"/>
    <cellStyle name="Comma 3 5 6 2" xfId="25222" xr:uid="{3D0D741C-9274-4193-BC84-5ECFF8E41B46}"/>
    <cellStyle name="Comma 3 5 6 2 2" xfId="46891" xr:uid="{A84D0BF4-DFC9-4866-8EEE-0D62E3C8B1D5}"/>
    <cellStyle name="Comma 3 5 6 3" xfId="36425" xr:uid="{13D28E3A-7978-4CCA-8503-80DA19C88C01}"/>
    <cellStyle name="Comma 3 5 7" xfId="19990" xr:uid="{B184E8D2-5F99-48B5-8C6E-EDCE66E70C25}"/>
    <cellStyle name="Comma 3 5 7 2" xfId="41659" xr:uid="{498E6424-36D5-49D8-A892-59AD6E1822FD}"/>
    <cellStyle name="Comma 3 5 8" xfId="31193" xr:uid="{FF15D53D-B968-403F-AADB-97944EB1E366}"/>
    <cellStyle name="Comma 3 6" xfId="13263" xr:uid="{38F4CB23-6564-488C-AA97-420509B63430}"/>
    <cellStyle name="Comma 3 6 2" xfId="18495" xr:uid="{CBDAC73C-34CD-491F-B3F7-D3E5368B0FC7}"/>
    <cellStyle name="Comma 3 6 2 2" xfId="28961" xr:uid="{78B3DF41-DDC3-416D-BE62-B51F11E3DD2F}"/>
    <cellStyle name="Comma 3 6 2 2 2" xfId="50630" xr:uid="{65DCE0A6-35D7-4ABE-B3F8-B16572767EC4}"/>
    <cellStyle name="Comma 3 6 2 3" xfId="40164" xr:uid="{9AAAD4EF-8F66-48F8-9AC3-DF03A0FF8DA1}"/>
    <cellStyle name="Comma 3 6 3" xfId="23729" xr:uid="{9579D827-9154-42A4-A823-04930EA96FA7}"/>
    <cellStyle name="Comma 3 6 3 2" xfId="45398" xr:uid="{0E52287F-AFDC-4038-958C-399002A66EB3}"/>
    <cellStyle name="Comma 3 6 4" xfId="34932" xr:uid="{50637658-CD6E-475F-ACE8-2F176E844BB4}"/>
    <cellStyle name="Comma 3 7" xfId="30451" xr:uid="{6D9EC5EF-3AB3-4022-B3E4-6AB1331FFD68}"/>
    <cellStyle name="Comma 30" xfId="106" xr:uid="{00000000-0005-0000-0000-0000F0010000}"/>
    <cellStyle name="Comma 30 2" xfId="417" xr:uid="{00000000-0005-0000-0000-0000F1010000}"/>
    <cellStyle name="Comma 30 2 2" xfId="9263" xr:uid="{00000000-0005-0000-0000-0000F2010000}"/>
    <cellStyle name="Comma 30 2 2 2" xfId="10012" xr:uid="{211970F4-127D-4EE8-B580-E8E125657E53}"/>
    <cellStyle name="Comma 30 2 2 2 2" xfId="11521" xr:uid="{963D8F45-48E4-4110-BF8D-A8F0F56DB46F}"/>
    <cellStyle name="Comma 30 2 2 2 2 2" xfId="13015" xr:uid="{E4DBC562-A663-445E-8FB2-D17F228F0CDD}"/>
    <cellStyle name="Comma 30 2 2 2 2 2 2" xfId="18251" xr:uid="{65E58B41-18B7-4114-8D5B-66E2CF175D62}"/>
    <cellStyle name="Comma 30 2 2 2 2 2 2 2" xfId="28717" xr:uid="{DAF29923-2C7E-483F-98A5-F208A8699BB9}"/>
    <cellStyle name="Comma 30 2 2 2 2 2 2 2 2" xfId="50386" xr:uid="{BCA4C1AB-B932-4C24-B93F-249B45DEC5CC}"/>
    <cellStyle name="Comma 30 2 2 2 2 2 2 3" xfId="39920" xr:uid="{9DCA9C91-8585-4B5A-BF79-D8FBBED31B1A}"/>
    <cellStyle name="Comma 30 2 2 2 2 2 3" xfId="23485" xr:uid="{6C614932-D3A0-4DD4-8428-66230D786B6D}"/>
    <cellStyle name="Comma 30 2 2 2 2 2 3 2" xfId="45154" xr:uid="{82EA87F6-87C9-4354-A466-FC65642B9216}"/>
    <cellStyle name="Comma 30 2 2 2 2 2 4" xfId="34688" xr:uid="{635B5EDF-9FAC-4CF3-951B-DD4474CD54D5}"/>
    <cellStyle name="Comma 30 2 2 2 2 3" xfId="16757" xr:uid="{1871A8E1-D568-4FC9-ADAA-692FCD485869}"/>
    <cellStyle name="Comma 30 2 2 2 2 3 2" xfId="27223" xr:uid="{FDB7BB87-B640-40C1-AA05-7B632881132E}"/>
    <cellStyle name="Comma 30 2 2 2 2 3 2 2" xfId="48892" xr:uid="{1505FEB8-6367-41B5-84B9-BCC9F82E9B62}"/>
    <cellStyle name="Comma 30 2 2 2 2 3 3" xfId="38426" xr:uid="{9E58031E-FC61-4C91-A07C-AFC4C14D226B}"/>
    <cellStyle name="Comma 30 2 2 2 2 4" xfId="21991" xr:uid="{3E8CAA43-7FE3-47F5-A14B-98989F03F454}"/>
    <cellStyle name="Comma 30 2 2 2 2 4 2" xfId="43660" xr:uid="{53834C23-2400-403E-BBB0-65C29989E83E}"/>
    <cellStyle name="Comma 30 2 2 2 2 5" xfId="33194" xr:uid="{7BD52EEA-23B7-4541-957A-3BE7DC3E07B7}"/>
    <cellStyle name="Comma 30 2 2 2 3" xfId="10774" xr:uid="{19D24D16-23FC-4D31-8D4E-5C046443DA79}"/>
    <cellStyle name="Comma 30 2 2 2 3 2" xfId="16010" xr:uid="{087AD092-8059-4317-A710-9969B171BA98}"/>
    <cellStyle name="Comma 30 2 2 2 3 2 2" xfId="26476" xr:uid="{80619B45-50DA-471E-855A-55BA7314E1B3}"/>
    <cellStyle name="Comma 30 2 2 2 3 2 2 2" xfId="48145" xr:uid="{97589EF1-90C2-43F7-82FE-39D03B2E14A6}"/>
    <cellStyle name="Comma 30 2 2 2 3 2 3" xfId="37679" xr:uid="{D3AAFFF0-1763-45E1-8CF7-221D9764A7F7}"/>
    <cellStyle name="Comma 30 2 2 2 3 3" xfId="21244" xr:uid="{EC6B9275-CB70-4662-A784-7F4ACB2B61DD}"/>
    <cellStyle name="Comma 30 2 2 2 3 3 2" xfId="42913" xr:uid="{00952733-2827-45E8-A344-7F6B3087E8FF}"/>
    <cellStyle name="Comma 30 2 2 2 3 4" xfId="32447" xr:uid="{B900327F-4C33-4FB9-A475-10CE609D1818}"/>
    <cellStyle name="Comma 30 2 2 2 4" xfId="12268" xr:uid="{3E86A53E-7146-4788-A4CB-377309C4DE31}"/>
    <cellStyle name="Comma 30 2 2 2 4 2" xfId="17504" xr:uid="{F42A825E-B0FC-421A-82DF-38CC7CB8B8E7}"/>
    <cellStyle name="Comma 30 2 2 2 4 2 2" xfId="27970" xr:uid="{974F4EC0-4878-4FC8-99E6-E5F4E69BD1D1}"/>
    <cellStyle name="Comma 30 2 2 2 4 2 2 2" xfId="49639" xr:uid="{E4EE9A90-B503-4B63-879F-DB15FAA22499}"/>
    <cellStyle name="Comma 30 2 2 2 4 2 3" xfId="39173" xr:uid="{F992D31C-8018-4FA6-9704-0206098B21A8}"/>
    <cellStyle name="Comma 30 2 2 2 4 3" xfId="22738" xr:uid="{94740FEC-0C47-4EBF-BBA1-DFA90699B833}"/>
    <cellStyle name="Comma 30 2 2 2 4 3 2" xfId="44407" xr:uid="{61C9401B-EA0C-4EC3-93AC-698D19DD8CAC}"/>
    <cellStyle name="Comma 30 2 2 2 4 4" xfId="33941" xr:uid="{D235B7B7-860D-4ECD-AAB8-58A34A8F3213}"/>
    <cellStyle name="Comma 30 2 2 2 5" xfId="14511" xr:uid="{E987CB64-A24E-4B7B-8C6C-1280786F6243}"/>
    <cellStyle name="Comma 30 2 2 2 5 2" xfId="19743" xr:uid="{60BC095A-48C5-4244-B4AE-727BD211FB81}"/>
    <cellStyle name="Comma 30 2 2 2 5 2 2" xfId="30209" xr:uid="{120AD612-C46F-4AA5-93B5-BAADB259509B}"/>
    <cellStyle name="Comma 30 2 2 2 5 2 2 2" xfId="51878" xr:uid="{861C572C-2DBD-485F-9DF4-E20A1A989E40}"/>
    <cellStyle name="Comma 30 2 2 2 5 2 3" xfId="41412" xr:uid="{5DB08A92-6401-485C-ACF3-8031CB5FFC5E}"/>
    <cellStyle name="Comma 30 2 2 2 5 3" xfId="24977" xr:uid="{C5F47E97-2153-47ED-AFC3-3532EF2F9B2D}"/>
    <cellStyle name="Comma 30 2 2 2 5 3 2" xfId="46646" xr:uid="{3B6BACF3-386D-4775-803C-13F7A5DC4EC0}"/>
    <cellStyle name="Comma 30 2 2 2 5 4" xfId="36180" xr:uid="{E261B35A-5AAE-4AE0-9F58-2B3B8E699116}"/>
    <cellStyle name="Comma 30 2 2 2 6" xfId="15264" xr:uid="{209C4943-9229-430B-A0EE-CDC75A85DF5E}"/>
    <cellStyle name="Comma 30 2 2 2 6 2" xfId="25730" xr:uid="{07B97591-1E98-4223-8186-9290CD82C1C6}"/>
    <cellStyle name="Comma 30 2 2 2 6 2 2" xfId="47399" xr:uid="{4BFF9B42-8038-48EA-AF4C-C7629B2B882D}"/>
    <cellStyle name="Comma 30 2 2 2 6 3" xfId="36933" xr:uid="{79086199-507E-4451-A672-11F3CD014C35}"/>
    <cellStyle name="Comma 30 2 2 2 7" xfId="20498" xr:uid="{7749E10D-C367-4F5F-8A5A-C9044DDB0D55}"/>
    <cellStyle name="Comma 30 2 2 2 7 2" xfId="42167" xr:uid="{8B6EE559-6D3F-429D-8A7A-6037539FAE7B}"/>
    <cellStyle name="Comma 30 2 2 2 8" xfId="31701" xr:uid="{5391A95B-7A51-4118-9238-7CFF23ACB91C}"/>
    <cellStyle name="Comma 30 2 2 3" xfId="13766" xr:uid="{9E755DFD-8BF4-426B-BECB-684DFFC90105}"/>
    <cellStyle name="Comma 30 2 2 3 2" xfId="18998" xr:uid="{3FCBE895-FE04-487B-B467-05A8C7ECA90B}"/>
    <cellStyle name="Comma 30 2 2 3 2 2" xfId="29464" xr:uid="{806A5EC4-7460-4B19-AE39-EF17977A26D8}"/>
    <cellStyle name="Comma 30 2 2 3 2 2 2" xfId="51133" xr:uid="{6D7E2D6A-EB58-47A3-A77F-FB7544896C1C}"/>
    <cellStyle name="Comma 30 2 2 3 2 3" xfId="40667" xr:uid="{8F048420-59D3-4F3F-A7B4-84423D8CB4FA}"/>
    <cellStyle name="Comma 30 2 2 3 3" xfId="24232" xr:uid="{F88FE574-75F1-4B18-8327-1E5D4E8C5E81}"/>
    <cellStyle name="Comma 30 2 2 3 3 2" xfId="45901" xr:uid="{BDBA29C2-5FA7-4426-9F10-CC62D7A7B3C1}"/>
    <cellStyle name="Comma 30 2 2 3 4" xfId="35435" xr:uid="{64869961-73B1-44A4-93F2-99841057128C}"/>
    <cellStyle name="Comma 30 2 2 4" xfId="30956" xr:uid="{807B9A3D-C9A4-4C69-AA96-E3C1AA031984}"/>
    <cellStyle name="Comma 30 2 3" xfId="9638" xr:uid="{EE7F22BF-D2FD-447F-B14D-278A1F324507}"/>
    <cellStyle name="Comma 30 2 3 2" xfId="11147" xr:uid="{FE62932F-2867-41F8-AB23-23EA3E636AA5}"/>
    <cellStyle name="Comma 30 2 3 2 2" xfId="12641" xr:uid="{24165CF3-B261-48C2-A722-B9DC3FE2269D}"/>
    <cellStyle name="Comma 30 2 3 2 2 2" xfId="17877" xr:uid="{BC37C5BF-5D15-401B-A4EA-82FA7FE49335}"/>
    <cellStyle name="Comma 30 2 3 2 2 2 2" xfId="28343" xr:uid="{EBF5E5DE-426D-44BD-9C46-1145B7571C65}"/>
    <cellStyle name="Comma 30 2 3 2 2 2 2 2" xfId="50012" xr:uid="{12C4CA2A-4AC2-46D9-8F2D-81A29B2BAFFB}"/>
    <cellStyle name="Comma 30 2 3 2 2 2 3" xfId="39546" xr:uid="{A89F3805-3955-48A2-B965-6AEFF47FCC2D}"/>
    <cellStyle name="Comma 30 2 3 2 2 3" xfId="23111" xr:uid="{572A89B3-6B37-4592-92F1-F803C9E13B4B}"/>
    <cellStyle name="Comma 30 2 3 2 2 3 2" xfId="44780" xr:uid="{D0655EC9-46B4-44C9-921B-73B980B9A736}"/>
    <cellStyle name="Comma 30 2 3 2 2 4" xfId="34314" xr:uid="{642068F0-4860-4637-9548-9F5183D4DA0A}"/>
    <cellStyle name="Comma 30 2 3 2 3" xfId="16383" xr:uid="{E0F0FB50-FC03-4F9B-B80B-4CAC1D7788E1}"/>
    <cellStyle name="Comma 30 2 3 2 3 2" xfId="26849" xr:uid="{E66E08FF-B655-4029-98A0-647CFD653EB6}"/>
    <cellStyle name="Comma 30 2 3 2 3 2 2" xfId="48518" xr:uid="{D0A736FC-8B0F-46FE-8676-F0EA630074B1}"/>
    <cellStyle name="Comma 30 2 3 2 3 3" xfId="38052" xr:uid="{7E2E8655-DAFE-4101-90E1-3B724AA5A89B}"/>
    <cellStyle name="Comma 30 2 3 2 4" xfId="21617" xr:uid="{07622657-619B-4EF4-8B97-8B89604516B6}"/>
    <cellStyle name="Comma 30 2 3 2 4 2" xfId="43286" xr:uid="{EE0D3F4A-E689-4D2F-B3AB-9D0AD647A014}"/>
    <cellStyle name="Comma 30 2 3 2 5" xfId="32820" xr:uid="{D790F2D5-D325-427F-B574-CD589AEB05FF}"/>
    <cellStyle name="Comma 30 2 3 3" xfId="10400" xr:uid="{56A3BF13-074E-43BB-AF64-F37F6C9F5238}"/>
    <cellStyle name="Comma 30 2 3 3 2" xfId="15636" xr:uid="{248C490F-5B77-45B5-8948-4D183B526837}"/>
    <cellStyle name="Comma 30 2 3 3 2 2" xfId="26102" xr:uid="{F99ADA21-5512-4683-B458-6409A2F63DF3}"/>
    <cellStyle name="Comma 30 2 3 3 2 2 2" xfId="47771" xr:uid="{6A5A7056-6B9A-43F1-AA4A-5D8F2784EEF9}"/>
    <cellStyle name="Comma 30 2 3 3 2 3" xfId="37305" xr:uid="{DCC0AD08-6402-4102-82D6-7B5F9140366B}"/>
    <cellStyle name="Comma 30 2 3 3 3" xfId="20870" xr:uid="{207EB043-9E6B-4A3A-9D45-C93923533175}"/>
    <cellStyle name="Comma 30 2 3 3 3 2" xfId="42539" xr:uid="{341C4FF3-E714-4E9D-8818-31166310430B}"/>
    <cellStyle name="Comma 30 2 3 3 4" xfId="32073" xr:uid="{3F8EC987-EE11-4719-8EF1-7C4BD9323CAE}"/>
    <cellStyle name="Comma 30 2 3 4" xfId="11894" xr:uid="{CC49ADA6-3B96-4A7E-A0B6-C53220E1EB50}"/>
    <cellStyle name="Comma 30 2 3 4 2" xfId="17130" xr:uid="{F5D4002E-BC88-4D70-A153-5242C900D48A}"/>
    <cellStyle name="Comma 30 2 3 4 2 2" xfId="27596" xr:uid="{E8228F86-F657-4B90-8E64-61EA6DB23B43}"/>
    <cellStyle name="Comma 30 2 3 4 2 2 2" xfId="49265" xr:uid="{4EF7A3F6-7FAD-49C0-B6DB-2149E6DE5B33}"/>
    <cellStyle name="Comma 30 2 3 4 2 3" xfId="38799" xr:uid="{6DCE103F-2435-4BAE-9050-BE1B9B4861CC}"/>
    <cellStyle name="Comma 30 2 3 4 3" xfId="22364" xr:uid="{A8159D6E-B8F8-4CD0-B421-FC06AEA8F270}"/>
    <cellStyle name="Comma 30 2 3 4 3 2" xfId="44033" xr:uid="{E0FCC02E-7765-4650-8FD3-B5FA90205C61}"/>
    <cellStyle name="Comma 30 2 3 4 4" xfId="33567" xr:uid="{68FCEA63-A44A-4F6A-8CAF-5EBB846F42D5}"/>
    <cellStyle name="Comma 30 2 3 5" xfId="14137" xr:uid="{DF1DD61B-D79B-43FB-B85D-7A7B1841EA45}"/>
    <cellStyle name="Comma 30 2 3 5 2" xfId="19369" xr:uid="{206153B6-4CA4-4B7B-A40F-3389A67D5A28}"/>
    <cellStyle name="Comma 30 2 3 5 2 2" xfId="29835" xr:uid="{52A9D77C-AD0C-4E41-B153-64CDB4E1575B}"/>
    <cellStyle name="Comma 30 2 3 5 2 2 2" xfId="51504" xr:uid="{68A3E523-8AC1-4059-ABEB-88DD8503CA02}"/>
    <cellStyle name="Comma 30 2 3 5 2 3" xfId="41038" xr:uid="{D2017DC6-222A-4B62-9E75-7122DC5C03F1}"/>
    <cellStyle name="Comma 30 2 3 5 3" xfId="24603" xr:uid="{4E2C05E7-50FF-4837-AFD7-ACD8BD055F2D}"/>
    <cellStyle name="Comma 30 2 3 5 3 2" xfId="46272" xr:uid="{B8B3F6AD-AB67-480A-A333-0F904A47CDD4}"/>
    <cellStyle name="Comma 30 2 3 5 4" xfId="35806" xr:uid="{DAFA918B-6C1F-42DF-A2B6-566742518953}"/>
    <cellStyle name="Comma 30 2 3 6" xfId="14890" xr:uid="{99165A56-0FBB-480E-A6F1-14AC0B5A2D37}"/>
    <cellStyle name="Comma 30 2 3 6 2" xfId="25356" xr:uid="{F40BEA46-26B9-4EA0-BAB4-426DDA7BAAC2}"/>
    <cellStyle name="Comma 30 2 3 6 2 2" xfId="47025" xr:uid="{E482AC4F-2F08-4615-AAEE-EAEFD3789B80}"/>
    <cellStyle name="Comma 30 2 3 6 3" xfId="36559" xr:uid="{227BE7CF-41E5-40C0-A6BB-35D52AFA66CE}"/>
    <cellStyle name="Comma 30 2 3 7" xfId="20124" xr:uid="{320E6709-6373-44CF-B6D8-C89FB19F8A7E}"/>
    <cellStyle name="Comma 30 2 3 7 2" xfId="41793" xr:uid="{CA1D43D8-8EC9-4F14-AE83-B4E24A1DEB2E}"/>
    <cellStyle name="Comma 30 2 3 8" xfId="31327" xr:uid="{E936C510-5F67-49BC-960B-BF79BD51773B}"/>
    <cellStyle name="Comma 30 2 4" xfId="13395" xr:uid="{654BF624-9486-4513-8AE5-76F570CFDED6}"/>
    <cellStyle name="Comma 30 2 4 2" xfId="18627" xr:uid="{63C6EE6F-21D8-41B1-A5C3-60532C255C7B}"/>
    <cellStyle name="Comma 30 2 4 2 2" xfId="29093" xr:uid="{2FC3665B-D632-4524-B29B-A72E0910444E}"/>
    <cellStyle name="Comma 30 2 4 2 2 2" xfId="50762" xr:uid="{ACC22EB8-386B-4119-965E-1428B40ABBA7}"/>
    <cellStyle name="Comma 30 2 4 2 3" xfId="40296" xr:uid="{A59AF872-EA15-469A-839A-38450F84768B}"/>
    <cellStyle name="Comma 30 2 4 3" xfId="23861" xr:uid="{E3B478FC-48B8-4A65-B03F-635F9F95D39D}"/>
    <cellStyle name="Comma 30 2 4 3 2" xfId="45530" xr:uid="{AF263429-60FB-4648-A08B-81B4A9C5B3F7}"/>
    <cellStyle name="Comma 30 2 4 4" xfId="35064" xr:uid="{699B111B-B791-4DA5-B270-73CD6B06B265}"/>
    <cellStyle name="Comma 30 2 5" xfId="30585" xr:uid="{BBB977A4-9639-4DA4-9AC9-DB0A05319D81}"/>
    <cellStyle name="Comma 30 3" xfId="9157" xr:uid="{00000000-0005-0000-0000-0000F3010000}"/>
    <cellStyle name="Comma 30 3 2" xfId="9906" xr:uid="{298F71D7-9B3F-4398-B971-611F13446EB4}"/>
    <cellStyle name="Comma 30 3 2 2" xfId="11415" xr:uid="{4770EA8E-39BD-4357-8195-47207F6B3101}"/>
    <cellStyle name="Comma 30 3 2 2 2" xfId="12909" xr:uid="{7C6E30EA-E32F-4BFB-9500-A003B7529429}"/>
    <cellStyle name="Comma 30 3 2 2 2 2" xfId="18145" xr:uid="{882CF408-83F1-4B57-80E8-657204AE735A}"/>
    <cellStyle name="Comma 30 3 2 2 2 2 2" xfId="28611" xr:uid="{3F65C540-28EC-423F-B15F-99F8B57E6A46}"/>
    <cellStyle name="Comma 30 3 2 2 2 2 2 2" xfId="50280" xr:uid="{DCC6645A-D34F-4A10-BE2A-19821461B788}"/>
    <cellStyle name="Comma 30 3 2 2 2 2 3" xfId="39814" xr:uid="{FACA7DB2-B53C-419F-A3B5-DCAE18E81823}"/>
    <cellStyle name="Comma 30 3 2 2 2 3" xfId="23379" xr:uid="{AF6B53A3-3A80-4825-BFE0-7D132E8E742B}"/>
    <cellStyle name="Comma 30 3 2 2 2 3 2" xfId="45048" xr:uid="{B91B1171-E61F-4C7E-B0B0-AB9490BD263F}"/>
    <cellStyle name="Comma 30 3 2 2 2 4" xfId="34582" xr:uid="{0D461846-5D4A-49B7-B2C5-905A35ADC8AA}"/>
    <cellStyle name="Comma 30 3 2 2 3" xfId="16651" xr:uid="{340DB8C4-4CD2-4054-9040-C9F7D892EBB0}"/>
    <cellStyle name="Comma 30 3 2 2 3 2" xfId="27117" xr:uid="{62E7E17E-A611-437F-BE5B-E8536C483DF2}"/>
    <cellStyle name="Comma 30 3 2 2 3 2 2" xfId="48786" xr:uid="{2C714EDD-DF3B-404A-82D7-856AE7A7546E}"/>
    <cellStyle name="Comma 30 3 2 2 3 3" xfId="38320" xr:uid="{A47B4B2A-D769-4908-AEC5-94FE4CCE837C}"/>
    <cellStyle name="Comma 30 3 2 2 4" xfId="21885" xr:uid="{210C0FF3-8B27-4226-B420-2B07EF8F4234}"/>
    <cellStyle name="Comma 30 3 2 2 4 2" xfId="43554" xr:uid="{790CE036-9186-4764-A67C-F9817CD62200}"/>
    <cellStyle name="Comma 30 3 2 2 5" xfId="33088" xr:uid="{B9A58B91-8CA1-4CE0-A038-2C0FF6B77BED}"/>
    <cellStyle name="Comma 30 3 2 3" xfId="10668" xr:uid="{81B62129-86D4-4F40-92C6-B5CF5287825C}"/>
    <cellStyle name="Comma 30 3 2 3 2" xfId="15904" xr:uid="{A5150471-D9D9-498F-9CF4-41EF847B2AA9}"/>
    <cellStyle name="Comma 30 3 2 3 2 2" xfId="26370" xr:uid="{1971F408-0E5A-4C54-93FC-12AF7B9C45DC}"/>
    <cellStyle name="Comma 30 3 2 3 2 2 2" xfId="48039" xr:uid="{0B53AD0B-A89F-4DF7-8E71-D58868870403}"/>
    <cellStyle name="Comma 30 3 2 3 2 3" xfId="37573" xr:uid="{2A88630C-05FF-4163-8FF9-6228B1BA354F}"/>
    <cellStyle name="Comma 30 3 2 3 3" xfId="21138" xr:uid="{B205D0B0-0DC6-4009-9880-AEE7B1BA069F}"/>
    <cellStyle name="Comma 30 3 2 3 3 2" xfId="42807" xr:uid="{FF909EFC-98B6-4304-A161-785DBBB8248E}"/>
    <cellStyle name="Comma 30 3 2 3 4" xfId="32341" xr:uid="{77213CC3-3785-4FE5-9D94-ED567FE97E92}"/>
    <cellStyle name="Comma 30 3 2 4" xfId="12162" xr:uid="{6F993593-75A6-44BF-94CE-28C34E388295}"/>
    <cellStyle name="Comma 30 3 2 4 2" xfId="17398" xr:uid="{949D8A19-6AB6-4E1E-9380-00D9824F9F34}"/>
    <cellStyle name="Comma 30 3 2 4 2 2" xfId="27864" xr:uid="{965F9171-643A-48E8-94AA-5237088F23A7}"/>
    <cellStyle name="Comma 30 3 2 4 2 2 2" xfId="49533" xr:uid="{10D74E02-E73B-4DC7-99C2-E69516FFCF77}"/>
    <cellStyle name="Comma 30 3 2 4 2 3" xfId="39067" xr:uid="{B5484701-4B94-457A-826C-5859ECC8E6A1}"/>
    <cellStyle name="Comma 30 3 2 4 3" xfId="22632" xr:uid="{F7FE034F-09E6-4513-BBFA-0727063B3D40}"/>
    <cellStyle name="Comma 30 3 2 4 3 2" xfId="44301" xr:uid="{9F6BE10E-4906-4D01-9F62-FA828CB04E0C}"/>
    <cellStyle name="Comma 30 3 2 4 4" xfId="33835" xr:uid="{3FBF8380-A055-48EA-9658-787BA0FBD17B}"/>
    <cellStyle name="Comma 30 3 2 5" xfId="14405" xr:uid="{868CC78C-E5EA-4C07-85FF-F3825AFD6E8A}"/>
    <cellStyle name="Comma 30 3 2 5 2" xfId="19637" xr:uid="{E17E0B2C-E6F4-4D48-9480-24F51731F7BF}"/>
    <cellStyle name="Comma 30 3 2 5 2 2" xfId="30103" xr:uid="{D5527045-0E95-4291-B3A0-B6FEBB637C3D}"/>
    <cellStyle name="Comma 30 3 2 5 2 2 2" xfId="51772" xr:uid="{6A71E394-EA99-4B6A-8832-B94202962C00}"/>
    <cellStyle name="Comma 30 3 2 5 2 3" xfId="41306" xr:uid="{3126CCCC-6391-42FB-B920-8057B3B59291}"/>
    <cellStyle name="Comma 30 3 2 5 3" xfId="24871" xr:uid="{B4ADF3C7-9AE4-4C1A-A31D-6D88A94FCB59}"/>
    <cellStyle name="Comma 30 3 2 5 3 2" xfId="46540" xr:uid="{5AFCB7D7-1A03-41D8-B5F0-7E4D4704D6B9}"/>
    <cellStyle name="Comma 30 3 2 5 4" xfId="36074" xr:uid="{B91DCD1D-9EA6-4DE0-B65E-F3969DDAAD21}"/>
    <cellStyle name="Comma 30 3 2 6" xfId="15158" xr:uid="{CE7EC5C6-086D-4028-9184-CC737C85303B}"/>
    <cellStyle name="Comma 30 3 2 6 2" xfId="25624" xr:uid="{BE1C4537-E077-4E6A-93B4-17F8E84B8CB6}"/>
    <cellStyle name="Comma 30 3 2 6 2 2" xfId="47293" xr:uid="{92FA225F-42BE-4E77-8E27-6F19DBCE4411}"/>
    <cellStyle name="Comma 30 3 2 6 3" xfId="36827" xr:uid="{C4859CDF-FF61-4B3A-8B18-7407BE1D8AD2}"/>
    <cellStyle name="Comma 30 3 2 7" xfId="20392" xr:uid="{E1B4BDBA-A1CA-4EDD-8040-EF1C18141FC9}"/>
    <cellStyle name="Comma 30 3 2 7 2" xfId="42061" xr:uid="{3DC6792D-367C-440F-B931-AA82A916F2F2}"/>
    <cellStyle name="Comma 30 3 2 8" xfId="31595" xr:uid="{DC848E95-8634-45AA-BB0C-9C123A4C6023}"/>
    <cellStyle name="Comma 30 3 3" xfId="13660" xr:uid="{F7BB0D9B-3386-43F1-9592-E2DF6C2E01BF}"/>
    <cellStyle name="Comma 30 3 3 2" xfId="18892" xr:uid="{C18E5386-7BD7-48AF-B012-4A2251F0E6AF}"/>
    <cellStyle name="Comma 30 3 3 2 2" xfId="29358" xr:uid="{A4131225-E351-4B70-8BD8-ACC74BB1BB0E}"/>
    <cellStyle name="Comma 30 3 3 2 2 2" xfId="51027" xr:uid="{C329276D-0A22-408A-9ECC-7215FB49BFC4}"/>
    <cellStyle name="Comma 30 3 3 2 3" xfId="40561" xr:uid="{E4668963-3C43-4C68-B1D3-08E83D50412D}"/>
    <cellStyle name="Comma 30 3 3 3" xfId="24126" xr:uid="{D3588D76-84AC-4142-9D0D-90129F923F96}"/>
    <cellStyle name="Comma 30 3 3 3 2" xfId="45795" xr:uid="{B4159504-5101-4542-ACF5-7A158AF487FE}"/>
    <cellStyle name="Comma 30 3 3 4" xfId="35329" xr:uid="{FF22E357-4EBE-40D7-AC69-866189634927}"/>
    <cellStyle name="Comma 30 3 4" xfId="30850" xr:uid="{DEF6A975-D984-47FB-824E-1DED75294DD6}"/>
    <cellStyle name="Comma 30 4" xfId="9532" xr:uid="{FBF8365B-642B-4B2C-A9A0-CF0BB3ED6CDA}"/>
    <cellStyle name="Comma 30 4 2" xfId="11041" xr:uid="{1A4F1975-4667-4DBC-B84D-51F69E712DBE}"/>
    <cellStyle name="Comma 30 4 2 2" xfId="12535" xr:uid="{71309F57-F902-4886-AFC6-AF68C2959577}"/>
    <cellStyle name="Comma 30 4 2 2 2" xfId="17771" xr:uid="{B8728F33-D9CE-47E7-AC39-57EAA56BED01}"/>
    <cellStyle name="Comma 30 4 2 2 2 2" xfId="28237" xr:uid="{A8986BD8-FEC4-488D-A587-8C26792851B4}"/>
    <cellStyle name="Comma 30 4 2 2 2 2 2" xfId="49906" xr:uid="{413DE3B9-F3D7-41A2-A222-7285C2E03B17}"/>
    <cellStyle name="Comma 30 4 2 2 2 3" xfId="39440" xr:uid="{804E80A6-2581-41D0-874D-4EAFF674B05B}"/>
    <cellStyle name="Comma 30 4 2 2 3" xfId="23005" xr:uid="{E989690B-4E02-4EE1-B6F1-6EAABEF926F1}"/>
    <cellStyle name="Comma 30 4 2 2 3 2" xfId="44674" xr:uid="{D90BEFED-00C0-40B3-8E71-7578E4F46951}"/>
    <cellStyle name="Comma 30 4 2 2 4" xfId="34208" xr:uid="{F4761224-4C89-419D-A136-9D6D22082547}"/>
    <cellStyle name="Comma 30 4 2 3" xfId="16277" xr:uid="{9E0D5F3B-DA19-4BEE-A51D-FF43D6D04619}"/>
    <cellStyle name="Comma 30 4 2 3 2" xfId="26743" xr:uid="{F1B322E0-89F9-4221-A2E0-B14551A7D7AA}"/>
    <cellStyle name="Comma 30 4 2 3 2 2" xfId="48412" xr:uid="{E555CB11-4173-4095-B247-12D891850FD3}"/>
    <cellStyle name="Comma 30 4 2 3 3" xfId="37946" xr:uid="{22B1B46F-1ED5-41B1-BBA7-244D865ABF5E}"/>
    <cellStyle name="Comma 30 4 2 4" xfId="21511" xr:uid="{0F3DD5D9-18D9-4007-900E-6C11CE233D4B}"/>
    <cellStyle name="Comma 30 4 2 4 2" xfId="43180" xr:uid="{BF7E3290-92BC-4B4B-AFFF-2CAF0CC5FBBC}"/>
    <cellStyle name="Comma 30 4 2 5" xfId="32714" xr:uid="{D69BB4F9-89C6-4849-9CFC-3FF24B800619}"/>
    <cellStyle name="Comma 30 4 3" xfId="10294" xr:uid="{088788C6-84D4-484C-A7FD-3639EEF058A6}"/>
    <cellStyle name="Comma 30 4 3 2" xfId="15530" xr:uid="{B1F48DF4-E437-41E0-AF97-5162061B3643}"/>
    <cellStyle name="Comma 30 4 3 2 2" xfId="25996" xr:uid="{796DFC0E-18D8-4EBA-8469-4D66776CBE17}"/>
    <cellStyle name="Comma 30 4 3 2 2 2" xfId="47665" xr:uid="{27DF51C3-FCC9-47C9-89F0-02BFA402E262}"/>
    <cellStyle name="Comma 30 4 3 2 3" xfId="37199" xr:uid="{2EB9B52D-33DC-4F1E-BDB5-A362F96B7CB6}"/>
    <cellStyle name="Comma 30 4 3 3" xfId="20764" xr:uid="{FC278FF3-8FF4-493F-B354-89876712A76D}"/>
    <cellStyle name="Comma 30 4 3 3 2" xfId="42433" xr:uid="{ACFDB120-B76D-46E4-A03F-AF2AB4EF6B1D}"/>
    <cellStyle name="Comma 30 4 3 4" xfId="31967" xr:uid="{4118ED2A-9D71-4F60-BB55-26F024EC5649}"/>
    <cellStyle name="Comma 30 4 4" xfId="11788" xr:uid="{3C7924FD-D553-40B2-B327-6A21D7AE9FCF}"/>
    <cellStyle name="Comma 30 4 4 2" xfId="17024" xr:uid="{1DB13765-74FE-4EAB-9903-67E4AD4BA8F9}"/>
    <cellStyle name="Comma 30 4 4 2 2" xfId="27490" xr:uid="{71407C97-B596-4D0E-A2F8-54C9C5965045}"/>
    <cellStyle name="Comma 30 4 4 2 2 2" xfId="49159" xr:uid="{55648C44-525D-477B-A1DA-838273C47502}"/>
    <cellStyle name="Comma 30 4 4 2 3" xfId="38693" xr:uid="{293B1EC0-535C-4166-9DF4-49537028AED0}"/>
    <cellStyle name="Comma 30 4 4 3" xfId="22258" xr:uid="{3BA319E4-0DFE-48D1-8E50-84FDCC8AAC41}"/>
    <cellStyle name="Comma 30 4 4 3 2" xfId="43927" xr:uid="{AEE6705C-896D-469D-98BA-F8BF252E4773}"/>
    <cellStyle name="Comma 30 4 4 4" xfId="33461" xr:uid="{564875B6-39C6-4FCC-AB56-1C9A0B7A3653}"/>
    <cellStyle name="Comma 30 4 5" xfId="14031" xr:uid="{CDC6485E-31E6-4431-8EE9-A35B31A18ACD}"/>
    <cellStyle name="Comma 30 4 5 2" xfId="19263" xr:uid="{81FCC0BE-75D8-45E0-AC19-6C14A97E9563}"/>
    <cellStyle name="Comma 30 4 5 2 2" xfId="29729" xr:uid="{96DFBCCA-E623-43EF-8DEF-C7A661D42999}"/>
    <cellStyle name="Comma 30 4 5 2 2 2" xfId="51398" xr:uid="{F29D50E4-460E-486A-A0F7-64F227A51351}"/>
    <cellStyle name="Comma 30 4 5 2 3" xfId="40932" xr:uid="{C971D664-C88A-4D7C-8D30-FC0F2C4C3E71}"/>
    <cellStyle name="Comma 30 4 5 3" xfId="24497" xr:uid="{E04A80C4-C5E3-4103-9D2D-5B67461237ED}"/>
    <cellStyle name="Comma 30 4 5 3 2" xfId="46166" xr:uid="{2AB7C024-E84B-4889-96AA-A934BC2BE3E1}"/>
    <cellStyle name="Comma 30 4 5 4" xfId="35700" xr:uid="{E7F8A353-95F9-46B4-B7AB-547B74F2F574}"/>
    <cellStyle name="Comma 30 4 6" xfId="14784" xr:uid="{C39E2EED-E241-4205-B11C-5378B940023F}"/>
    <cellStyle name="Comma 30 4 6 2" xfId="25250" xr:uid="{D66E0744-6B0D-459E-8529-4933D95120D4}"/>
    <cellStyle name="Comma 30 4 6 2 2" xfId="46919" xr:uid="{53B62D50-CBD0-40AC-940A-FE3728024861}"/>
    <cellStyle name="Comma 30 4 6 3" xfId="36453" xr:uid="{379D5D84-62A8-425C-808A-1EDDFA7DEAC5}"/>
    <cellStyle name="Comma 30 4 7" xfId="20018" xr:uid="{0AD9CC15-AC4E-454A-B87C-CD179CDFC6F1}"/>
    <cellStyle name="Comma 30 4 7 2" xfId="41687" xr:uid="{89D66317-22E8-41DF-9D49-3E2DD107E36A}"/>
    <cellStyle name="Comma 30 4 8" xfId="31221" xr:uid="{F9489A15-8533-401B-BCDB-C667349A8DBC}"/>
    <cellStyle name="Comma 30 5" xfId="13290" xr:uid="{E5F57D7B-9E0C-41D5-98E4-A46D9B882F2D}"/>
    <cellStyle name="Comma 30 5 2" xfId="18522" xr:uid="{68ECE7C2-ECC1-4C2C-AD22-A103E1768315}"/>
    <cellStyle name="Comma 30 5 2 2" xfId="28988" xr:uid="{BCD9CAC9-8A53-492A-8129-93A13F612CCC}"/>
    <cellStyle name="Comma 30 5 2 2 2" xfId="50657" xr:uid="{E5F7C375-A24E-4C40-A122-E0028D975BA6}"/>
    <cellStyle name="Comma 30 5 2 3" xfId="40191" xr:uid="{04E6DC69-4528-44FF-B419-86AE4345E726}"/>
    <cellStyle name="Comma 30 5 3" xfId="23756" xr:uid="{41F46AA4-05D8-4792-9534-FA3111B1EF8B}"/>
    <cellStyle name="Comma 30 5 3 2" xfId="45425" xr:uid="{C8BAAEDB-1A7A-4B07-9646-6FEC9CBE5CB1}"/>
    <cellStyle name="Comma 30 5 4" xfId="34959" xr:uid="{62A8D9EB-AA7A-4791-A77B-364B00572E61}"/>
    <cellStyle name="Comma 30 6" xfId="30479" xr:uid="{12AC8D4A-5F65-43AC-886C-8BD6E0874322}"/>
    <cellStyle name="Comma 31" xfId="107" xr:uid="{00000000-0005-0000-0000-0000F4010000}"/>
    <cellStyle name="Comma 31 2" xfId="459" xr:uid="{00000000-0005-0000-0000-0000F5010000}"/>
    <cellStyle name="Comma 31 2 2" xfId="9289" xr:uid="{00000000-0005-0000-0000-0000F6010000}"/>
    <cellStyle name="Comma 31 2 2 2" xfId="10038" xr:uid="{52DF7806-522A-401B-AAFA-677605DE16DA}"/>
    <cellStyle name="Comma 31 2 2 2 2" xfId="11547" xr:uid="{EF4F94F1-5F94-41E9-BA75-71A6F1C5054B}"/>
    <cellStyle name="Comma 31 2 2 2 2 2" xfId="13041" xr:uid="{4AA1DFC2-5D45-48AA-A3D0-43BD079C88C6}"/>
    <cellStyle name="Comma 31 2 2 2 2 2 2" xfId="18277" xr:uid="{00F26879-6481-45A1-8F55-6630ED70AF96}"/>
    <cellStyle name="Comma 31 2 2 2 2 2 2 2" xfId="28743" xr:uid="{84972D14-3F91-4163-B3CC-374FB46AF8EE}"/>
    <cellStyle name="Comma 31 2 2 2 2 2 2 2 2" xfId="50412" xr:uid="{5A21B145-4463-46C6-8B4F-A3D793539A19}"/>
    <cellStyle name="Comma 31 2 2 2 2 2 2 3" xfId="39946" xr:uid="{655DA75C-DFA6-457A-A660-0BACDF19FAF2}"/>
    <cellStyle name="Comma 31 2 2 2 2 2 3" xfId="23511" xr:uid="{F25453D7-9D09-4E2B-B0E7-1B27810DD8E7}"/>
    <cellStyle name="Comma 31 2 2 2 2 2 3 2" xfId="45180" xr:uid="{74B70EF8-7D73-4A9B-91FD-FBE0B86C95FB}"/>
    <cellStyle name="Comma 31 2 2 2 2 2 4" xfId="34714" xr:uid="{6075DDF5-4453-4651-9D1C-4BAFEDBC049A}"/>
    <cellStyle name="Comma 31 2 2 2 2 3" xfId="16783" xr:uid="{1554B1B6-BD01-4728-8516-1F0AD1504CFA}"/>
    <cellStyle name="Comma 31 2 2 2 2 3 2" xfId="27249" xr:uid="{E1AEEA72-D78E-4C51-B327-13D2016926A5}"/>
    <cellStyle name="Comma 31 2 2 2 2 3 2 2" xfId="48918" xr:uid="{75E6B2EA-B997-4C30-B103-C749005861CF}"/>
    <cellStyle name="Comma 31 2 2 2 2 3 3" xfId="38452" xr:uid="{E147F9B8-0856-4489-8466-76C68F05ED8E}"/>
    <cellStyle name="Comma 31 2 2 2 2 4" xfId="22017" xr:uid="{90C33027-A39B-4EC0-9442-8BFEDBA72315}"/>
    <cellStyle name="Comma 31 2 2 2 2 4 2" xfId="43686" xr:uid="{12017571-19B1-4FBD-9247-7D51501C2494}"/>
    <cellStyle name="Comma 31 2 2 2 2 5" xfId="33220" xr:uid="{39A91165-FBE7-4141-ACB6-E185D7387DBB}"/>
    <cellStyle name="Comma 31 2 2 2 3" xfId="10800" xr:uid="{D052C044-CF50-44C9-8E50-9B8C3C6A03F8}"/>
    <cellStyle name="Comma 31 2 2 2 3 2" xfId="16036" xr:uid="{F06923C1-0D97-4AFB-B72A-779FD5006768}"/>
    <cellStyle name="Comma 31 2 2 2 3 2 2" xfId="26502" xr:uid="{33620653-8569-4D99-B5CB-F124A4BE33CF}"/>
    <cellStyle name="Comma 31 2 2 2 3 2 2 2" xfId="48171" xr:uid="{263AF6FA-46F0-461E-BEFC-5C2D1CDBC690}"/>
    <cellStyle name="Comma 31 2 2 2 3 2 3" xfId="37705" xr:uid="{9304A3D1-F126-49BD-807E-2189E9B4FC63}"/>
    <cellStyle name="Comma 31 2 2 2 3 3" xfId="21270" xr:uid="{A4123E11-0654-4129-8A78-720247751B3C}"/>
    <cellStyle name="Comma 31 2 2 2 3 3 2" xfId="42939" xr:uid="{3F236887-1D2A-46AB-A7DD-B3CA6AF31EEA}"/>
    <cellStyle name="Comma 31 2 2 2 3 4" xfId="32473" xr:uid="{2955B042-FE97-467F-9257-E1F1B857AC45}"/>
    <cellStyle name="Comma 31 2 2 2 4" xfId="12294" xr:uid="{0E2A3C55-54F0-48F7-B8B9-8F0DC373E043}"/>
    <cellStyle name="Comma 31 2 2 2 4 2" xfId="17530" xr:uid="{BBB7E1B6-A539-4C2D-A7D7-0B73AB02A6B0}"/>
    <cellStyle name="Comma 31 2 2 2 4 2 2" xfId="27996" xr:uid="{14DBE575-18E3-473A-B123-E32360CB083E}"/>
    <cellStyle name="Comma 31 2 2 2 4 2 2 2" xfId="49665" xr:uid="{DD501CA9-F5AB-421C-A3DD-CCC69CA6F78E}"/>
    <cellStyle name="Comma 31 2 2 2 4 2 3" xfId="39199" xr:uid="{B066993B-2891-4229-A5E2-6C7DEEBCDEEA}"/>
    <cellStyle name="Comma 31 2 2 2 4 3" xfId="22764" xr:uid="{54A06048-94EC-457E-95FA-21542F70B30E}"/>
    <cellStyle name="Comma 31 2 2 2 4 3 2" xfId="44433" xr:uid="{A48B75BF-15CB-4408-85EA-0164B653AF39}"/>
    <cellStyle name="Comma 31 2 2 2 4 4" xfId="33967" xr:uid="{0906F3A5-9CF6-48CD-86FF-C4B78F8E63D5}"/>
    <cellStyle name="Comma 31 2 2 2 5" xfId="14537" xr:uid="{64CCD623-847B-4812-9AF0-FDF4A8A6D75E}"/>
    <cellStyle name="Comma 31 2 2 2 5 2" xfId="19769" xr:uid="{B23149E2-7FAC-49DA-8531-72189712B618}"/>
    <cellStyle name="Comma 31 2 2 2 5 2 2" xfId="30235" xr:uid="{82B9EF9A-B5C4-4CF9-B09A-2F152A19BF74}"/>
    <cellStyle name="Comma 31 2 2 2 5 2 2 2" xfId="51904" xr:uid="{092FFD77-81D5-425C-8197-893641A3D0D9}"/>
    <cellStyle name="Comma 31 2 2 2 5 2 3" xfId="41438" xr:uid="{F1E69828-1A62-493F-B913-8151AE3D9934}"/>
    <cellStyle name="Comma 31 2 2 2 5 3" xfId="25003" xr:uid="{819D127C-E907-4623-AEF6-A96BAB43717F}"/>
    <cellStyle name="Comma 31 2 2 2 5 3 2" xfId="46672" xr:uid="{FF4039FC-6CBE-4BE9-9BBE-4B87E88BEBED}"/>
    <cellStyle name="Comma 31 2 2 2 5 4" xfId="36206" xr:uid="{42AD10AD-0225-4989-B721-55ED8AC2F890}"/>
    <cellStyle name="Comma 31 2 2 2 6" xfId="15290" xr:uid="{F5F2EF49-52F7-45E3-BA44-DC1D047C6B11}"/>
    <cellStyle name="Comma 31 2 2 2 6 2" xfId="25756" xr:uid="{B0A81FF3-8722-41D5-9862-D5F7B41E8CB4}"/>
    <cellStyle name="Comma 31 2 2 2 6 2 2" xfId="47425" xr:uid="{CB046194-A20E-496E-8FFB-87534C7049A2}"/>
    <cellStyle name="Comma 31 2 2 2 6 3" xfId="36959" xr:uid="{9E35FF48-E38E-4CA3-9F0F-EA8D1E6FA6B6}"/>
    <cellStyle name="Comma 31 2 2 2 7" xfId="20524" xr:uid="{83240DAC-E67B-496D-8454-E2D17E339FC1}"/>
    <cellStyle name="Comma 31 2 2 2 7 2" xfId="42193" xr:uid="{9B6615F3-9A3C-4F36-91D4-CC6BA462CF18}"/>
    <cellStyle name="Comma 31 2 2 2 8" xfId="31727" xr:uid="{B16C7012-6CDD-4465-8811-7D3656E219EE}"/>
    <cellStyle name="Comma 31 2 2 3" xfId="13792" xr:uid="{FD88219A-D908-47D3-8AB4-4F25C9B395C5}"/>
    <cellStyle name="Comma 31 2 2 3 2" xfId="19024" xr:uid="{BF0B0CFE-9544-4F4B-88A2-9478A53FF430}"/>
    <cellStyle name="Comma 31 2 2 3 2 2" xfId="29490" xr:uid="{517D2F8D-41F4-4947-85FF-2641003D3A92}"/>
    <cellStyle name="Comma 31 2 2 3 2 2 2" xfId="51159" xr:uid="{09F7C0BC-4A56-4156-9E82-0CC596F6B0C9}"/>
    <cellStyle name="Comma 31 2 2 3 2 3" xfId="40693" xr:uid="{566583FE-1341-4C98-A66D-A29B75FE2048}"/>
    <cellStyle name="Comma 31 2 2 3 3" xfId="24258" xr:uid="{187BF36A-9D51-4FA1-8FBF-959702115781}"/>
    <cellStyle name="Comma 31 2 2 3 3 2" xfId="45927" xr:uid="{74035410-E60E-4829-A9A2-A51C801A658E}"/>
    <cellStyle name="Comma 31 2 2 3 4" xfId="35461" xr:uid="{4F98D618-4B3A-4DDB-8E0E-B0195512300C}"/>
    <cellStyle name="Comma 31 2 2 4" xfId="30982" xr:uid="{2D29642B-510C-4D24-9B9B-C2AD459C0937}"/>
    <cellStyle name="Comma 31 2 3" xfId="9664" xr:uid="{0300580E-64A2-4469-8BF2-CECFD33672C3}"/>
    <cellStyle name="Comma 31 2 3 2" xfId="11173" xr:uid="{9F12607F-12D2-4B83-85B5-43325ABCE467}"/>
    <cellStyle name="Comma 31 2 3 2 2" xfId="12667" xr:uid="{338AB21A-E417-45EF-A142-E352C7FA6ECA}"/>
    <cellStyle name="Comma 31 2 3 2 2 2" xfId="17903" xr:uid="{CC2AFAA1-C0C1-4176-A030-78E0EAA98989}"/>
    <cellStyle name="Comma 31 2 3 2 2 2 2" xfId="28369" xr:uid="{F2982CAC-C486-46E6-97C4-205482A82C01}"/>
    <cellStyle name="Comma 31 2 3 2 2 2 2 2" xfId="50038" xr:uid="{F2F2BE1C-1568-425F-A37B-811CE023BCE2}"/>
    <cellStyle name="Comma 31 2 3 2 2 2 3" xfId="39572" xr:uid="{9D448183-3A1B-4C4D-95EE-6820E2579429}"/>
    <cellStyle name="Comma 31 2 3 2 2 3" xfId="23137" xr:uid="{51BFC99E-1D84-4E6E-BDF7-F1F34131C906}"/>
    <cellStyle name="Comma 31 2 3 2 2 3 2" xfId="44806" xr:uid="{F892A1DB-642D-45AE-AC98-79DA11FD578C}"/>
    <cellStyle name="Comma 31 2 3 2 2 4" xfId="34340" xr:uid="{CC8D84E9-C291-4E9E-8B36-54C5699EEB7F}"/>
    <cellStyle name="Comma 31 2 3 2 3" xfId="16409" xr:uid="{07103C9E-3088-456C-A829-365CFE6295A2}"/>
    <cellStyle name="Comma 31 2 3 2 3 2" xfId="26875" xr:uid="{44DA5BB7-0ED0-4A7F-8DD9-27C7B99DC793}"/>
    <cellStyle name="Comma 31 2 3 2 3 2 2" xfId="48544" xr:uid="{869BE359-E7A7-45C6-AA99-E631D2AA1654}"/>
    <cellStyle name="Comma 31 2 3 2 3 3" xfId="38078" xr:uid="{2074F188-F3AD-4A20-A28E-B7CDAE10261D}"/>
    <cellStyle name="Comma 31 2 3 2 4" xfId="21643" xr:uid="{73DC1E8A-AF44-42A0-81BD-3AFBE4FE8D64}"/>
    <cellStyle name="Comma 31 2 3 2 4 2" xfId="43312" xr:uid="{A2244012-4E29-4290-BBB6-C23526D341D9}"/>
    <cellStyle name="Comma 31 2 3 2 5" xfId="32846" xr:uid="{2F80C39D-6290-47BC-855C-D3A9302C3B02}"/>
    <cellStyle name="Comma 31 2 3 3" xfId="10426" xr:uid="{FEDF88D9-FAEF-4CE8-AAC7-1628D14C70E2}"/>
    <cellStyle name="Comma 31 2 3 3 2" xfId="15662" xr:uid="{D0C6AFDA-08CB-40BC-A477-5D3F9A0E6172}"/>
    <cellStyle name="Comma 31 2 3 3 2 2" xfId="26128" xr:uid="{E4CEED1C-0AA9-4E7B-BF3D-38D4024DDE6F}"/>
    <cellStyle name="Comma 31 2 3 3 2 2 2" xfId="47797" xr:uid="{296DCAC3-BE0E-43DD-B58D-1EF7BA6DC691}"/>
    <cellStyle name="Comma 31 2 3 3 2 3" xfId="37331" xr:uid="{7549C57D-4C89-42F7-BDC4-10D79686FD80}"/>
    <cellStyle name="Comma 31 2 3 3 3" xfId="20896" xr:uid="{7C1DED16-FF1D-4F08-A696-E83444D94D2E}"/>
    <cellStyle name="Comma 31 2 3 3 3 2" xfId="42565" xr:uid="{B1B28767-8EE2-410F-BB1B-811E43D99AD0}"/>
    <cellStyle name="Comma 31 2 3 3 4" xfId="32099" xr:uid="{F2DF9128-BA01-4238-AD38-94984163527D}"/>
    <cellStyle name="Comma 31 2 3 4" xfId="11920" xr:uid="{BE261B51-3841-47F1-8E7C-3470A8B7B36C}"/>
    <cellStyle name="Comma 31 2 3 4 2" xfId="17156" xr:uid="{E459F7C3-79E3-4FCD-BD8A-407B087C2106}"/>
    <cellStyle name="Comma 31 2 3 4 2 2" xfId="27622" xr:uid="{3248A464-E827-4A33-A978-C718F38957E7}"/>
    <cellStyle name="Comma 31 2 3 4 2 2 2" xfId="49291" xr:uid="{BA2E5DA5-E6A8-4E94-B887-E1737B2AF0BE}"/>
    <cellStyle name="Comma 31 2 3 4 2 3" xfId="38825" xr:uid="{558D154F-FD1F-474B-95CC-6ECAC4179BA7}"/>
    <cellStyle name="Comma 31 2 3 4 3" xfId="22390" xr:uid="{56ADCADF-52F1-4F9C-A52A-C8ACD992B626}"/>
    <cellStyle name="Comma 31 2 3 4 3 2" xfId="44059" xr:uid="{1DDFA140-EB10-4748-B2F4-FCBA3C3F6EDA}"/>
    <cellStyle name="Comma 31 2 3 4 4" xfId="33593" xr:uid="{F46B8176-9992-4151-AA98-DDCF2712A2A8}"/>
    <cellStyle name="Comma 31 2 3 5" xfId="14163" xr:uid="{80EA28A3-5990-49DA-8579-1A30DBD8EC5E}"/>
    <cellStyle name="Comma 31 2 3 5 2" xfId="19395" xr:uid="{DBDBA813-E03A-4BE9-9BC6-F026E668F929}"/>
    <cellStyle name="Comma 31 2 3 5 2 2" xfId="29861" xr:uid="{79F57FFE-1172-464D-BB09-2344F8D9341C}"/>
    <cellStyle name="Comma 31 2 3 5 2 2 2" xfId="51530" xr:uid="{837A71DD-D050-483B-8D12-3289941E6944}"/>
    <cellStyle name="Comma 31 2 3 5 2 3" xfId="41064" xr:uid="{B2361F38-646A-460B-9E6E-1CF581D08C41}"/>
    <cellStyle name="Comma 31 2 3 5 3" xfId="24629" xr:uid="{680B5380-ACC7-40A1-BEEA-45DE82D5566E}"/>
    <cellStyle name="Comma 31 2 3 5 3 2" xfId="46298" xr:uid="{A4BF1AEC-2ACF-40C5-A5BC-4D400E27805F}"/>
    <cellStyle name="Comma 31 2 3 5 4" xfId="35832" xr:uid="{C005A32C-5B9F-440B-BE79-3D2A907E6F04}"/>
    <cellStyle name="Comma 31 2 3 6" xfId="14916" xr:uid="{7883AC21-00E6-4C56-A5B3-F490AE3CCEAE}"/>
    <cellStyle name="Comma 31 2 3 6 2" xfId="25382" xr:uid="{22932D68-8050-4B6C-B7CB-E339E714780F}"/>
    <cellStyle name="Comma 31 2 3 6 2 2" xfId="47051" xr:uid="{8494FB72-F2EA-4800-A3EE-F3826FCEE2DC}"/>
    <cellStyle name="Comma 31 2 3 6 3" xfId="36585" xr:uid="{33FF6178-ADE6-41AA-8B5F-52958442936E}"/>
    <cellStyle name="Comma 31 2 3 7" xfId="20150" xr:uid="{D1290347-B768-4DE6-9CBB-8F6D3516D1FC}"/>
    <cellStyle name="Comma 31 2 3 7 2" xfId="41819" xr:uid="{498184AD-E759-4FFE-940D-0DBD1E3693CB}"/>
    <cellStyle name="Comma 31 2 3 8" xfId="31353" xr:uid="{21254542-6D52-4F83-A275-1A912724A5ED}"/>
    <cellStyle name="Comma 31 2 4" xfId="13421" xr:uid="{EBAC5307-C699-45C4-8BFA-6EDF0BAF6D02}"/>
    <cellStyle name="Comma 31 2 4 2" xfId="18653" xr:uid="{87AA7984-0C44-4C15-9263-BF6E46C2FEFB}"/>
    <cellStyle name="Comma 31 2 4 2 2" xfId="29119" xr:uid="{CC1391A6-3A62-442F-8D21-E29AD1D762AF}"/>
    <cellStyle name="Comma 31 2 4 2 2 2" xfId="50788" xr:uid="{F7EA9171-B364-4F21-A76E-A35694414DD9}"/>
    <cellStyle name="Comma 31 2 4 2 3" xfId="40322" xr:uid="{0923330E-E027-4606-81E4-9DBF30F652E4}"/>
    <cellStyle name="Comma 31 2 4 3" xfId="23887" xr:uid="{1387F60B-408F-44FD-928A-CE65C1F109C2}"/>
    <cellStyle name="Comma 31 2 4 3 2" xfId="45556" xr:uid="{6F6B1B91-FADB-452C-93E5-98F7222F6787}"/>
    <cellStyle name="Comma 31 2 4 4" xfId="35090" xr:uid="{4FD2AB15-20AB-41C9-BF92-414AE232F676}"/>
    <cellStyle name="Comma 31 2 5" xfId="30611" xr:uid="{EDDD91AA-681F-4907-8D77-03E6D37B2396}"/>
    <cellStyle name="Comma 31 3" xfId="9158" xr:uid="{00000000-0005-0000-0000-0000F7010000}"/>
    <cellStyle name="Comma 31 3 2" xfId="9907" xr:uid="{FDBD570B-9C26-4513-85A0-653A0C513728}"/>
    <cellStyle name="Comma 31 3 2 2" xfId="11416" xr:uid="{F400F054-4C8D-4632-A3F4-1378AA72E4B6}"/>
    <cellStyle name="Comma 31 3 2 2 2" xfId="12910" xr:uid="{D981FAD9-CF31-462B-92C7-A75154B0A60E}"/>
    <cellStyle name="Comma 31 3 2 2 2 2" xfId="18146" xr:uid="{053ABD16-2241-4D72-81AC-0BCC76254A90}"/>
    <cellStyle name="Comma 31 3 2 2 2 2 2" xfId="28612" xr:uid="{B7026367-70F0-46FB-ADA0-58076F2B4CD0}"/>
    <cellStyle name="Comma 31 3 2 2 2 2 2 2" xfId="50281" xr:uid="{69FB9746-B5A3-4A4D-848C-4405732D1B35}"/>
    <cellStyle name="Comma 31 3 2 2 2 2 3" xfId="39815" xr:uid="{F96FD3C3-699B-43F7-8CFB-9DE3EF1F35C6}"/>
    <cellStyle name="Comma 31 3 2 2 2 3" xfId="23380" xr:uid="{C00BD762-9476-40A9-BD99-F91B43521976}"/>
    <cellStyle name="Comma 31 3 2 2 2 3 2" xfId="45049" xr:uid="{C5FAC074-52CD-4056-A230-EF0A4786D9C3}"/>
    <cellStyle name="Comma 31 3 2 2 2 4" xfId="34583" xr:uid="{79437928-7F01-419F-9F88-80060324D904}"/>
    <cellStyle name="Comma 31 3 2 2 3" xfId="16652" xr:uid="{AF161832-2D16-4893-BA87-934910E96429}"/>
    <cellStyle name="Comma 31 3 2 2 3 2" xfId="27118" xr:uid="{E7DBEBDD-56C7-40CC-8EA2-33BC6DF6370A}"/>
    <cellStyle name="Comma 31 3 2 2 3 2 2" xfId="48787" xr:uid="{2B7329E9-EB47-453D-985C-8393F08898BB}"/>
    <cellStyle name="Comma 31 3 2 2 3 3" xfId="38321" xr:uid="{190C8559-08A9-4A5F-B02D-E61140F7DBAA}"/>
    <cellStyle name="Comma 31 3 2 2 4" xfId="21886" xr:uid="{D323DBE3-6D38-4DC0-B77D-80E80BB46697}"/>
    <cellStyle name="Comma 31 3 2 2 4 2" xfId="43555" xr:uid="{059D5DC4-8D1F-425F-BA35-09B45EB6A63A}"/>
    <cellStyle name="Comma 31 3 2 2 5" xfId="33089" xr:uid="{E041A779-BBBA-4864-8B0A-7F67F071E164}"/>
    <cellStyle name="Comma 31 3 2 3" xfId="10669" xr:uid="{D449CB80-B148-4BC4-B3A8-E987B40A0C14}"/>
    <cellStyle name="Comma 31 3 2 3 2" xfId="15905" xr:uid="{F102805D-9591-49D6-B61D-E5C8AC140096}"/>
    <cellStyle name="Comma 31 3 2 3 2 2" xfId="26371" xr:uid="{A8E2BE70-BA02-4F09-9E50-74A8AC22D215}"/>
    <cellStyle name="Comma 31 3 2 3 2 2 2" xfId="48040" xr:uid="{C4768968-4DB5-4290-BC6B-6208D14C1012}"/>
    <cellStyle name="Comma 31 3 2 3 2 3" xfId="37574" xr:uid="{3F71304B-E6BA-4B99-9BC0-4C887EF5C38E}"/>
    <cellStyle name="Comma 31 3 2 3 3" xfId="21139" xr:uid="{B6ADBDA7-035B-4DD4-BF8F-7BAFB8295F97}"/>
    <cellStyle name="Comma 31 3 2 3 3 2" xfId="42808" xr:uid="{EEF71806-3B06-4148-8FA6-194E0DB8F4F7}"/>
    <cellStyle name="Comma 31 3 2 3 4" xfId="32342" xr:uid="{5FB57170-DE61-4CBC-A2A8-A686AB9E9574}"/>
    <cellStyle name="Comma 31 3 2 4" xfId="12163" xr:uid="{9C696313-C8AA-44D2-8A24-C641AD31A7D6}"/>
    <cellStyle name="Comma 31 3 2 4 2" xfId="17399" xr:uid="{48910FE2-7EA3-4F23-B975-32E2B90022D7}"/>
    <cellStyle name="Comma 31 3 2 4 2 2" xfId="27865" xr:uid="{4003D63D-C9DC-42E8-82FC-4A03F6320C36}"/>
    <cellStyle name="Comma 31 3 2 4 2 2 2" xfId="49534" xr:uid="{40D2BFB1-C330-45FD-881C-24AD0D42C1EB}"/>
    <cellStyle name="Comma 31 3 2 4 2 3" xfId="39068" xr:uid="{E6D62C0A-D8FC-455E-9C40-7AC959C036C5}"/>
    <cellStyle name="Comma 31 3 2 4 3" xfId="22633" xr:uid="{089D1287-964D-4097-B8B3-9098058F8C50}"/>
    <cellStyle name="Comma 31 3 2 4 3 2" xfId="44302" xr:uid="{35977757-670C-4C39-A136-BB49BD47C603}"/>
    <cellStyle name="Comma 31 3 2 4 4" xfId="33836" xr:uid="{3D863D5B-C865-4727-B8C2-6C6D9A882224}"/>
    <cellStyle name="Comma 31 3 2 5" xfId="14406" xr:uid="{DF177B4A-70A0-425E-B310-0627788812D9}"/>
    <cellStyle name="Comma 31 3 2 5 2" xfId="19638" xr:uid="{5BEBECAC-AA21-447B-B858-7794016A6BE2}"/>
    <cellStyle name="Comma 31 3 2 5 2 2" xfId="30104" xr:uid="{FBAC3F80-A462-4912-9D36-DA4A9F17FDCC}"/>
    <cellStyle name="Comma 31 3 2 5 2 2 2" xfId="51773" xr:uid="{6F73D765-2A0C-4C23-9D04-A3D0CDAA9497}"/>
    <cellStyle name="Comma 31 3 2 5 2 3" xfId="41307" xr:uid="{7D7EB141-83F3-45EE-AE21-0513B6E6F019}"/>
    <cellStyle name="Comma 31 3 2 5 3" xfId="24872" xr:uid="{B6EB7F9D-0FC3-4679-BC89-B8F2AF6D1EB5}"/>
    <cellStyle name="Comma 31 3 2 5 3 2" xfId="46541" xr:uid="{85D979F7-EA0E-43F7-B40A-EF6B9F07F770}"/>
    <cellStyle name="Comma 31 3 2 5 4" xfId="36075" xr:uid="{F3716843-A889-4C58-AC91-97FBA5A747E2}"/>
    <cellStyle name="Comma 31 3 2 6" xfId="15159" xr:uid="{F2317EC5-B1FD-4EA4-A4E2-59B19E47795F}"/>
    <cellStyle name="Comma 31 3 2 6 2" xfId="25625" xr:uid="{1F88BD2C-7CB8-471F-BF4A-418DDBBF6DFA}"/>
    <cellStyle name="Comma 31 3 2 6 2 2" xfId="47294" xr:uid="{D1457D63-A936-4416-A9E5-6FDB5FADCC7A}"/>
    <cellStyle name="Comma 31 3 2 6 3" xfId="36828" xr:uid="{570F5FE2-972A-4852-B8B2-2A895B85289D}"/>
    <cellStyle name="Comma 31 3 2 7" xfId="20393" xr:uid="{89CA4C20-4F40-47AE-A87A-BDE94D1D0AF9}"/>
    <cellStyle name="Comma 31 3 2 7 2" xfId="42062" xr:uid="{357D2FF1-711B-408C-8697-4CBA52E0ABE8}"/>
    <cellStyle name="Comma 31 3 2 8" xfId="31596" xr:uid="{007BDF44-E9CE-4834-B402-CBECC7AB30F8}"/>
    <cellStyle name="Comma 31 3 3" xfId="13661" xr:uid="{E77F34E4-78C7-4D1B-94D6-EDFF5AAB9446}"/>
    <cellStyle name="Comma 31 3 3 2" xfId="18893" xr:uid="{14F700C2-9B1E-46B8-AAEF-7ED188C7464F}"/>
    <cellStyle name="Comma 31 3 3 2 2" xfId="29359" xr:uid="{8303824D-5DFB-46C6-964E-C13E9532470D}"/>
    <cellStyle name="Comma 31 3 3 2 2 2" xfId="51028" xr:uid="{2C3CAA30-2F7F-43C7-A2F6-4D3D7B313C59}"/>
    <cellStyle name="Comma 31 3 3 2 3" xfId="40562" xr:uid="{C9A5904D-B838-431C-99FA-44950270D2DC}"/>
    <cellStyle name="Comma 31 3 3 3" xfId="24127" xr:uid="{CBA2530D-8739-4433-B045-D83DFE1ADDF6}"/>
    <cellStyle name="Comma 31 3 3 3 2" xfId="45796" xr:uid="{507E2269-AE7D-4988-98EA-B3EFA3A708F2}"/>
    <cellStyle name="Comma 31 3 3 4" xfId="35330" xr:uid="{77CE1C65-7E25-43C3-B313-23E15151B40B}"/>
    <cellStyle name="Comma 31 3 4" xfId="30851" xr:uid="{3BB2303B-0EFA-448B-89C5-7F9B4B956DB2}"/>
    <cellStyle name="Comma 31 4" xfId="9533" xr:uid="{3202787C-7768-4FA5-B45C-470967154523}"/>
    <cellStyle name="Comma 31 4 2" xfId="11042" xr:uid="{05E6C94B-A597-4AA7-ACE8-49B7385E2213}"/>
    <cellStyle name="Comma 31 4 2 2" xfId="12536" xr:uid="{3CA3AF05-6736-4A87-BC8E-5E481DAFE111}"/>
    <cellStyle name="Comma 31 4 2 2 2" xfId="17772" xr:uid="{8333783E-98FC-4C41-A4B9-2BCE305F2D75}"/>
    <cellStyle name="Comma 31 4 2 2 2 2" xfId="28238" xr:uid="{A3BA5D87-4EDE-4C39-AF9E-B69225ADA36D}"/>
    <cellStyle name="Comma 31 4 2 2 2 2 2" xfId="49907" xr:uid="{8B8FEE97-8CE8-4268-8C62-38CDCDA924D8}"/>
    <cellStyle name="Comma 31 4 2 2 2 3" xfId="39441" xr:uid="{49AF63D4-736D-4102-B725-8D455F6CA456}"/>
    <cellStyle name="Comma 31 4 2 2 3" xfId="23006" xr:uid="{BE4AE616-3AB4-41E9-AF91-F9B57551D06C}"/>
    <cellStyle name="Comma 31 4 2 2 3 2" xfId="44675" xr:uid="{B975A3AB-601F-4B34-B658-EFF3CF4D6869}"/>
    <cellStyle name="Comma 31 4 2 2 4" xfId="34209" xr:uid="{18EE0DE5-46CC-4411-85F6-7A3F0DFE7004}"/>
    <cellStyle name="Comma 31 4 2 3" xfId="16278" xr:uid="{CCF4F8F1-1A5A-48CF-A42D-15499A810CF0}"/>
    <cellStyle name="Comma 31 4 2 3 2" xfId="26744" xr:uid="{38AB8E1A-15A9-4DA7-8045-C3C45B565D2C}"/>
    <cellStyle name="Comma 31 4 2 3 2 2" xfId="48413" xr:uid="{F83ACCF4-1ED7-4562-8AF5-161B97D7884C}"/>
    <cellStyle name="Comma 31 4 2 3 3" xfId="37947" xr:uid="{E6C5C39D-E233-451F-8846-89BFC92A18FB}"/>
    <cellStyle name="Comma 31 4 2 4" xfId="21512" xr:uid="{FDA44991-23D3-4BB3-B10E-4400198E38B4}"/>
    <cellStyle name="Comma 31 4 2 4 2" xfId="43181" xr:uid="{20F8EDCD-2550-4FE3-9702-75A93221A466}"/>
    <cellStyle name="Comma 31 4 2 5" xfId="32715" xr:uid="{5198DF7C-30E2-4E63-BD0F-6C96F78C3F17}"/>
    <cellStyle name="Comma 31 4 3" xfId="10295" xr:uid="{AB5A90F3-7FF3-4E9B-B391-AA20533EDE5C}"/>
    <cellStyle name="Comma 31 4 3 2" xfId="15531" xr:uid="{4E7A101E-D860-45C1-BB28-4258BA92C7A3}"/>
    <cellStyle name="Comma 31 4 3 2 2" xfId="25997" xr:uid="{D26D09A2-F047-48CB-9B20-366D145ACD9D}"/>
    <cellStyle name="Comma 31 4 3 2 2 2" xfId="47666" xr:uid="{B96207C1-54C9-40CE-B5E4-5E6015F0367A}"/>
    <cellStyle name="Comma 31 4 3 2 3" xfId="37200" xr:uid="{305B99CF-041D-4BC5-8FDA-F69121DEC564}"/>
    <cellStyle name="Comma 31 4 3 3" xfId="20765" xr:uid="{A561805E-97A8-4F19-9EFC-358B0FE0E592}"/>
    <cellStyle name="Comma 31 4 3 3 2" xfId="42434" xr:uid="{6EEF65E7-283B-48F0-8287-AB1B37CA4E55}"/>
    <cellStyle name="Comma 31 4 3 4" xfId="31968" xr:uid="{442B4239-8156-4746-AAB2-97D32B55BCB4}"/>
    <cellStyle name="Comma 31 4 4" xfId="11789" xr:uid="{2974E6B1-2070-4E38-AAB8-297802356C57}"/>
    <cellStyle name="Comma 31 4 4 2" xfId="17025" xr:uid="{89BFC951-1B24-422D-9108-C84493514895}"/>
    <cellStyle name="Comma 31 4 4 2 2" xfId="27491" xr:uid="{4EC26561-2A50-4969-BC99-219CEFF96A04}"/>
    <cellStyle name="Comma 31 4 4 2 2 2" xfId="49160" xr:uid="{F0EABCBC-4B7C-40F9-8F74-5E767C28B0B0}"/>
    <cellStyle name="Comma 31 4 4 2 3" xfId="38694" xr:uid="{94EB2871-0B1E-4033-9226-1476216111BE}"/>
    <cellStyle name="Comma 31 4 4 3" xfId="22259" xr:uid="{8B1C97E1-9FA1-403B-AE44-EC80E0CCFB8D}"/>
    <cellStyle name="Comma 31 4 4 3 2" xfId="43928" xr:uid="{8FA7384E-F34D-4AA3-B013-2E794A070D58}"/>
    <cellStyle name="Comma 31 4 4 4" xfId="33462" xr:uid="{2241B48B-0413-4B33-95F9-E4AEE6E6D500}"/>
    <cellStyle name="Comma 31 4 5" xfId="14032" xr:uid="{8E7A8383-4693-4AB6-84BA-E051DC63DBF8}"/>
    <cellStyle name="Comma 31 4 5 2" xfId="19264" xr:uid="{2C94E802-2E11-4806-B902-8981000C09C4}"/>
    <cellStyle name="Comma 31 4 5 2 2" xfId="29730" xr:uid="{FF79DA80-3024-4845-BBB3-26C2DDDF400F}"/>
    <cellStyle name="Comma 31 4 5 2 2 2" xfId="51399" xr:uid="{8BC35000-9EF0-4DD5-B36F-3AC5FFE1D4FA}"/>
    <cellStyle name="Comma 31 4 5 2 3" xfId="40933" xr:uid="{B0BBAE58-2709-4C0D-B0B3-4AFD69B2B042}"/>
    <cellStyle name="Comma 31 4 5 3" xfId="24498" xr:uid="{9D34F596-D37B-48D9-A758-C04C274A47DC}"/>
    <cellStyle name="Comma 31 4 5 3 2" xfId="46167" xr:uid="{C845DAC3-14F4-4570-BA19-4530EE67DD8F}"/>
    <cellStyle name="Comma 31 4 5 4" xfId="35701" xr:uid="{E1F10663-6058-460C-86B4-10CB7D3E1D5B}"/>
    <cellStyle name="Comma 31 4 6" xfId="14785" xr:uid="{EE1369E4-9518-4127-900F-CDBEB222E5BB}"/>
    <cellStyle name="Comma 31 4 6 2" xfId="25251" xr:uid="{71E465E1-D6C5-4EF1-99F8-F37321BA3983}"/>
    <cellStyle name="Comma 31 4 6 2 2" xfId="46920" xr:uid="{F0D837A5-DAB9-4AA6-B580-4828F15E4C03}"/>
    <cellStyle name="Comma 31 4 6 3" xfId="36454" xr:uid="{56D42580-90C0-49E8-86BF-2461BAF7BD9B}"/>
    <cellStyle name="Comma 31 4 7" xfId="20019" xr:uid="{9D1F589E-2FE0-4358-B483-A6DC8854EE01}"/>
    <cellStyle name="Comma 31 4 7 2" xfId="41688" xr:uid="{D4D2CC00-A569-4D5E-A006-71834F11E587}"/>
    <cellStyle name="Comma 31 4 8" xfId="31222" xr:uid="{38E654E1-A022-4E95-BB01-D0A5002775E1}"/>
    <cellStyle name="Comma 31 5" xfId="13291" xr:uid="{F9F79FE7-090A-459A-8079-C3A9ABF0E1F0}"/>
    <cellStyle name="Comma 31 5 2" xfId="18523" xr:uid="{CF3D5887-D419-429E-8068-090D952997F6}"/>
    <cellStyle name="Comma 31 5 2 2" xfId="28989" xr:uid="{0BC1C599-1A0C-4099-B6AF-42E7FE1F0934}"/>
    <cellStyle name="Comma 31 5 2 2 2" xfId="50658" xr:uid="{0507DB59-BAE9-4CEF-8CFC-9C17D80C64F8}"/>
    <cellStyle name="Comma 31 5 2 3" xfId="40192" xr:uid="{F5453E2C-99FA-4B70-80F7-43A78AE95733}"/>
    <cellStyle name="Comma 31 5 3" xfId="23757" xr:uid="{119F55B7-AC58-4EA3-BFD3-5D77BD0427C9}"/>
    <cellStyle name="Comma 31 5 3 2" xfId="45426" xr:uid="{D146780A-FFF2-45DB-A1C6-C9AE68B6DE85}"/>
    <cellStyle name="Comma 31 5 4" xfId="34960" xr:uid="{FE907D61-300C-4CB2-A2F5-B62D51A6E706}"/>
    <cellStyle name="Comma 31 6" xfId="30480" xr:uid="{6F6CC9D9-9FCA-4C3A-BC52-53D963BEC1F7}"/>
    <cellStyle name="Comma 32" xfId="108" xr:uid="{00000000-0005-0000-0000-0000F8010000}"/>
    <cellStyle name="Comma 32 2" xfId="453" xr:uid="{00000000-0005-0000-0000-0000F9010000}"/>
    <cellStyle name="Comma 32 2 2" xfId="9283" xr:uid="{00000000-0005-0000-0000-0000FA010000}"/>
    <cellStyle name="Comma 32 2 2 2" xfId="10032" xr:uid="{65D859D6-D208-4130-AF8D-0070220B5405}"/>
    <cellStyle name="Comma 32 2 2 2 2" xfId="11541" xr:uid="{067763D5-A619-409F-A476-605B49922691}"/>
    <cellStyle name="Comma 32 2 2 2 2 2" xfId="13035" xr:uid="{386FD6EE-2CDF-459A-B999-22C428CF1C78}"/>
    <cellStyle name="Comma 32 2 2 2 2 2 2" xfId="18271" xr:uid="{CEB9B21C-1C1B-4703-83B7-0BFF109E50F8}"/>
    <cellStyle name="Comma 32 2 2 2 2 2 2 2" xfId="28737" xr:uid="{81BB959F-25CF-4EB1-B203-22513E18BFFE}"/>
    <cellStyle name="Comma 32 2 2 2 2 2 2 2 2" xfId="50406" xr:uid="{3F60F531-51F1-428D-85B7-F0BD3CE89641}"/>
    <cellStyle name="Comma 32 2 2 2 2 2 2 3" xfId="39940" xr:uid="{81727F1C-3416-4CE0-A6BE-ACDA8112FC5C}"/>
    <cellStyle name="Comma 32 2 2 2 2 2 3" xfId="23505" xr:uid="{0DF7DE67-C75D-43A3-9BDA-B38F7AE6A9A5}"/>
    <cellStyle name="Comma 32 2 2 2 2 2 3 2" xfId="45174" xr:uid="{E3581DD1-5787-44A6-A06D-83F08CE9F028}"/>
    <cellStyle name="Comma 32 2 2 2 2 2 4" xfId="34708" xr:uid="{148EE0A1-1280-4405-BE88-93DE2A6E94C3}"/>
    <cellStyle name="Comma 32 2 2 2 2 3" xfId="16777" xr:uid="{7942920A-3E1A-48E9-9CC3-80BDECD8F766}"/>
    <cellStyle name="Comma 32 2 2 2 2 3 2" xfId="27243" xr:uid="{EF2A5643-0788-49D5-BA03-D0637FA5BC19}"/>
    <cellStyle name="Comma 32 2 2 2 2 3 2 2" xfId="48912" xr:uid="{A83BBF86-4E80-4A97-8541-E741779C9ED9}"/>
    <cellStyle name="Comma 32 2 2 2 2 3 3" xfId="38446" xr:uid="{75B2119A-D2F2-472E-B8B7-03BD8E4EA949}"/>
    <cellStyle name="Comma 32 2 2 2 2 4" xfId="22011" xr:uid="{A3DF344D-9F2B-49FB-86FF-025FA0040BB6}"/>
    <cellStyle name="Comma 32 2 2 2 2 4 2" xfId="43680" xr:uid="{5E747D26-61ED-4C76-971A-0DD80949927B}"/>
    <cellStyle name="Comma 32 2 2 2 2 5" xfId="33214" xr:uid="{37479A05-F19A-4578-B1D3-A560EE1CD1A0}"/>
    <cellStyle name="Comma 32 2 2 2 3" xfId="10794" xr:uid="{250C23BE-E069-405D-A141-6C2D4E0EEF97}"/>
    <cellStyle name="Comma 32 2 2 2 3 2" xfId="16030" xr:uid="{C81B9B1A-C920-4D55-B27A-31C684EA1316}"/>
    <cellStyle name="Comma 32 2 2 2 3 2 2" xfId="26496" xr:uid="{871B8E27-9909-4A99-9174-62B2F0AD2F0F}"/>
    <cellStyle name="Comma 32 2 2 2 3 2 2 2" xfId="48165" xr:uid="{1CEC3D9E-42CA-4425-9378-1549F358FF70}"/>
    <cellStyle name="Comma 32 2 2 2 3 2 3" xfId="37699" xr:uid="{5E4152CA-987D-4C12-9E1C-EEE11AA8CD12}"/>
    <cellStyle name="Comma 32 2 2 2 3 3" xfId="21264" xr:uid="{C5C29A0F-1FFC-437B-A358-85813CE8F1FD}"/>
    <cellStyle name="Comma 32 2 2 2 3 3 2" xfId="42933" xr:uid="{751D9CAC-540E-4755-A0AC-5D0238A8D1DB}"/>
    <cellStyle name="Comma 32 2 2 2 3 4" xfId="32467" xr:uid="{7274FB0D-0BEF-4AEE-862A-11B9A193FEB9}"/>
    <cellStyle name="Comma 32 2 2 2 4" xfId="12288" xr:uid="{C9058912-60C6-4AE7-AE79-12A4BA91BBA9}"/>
    <cellStyle name="Comma 32 2 2 2 4 2" xfId="17524" xr:uid="{FCB9FFF8-7406-4E9D-BB08-89199349155A}"/>
    <cellStyle name="Comma 32 2 2 2 4 2 2" xfId="27990" xr:uid="{A609E08B-8A79-4BB8-B8CD-0864735D3E36}"/>
    <cellStyle name="Comma 32 2 2 2 4 2 2 2" xfId="49659" xr:uid="{6AF3BDCB-C7ED-4160-8B91-3ABEC4A553A8}"/>
    <cellStyle name="Comma 32 2 2 2 4 2 3" xfId="39193" xr:uid="{AC992A6A-A9C7-4A41-B992-77758A11F728}"/>
    <cellStyle name="Comma 32 2 2 2 4 3" xfId="22758" xr:uid="{F0EF43EC-8291-4744-9205-774AC0C7DC4B}"/>
    <cellStyle name="Comma 32 2 2 2 4 3 2" xfId="44427" xr:uid="{1B6DF191-AB9C-4D4A-87BA-B2784075DA85}"/>
    <cellStyle name="Comma 32 2 2 2 4 4" xfId="33961" xr:uid="{4C455A5E-7AFD-4124-B7C7-E7F11F9A4145}"/>
    <cellStyle name="Comma 32 2 2 2 5" xfId="14531" xr:uid="{20F40FB3-6F6A-4763-9A6E-E00C4BE295B3}"/>
    <cellStyle name="Comma 32 2 2 2 5 2" xfId="19763" xr:uid="{E0F052FD-D697-4C45-A275-7AA52843C500}"/>
    <cellStyle name="Comma 32 2 2 2 5 2 2" xfId="30229" xr:uid="{74D9C93D-A7CF-49F3-AEDD-B8D44481CAC4}"/>
    <cellStyle name="Comma 32 2 2 2 5 2 2 2" xfId="51898" xr:uid="{EEC142E2-069A-4A56-A26E-B3C36358D736}"/>
    <cellStyle name="Comma 32 2 2 2 5 2 3" xfId="41432" xr:uid="{3EDE772B-BACB-4404-A6CA-659BCF3FA9C4}"/>
    <cellStyle name="Comma 32 2 2 2 5 3" xfId="24997" xr:uid="{8F8F0F76-7DF8-4FDD-80BA-E23751AF0B9E}"/>
    <cellStyle name="Comma 32 2 2 2 5 3 2" xfId="46666" xr:uid="{14A92DCD-FC1C-46C3-8D4F-DC286211F405}"/>
    <cellStyle name="Comma 32 2 2 2 5 4" xfId="36200" xr:uid="{E0DD6670-0671-4737-9597-97D5F3288C88}"/>
    <cellStyle name="Comma 32 2 2 2 6" xfId="15284" xr:uid="{DDFCDE18-10CC-4BC6-AB57-BC459AC491C4}"/>
    <cellStyle name="Comma 32 2 2 2 6 2" xfId="25750" xr:uid="{E72D0FBA-3916-4084-9623-2C3DB100693B}"/>
    <cellStyle name="Comma 32 2 2 2 6 2 2" xfId="47419" xr:uid="{11758EB4-DC9F-481E-A0B3-2256A552FD50}"/>
    <cellStyle name="Comma 32 2 2 2 6 3" xfId="36953" xr:uid="{85E903D0-E19D-4C9D-8591-75008D9BED0E}"/>
    <cellStyle name="Comma 32 2 2 2 7" xfId="20518" xr:uid="{5C530A0A-619E-4E9F-84ED-C7A4AFBF443A}"/>
    <cellStyle name="Comma 32 2 2 2 7 2" xfId="42187" xr:uid="{D1EC923D-2E6C-47C7-9433-0BE0908B21F2}"/>
    <cellStyle name="Comma 32 2 2 2 8" xfId="31721" xr:uid="{DE11D0DC-FCBC-4B20-BD76-7C9C1EB79DC4}"/>
    <cellStyle name="Comma 32 2 2 3" xfId="13786" xr:uid="{A969348F-6AE8-4033-B687-33BE294892FF}"/>
    <cellStyle name="Comma 32 2 2 3 2" xfId="19018" xr:uid="{C44736F1-D7A3-4EE1-A672-C88CE6A04AF7}"/>
    <cellStyle name="Comma 32 2 2 3 2 2" xfId="29484" xr:uid="{1CADF1D1-91F2-4D2E-ADF1-6DF5DBD2ECB3}"/>
    <cellStyle name="Comma 32 2 2 3 2 2 2" xfId="51153" xr:uid="{B278B6B2-889C-4C35-A375-B7C001880624}"/>
    <cellStyle name="Comma 32 2 2 3 2 3" xfId="40687" xr:uid="{EF0FE204-3CF3-4BFF-9747-4997AE68ACCB}"/>
    <cellStyle name="Comma 32 2 2 3 3" xfId="24252" xr:uid="{667EB294-9C6C-4FE9-8295-EE3EDD6607C7}"/>
    <cellStyle name="Comma 32 2 2 3 3 2" xfId="45921" xr:uid="{A183058F-32CD-4576-B1DC-7E19BB52C894}"/>
    <cellStyle name="Comma 32 2 2 3 4" xfId="35455" xr:uid="{00C6626F-FB6E-42D0-BA4C-5B31707701F2}"/>
    <cellStyle name="Comma 32 2 2 4" xfId="30976" xr:uid="{5E0F8973-0EF2-4B7E-8C1A-BA73D49A94EB}"/>
    <cellStyle name="Comma 32 2 3" xfId="9658" xr:uid="{5D8BAE6C-2C51-4592-B9CF-32F6F1A5F37D}"/>
    <cellStyle name="Comma 32 2 3 2" xfId="11167" xr:uid="{951B4416-128D-4E42-8B5F-7669C4433353}"/>
    <cellStyle name="Comma 32 2 3 2 2" xfId="12661" xr:uid="{B1C72AB1-E1E7-4C97-8E4C-D1295C2A4523}"/>
    <cellStyle name="Comma 32 2 3 2 2 2" xfId="17897" xr:uid="{97F01742-9FC9-4A15-A8BA-297FE0562F42}"/>
    <cellStyle name="Comma 32 2 3 2 2 2 2" xfId="28363" xr:uid="{644099A3-1010-47D0-9B71-B8155D112268}"/>
    <cellStyle name="Comma 32 2 3 2 2 2 2 2" xfId="50032" xr:uid="{BDFC83F4-3823-456E-AAC9-09A3698AE4C2}"/>
    <cellStyle name="Comma 32 2 3 2 2 2 3" xfId="39566" xr:uid="{A8A4C3E7-1F8C-4BF7-83B3-FAFACE6C2CA0}"/>
    <cellStyle name="Comma 32 2 3 2 2 3" xfId="23131" xr:uid="{D434712B-5E84-4F3F-A869-0D9DA69C4158}"/>
    <cellStyle name="Comma 32 2 3 2 2 3 2" xfId="44800" xr:uid="{53AE5C8A-1485-4AA3-A7E9-174B22675E85}"/>
    <cellStyle name="Comma 32 2 3 2 2 4" xfId="34334" xr:uid="{C426BD7E-0D19-438E-8CC2-EAD86D270010}"/>
    <cellStyle name="Comma 32 2 3 2 3" xfId="16403" xr:uid="{7C767A77-B2FB-4006-A2E1-917ACB81D593}"/>
    <cellStyle name="Comma 32 2 3 2 3 2" xfId="26869" xr:uid="{BF83126A-9238-4BC8-86B7-04AB696633EA}"/>
    <cellStyle name="Comma 32 2 3 2 3 2 2" xfId="48538" xr:uid="{F392945D-4512-469B-9E19-96E3A016A77A}"/>
    <cellStyle name="Comma 32 2 3 2 3 3" xfId="38072" xr:uid="{95AA1408-0191-40BB-AB3C-140F23403917}"/>
    <cellStyle name="Comma 32 2 3 2 4" xfId="21637" xr:uid="{DC2DA6C6-2238-4B4A-860D-460D220E3238}"/>
    <cellStyle name="Comma 32 2 3 2 4 2" xfId="43306" xr:uid="{6440AAEA-4F0C-4CF5-9AEF-151BFBD762CE}"/>
    <cellStyle name="Comma 32 2 3 2 5" xfId="32840" xr:uid="{7F013EB8-5C38-47F3-9098-42B15154489C}"/>
    <cellStyle name="Comma 32 2 3 3" xfId="10420" xr:uid="{674EA8BE-072A-4F1E-B35C-5835E8FD8551}"/>
    <cellStyle name="Comma 32 2 3 3 2" xfId="15656" xr:uid="{64A11788-F4DF-4B64-AA13-B09D0DAB0722}"/>
    <cellStyle name="Comma 32 2 3 3 2 2" xfId="26122" xr:uid="{90F544E8-73A1-4531-A408-B99845E33A67}"/>
    <cellStyle name="Comma 32 2 3 3 2 2 2" xfId="47791" xr:uid="{AC9E38CB-067B-4BE8-8A91-39CEDBCEA751}"/>
    <cellStyle name="Comma 32 2 3 3 2 3" xfId="37325" xr:uid="{9795DA97-8181-4853-93DD-FDD485F9BDE6}"/>
    <cellStyle name="Comma 32 2 3 3 3" xfId="20890" xr:uid="{6BB71755-C6C0-4B38-A62F-C1DF321D8F54}"/>
    <cellStyle name="Comma 32 2 3 3 3 2" xfId="42559" xr:uid="{08F6F24D-54AB-4404-8B47-696F37180C1B}"/>
    <cellStyle name="Comma 32 2 3 3 4" xfId="32093" xr:uid="{376D1C2A-D03B-49CA-AA6A-A237C971B957}"/>
    <cellStyle name="Comma 32 2 3 4" xfId="11914" xr:uid="{11C5D96E-E2BF-47BE-A5FA-85C5AB7C24C7}"/>
    <cellStyle name="Comma 32 2 3 4 2" xfId="17150" xr:uid="{9E7F11F3-ACA8-472A-BF23-7B0A423CFD0E}"/>
    <cellStyle name="Comma 32 2 3 4 2 2" xfId="27616" xr:uid="{A22B8C37-84AC-42B4-A5B6-10E0C43CA7FB}"/>
    <cellStyle name="Comma 32 2 3 4 2 2 2" xfId="49285" xr:uid="{AC9AED15-6674-415D-94B9-29ED7FE8D5A3}"/>
    <cellStyle name="Comma 32 2 3 4 2 3" xfId="38819" xr:uid="{DDA73A8C-C580-4118-B775-BB3C3E766910}"/>
    <cellStyle name="Comma 32 2 3 4 3" xfId="22384" xr:uid="{0DF1A443-3F04-45D8-AFE0-F33A1CE50A78}"/>
    <cellStyle name="Comma 32 2 3 4 3 2" xfId="44053" xr:uid="{65EF7647-86F6-4920-91F9-2EC7F2C6A3C3}"/>
    <cellStyle name="Comma 32 2 3 4 4" xfId="33587" xr:uid="{70960CEB-304B-4205-8725-B6EBC4B11202}"/>
    <cellStyle name="Comma 32 2 3 5" xfId="14157" xr:uid="{FDD33658-22CB-4914-A74B-B49741FA45DC}"/>
    <cellStyle name="Comma 32 2 3 5 2" xfId="19389" xr:uid="{7AB781C2-1714-4458-8DA4-C54A4EAF31A8}"/>
    <cellStyle name="Comma 32 2 3 5 2 2" xfId="29855" xr:uid="{7C32EEBF-AA48-457C-8030-4AEE5CA12977}"/>
    <cellStyle name="Comma 32 2 3 5 2 2 2" xfId="51524" xr:uid="{4D9AF4D3-B747-4CC0-A098-7EE706770783}"/>
    <cellStyle name="Comma 32 2 3 5 2 3" xfId="41058" xr:uid="{0E5E785A-52EC-4C78-AED3-D60B91DBAB18}"/>
    <cellStyle name="Comma 32 2 3 5 3" xfId="24623" xr:uid="{7F67CF9A-06FE-4581-A58B-BBDB8FAA79F8}"/>
    <cellStyle name="Comma 32 2 3 5 3 2" xfId="46292" xr:uid="{CDE624DD-48B8-4C17-AB6D-FFF20BB2278A}"/>
    <cellStyle name="Comma 32 2 3 5 4" xfId="35826" xr:uid="{14B835A5-D541-494E-859F-CA1E15F3AB12}"/>
    <cellStyle name="Comma 32 2 3 6" xfId="14910" xr:uid="{2B4C9339-F289-4F66-9707-7DBB00C20091}"/>
    <cellStyle name="Comma 32 2 3 6 2" xfId="25376" xr:uid="{F274A3DD-08EB-407D-85C5-D3CD76AAF560}"/>
    <cellStyle name="Comma 32 2 3 6 2 2" xfId="47045" xr:uid="{AFE452B8-EFEA-4359-A2EC-904AC58B586C}"/>
    <cellStyle name="Comma 32 2 3 6 3" xfId="36579" xr:uid="{74921F90-29B4-4444-BCCB-4D2893AC05AE}"/>
    <cellStyle name="Comma 32 2 3 7" xfId="20144" xr:uid="{86B4363F-2BDB-4201-8AD9-EA827C658AE4}"/>
    <cellStyle name="Comma 32 2 3 7 2" xfId="41813" xr:uid="{69C2D89E-8E9B-4546-AAC5-5D5EBDB93C66}"/>
    <cellStyle name="Comma 32 2 3 8" xfId="31347" xr:uid="{985C4FB4-80AE-4D16-8622-106B86FEC507}"/>
    <cellStyle name="Comma 32 2 4" xfId="13415" xr:uid="{AC9F61C2-2264-4C7D-94D8-E8612B7BC989}"/>
    <cellStyle name="Comma 32 2 4 2" xfId="18647" xr:uid="{68760E5C-9327-46FF-B7EE-2CF2E8FDE3C5}"/>
    <cellStyle name="Comma 32 2 4 2 2" xfId="29113" xr:uid="{1BE05290-F929-4F61-BE23-AF14BA80EA39}"/>
    <cellStyle name="Comma 32 2 4 2 2 2" xfId="50782" xr:uid="{49ED4F70-11AD-4AFE-AEED-935F1923F5C1}"/>
    <cellStyle name="Comma 32 2 4 2 3" xfId="40316" xr:uid="{8E971CFF-D949-439B-93AC-483D9FB52B7E}"/>
    <cellStyle name="Comma 32 2 4 3" xfId="23881" xr:uid="{28AF1660-D647-452E-A426-B2E8C6B66C31}"/>
    <cellStyle name="Comma 32 2 4 3 2" xfId="45550" xr:uid="{5A9118CC-0A4A-48E1-90B9-38E46C082898}"/>
    <cellStyle name="Comma 32 2 4 4" xfId="35084" xr:uid="{D61DBF25-EE84-4383-BC9D-FDCB2FB57984}"/>
    <cellStyle name="Comma 32 2 5" xfId="30605" xr:uid="{DB1EB90D-1BE7-4482-A133-70278CCAD98E}"/>
    <cellStyle name="Comma 32 3" xfId="9159" xr:uid="{00000000-0005-0000-0000-0000FB010000}"/>
    <cellStyle name="Comma 32 3 2" xfId="9908" xr:uid="{C73CE5B3-6137-48CE-AD3A-2F8CFD1CDABC}"/>
    <cellStyle name="Comma 32 3 2 2" xfId="11417" xr:uid="{81C1AE14-00DA-4753-B60F-AB7DC22D3268}"/>
    <cellStyle name="Comma 32 3 2 2 2" xfId="12911" xr:uid="{52EB1310-A451-4272-AF9A-96D2B1BCF22F}"/>
    <cellStyle name="Comma 32 3 2 2 2 2" xfId="18147" xr:uid="{A8C69B69-3703-404F-8BDD-98AF7F24A436}"/>
    <cellStyle name="Comma 32 3 2 2 2 2 2" xfId="28613" xr:uid="{5C1C16E5-6150-49C1-90C3-E7D7ACCA1189}"/>
    <cellStyle name="Comma 32 3 2 2 2 2 2 2" xfId="50282" xr:uid="{463CADF8-111C-4997-B47D-A95A692505EB}"/>
    <cellStyle name="Comma 32 3 2 2 2 2 3" xfId="39816" xr:uid="{B2B1C98B-514A-435C-828A-7F25DF4CAE18}"/>
    <cellStyle name="Comma 32 3 2 2 2 3" xfId="23381" xr:uid="{050C0CDF-BBE7-4289-8C63-FC65ED531C6C}"/>
    <cellStyle name="Comma 32 3 2 2 2 3 2" xfId="45050" xr:uid="{99A070B5-788C-4BC2-B3A0-00C99244C9B1}"/>
    <cellStyle name="Comma 32 3 2 2 2 4" xfId="34584" xr:uid="{C5E19277-C56D-4270-AFA6-FBA3054C8A4C}"/>
    <cellStyle name="Comma 32 3 2 2 3" xfId="16653" xr:uid="{DD285C50-7828-4BA7-A52E-581FD5F19912}"/>
    <cellStyle name="Comma 32 3 2 2 3 2" xfId="27119" xr:uid="{83D923D8-155A-4CF1-A756-DCA50B4E97B3}"/>
    <cellStyle name="Comma 32 3 2 2 3 2 2" xfId="48788" xr:uid="{F22D9AC6-01FF-47D9-8FFB-395E40813DAF}"/>
    <cellStyle name="Comma 32 3 2 2 3 3" xfId="38322" xr:uid="{55E3A9D9-AFA1-4B54-A82A-0967DE4C32BF}"/>
    <cellStyle name="Comma 32 3 2 2 4" xfId="21887" xr:uid="{99A739EC-3805-4379-8459-9E627468F6F4}"/>
    <cellStyle name="Comma 32 3 2 2 4 2" xfId="43556" xr:uid="{6C756E5F-066F-44DD-87BF-7F349A6AEAF2}"/>
    <cellStyle name="Comma 32 3 2 2 5" xfId="33090" xr:uid="{076498A4-D8A7-41AB-9615-0E0DE8AEF167}"/>
    <cellStyle name="Comma 32 3 2 3" xfId="10670" xr:uid="{85A6BB79-733E-4F23-B2C3-B5577F2136DD}"/>
    <cellStyle name="Comma 32 3 2 3 2" xfId="15906" xr:uid="{09FEF6E1-E90C-4A47-B2DF-BBFACA8EEBFF}"/>
    <cellStyle name="Comma 32 3 2 3 2 2" xfId="26372" xr:uid="{EB2C240E-DB10-40D3-A793-B4A7B87A4795}"/>
    <cellStyle name="Comma 32 3 2 3 2 2 2" xfId="48041" xr:uid="{66AEB842-D650-4105-9C78-68643CD1148A}"/>
    <cellStyle name="Comma 32 3 2 3 2 3" xfId="37575" xr:uid="{6C1E7763-8902-470C-9CD8-9590AD171794}"/>
    <cellStyle name="Comma 32 3 2 3 3" xfId="21140" xr:uid="{923206C7-97F2-4521-93CE-B83A38A0A400}"/>
    <cellStyle name="Comma 32 3 2 3 3 2" xfId="42809" xr:uid="{1AAD5109-5C14-4207-AE8E-525AFD46C5C5}"/>
    <cellStyle name="Comma 32 3 2 3 4" xfId="32343" xr:uid="{63C6D06A-80B0-470B-A125-C18D1B33113B}"/>
    <cellStyle name="Comma 32 3 2 4" xfId="12164" xr:uid="{ABCA4FA6-B0BC-44FC-82EC-A8E68D1AB0ED}"/>
    <cellStyle name="Comma 32 3 2 4 2" xfId="17400" xr:uid="{DD89EFE8-94E7-442E-BD1D-F82173ADE6A5}"/>
    <cellStyle name="Comma 32 3 2 4 2 2" xfId="27866" xr:uid="{2041FB19-8F81-45B7-A98C-D6BA002EA2D6}"/>
    <cellStyle name="Comma 32 3 2 4 2 2 2" xfId="49535" xr:uid="{D8B9EFAF-653C-4947-BBD6-05AF5A278A29}"/>
    <cellStyle name="Comma 32 3 2 4 2 3" xfId="39069" xr:uid="{7EE848FE-E17C-4A41-8980-2FE0DA224016}"/>
    <cellStyle name="Comma 32 3 2 4 3" xfId="22634" xr:uid="{2F98E284-55A8-4BC6-A41D-3EA6E5B9B15E}"/>
    <cellStyle name="Comma 32 3 2 4 3 2" xfId="44303" xr:uid="{7F1006AA-9C28-4FC1-A410-7A6D868A3118}"/>
    <cellStyle name="Comma 32 3 2 4 4" xfId="33837" xr:uid="{7802B940-0582-4D01-A5AD-355FC2FD2E6D}"/>
    <cellStyle name="Comma 32 3 2 5" xfId="14407" xr:uid="{C3A75884-5DB6-4E57-873B-E5CE13EE89A2}"/>
    <cellStyle name="Comma 32 3 2 5 2" xfId="19639" xr:uid="{40D9B928-DD38-427C-B824-64F7249619E1}"/>
    <cellStyle name="Comma 32 3 2 5 2 2" xfId="30105" xr:uid="{0FD8329B-12BA-4380-97AE-114EF2AF31AF}"/>
    <cellStyle name="Comma 32 3 2 5 2 2 2" xfId="51774" xr:uid="{1302E0E3-742F-47D4-A3EE-110D6C5A4F14}"/>
    <cellStyle name="Comma 32 3 2 5 2 3" xfId="41308" xr:uid="{CCB222EC-0FED-4135-88A9-AF173BC23C35}"/>
    <cellStyle name="Comma 32 3 2 5 3" xfId="24873" xr:uid="{E3C3F327-9B57-4A56-A72A-919588E45922}"/>
    <cellStyle name="Comma 32 3 2 5 3 2" xfId="46542" xr:uid="{D05A6A22-0730-4D51-9690-E2287DB26A54}"/>
    <cellStyle name="Comma 32 3 2 5 4" xfId="36076" xr:uid="{829CB9A8-CEB0-4D51-8745-B2B267C0E6E6}"/>
    <cellStyle name="Comma 32 3 2 6" xfId="15160" xr:uid="{06A9AAD9-A3EF-494F-A035-162DC882C6E8}"/>
    <cellStyle name="Comma 32 3 2 6 2" xfId="25626" xr:uid="{BA1BFB28-CA90-4E15-9030-3429136BC5B9}"/>
    <cellStyle name="Comma 32 3 2 6 2 2" xfId="47295" xr:uid="{E1143C4D-584C-44B1-A885-9FEAC5D89D94}"/>
    <cellStyle name="Comma 32 3 2 6 3" xfId="36829" xr:uid="{E6DC23A4-8A83-4D2F-9560-B9944D02FABF}"/>
    <cellStyle name="Comma 32 3 2 7" xfId="20394" xr:uid="{544A3CF6-6043-4759-A1EA-3B359F69341D}"/>
    <cellStyle name="Comma 32 3 2 7 2" xfId="42063" xr:uid="{8AD95DDF-903A-4A90-9E90-23582A4A7AF6}"/>
    <cellStyle name="Comma 32 3 2 8" xfId="31597" xr:uid="{27AB7A4C-B7A3-4C31-AEFD-F6E720CC4AA6}"/>
    <cellStyle name="Comma 32 3 3" xfId="13662" xr:uid="{1221290D-3994-4A62-912C-AB49681D531E}"/>
    <cellStyle name="Comma 32 3 3 2" xfId="18894" xr:uid="{F278E04A-4B23-4EA4-81E0-4A551EBFCDD1}"/>
    <cellStyle name="Comma 32 3 3 2 2" xfId="29360" xr:uid="{EDA6D087-DD75-44C0-8E26-4BDDBD6748FC}"/>
    <cellStyle name="Comma 32 3 3 2 2 2" xfId="51029" xr:uid="{03AACA26-9D28-40D5-B5A1-7F80B14FC89B}"/>
    <cellStyle name="Comma 32 3 3 2 3" xfId="40563" xr:uid="{8E0E89CE-A4E9-4226-9D16-B98D083C08FE}"/>
    <cellStyle name="Comma 32 3 3 3" xfId="24128" xr:uid="{CA3D7767-AC39-438C-A313-D5DD2B540967}"/>
    <cellStyle name="Comma 32 3 3 3 2" xfId="45797" xr:uid="{94EFDE76-B5A9-47E4-95C4-A2BCC7E15C37}"/>
    <cellStyle name="Comma 32 3 3 4" xfId="35331" xr:uid="{1FF8C1C7-8780-4ECB-B880-26E5A5CE17CA}"/>
    <cellStyle name="Comma 32 3 4" xfId="30852" xr:uid="{A525FCE6-2969-4AE2-85CB-5D67B00B2D0B}"/>
    <cellStyle name="Comma 32 4" xfId="9534" xr:uid="{EC37D76E-DEB1-4959-9E23-4AD3E7C7F876}"/>
    <cellStyle name="Comma 32 4 2" xfId="11043" xr:uid="{82D05BFE-7083-4F2A-A52B-079B658A4496}"/>
    <cellStyle name="Comma 32 4 2 2" xfId="12537" xr:uid="{6F052D49-452A-400F-BE72-9C4E77F9B201}"/>
    <cellStyle name="Comma 32 4 2 2 2" xfId="17773" xr:uid="{14F742CF-0DB2-4F76-BAF1-6B6FDBBB9541}"/>
    <cellStyle name="Comma 32 4 2 2 2 2" xfId="28239" xr:uid="{E9AF4852-A3C0-43FC-9F23-F16D418A5463}"/>
    <cellStyle name="Comma 32 4 2 2 2 2 2" xfId="49908" xr:uid="{85CF56CE-FB6D-4D16-9A0E-5277F7B1FF93}"/>
    <cellStyle name="Comma 32 4 2 2 2 3" xfId="39442" xr:uid="{9F9E997E-ED56-48D5-88DE-59A7A17EAFDD}"/>
    <cellStyle name="Comma 32 4 2 2 3" xfId="23007" xr:uid="{6B0B26F5-2B7E-4D61-AC1E-512E188566A2}"/>
    <cellStyle name="Comma 32 4 2 2 3 2" xfId="44676" xr:uid="{56B0652B-E328-4177-A4C7-1574E53EF68F}"/>
    <cellStyle name="Comma 32 4 2 2 4" xfId="34210" xr:uid="{E67F750D-1215-4C7D-9726-DDAA51B77458}"/>
    <cellStyle name="Comma 32 4 2 3" xfId="16279" xr:uid="{852A6FB7-BBDC-4B37-BCC6-36FFE13BF551}"/>
    <cellStyle name="Comma 32 4 2 3 2" xfId="26745" xr:uid="{E942DDBA-FF04-4540-ABEC-3CCE19AADDDF}"/>
    <cellStyle name="Comma 32 4 2 3 2 2" xfId="48414" xr:uid="{590494E1-0FDC-4D42-A1FF-649E32060E5F}"/>
    <cellStyle name="Comma 32 4 2 3 3" xfId="37948" xr:uid="{BEE858CB-50D3-49EC-9829-45C6F6690964}"/>
    <cellStyle name="Comma 32 4 2 4" xfId="21513" xr:uid="{B26C6B39-4EE3-4AC8-AB87-DBD734F8F28E}"/>
    <cellStyle name="Comma 32 4 2 4 2" xfId="43182" xr:uid="{3F7506D3-F08C-4D51-AEF2-CE4ECB29B3FE}"/>
    <cellStyle name="Comma 32 4 2 5" xfId="32716" xr:uid="{A98D2AE6-7315-4B99-8D90-7EE27AC082D6}"/>
    <cellStyle name="Comma 32 4 3" xfId="10296" xr:uid="{AD9B87B2-E0F7-43BC-8F9D-31F9D6070244}"/>
    <cellStyle name="Comma 32 4 3 2" xfId="15532" xr:uid="{CC21BE3A-75B7-4E16-A603-0F3E62379485}"/>
    <cellStyle name="Comma 32 4 3 2 2" xfId="25998" xr:uid="{52B28F84-BB8D-4F9D-B0D0-FC161E07794D}"/>
    <cellStyle name="Comma 32 4 3 2 2 2" xfId="47667" xr:uid="{C49AF0D0-E625-4CF0-8FD7-B47C1B150F8A}"/>
    <cellStyle name="Comma 32 4 3 2 3" xfId="37201" xr:uid="{0A28DC2C-F316-4518-8066-3565B463CF6F}"/>
    <cellStyle name="Comma 32 4 3 3" xfId="20766" xr:uid="{E2979D98-3EA8-4567-B4DC-403D3047CC39}"/>
    <cellStyle name="Comma 32 4 3 3 2" xfId="42435" xr:uid="{92AEE13A-2C95-415E-BE7E-05D1D8A5D146}"/>
    <cellStyle name="Comma 32 4 3 4" xfId="31969" xr:uid="{B75242DD-2657-4F15-A850-12B5052A14B1}"/>
    <cellStyle name="Comma 32 4 4" xfId="11790" xr:uid="{75008A04-9CDB-4A29-8635-AEEF82009F25}"/>
    <cellStyle name="Comma 32 4 4 2" xfId="17026" xr:uid="{9D78F606-DAA3-4F9E-B710-D89E482BB44A}"/>
    <cellStyle name="Comma 32 4 4 2 2" xfId="27492" xr:uid="{9F8E5D0F-069D-432C-AE0A-2E3559ACD21A}"/>
    <cellStyle name="Comma 32 4 4 2 2 2" xfId="49161" xr:uid="{EB6502A4-726A-485F-8ED7-96D4285EF319}"/>
    <cellStyle name="Comma 32 4 4 2 3" xfId="38695" xr:uid="{DA6E9642-FDD9-469B-81AE-14DD18D9CE1E}"/>
    <cellStyle name="Comma 32 4 4 3" xfId="22260" xr:uid="{B89FA678-DF77-407E-AC03-A5E5C8C3763D}"/>
    <cellStyle name="Comma 32 4 4 3 2" xfId="43929" xr:uid="{1D1D748F-CF84-499F-870D-69EA1E44D1BC}"/>
    <cellStyle name="Comma 32 4 4 4" xfId="33463" xr:uid="{9DE65676-572A-4E71-BE2C-970A6818787A}"/>
    <cellStyle name="Comma 32 4 5" xfId="14033" xr:uid="{74743576-3AD5-47FD-8CD0-FDFDDCF92623}"/>
    <cellStyle name="Comma 32 4 5 2" xfId="19265" xr:uid="{F36971DD-735C-4509-A752-C36DB33C37D4}"/>
    <cellStyle name="Comma 32 4 5 2 2" xfId="29731" xr:uid="{E2C592D1-3010-4862-9714-CFBB9101E41E}"/>
    <cellStyle name="Comma 32 4 5 2 2 2" xfId="51400" xr:uid="{7A1F4600-3AD0-4334-B888-A6ED878D6C11}"/>
    <cellStyle name="Comma 32 4 5 2 3" xfId="40934" xr:uid="{54259DDA-CB70-4E5B-A0AB-F5F310A1E96A}"/>
    <cellStyle name="Comma 32 4 5 3" xfId="24499" xr:uid="{6C2A86E3-FD43-48A4-9D54-B3C7819AC6CB}"/>
    <cellStyle name="Comma 32 4 5 3 2" xfId="46168" xr:uid="{4992FFA3-61F1-4DB1-A806-7F53E376EB8A}"/>
    <cellStyle name="Comma 32 4 5 4" xfId="35702" xr:uid="{EF0E44A0-C89D-438B-A762-A3B4C29098E0}"/>
    <cellStyle name="Comma 32 4 6" xfId="14786" xr:uid="{A47C45C0-4764-4968-AC58-FA285D73A191}"/>
    <cellStyle name="Comma 32 4 6 2" xfId="25252" xr:uid="{92B6855C-3C0A-40DF-B5AA-26C60C6888C2}"/>
    <cellStyle name="Comma 32 4 6 2 2" xfId="46921" xr:uid="{CA572E2C-2FEB-4B69-8F4A-75FBBB749EE9}"/>
    <cellStyle name="Comma 32 4 6 3" xfId="36455" xr:uid="{DF51B1BE-85CA-452D-8C08-CAE8E0DC8FEB}"/>
    <cellStyle name="Comma 32 4 7" xfId="20020" xr:uid="{3A1745B9-5CAC-4A99-B4CE-BF6F496A6E88}"/>
    <cellStyle name="Comma 32 4 7 2" xfId="41689" xr:uid="{7F212C3A-CD88-4B3E-B266-03E2F05929F7}"/>
    <cellStyle name="Comma 32 4 8" xfId="31223" xr:uid="{35CDE807-3364-49DB-9FDA-0DFEEF5F1634}"/>
    <cellStyle name="Comma 32 5" xfId="13292" xr:uid="{3CBCDA2F-B19D-47C4-8809-8DA88F1FAE3B}"/>
    <cellStyle name="Comma 32 5 2" xfId="18524" xr:uid="{017650E2-6FE6-4608-8EBC-A74E8F78ED58}"/>
    <cellStyle name="Comma 32 5 2 2" xfId="28990" xr:uid="{0467A350-CB47-453B-AFA3-D48D3E2735EC}"/>
    <cellStyle name="Comma 32 5 2 2 2" xfId="50659" xr:uid="{57EEFD90-1258-4F39-9D35-5BDB4E5CE244}"/>
    <cellStyle name="Comma 32 5 2 3" xfId="40193" xr:uid="{97E57877-C2D4-454D-A7ED-E9A04860E65A}"/>
    <cellStyle name="Comma 32 5 3" xfId="23758" xr:uid="{3D51C289-06D7-45F8-8FDD-B9B9AD2C5975}"/>
    <cellStyle name="Comma 32 5 3 2" xfId="45427" xr:uid="{7E6A4228-6661-4C11-9EB8-5EE715ED28D1}"/>
    <cellStyle name="Comma 32 5 4" xfId="34961" xr:uid="{F5C6DF5E-A1A6-4912-86CC-2CDCCA69D62E}"/>
    <cellStyle name="Comma 32 6" xfId="30481" xr:uid="{FB0B3D0D-990F-401A-ACD1-0B3C10AFA2F0}"/>
    <cellStyle name="Comma 33" xfId="109" xr:uid="{00000000-0005-0000-0000-0000FC010000}"/>
    <cellStyle name="Comma 33 2" xfId="431" xr:uid="{00000000-0005-0000-0000-0000FD010000}"/>
    <cellStyle name="Comma 33 2 2" xfId="9274" xr:uid="{00000000-0005-0000-0000-0000FE010000}"/>
    <cellStyle name="Comma 33 2 2 2" xfId="10023" xr:uid="{DDE61D00-5CA8-4F4A-97CB-9C869CA032E7}"/>
    <cellStyle name="Comma 33 2 2 2 2" xfId="11532" xr:uid="{E28C49EE-8FBB-463C-B2F7-A14427CA169E}"/>
    <cellStyle name="Comma 33 2 2 2 2 2" xfId="13026" xr:uid="{0CEB4414-2021-4F1A-A48C-3F59EEA458FE}"/>
    <cellStyle name="Comma 33 2 2 2 2 2 2" xfId="18262" xr:uid="{E94651B0-5DB3-41CC-BD1D-7E6A26BE0FA8}"/>
    <cellStyle name="Comma 33 2 2 2 2 2 2 2" xfId="28728" xr:uid="{7A011AB1-3877-41E2-91EA-D38F7E8C3664}"/>
    <cellStyle name="Comma 33 2 2 2 2 2 2 2 2" xfId="50397" xr:uid="{43E1C4C4-A07F-477E-8050-D9CF08058316}"/>
    <cellStyle name="Comma 33 2 2 2 2 2 2 3" xfId="39931" xr:uid="{4DC4F61B-16B4-4779-9A37-6ED6757484B4}"/>
    <cellStyle name="Comma 33 2 2 2 2 2 3" xfId="23496" xr:uid="{77813813-DEFE-4066-AD63-4F11AE892279}"/>
    <cellStyle name="Comma 33 2 2 2 2 2 3 2" xfId="45165" xr:uid="{DBC6EC42-9770-43A8-8C4A-4AB8326D90F8}"/>
    <cellStyle name="Comma 33 2 2 2 2 2 4" xfId="34699" xr:uid="{59A3EC5C-EF0C-4609-A183-F755067A4090}"/>
    <cellStyle name="Comma 33 2 2 2 2 3" xfId="16768" xr:uid="{79B69672-69EC-4A90-A2C8-FF13E362C5DA}"/>
    <cellStyle name="Comma 33 2 2 2 2 3 2" xfId="27234" xr:uid="{1F77F0FB-F1AD-453B-975C-65B5EB54FD82}"/>
    <cellStyle name="Comma 33 2 2 2 2 3 2 2" xfId="48903" xr:uid="{9001925C-50EC-4B54-B6F7-B7A1BFA05EE1}"/>
    <cellStyle name="Comma 33 2 2 2 2 3 3" xfId="38437" xr:uid="{080F7FB9-66B3-4CA5-8C1C-A07D1C6D5E3B}"/>
    <cellStyle name="Comma 33 2 2 2 2 4" xfId="22002" xr:uid="{73C93B40-5273-4467-8AF8-8A8C5CB0D8A2}"/>
    <cellStyle name="Comma 33 2 2 2 2 4 2" xfId="43671" xr:uid="{16C1DBAB-135F-4181-AAA9-B7CF434495D4}"/>
    <cellStyle name="Comma 33 2 2 2 2 5" xfId="33205" xr:uid="{3179E858-74BB-4FBD-96ED-9319BDA5BB51}"/>
    <cellStyle name="Comma 33 2 2 2 3" xfId="10785" xr:uid="{DFB74951-67CE-4F26-97CA-B007304D7C4F}"/>
    <cellStyle name="Comma 33 2 2 2 3 2" xfId="16021" xr:uid="{E99FE5C5-BC18-4B13-8764-F8D190181394}"/>
    <cellStyle name="Comma 33 2 2 2 3 2 2" xfId="26487" xr:uid="{EE3F3422-D67F-48B5-BBB9-A9D9725306AF}"/>
    <cellStyle name="Comma 33 2 2 2 3 2 2 2" xfId="48156" xr:uid="{266ABAA0-F2C8-47FF-A7F7-89A9384D19E9}"/>
    <cellStyle name="Comma 33 2 2 2 3 2 3" xfId="37690" xr:uid="{4D1D97F1-87EE-4B4B-96C3-1A64CF368740}"/>
    <cellStyle name="Comma 33 2 2 2 3 3" xfId="21255" xr:uid="{9562CC0F-2DBF-4D8D-A953-5C5E4B58F535}"/>
    <cellStyle name="Comma 33 2 2 2 3 3 2" xfId="42924" xr:uid="{CC3CA7B5-35D2-4805-B6C8-DDA9526CBCEB}"/>
    <cellStyle name="Comma 33 2 2 2 3 4" xfId="32458" xr:uid="{A8DB0F8C-CE46-481B-B7A9-D10D6A12F227}"/>
    <cellStyle name="Comma 33 2 2 2 4" xfId="12279" xr:uid="{D31DC129-E8AE-48A7-A94E-8F385081DE1E}"/>
    <cellStyle name="Comma 33 2 2 2 4 2" xfId="17515" xr:uid="{CA41FA3A-88C4-4646-BB5B-225783A6AA73}"/>
    <cellStyle name="Comma 33 2 2 2 4 2 2" xfId="27981" xr:uid="{E86C4714-D178-466E-90AD-7A2969B44D38}"/>
    <cellStyle name="Comma 33 2 2 2 4 2 2 2" xfId="49650" xr:uid="{B095E022-5F70-4553-9878-BD1296BECEE9}"/>
    <cellStyle name="Comma 33 2 2 2 4 2 3" xfId="39184" xr:uid="{7D71A351-AC03-4744-A5AB-2829FA533E36}"/>
    <cellStyle name="Comma 33 2 2 2 4 3" xfId="22749" xr:uid="{B2E8183B-5312-49FE-823F-73CD100BB483}"/>
    <cellStyle name="Comma 33 2 2 2 4 3 2" xfId="44418" xr:uid="{5FB31223-6F76-48E6-9ED3-CA271AECDFD6}"/>
    <cellStyle name="Comma 33 2 2 2 4 4" xfId="33952" xr:uid="{1E73D8B1-514D-40C8-992C-A8C787092B35}"/>
    <cellStyle name="Comma 33 2 2 2 5" xfId="14522" xr:uid="{5DA5EB19-3D04-4A51-BE03-2E50E1B373FE}"/>
    <cellStyle name="Comma 33 2 2 2 5 2" xfId="19754" xr:uid="{32DAE9D7-38DA-4EE3-9017-8057A27264FE}"/>
    <cellStyle name="Comma 33 2 2 2 5 2 2" xfId="30220" xr:uid="{2FB8C138-1D52-4C08-9B37-21D74B7DE9B1}"/>
    <cellStyle name="Comma 33 2 2 2 5 2 2 2" xfId="51889" xr:uid="{582024F3-111A-4B81-A3BB-2D81626B28CE}"/>
    <cellStyle name="Comma 33 2 2 2 5 2 3" xfId="41423" xr:uid="{2C61C169-F915-4BB6-ADB6-E0765F3B0732}"/>
    <cellStyle name="Comma 33 2 2 2 5 3" xfId="24988" xr:uid="{5F71CF2E-A85B-48B3-AEF5-1520502397D0}"/>
    <cellStyle name="Comma 33 2 2 2 5 3 2" xfId="46657" xr:uid="{1B1E47C3-5F12-41E0-9547-A174DF8015FD}"/>
    <cellStyle name="Comma 33 2 2 2 5 4" xfId="36191" xr:uid="{76F132BE-E70E-46AC-A3E6-A09440710322}"/>
    <cellStyle name="Comma 33 2 2 2 6" xfId="15275" xr:uid="{773691DB-462F-4216-AE76-504352921572}"/>
    <cellStyle name="Comma 33 2 2 2 6 2" xfId="25741" xr:uid="{0FF22B45-8DC2-4A7B-95B7-0AA050313603}"/>
    <cellStyle name="Comma 33 2 2 2 6 2 2" xfId="47410" xr:uid="{05144062-4DC0-41B3-9FF5-34332E56A432}"/>
    <cellStyle name="Comma 33 2 2 2 6 3" xfId="36944" xr:uid="{99635045-9D81-4341-93AC-4DB42B1C9838}"/>
    <cellStyle name="Comma 33 2 2 2 7" xfId="20509" xr:uid="{BDE365C3-507D-47BD-B7D5-748980A73939}"/>
    <cellStyle name="Comma 33 2 2 2 7 2" xfId="42178" xr:uid="{22B192AA-2B6D-40FB-A370-A30BE694E0A1}"/>
    <cellStyle name="Comma 33 2 2 2 8" xfId="31712" xr:uid="{CE1968B6-A1B3-42F8-AA76-F56959C2C200}"/>
    <cellStyle name="Comma 33 2 2 3" xfId="13777" xr:uid="{4AE7C0E8-ACBF-47DA-858C-425267C433AD}"/>
    <cellStyle name="Comma 33 2 2 3 2" xfId="19009" xr:uid="{B59D1B07-97C4-493F-8977-0890A4D419C0}"/>
    <cellStyle name="Comma 33 2 2 3 2 2" xfId="29475" xr:uid="{70B12DE3-4331-41CC-80CB-27C1A22DFE8E}"/>
    <cellStyle name="Comma 33 2 2 3 2 2 2" xfId="51144" xr:uid="{FD4CD24E-F3B9-420B-9720-89A25A984E5B}"/>
    <cellStyle name="Comma 33 2 2 3 2 3" xfId="40678" xr:uid="{E6D47200-7409-418B-B313-97AE3483A60E}"/>
    <cellStyle name="Comma 33 2 2 3 3" xfId="24243" xr:uid="{84808E2B-010C-4269-A725-AB656CD556A2}"/>
    <cellStyle name="Comma 33 2 2 3 3 2" xfId="45912" xr:uid="{0876B9D7-41F4-44A2-94AA-3B9A916F0AE1}"/>
    <cellStyle name="Comma 33 2 2 3 4" xfId="35446" xr:uid="{8091B4A1-B0A4-41DD-AAE9-4B12025E9FD9}"/>
    <cellStyle name="Comma 33 2 2 4" xfId="30967" xr:uid="{5F4242A4-378B-444D-ACEF-5FC4DE5D9273}"/>
    <cellStyle name="Comma 33 2 3" xfId="9649" xr:uid="{64A40A7D-9DFE-43D8-9302-03E4DD1A8304}"/>
    <cellStyle name="Comma 33 2 3 2" xfId="11158" xr:uid="{4A47FD99-C512-487E-9B91-C265B464597F}"/>
    <cellStyle name="Comma 33 2 3 2 2" xfId="12652" xr:uid="{8CAE053D-0C0F-47AE-B5CC-E1F9EB59DC48}"/>
    <cellStyle name="Comma 33 2 3 2 2 2" xfId="17888" xr:uid="{81562B66-732B-44C8-A39A-29F0673CD75A}"/>
    <cellStyle name="Comma 33 2 3 2 2 2 2" xfId="28354" xr:uid="{6CEE5DE4-97B5-40A1-8527-022FE41FFB38}"/>
    <cellStyle name="Comma 33 2 3 2 2 2 2 2" xfId="50023" xr:uid="{C7B05D34-8BE7-41E6-B516-F3350CD5A1B1}"/>
    <cellStyle name="Comma 33 2 3 2 2 2 3" xfId="39557" xr:uid="{B3E525E5-1825-40C8-9506-FDE5D75E52C0}"/>
    <cellStyle name="Comma 33 2 3 2 2 3" xfId="23122" xr:uid="{D98D1683-0D75-4FB8-BCBF-3E07AEC4839C}"/>
    <cellStyle name="Comma 33 2 3 2 2 3 2" xfId="44791" xr:uid="{9690945A-F5B9-423F-8D33-59AEDCB6305A}"/>
    <cellStyle name="Comma 33 2 3 2 2 4" xfId="34325" xr:uid="{7F10118D-2AD2-44FD-8D8C-5A163856DD39}"/>
    <cellStyle name="Comma 33 2 3 2 3" xfId="16394" xr:uid="{4665D4B8-3D45-44BA-9F67-FCA003787A73}"/>
    <cellStyle name="Comma 33 2 3 2 3 2" xfId="26860" xr:uid="{51C9AA64-CCFE-4DC2-A7B0-461A7248A14B}"/>
    <cellStyle name="Comma 33 2 3 2 3 2 2" xfId="48529" xr:uid="{E914D18B-BC2C-4D9D-AE72-1F0E0F27A3E7}"/>
    <cellStyle name="Comma 33 2 3 2 3 3" xfId="38063" xr:uid="{433D3C10-D8F6-4591-A4E4-5C02F636C542}"/>
    <cellStyle name="Comma 33 2 3 2 4" xfId="21628" xr:uid="{2815F676-EC12-4D6D-8B7F-36D1410D4C72}"/>
    <cellStyle name="Comma 33 2 3 2 4 2" xfId="43297" xr:uid="{33A589BD-FAAC-4A21-935B-F7FE345B631C}"/>
    <cellStyle name="Comma 33 2 3 2 5" xfId="32831" xr:uid="{3BBBD985-757C-4561-B8E5-5D2E2CC7507C}"/>
    <cellStyle name="Comma 33 2 3 3" xfId="10411" xr:uid="{747BE5E9-4E00-4A03-AF50-10A97C7F5019}"/>
    <cellStyle name="Comma 33 2 3 3 2" xfId="15647" xr:uid="{F893F0B9-507C-4DCD-9138-70377F098C0E}"/>
    <cellStyle name="Comma 33 2 3 3 2 2" xfId="26113" xr:uid="{BDEDD8B8-2BD6-4A88-BF71-5255F03A6088}"/>
    <cellStyle name="Comma 33 2 3 3 2 2 2" xfId="47782" xr:uid="{AB9D7CBF-9D40-4B71-9C52-2F90F20DBC78}"/>
    <cellStyle name="Comma 33 2 3 3 2 3" xfId="37316" xr:uid="{4B51419E-C206-4B2D-8B21-CE71AD3CA1F2}"/>
    <cellStyle name="Comma 33 2 3 3 3" xfId="20881" xr:uid="{B513152C-3B2B-4BA1-958E-313D96FAD90F}"/>
    <cellStyle name="Comma 33 2 3 3 3 2" xfId="42550" xr:uid="{7B746FB3-1A4B-4F0E-8BFF-D68F3B5787E0}"/>
    <cellStyle name="Comma 33 2 3 3 4" xfId="32084" xr:uid="{2B73E67B-598D-4ED8-BC07-1B2E8A7DDD49}"/>
    <cellStyle name="Comma 33 2 3 4" xfId="11905" xr:uid="{E898DA21-E14E-43B6-8872-FECC7FE5A349}"/>
    <cellStyle name="Comma 33 2 3 4 2" xfId="17141" xr:uid="{EFEFAF9E-EA0F-42A0-9B46-E9C4CD8F7756}"/>
    <cellStyle name="Comma 33 2 3 4 2 2" xfId="27607" xr:uid="{FEB37C87-928D-4A6D-8286-B50DDE28D082}"/>
    <cellStyle name="Comma 33 2 3 4 2 2 2" xfId="49276" xr:uid="{39762641-B03D-4A2B-BE14-5DC77EB33C78}"/>
    <cellStyle name="Comma 33 2 3 4 2 3" xfId="38810" xr:uid="{2D59445E-88D4-41C1-B5E0-2E4307EA1A74}"/>
    <cellStyle name="Comma 33 2 3 4 3" xfId="22375" xr:uid="{1E108CD5-7AF4-47E5-BDE4-A1791B25DA2C}"/>
    <cellStyle name="Comma 33 2 3 4 3 2" xfId="44044" xr:uid="{E5A1E612-6B0C-4ADB-9C27-928F1E352330}"/>
    <cellStyle name="Comma 33 2 3 4 4" xfId="33578" xr:uid="{8BF24E80-DA04-44AA-BFF7-8A4387F0AFDA}"/>
    <cellStyle name="Comma 33 2 3 5" xfId="14148" xr:uid="{14235762-218A-44ED-B0F9-E44FC8A17FF9}"/>
    <cellStyle name="Comma 33 2 3 5 2" xfId="19380" xr:uid="{6C3D5E7C-29AE-448F-8729-7FBD664F7417}"/>
    <cellStyle name="Comma 33 2 3 5 2 2" xfId="29846" xr:uid="{6F14133B-7CA5-4B99-95A1-490BABEF2765}"/>
    <cellStyle name="Comma 33 2 3 5 2 2 2" xfId="51515" xr:uid="{5137E49F-AD71-4FF8-BABD-A171D9456C7C}"/>
    <cellStyle name="Comma 33 2 3 5 2 3" xfId="41049" xr:uid="{7C51D094-45AB-49C5-A9AD-AC78C97758DA}"/>
    <cellStyle name="Comma 33 2 3 5 3" xfId="24614" xr:uid="{D1D5DD8F-2AF4-4EDB-B31C-8AF708B4B401}"/>
    <cellStyle name="Comma 33 2 3 5 3 2" xfId="46283" xr:uid="{DE92E4AB-859B-4975-A62F-7A42D0E3117D}"/>
    <cellStyle name="Comma 33 2 3 5 4" xfId="35817" xr:uid="{2A6459EF-1648-4D7C-BF4C-0CE3835BE6F2}"/>
    <cellStyle name="Comma 33 2 3 6" xfId="14901" xr:uid="{7B4433FC-173F-4109-B19F-2468AC610737}"/>
    <cellStyle name="Comma 33 2 3 6 2" xfId="25367" xr:uid="{FEC6AF98-E581-40BE-9063-9A2158BFDC94}"/>
    <cellStyle name="Comma 33 2 3 6 2 2" xfId="47036" xr:uid="{6CCFD0FF-75E3-47DE-AD6E-76FA39A777E1}"/>
    <cellStyle name="Comma 33 2 3 6 3" xfId="36570" xr:uid="{98AE475E-B834-407E-B49F-CEF15015B1DF}"/>
    <cellStyle name="Comma 33 2 3 7" xfId="20135" xr:uid="{5B0532D0-4097-4EFA-AFDD-02F872829207}"/>
    <cellStyle name="Comma 33 2 3 7 2" xfId="41804" xr:uid="{D728ECB1-B7B6-42D4-8BBD-6367C7A08FFA}"/>
    <cellStyle name="Comma 33 2 3 8" xfId="31338" xr:uid="{16C0E00C-DB3A-4755-AF87-5CB1CE5462BA}"/>
    <cellStyle name="Comma 33 2 4" xfId="13406" xr:uid="{A1FF2B21-1C7C-4395-A5A3-6D5FFB274F78}"/>
    <cellStyle name="Comma 33 2 4 2" xfId="18638" xr:uid="{2B8378B0-1F84-4E84-8988-B126FE4BDEAB}"/>
    <cellStyle name="Comma 33 2 4 2 2" xfId="29104" xr:uid="{CEEB634D-B9D2-4DB8-8241-30FCDF20C023}"/>
    <cellStyle name="Comma 33 2 4 2 2 2" xfId="50773" xr:uid="{76DFBAD7-CFA2-4BEF-8579-D7A20C6954C2}"/>
    <cellStyle name="Comma 33 2 4 2 3" xfId="40307" xr:uid="{CDAA4BDF-76AC-4F0E-9756-1896C1967291}"/>
    <cellStyle name="Comma 33 2 4 3" xfId="23872" xr:uid="{ECC70AE0-1816-42B3-B3FA-C63411C4B6E8}"/>
    <cellStyle name="Comma 33 2 4 3 2" xfId="45541" xr:uid="{03C34687-FC3E-4C75-A698-AACEFD3DD75B}"/>
    <cellStyle name="Comma 33 2 4 4" xfId="35075" xr:uid="{137EB835-E2F1-43D5-9A77-4B29045FA56D}"/>
    <cellStyle name="Comma 33 2 5" xfId="30596" xr:uid="{15917787-F205-4382-8B88-B8B7209D1904}"/>
    <cellStyle name="Comma 33 3" xfId="9160" xr:uid="{00000000-0005-0000-0000-0000FF010000}"/>
    <cellStyle name="Comma 33 3 2" xfId="9909" xr:uid="{163B3417-B38C-4A92-8FDB-38FB47C21733}"/>
    <cellStyle name="Comma 33 3 2 2" xfId="11418" xr:uid="{3DD2DCD0-443B-4E2E-9D54-5C9328CFAECE}"/>
    <cellStyle name="Comma 33 3 2 2 2" xfId="12912" xr:uid="{D4D80F35-24FE-4F2A-BEA8-A6770F37A276}"/>
    <cellStyle name="Comma 33 3 2 2 2 2" xfId="18148" xr:uid="{1F7255B5-9647-4810-A0D7-E3A7296D4182}"/>
    <cellStyle name="Comma 33 3 2 2 2 2 2" xfId="28614" xr:uid="{8B0AF800-7BA9-4FC4-AE12-D0E1E58EC703}"/>
    <cellStyle name="Comma 33 3 2 2 2 2 2 2" xfId="50283" xr:uid="{78D0A401-60B2-473B-92B8-787B9017EB22}"/>
    <cellStyle name="Comma 33 3 2 2 2 2 3" xfId="39817" xr:uid="{DB8C2B9A-7D4A-431F-A72E-A440001E29D9}"/>
    <cellStyle name="Comma 33 3 2 2 2 3" xfId="23382" xr:uid="{32FDDA8E-6F58-410A-8BE8-A6C4C211019B}"/>
    <cellStyle name="Comma 33 3 2 2 2 3 2" xfId="45051" xr:uid="{9C8775FF-4376-4617-8682-9F80642CA5D2}"/>
    <cellStyle name="Comma 33 3 2 2 2 4" xfId="34585" xr:uid="{B2BFBB8D-FD5C-4351-B92D-E5FBB6676952}"/>
    <cellStyle name="Comma 33 3 2 2 3" xfId="16654" xr:uid="{BFDD8C8E-5980-4CA1-B2C3-89D6A676CCF7}"/>
    <cellStyle name="Comma 33 3 2 2 3 2" xfId="27120" xr:uid="{C51A154A-B34A-47F1-8D62-8F27C1E4C3A1}"/>
    <cellStyle name="Comma 33 3 2 2 3 2 2" xfId="48789" xr:uid="{2E74F61F-84D7-40B7-8F0C-F8A5EE58692A}"/>
    <cellStyle name="Comma 33 3 2 2 3 3" xfId="38323" xr:uid="{45DBEE21-CEF2-4656-97F2-D42EFEE8EF26}"/>
    <cellStyle name="Comma 33 3 2 2 4" xfId="21888" xr:uid="{45C7940D-3BDA-48C5-81EE-C7EB224AE0F0}"/>
    <cellStyle name="Comma 33 3 2 2 4 2" xfId="43557" xr:uid="{4E78EFE8-6F19-4DBF-BC43-F6B9224AE08F}"/>
    <cellStyle name="Comma 33 3 2 2 5" xfId="33091" xr:uid="{22AA9DEF-0064-490C-AB64-ED6790E0B35C}"/>
    <cellStyle name="Comma 33 3 2 3" xfId="10671" xr:uid="{4A48ECAB-DCAC-45E7-A9A3-749BD796952A}"/>
    <cellStyle name="Comma 33 3 2 3 2" xfId="15907" xr:uid="{BF373F33-BEBE-4D98-922B-2D72A2E48F97}"/>
    <cellStyle name="Comma 33 3 2 3 2 2" xfId="26373" xr:uid="{23CB02FA-CA57-49AA-99A0-ACCC1F9EE0C2}"/>
    <cellStyle name="Comma 33 3 2 3 2 2 2" xfId="48042" xr:uid="{FB0AF5CD-4F52-495D-8A95-3B8754E16706}"/>
    <cellStyle name="Comma 33 3 2 3 2 3" xfId="37576" xr:uid="{57214E24-A236-4228-936B-D01F67F6046C}"/>
    <cellStyle name="Comma 33 3 2 3 3" xfId="21141" xr:uid="{47F51457-4726-4706-A745-3EF433678B51}"/>
    <cellStyle name="Comma 33 3 2 3 3 2" xfId="42810" xr:uid="{24346086-9665-45AB-953C-DB27DA48D4FF}"/>
    <cellStyle name="Comma 33 3 2 3 4" xfId="32344" xr:uid="{9B630BB5-64CC-4AB0-9E4B-F02B1A5873A8}"/>
    <cellStyle name="Comma 33 3 2 4" xfId="12165" xr:uid="{26772EE4-1928-4DE9-9E3D-B446515A3A58}"/>
    <cellStyle name="Comma 33 3 2 4 2" xfId="17401" xr:uid="{C53975BB-D6BA-4841-9429-AA903D9D76CD}"/>
    <cellStyle name="Comma 33 3 2 4 2 2" xfId="27867" xr:uid="{D5D083BF-7EF2-4CEC-A9B2-9D9FC5DF1097}"/>
    <cellStyle name="Comma 33 3 2 4 2 2 2" xfId="49536" xr:uid="{7624DCEF-B2AE-4581-A6D1-A028AC00D49A}"/>
    <cellStyle name="Comma 33 3 2 4 2 3" xfId="39070" xr:uid="{40D877EC-9678-4AD1-A1B5-36AB567A8973}"/>
    <cellStyle name="Comma 33 3 2 4 3" xfId="22635" xr:uid="{B15F6469-A4B9-49E2-947B-41AA85E3ACE8}"/>
    <cellStyle name="Comma 33 3 2 4 3 2" xfId="44304" xr:uid="{FB123896-9F8E-4BC5-A0A4-F4E51B0CD5F1}"/>
    <cellStyle name="Comma 33 3 2 4 4" xfId="33838" xr:uid="{FE6A8FAD-51FF-48D5-899F-12847EDCA19D}"/>
    <cellStyle name="Comma 33 3 2 5" xfId="14408" xr:uid="{07630C88-BBA8-45C9-8236-CF6AF8E7DA40}"/>
    <cellStyle name="Comma 33 3 2 5 2" xfId="19640" xr:uid="{33447E64-06F8-4931-9F94-5B28DD47C6C9}"/>
    <cellStyle name="Comma 33 3 2 5 2 2" xfId="30106" xr:uid="{B9CC6FB7-4DD4-40D4-8673-04FF8316CB75}"/>
    <cellStyle name="Comma 33 3 2 5 2 2 2" xfId="51775" xr:uid="{8E37AA87-841C-42B1-A08B-A347C74CAB35}"/>
    <cellStyle name="Comma 33 3 2 5 2 3" xfId="41309" xr:uid="{9670CDCC-5DBF-49D4-8FDD-B3220E28C594}"/>
    <cellStyle name="Comma 33 3 2 5 3" xfId="24874" xr:uid="{A99E8BCC-2CBB-45C2-B301-14C7992FC26A}"/>
    <cellStyle name="Comma 33 3 2 5 3 2" xfId="46543" xr:uid="{64E617C4-EF39-47A4-ACFD-622EDACCD21A}"/>
    <cellStyle name="Comma 33 3 2 5 4" xfId="36077" xr:uid="{53F72303-1243-4935-B26F-ABB9D8CE1F1E}"/>
    <cellStyle name="Comma 33 3 2 6" xfId="15161" xr:uid="{EB8C39AF-59DC-4EF0-8CE7-CA3615F22803}"/>
    <cellStyle name="Comma 33 3 2 6 2" xfId="25627" xr:uid="{FD65B069-3B02-464E-A666-C1733D23C4CB}"/>
    <cellStyle name="Comma 33 3 2 6 2 2" xfId="47296" xr:uid="{42CAE76F-9097-4362-BB56-FA01DBB9C007}"/>
    <cellStyle name="Comma 33 3 2 6 3" xfId="36830" xr:uid="{D47A69EE-2794-4574-B5F8-C9CAD73D7F56}"/>
    <cellStyle name="Comma 33 3 2 7" xfId="20395" xr:uid="{46D5DE10-D08C-46DA-83F8-471FF59EC9E6}"/>
    <cellStyle name="Comma 33 3 2 7 2" xfId="42064" xr:uid="{833F3DA4-8A1C-48E5-8353-5DB681BCCB81}"/>
    <cellStyle name="Comma 33 3 2 8" xfId="31598" xr:uid="{ED210667-0C1A-4024-B956-1697E19558E0}"/>
    <cellStyle name="Comma 33 3 3" xfId="13663" xr:uid="{032BFFA4-A0CC-4FD9-A45A-606139400D2E}"/>
    <cellStyle name="Comma 33 3 3 2" xfId="18895" xr:uid="{DAAE4F3F-F3AE-4C9B-B150-9B9A893ABFC1}"/>
    <cellStyle name="Comma 33 3 3 2 2" xfId="29361" xr:uid="{0FF4B978-9ADE-4FF1-AEF7-29D2F17174E9}"/>
    <cellStyle name="Comma 33 3 3 2 2 2" xfId="51030" xr:uid="{870E9DED-91DB-433E-9A67-D48B716773BA}"/>
    <cellStyle name="Comma 33 3 3 2 3" xfId="40564" xr:uid="{DA6C2F34-E990-4378-87B5-F599ED4EE8DB}"/>
    <cellStyle name="Comma 33 3 3 3" xfId="24129" xr:uid="{422F535B-F04D-4337-8481-B827413FCD90}"/>
    <cellStyle name="Comma 33 3 3 3 2" xfId="45798" xr:uid="{5511C29B-73F4-4A37-9EF2-366135B9C378}"/>
    <cellStyle name="Comma 33 3 3 4" xfId="35332" xr:uid="{1DF49916-23B2-4C90-9B19-56745CE6DB8D}"/>
    <cellStyle name="Comma 33 3 4" xfId="30853" xr:uid="{809F8DFC-20CB-42B1-B9EE-7A884CE67DEE}"/>
    <cellStyle name="Comma 33 4" xfId="9535" xr:uid="{AE57B178-50BE-45A4-AA83-B4C5909D9D73}"/>
    <cellStyle name="Comma 33 4 2" xfId="11044" xr:uid="{09A55E41-0967-48CB-ABFC-C7B721E6C967}"/>
    <cellStyle name="Comma 33 4 2 2" xfId="12538" xr:uid="{6ABC313E-9A9D-414A-858D-AC6DBC3E1650}"/>
    <cellStyle name="Comma 33 4 2 2 2" xfId="17774" xr:uid="{D0D07116-B183-4CDB-86EB-250909AA4683}"/>
    <cellStyle name="Comma 33 4 2 2 2 2" xfId="28240" xr:uid="{E488846A-7B14-4431-839E-9BB8860C42AC}"/>
    <cellStyle name="Comma 33 4 2 2 2 2 2" xfId="49909" xr:uid="{CAFDD8C6-9886-41DA-A133-18FFF9C58060}"/>
    <cellStyle name="Comma 33 4 2 2 2 3" xfId="39443" xr:uid="{D7A9E3F7-A511-459B-8DCC-85E1E392C859}"/>
    <cellStyle name="Comma 33 4 2 2 3" xfId="23008" xr:uid="{F31A0665-206A-40C1-9D48-00B22F79C41F}"/>
    <cellStyle name="Comma 33 4 2 2 3 2" xfId="44677" xr:uid="{AD925C25-692F-477F-9DC8-DBD1C025CE99}"/>
    <cellStyle name="Comma 33 4 2 2 4" xfId="34211" xr:uid="{3C3A518D-80C6-4F69-B66E-58F442D6D768}"/>
    <cellStyle name="Comma 33 4 2 3" xfId="16280" xr:uid="{227341D1-4466-4BBE-AD08-9623907A8930}"/>
    <cellStyle name="Comma 33 4 2 3 2" xfId="26746" xr:uid="{13FA2280-F476-406E-8CD6-B6719D78BB29}"/>
    <cellStyle name="Comma 33 4 2 3 2 2" xfId="48415" xr:uid="{D5883F20-6589-4E12-970A-78A7849057B4}"/>
    <cellStyle name="Comma 33 4 2 3 3" xfId="37949" xr:uid="{8C8C1704-6154-4740-8F51-4E6D79856EDC}"/>
    <cellStyle name="Comma 33 4 2 4" xfId="21514" xr:uid="{36A5D54D-9142-4F19-BB32-548647856D91}"/>
    <cellStyle name="Comma 33 4 2 4 2" xfId="43183" xr:uid="{6499D35F-4D22-4FAA-821B-AB594276192D}"/>
    <cellStyle name="Comma 33 4 2 5" xfId="32717" xr:uid="{A34146FD-3CCC-4B58-8428-47AB4F48FCC0}"/>
    <cellStyle name="Comma 33 4 3" xfId="10297" xr:uid="{116E5209-AAB5-4D87-97CA-2EF3191C7DEE}"/>
    <cellStyle name="Comma 33 4 3 2" xfId="15533" xr:uid="{46C2F614-7834-48E5-B8FD-84B575158931}"/>
    <cellStyle name="Comma 33 4 3 2 2" xfId="25999" xr:uid="{441076F2-DC6C-4967-AA34-28A585D21991}"/>
    <cellStyle name="Comma 33 4 3 2 2 2" xfId="47668" xr:uid="{327CFB3B-E466-4757-8D34-B5F9F146E987}"/>
    <cellStyle name="Comma 33 4 3 2 3" xfId="37202" xr:uid="{21BA5FC2-0E6E-43A0-B55C-DA0B889DB9F4}"/>
    <cellStyle name="Comma 33 4 3 3" xfId="20767" xr:uid="{5210714E-42F4-4446-85DC-5344A0D4F1FF}"/>
    <cellStyle name="Comma 33 4 3 3 2" xfId="42436" xr:uid="{25C14F7D-8505-483E-933F-63FF3DF5CF75}"/>
    <cellStyle name="Comma 33 4 3 4" xfId="31970" xr:uid="{43A2173C-5E98-46D3-A6E0-935EEE4A698E}"/>
    <cellStyle name="Comma 33 4 4" xfId="11791" xr:uid="{9DD80C26-F224-4E2E-979A-5940343866F8}"/>
    <cellStyle name="Comma 33 4 4 2" xfId="17027" xr:uid="{51B62D3C-DF28-4560-94D1-BD4ADF4D6BA3}"/>
    <cellStyle name="Comma 33 4 4 2 2" xfId="27493" xr:uid="{E3F03996-FD00-41DF-84E6-F7171C93EBF9}"/>
    <cellStyle name="Comma 33 4 4 2 2 2" xfId="49162" xr:uid="{B019CE70-0425-4EF6-B3DA-0848D486C00A}"/>
    <cellStyle name="Comma 33 4 4 2 3" xfId="38696" xr:uid="{C9DCABB3-F85A-4E03-87AA-7FEF1F0777B7}"/>
    <cellStyle name="Comma 33 4 4 3" xfId="22261" xr:uid="{805C5A2D-618C-463E-883B-567797D20D61}"/>
    <cellStyle name="Comma 33 4 4 3 2" xfId="43930" xr:uid="{7CA83D50-C754-465D-80BC-0BD2E4166148}"/>
    <cellStyle name="Comma 33 4 4 4" xfId="33464" xr:uid="{C4D5FC09-8746-4B97-9FBA-751784C39B32}"/>
    <cellStyle name="Comma 33 4 5" xfId="14034" xr:uid="{25900A43-7477-43C7-BB1F-D08E7D03502C}"/>
    <cellStyle name="Comma 33 4 5 2" xfId="19266" xr:uid="{1864A44C-C095-49A5-9CA1-D3C438247E7D}"/>
    <cellStyle name="Comma 33 4 5 2 2" xfId="29732" xr:uid="{1B870157-3C8D-4409-A239-0A15E0628E79}"/>
    <cellStyle name="Comma 33 4 5 2 2 2" xfId="51401" xr:uid="{50268BD3-CF2B-40E1-B1D8-8D4C13EB03B8}"/>
    <cellStyle name="Comma 33 4 5 2 3" xfId="40935" xr:uid="{8D87F734-2430-4C76-B466-F989B8094DCA}"/>
    <cellStyle name="Comma 33 4 5 3" xfId="24500" xr:uid="{9A72FDC5-644D-4E61-9449-1676000660F6}"/>
    <cellStyle name="Comma 33 4 5 3 2" xfId="46169" xr:uid="{FCE0BCFD-36C5-4D8D-9C42-1D45D771E09B}"/>
    <cellStyle name="Comma 33 4 5 4" xfId="35703" xr:uid="{DBB85EDA-FEE5-40FE-86AE-0D57933C792B}"/>
    <cellStyle name="Comma 33 4 6" xfId="14787" xr:uid="{3EFDED3C-21AD-4B36-B393-797985B2BD5F}"/>
    <cellStyle name="Comma 33 4 6 2" xfId="25253" xr:uid="{5BEDFB86-70A5-4968-A500-C87D57AECC36}"/>
    <cellStyle name="Comma 33 4 6 2 2" xfId="46922" xr:uid="{CD628352-8714-47A4-89C6-7AAB1185D549}"/>
    <cellStyle name="Comma 33 4 6 3" xfId="36456" xr:uid="{9713CDC8-0D9D-4E65-9022-D8D702151075}"/>
    <cellStyle name="Comma 33 4 7" xfId="20021" xr:uid="{F6E010F4-854A-4EB0-AD77-564D6F58D581}"/>
    <cellStyle name="Comma 33 4 7 2" xfId="41690" xr:uid="{0EBCC2E6-0793-4A6F-97FE-734339D1BF99}"/>
    <cellStyle name="Comma 33 4 8" xfId="31224" xr:uid="{2C9E9724-1517-47B4-8ABE-243F5578B1B5}"/>
    <cellStyle name="Comma 33 5" xfId="13293" xr:uid="{5875AFE6-B080-4BD1-BC38-3F5F065ADEED}"/>
    <cellStyle name="Comma 33 5 2" xfId="18525" xr:uid="{9A216B39-7A88-4660-8038-FC79B52A3E11}"/>
    <cellStyle name="Comma 33 5 2 2" xfId="28991" xr:uid="{788D6B02-B9B1-4344-B0FD-83D3432587B5}"/>
    <cellStyle name="Comma 33 5 2 2 2" xfId="50660" xr:uid="{5B491828-A21F-4700-985D-D9CEDF51908F}"/>
    <cellStyle name="Comma 33 5 2 3" xfId="40194" xr:uid="{4E2E927E-50FD-473E-B27D-BDADC0E53301}"/>
    <cellStyle name="Comma 33 5 3" xfId="23759" xr:uid="{4D445B37-E1FA-42A0-991D-62172F2EEC63}"/>
    <cellStyle name="Comma 33 5 3 2" xfId="45428" xr:uid="{D94FAF69-2CFE-4C49-AE67-B829F3235288}"/>
    <cellStyle name="Comma 33 5 4" xfId="34962" xr:uid="{393142F2-4488-4EEE-BC3B-174B027AD383}"/>
    <cellStyle name="Comma 33 6" xfId="30482" xr:uid="{BD6A3EBD-193C-4681-9B56-22D7661E9A69}"/>
    <cellStyle name="Comma 34" xfId="198" xr:uid="{00000000-0005-0000-0000-000000020000}"/>
    <cellStyle name="Comma 34 10" xfId="30497" xr:uid="{3E11E19F-5639-4A2F-A151-B0FA7FEC3A3B}"/>
    <cellStyle name="Comma 34 2" xfId="214" xr:uid="{00000000-0005-0000-0000-000001020000}"/>
    <cellStyle name="Comma 34 2 2" xfId="282" xr:uid="{00000000-0005-0000-0000-000002020000}"/>
    <cellStyle name="Comma 34 2 2 2" xfId="570" xr:uid="{00000000-0005-0000-0000-000003020000}"/>
    <cellStyle name="Comma 34 2 2 2 2" xfId="9324" xr:uid="{00000000-0005-0000-0000-000004020000}"/>
    <cellStyle name="Comma 34 2 2 2 2 2" xfId="10073" xr:uid="{70AD87F3-40FA-4F17-9936-71FEBD869878}"/>
    <cellStyle name="Comma 34 2 2 2 2 2 2" xfId="11582" xr:uid="{F748FE56-047B-4B29-BE4E-B83B4D6C5AF5}"/>
    <cellStyle name="Comma 34 2 2 2 2 2 2 2" xfId="13076" xr:uid="{753D7E9E-92B7-4A7F-AEE8-99A7A129A9CB}"/>
    <cellStyle name="Comma 34 2 2 2 2 2 2 2 2" xfId="18312" xr:uid="{4B3F8436-34A4-46B0-8655-BF1165833DF1}"/>
    <cellStyle name="Comma 34 2 2 2 2 2 2 2 2 2" xfId="28778" xr:uid="{467AA054-E002-4C3A-ABA8-3A8D63BD1629}"/>
    <cellStyle name="Comma 34 2 2 2 2 2 2 2 2 2 2" xfId="50447" xr:uid="{31D7E764-950E-4A5F-A221-ECFA5C038FB0}"/>
    <cellStyle name="Comma 34 2 2 2 2 2 2 2 2 3" xfId="39981" xr:uid="{C4ED9683-F12D-4399-B46C-96D389D394C9}"/>
    <cellStyle name="Comma 34 2 2 2 2 2 2 2 3" xfId="23546" xr:uid="{0B5E2D0C-5F1B-4C5D-A0C5-FC347C3D42D8}"/>
    <cellStyle name="Comma 34 2 2 2 2 2 2 2 3 2" xfId="45215" xr:uid="{B05EDC1E-984D-423D-B2CD-9337A06B9FE0}"/>
    <cellStyle name="Comma 34 2 2 2 2 2 2 2 4" xfId="34749" xr:uid="{BE3723E2-091B-46DE-8A93-6F3620B9331E}"/>
    <cellStyle name="Comma 34 2 2 2 2 2 2 3" xfId="16818" xr:uid="{0A7887EE-65C9-47A9-A560-1B32B4590E94}"/>
    <cellStyle name="Comma 34 2 2 2 2 2 2 3 2" xfId="27284" xr:uid="{8B75C0C3-E706-48A6-BA5B-8D501CA76D38}"/>
    <cellStyle name="Comma 34 2 2 2 2 2 2 3 2 2" xfId="48953" xr:uid="{834D87A5-A474-478F-BE2B-20A61679A550}"/>
    <cellStyle name="Comma 34 2 2 2 2 2 2 3 3" xfId="38487" xr:uid="{B562AB90-2972-4E52-A365-FBE57709CDE7}"/>
    <cellStyle name="Comma 34 2 2 2 2 2 2 4" xfId="22052" xr:uid="{D1E65B70-173E-4CEB-B71E-1482ABD1B791}"/>
    <cellStyle name="Comma 34 2 2 2 2 2 2 4 2" xfId="43721" xr:uid="{1CB23FF0-394A-465B-9A06-39289820574B}"/>
    <cellStyle name="Comma 34 2 2 2 2 2 2 5" xfId="33255" xr:uid="{D7A1E316-4CF1-452D-B7D6-CBB09DD1CB6A}"/>
    <cellStyle name="Comma 34 2 2 2 2 2 3" xfId="10835" xr:uid="{3AB97C14-16DB-402C-A8FC-BAE121AF8804}"/>
    <cellStyle name="Comma 34 2 2 2 2 2 3 2" xfId="16071" xr:uid="{D7488A4C-A6A2-4FA4-B685-0ADFD0BA3C88}"/>
    <cellStyle name="Comma 34 2 2 2 2 2 3 2 2" xfId="26537" xr:uid="{E272AB0A-3881-42F5-9E61-81BE020D17EF}"/>
    <cellStyle name="Comma 34 2 2 2 2 2 3 2 2 2" xfId="48206" xr:uid="{7C291391-FF77-4A61-B090-B1386832064F}"/>
    <cellStyle name="Comma 34 2 2 2 2 2 3 2 3" xfId="37740" xr:uid="{0EBD3340-001C-4F52-A30A-6AC78B84E7FA}"/>
    <cellStyle name="Comma 34 2 2 2 2 2 3 3" xfId="21305" xr:uid="{B316A191-8E5D-4D5E-970D-8E607EE22E70}"/>
    <cellStyle name="Comma 34 2 2 2 2 2 3 3 2" xfId="42974" xr:uid="{5BD720A7-97DD-499A-87F7-5DD4DE05BF5C}"/>
    <cellStyle name="Comma 34 2 2 2 2 2 3 4" xfId="32508" xr:uid="{650E7C03-57EB-4847-89C4-C41199D0CD7D}"/>
    <cellStyle name="Comma 34 2 2 2 2 2 4" xfId="12329" xr:uid="{8EC2702B-6FD9-40DA-ADC5-D5DCBF5222AE}"/>
    <cellStyle name="Comma 34 2 2 2 2 2 4 2" xfId="17565" xr:uid="{1239294D-2D4B-4F60-94AD-7A99E4427B42}"/>
    <cellStyle name="Comma 34 2 2 2 2 2 4 2 2" xfId="28031" xr:uid="{184F0337-C96C-4EC6-AF7B-A40363DB081F}"/>
    <cellStyle name="Comma 34 2 2 2 2 2 4 2 2 2" xfId="49700" xr:uid="{81A11F7B-12C2-4427-B83D-2E7CB6CB9E57}"/>
    <cellStyle name="Comma 34 2 2 2 2 2 4 2 3" xfId="39234" xr:uid="{66450612-B585-47C7-A612-B0AD7536526E}"/>
    <cellStyle name="Comma 34 2 2 2 2 2 4 3" xfId="22799" xr:uid="{64B73118-05FC-4139-8883-C01AF1E7A38C}"/>
    <cellStyle name="Comma 34 2 2 2 2 2 4 3 2" xfId="44468" xr:uid="{1451DD4F-F12B-465B-A9D6-DDA53C490A15}"/>
    <cellStyle name="Comma 34 2 2 2 2 2 4 4" xfId="34002" xr:uid="{5E4D1623-05FF-40F4-B1DE-23A006CCD674}"/>
    <cellStyle name="Comma 34 2 2 2 2 2 5" xfId="14572" xr:uid="{7660AE67-6BAE-4302-8720-4E9284C31A69}"/>
    <cellStyle name="Comma 34 2 2 2 2 2 5 2" xfId="19804" xr:uid="{07A00583-ECA3-42A8-8893-3C66284F1F53}"/>
    <cellStyle name="Comma 34 2 2 2 2 2 5 2 2" xfId="30270" xr:uid="{0049AA98-5C89-4701-A891-C52DDA293F92}"/>
    <cellStyle name="Comma 34 2 2 2 2 2 5 2 2 2" xfId="51939" xr:uid="{1BDC1BEC-BBAE-472A-99F5-0261AF75FB0B}"/>
    <cellStyle name="Comma 34 2 2 2 2 2 5 2 3" xfId="41473" xr:uid="{7D9BF2B2-6B75-4227-856C-56CF30EB5AF9}"/>
    <cellStyle name="Comma 34 2 2 2 2 2 5 3" xfId="25038" xr:uid="{005B9A81-BFDE-42BA-AD7B-9DC0A26702D3}"/>
    <cellStyle name="Comma 34 2 2 2 2 2 5 3 2" xfId="46707" xr:uid="{E0C91D48-18C2-4F4D-96ED-4202DC243530}"/>
    <cellStyle name="Comma 34 2 2 2 2 2 5 4" xfId="36241" xr:uid="{64C8A3DC-7AE3-42A3-B256-68409ADEC9F2}"/>
    <cellStyle name="Comma 34 2 2 2 2 2 6" xfId="15325" xr:uid="{FDD7DB19-3FB6-45A1-B6EB-F1993D0079BB}"/>
    <cellStyle name="Comma 34 2 2 2 2 2 6 2" xfId="25791" xr:uid="{19B78F96-8031-4884-8299-D6BDACE1251D}"/>
    <cellStyle name="Comma 34 2 2 2 2 2 6 2 2" xfId="47460" xr:uid="{9F2E1B80-9993-4C13-A8D6-B2CE396E3D52}"/>
    <cellStyle name="Comma 34 2 2 2 2 2 6 3" xfId="36994" xr:uid="{2BD429F8-426C-4963-BD49-A246135C1E73}"/>
    <cellStyle name="Comma 34 2 2 2 2 2 7" xfId="20559" xr:uid="{C094F4E9-D67A-4DC3-BCF8-CCC07054E59A}"/>
    <cellStyle name="Comma 34 2 2 2 2 2 7 2" xfId="42228" xr:uid="{3E835356-8195-40E7-9356-1540E2459B08}"/>
    <cellStyle name="Comma 34 2 2 2 2 2 8" xfId="31762" xr:uid="{CC85A6DD-66BF-43A3-B9F8-8437300C9461}"/>
    <cellStyle name="Comma 34 2 2 2 2 3" xfId="13827" xr:uid="{DEEA12B2-6CBE-40B0-A3CA-4A2E4EC0AB84}"/>
    <cellStyle name="Comma 34 2 2 2 2 3 2" xfId="19059" xr:uid="{DA63A3CF-4E8F-4876-9F0F-AE69371277EC}"/>
    <cellStyle name="Comma 34 2 2 2 2 3 2 2" xfId="29525" xr:uid="{01D89B8A-79BF-46D6-9AE0-14763F253746}"/>
    <cellStyle name="Comma 34 2 2 2 2 3 2 2 2" xfId="51194" xr:uid="{E4AAD4B7-7F3B-45A6-9430-5C44D6F43FB7}"/>
    <cellStyle name="Comma 34 2 2 2 2 3 2 3" xfId="40728" xr:uid="{89F755A5-5D2F-48DF-AB06-CEB15E6E961D}"/>
    <cellStyle name="Comma 34 2 2 2 2 3 3" xfId="24293" xr:uid="{AC865C15-08D6-4CF3-9E34-7C1EF648A83A}"/>
    <cellStyle name="Comma 34 2 2 2 2 3 3 2" xfId="45962" xr:uid="{F324B3C7-E45B-47AB-BC82-9BC837FF81FE}"/>
    <cellStyle name="Comma 34 2 2 2 2 3 4" xfId="35496" xr:uid="{0AFAA8F8-FC21-49A1-B1DC-4B9A0173ADF9}"/>
    <cellStyle name="Comma 34 2 2 2 2 4" xfId="31017" xr:uid="{515A58A0-32D3-4DFD-973D-27275B9B9ABC}"/>
    <cellStyle name="Comma 34 2 2 2 3" xfId="9699" xr:uid="{206F43C4-7533-48CC-A68D-A6F5E5FBBD42}"/>
    <cellStyle name="Comma 34 2 2 2 3 2" xfId="11208" xr:uid="{41560B81-1A3F-4E9E-A0B4-D7204AA8DE24}"/>
    <cellStyle name="Comma 34 2 2 2 3 2 2" xfId="12702" xr:uid="{FB06CE99-4E87-47A4-9A5D-787E80748D51}"/>
    <cellStyle name="Comma 34 2 2 2 3 2 2 2" xfId="17938" xr:uid="{F5763F53-C3C4-4209-80FA-523FDEDB5654}"/>
    <cellStyle name="Comma 34 2 2 2 3 2 2 2 2" xfId="28404" xr:uid="{7F427D36-2318-4E13-A785-7D1A01AA127E}"/>
    <cellStyle name="Comma 34 2 2 2 3 2 2 2 2 2" xfId="50073" xr:uid="{F0618B30-973D-4866-8BE5-72EB28713B97}"/>
    <cellStyle name="Comma 34 2 2 2 3 2 2 2 3" xfId="39607" xr:uid="{C33CBD86-709F-4B06-A316-4582D414A6AC}"/>
    <cellStyle name="Comma 34 2 2 2 3 2 2 3" xfId="23172" xr:uid="{7C0E73B4-6999-4A7B-835E-B5D891A80DD3}"/>
    <cellStyle name="Comma 34 2 2 2 3 2 2 3 2" xfId="44841" xr:uid="{B7F0516D-EE3D-49C5-9324-9A8A48E66B00}"/>
    <cellStyle name="Comma 34 2 2 2 3 2 2 4" xfId="34375" xr:uid="{E52A2933-50B3-4599-AB32-CDA70803859F}"/>
    <cellStyle name="Comma 34 2 2 2 3 2 3" xfId="16444" xr:uid="{287ABCC7-EEB0-40BF-B885-4D8F0A51E426}"/>
    <cellStyle name="Comma 34 2 2 2 3 2 3 2" xfId="26910" xr:uid="{4C3E4ED8-4EEB-47FD-AAB4-BE6675A362B1}"/>
    <cellStyle name="Comma 34 2 2 2 3 2 3 2 2" xfId="48579" xr:uid="{ED8AAD7C-D7EB-4E46-BDCB-870594F51F11}"/>
    <cellStyle name="Comma 34 2 2 2 3 2 3 3" xfId="38113" xr:uid="{E6F57D7E-9C72-4FC0-BAC6-4322E31B26C9}"/>
    <cellStyle name="Comma 34 2 2 2 3 2 4" xfId="21678" xr:uid="{A9282F00-3E1D-4991-8DD7-B79E1FE312EA}"/>
    <cellStyle name="Comma 34 2 2 2 3 2 4 2" xfId="43347" xr:uid="{1C513C61-0F05-4CDB-BE39-7F0328D92252}"/>
    <cellStyle name="Comma 34 2 2 2 3 2 5" xfId="32881" xr:uid="{C3D2D79B-53E8-4F4F-B15C-7762665CADB1}"/>
    <cellStyle name="Comma 34 2 2 2 3 3" xfId="10461" xr:uid="{3D5F8720-B01B-4FB2-86A2-503BEBC965C4}"/>
    <cellStyle name="Comma 34 2 2 2 3 3 2" xfId="15697" xr:uid="{182BDE14-38B9-4542-8715-C736283A10F7}"/>
    <cellStyle name="Comma 34 2 2 2 3 3 2 2" xfId="26163" xr:uid="{0D0011AC-D91A-4EE9-B9EF-F56DF2AD6897}"/>
    <cellStyle name="Comma 34 2 2 2 3 3 2 2 2" xfId="47832" xr:uid="{618C0D30-5293-460C-AEEC-FEC54E21D471}"/>
    <cellStyle name="Comma 34 2 2 2 3 3 2 3" xfId="37366" xr:uid="{A866BCBB-9462-43E4-AF8B-28C64579BEC6}"/>
    <cellStyle name="Comma 34 2 2 2 3 3 3" xfId="20931" xr:uid="{1D33F697-3455-47E1-B311-3C43EDA68439}"/>
    <cellStyle name="Comma 34 2 2 2 3 3 3 2" xfId="42600" xr:uid="{7D7D63CE-170D-4937-80AA-0434A88E4DA9}"/>
    <cellStyle name="Comma 34 2 2 2 3 3 4" xfId="32134" xr:uid="{78537421-70D4-435E-9C87-093A8F93C979}"/>
    <cellStyle name="Comma 34 2 2 2 3 4" xfId="11955" xr:uid="{3CC3A656-9217-4EF1-AC33-654016244431}"/>
    <cellStyle name="Comma 34 2 2 2 3 4 2" xfId="17191" xr:uid="{593D19E5-4F88-454D-8F2A-F54DDAA5DAC7}"/>
    <cellStyle name="Comma 34 2 2 2 3 4 2 2" xfId="27657" xr:uid="{A1CF6F36-6A42-4E52-A530-DF69F0CE7254}"/>
    <cellStyle name="Comma 34 2 2 2 3 4 2 2 2" xfId="49326" xr:uid="{0034049D-ED7D-4DA5-96E8-06A6511A8CB0}"/>
    <cellStyle name="Comma 34 2 2 2 3 4 2 3" xfId="38860" xr:uid="{EE14CB58-6089-45C3-AB42-6F4F490BEA0E}"/>
    <cellStyle name="Comma 34 2 2 2 3 4 3" xfId="22425" xr:uid="{34C8C3D8-9E4A-4784-9B33-4DFEAE940BA3}"/>
    <cellStyle name="Comma 34 2 2 2 3 4 3 2" xfId="44094" xr:uid="{62541DC4-F5F9-439A-8DA7-E51AA1613F47}"/>
    <cellStyle name="Comma 34 2 2 2 3 4 4" xfId="33628" xr:uid="{B5777572-4868-4D8A-82AB-9EA0190A012D}"/>
    <cellStyle name="Comma 34 2 2 2 3 5" xfId="14198" xr:uid="{EE049C3F-130A-40C0-B584-2890132E45BC}"/>
    <cellStyle name="Comma 34 2 2 2 3 5 2" xfId="19430" xr:uid="{6F1F2C0C-8F43-44CD-847B-3A5A6B6276A1}"/>
    <cellStyle name="Comma 34 2 2 2 3 5 2 2" xfId="29896" xr:uid="{D3B20A2C-647E-4DE4-BC66-1C8C7FCE4582}"/>
    <cellStyle name="Comma 34 2 2 2 3 5 2 2 2" xfId="51565" xr:uid="{6EBC15F9-5D8F-4026-A394-775222C47869}"/>
    <cellStyle name="Comma 34 2 2 2 3 5 2 3" xfId="41099" xr:uid="{3B80C922-7C03-453E-8B82-FEFA2FD66227}"/>
    <cellStyle name="Comma 34 2 2 2 3 5 3" xfId="24664" xr:uid="{787C3E8D-564F-4ADA-A308-1EDC803EC143}"/>
    <cellStyle name="Comma 34 2 2 2 3 5 3 2" xfId="46333" xr:uid="{B4778BA5-6E7D-498D-9D4A-2CD5ABAEA7FC}"/>
    <cellStyle name="Comma 34 2 2 2 3 5 4" xfId="35867" xr:uid="{80C8C976-E806-49C1-BCCB-78999867E936}"/>
    <cellStyle name="Comma 34 2 2 2 3 6" xfId="14951" xr:uid="{9559CF60-C41A-449B-9A5F-4801CF7F893A}"/>
    <cellStyle name="Comma 34 2 2 2 3 6 2" xfId="25417" xr:uid="{B2E00064-C47D-480E-BBD9-D2AC44767D50}"/>
    <cellStyle name="Comma 34 2 2 2 3 6 2 2" xfId="47086" xr:uid="{DA9A9AAC-2DDC-46B9-A13E-838A0F46F58A}"/>
    <cellStyle name="Comma 34 2 2 2 3 6 3" xfId="36620" xr:uid="{E6A5A663-2E69-41F2-9938-AB3359B4B147}"/>
    <cellStyle name="Comma 34 2 2 2 3 7" xfId="20185" xr:uid="{71C525B0-A6C8-49ED-9D3A-FA48DC5CB802}"/>
    <cellStyle name="Comma 34 2 2 2 3 7 2" xfId="41854" xr:uid="{A4132F16-13CD-4AA5-AA66-CBBE89664B1F}"/>
    <cellStyle name="Comma 34 2 2 2 3 8" xfId="31388" xr:uid="{3D147090-A2CE-4FF0-A9B5-9A74CA0AACA3}"/>
    <cellStyle name="Comma 34 2 2 2 4" xfId="13456" xr:uid="{81061704-7F93-489A-8A13-5E4B9CF42141}"/>
    <cellStyle name="Comma 34 2 2 2 4 2" xfId="18688" xr:uid="{0CC100CC-E7DD-4BFC-86C7-59BF141B577A}"/>
    <cellStyle name="Comma 34 2 2 2 4 2 2" xfId="29154" xr:uid="{91E1631F-7646-4123-9E88-4795BC8EFDE9}"/>
    <cellStyle name="Comma 34 2 2 2 4 2 2 2" xfId="50823" xr:uid="{273E27F2-0387-44FA-AFBA-FD1685B80615}"/>
    <cellStyle name="Comma 34 2 2 2 4 2 3" xfId="40357" xr:uid="{90D86368-2860-480F-9992-2F8411C934B1}"/>
    <cellStyle name="Comma 34 2 2 2 4 3" xfId="23922" xr:uid="{CF3770BF-A7BB-49A8-97C0-0592073C3107}"/>
    <cellStyle name="Comma 34 2 2 2 4 3 2" xfId="45591" xr:uid="{77A7534A-B306-44A2-8409-429197C15238}"/>
    <cellStyle name="Comma 34 2 2 2 4 4" xfId="35125" xr:uid="{933DA400-5811-4CF8-B809-6C411F89895E}"/>
    <cellStyle name="Comma 34 2 2 2 5" xfId="30646" xr:uid="{BE2400ED-EAB2-4EE8-8F80-90CBC8447EF8}"/>
    <cellStyle name="Comma 34 2 2 3" xfId="9184" xr:uid="{00000000-0005-0000-0000-000005020000}"/>
    <cellStyle name="Comma 34 2 2 3 2" xfId="9933" xr:uid="{52DD029A-6715-400A-B943-31F8AAC65336}"/>
    <cellStyle name="Comma 34 2 2 3 2 2" xfId="11442" xr:uid="{777B234B-4140-409A-8E61-479F317CD76A}"/>
    <cellStyle name="Comma 34 2 2 3 2 2 2" xfId="12936" xr:uid="{4C6D574D-8C04-43B2-AC33-E33B47D3EF87}"/>
    <cellStyle name="Comma 34 2 2 3 2 2 2 2" xfId="18172" xr:uid="{5E52DC5C-541A-4B7E-8991-A48B01562F57}"/>
    <cellStyle name="Comma 34 2 2 3 2 2 2 2 2" xfId="28638" xr:uid="{8E0DE676-3920-475A-B375-EE0E469E8E3F}"/>
    <cellStyle name="Comma 34 2 2 3 2 2 2 2 2 2" xfId="50307" xr:uid="{1FA71581-F85A-449E-9B33-8AD7FCBC7EB8}"/>
    <cellStyle name="Comma 34 2 2 3 2 2 2 2 3" xfId="39841" xr:uid="{105D795A-BB98-4B29-9A33-5244E2E13CC5}"/>
    <cellStyle name="Comma 34 2 2 3 2 2 2 3" xfId="23406" xr:uid="{EA4677DE-EF09-4B48-8649-74FACAED8AFE}"/>
    <cellStyle name="Comma 34 2 2 3 2 2 2 3 2" xfId="45075" xr:uid="{99386609-AB98-4B03-A929-AD6B4503FAFE}"/>
    <cellStyle name="Comma 34 2 2 3 2 2 2 4" xfId="34609" xr:uid="{08105037-5DA6-479A-83F7-BCC7B5BAAC82}"/>
    <cellStyle name="Comma 34 2 2 3 2 2 3" xfId="16678" xr:uid="{5B601F90-7930-438E-93CE-18B0D4B3F90F}"/>
    <cellStyle name="Comma 34 2 2 3 2 2 3 2" xfId="27144" xr:uid="{2BB97A61-E116-462B-860E-FA3EF8D4667E}"/>
    <cellStyle name="Comma 34 2 2 3 2 2 3 2 2" xfId="48813" xr:uid="{1E1D84DD-6ACE-4FC3-A852-9522701F07DF}"/>
    <cellStyle name="Comma 34 2 2 3 2 2 3 3" xfId="38347" xr:uid="{1A6B9F7B-91B9-48FC-8958-8F8A5E8BC51B}"/>
    <cellStyle name="Comma 34 2 2 3 2 2 4" xfId="21912" xr:uid="{62913E23-86A5-4ECF-85F0-A9DA529BAC6B}"/>
    <cellStyle name="Comma 34 2 2 3 2 2 4 2" xfId="43581" xr:uid="{678BE4A4-C771-4E4A-A043-8A4213A34857}"/>
    <cellStyle name="Comma 34 2 2 3 2 2 5" xfId="33115" xr:uid="{527B1469-8A3C-4CFD-9830-8D0C61E94AF3}"/>
    <cellStyle name="Comma 34 2 2 3 2 3" xfId="10695" xr:uid="{B9B562DC-CE64-4F73-9894-0B0D64AA967D}"/>
    <cellStyle name="Comma 34 2 2 3 2 3 2" xfId="15931" xr:uid="{79A684BD-E62E-4E2D-A459-D604629F407C}"/>
    <cellStyle name="Comma 34 2 2 3 2 3 2 2" xfId="26397" xr:uid="{C83A59BD-CF1D-4D73-A8F8-0A141087D679}"/>
    <cellStyle name="Comma 34 2 2 3 2 3 2 2 2" xfId="48066" xr:uid="{C682BC9E-EC6B-45CC-9C29-EF6D6425D674}"/>
    <cellStyle name="Comma 34 2 2 3 2 3 2 3" xfId="37600" xr:uid="{A9719401-BD81-44D2-BA3C-F8A366DFDB47}"/>
    <cellStyle name="Comma 34 2 2 3 2 3 3" xfId="21165" xr:uid="{6967AFC8-25D1-4E4C-BD12-00F25072615D}"/>
    <cellStyle name="Comma 34 2 2 3 2 3 3 2" xfId="42834" xr:uid="{9F191E42-11F6-43DA-A310-55B82AC72A4C}"/>
    <cellStyle name="Comma 34 2 2 3 2 3 4" xfId="32368" xr:uid="{00790A24-D12C-41B7-8B7B-A8CF7154B41D}"/>
    <cellStyle name="Comma 34 2 2 3 2 4" xfId="12189" xr:uid="{04C3E495-0A91-4571-9F2C-C5A4DA7C3423}"/>
    <cellStyle name="Comma 34 2 2 3 2 4 2" xfId="17425" xr:uid="{94C63693-D2C4-4821-8B75-8384A968AAFC}"/>
    <cellStyle name="Comma 34 2 2 3 2 4 2 2" xfId="27891" xr:uid="{3F340A22-5AAF-45A2-8056-564C9492B5D6}"/>
    <cellStyle name="Comma 34 2 2 3 2 4 2 2 2" xfId="49560" xr:uid="{AFC18FF1-E655-4D02-9773-0BF3477A4891}"/>
    <cellStyle name="Comma 34 2 2 3 2 4 2 3" xfId="39094" xr:uid="{F1A431E3-39E0-41F6-AED7-C39234556012}"/>
    <cellStyle name="Comma 34 2 2 3 2 4 3" xfId="22659" xr:uid="{116D894C-EAE4-44FA-9FB3-3DF8F2441EA8}"/>
    <cellStyle name="Comma 34 2 2 3 2 4 3 2" xfId="44328" xr:uid="{60603E8E-7988-4B7F-A569-ED9B35F0F554}"/>
    <cellStyle name="Comma 34 2 2 3 2 4 4" xfId="33862" xr:uid="{C62DFA1F-D7F9-451D-A171-0F9F968BA156}"/>
    <cellStyle name="Comma 34 2 2 3 2 5" xfId="14432" xr:uid="{5B6E50B7-E6C4-4E86-AF3D-919A9C5F2FB9}"/>
    <cellStyle name="Comma 34 2 2 3 2 5 2" xfId="19664" xr:uid="{C6BA8238-20B3-4707-BEF0-83C4542C55E5}"/>
    <cellStyle name="Comma 34 2 2 3 2 5 2 2" xfId="30130" xr:uid="{8AD8609C-31AF-4843-95B8-8AA7C1142130}"/>
    <cellStyle name="Comma 34 2 2 3 2 5 2 2 2" xfId="51799" xr:uid="{0E8CA429-082D-4C06-B5CD-AABAA011F6F4}"/>
    <cellStyle name="Comma 34 2 2 3 2 5 2 3" xfId="41333" xr:uid="{407DCAC8-0B58-47B4-BF7F-B0461EE5039F}"/>
    <cellStyle name="Comma 34 2 2 3 2 5 3" xfId="24898" xr:uid="{439242E9-3195-4E9C-84D6-CA94C6A5952C}"/>
    <cellStyle name="Comma 34 2 2 3 2 5 3 2" xfId="46567" xr:uid="{DADAE36C-1803-4EF8-B3BC-DC4CB800CFBB}"/>
    <cellStyle name="Comma 34 2 2 3 2 5 4" xfId="36101" xr:uid="{25947A99-3617-4C15-BBD0-A2E294759A6D}"/>
    <cellStyle name="Comma 34 2 2 3 2 6" xfId="15185" xr:uid="{D43C9F31-1E3F-45AB-B870-48B7AB021196}"/>
    <cellStyle name="Comma 34 2 2 3 2 6 2" xfId="25651" xr:uid="{BCB9FD1C-C757-4526-B481-0FDAD11C16F7}"/>
    <cellStyle name="Comma 34 2 2 3 2 6 2 2" xfId="47320" xr:uid="{949895C0-06D5-4E9F-835F-C321F22ADDB1}"/>
    <cellStyle name="Comma 34 2 2 3 2 6 3" xfId="36854" xr:uid="{73AAC09B-0D75-4585-AC28-315345D63F46}"/>
    <cellStyle name="Comma 34 2 2 3 2 7" xfId="20419" xr:uid="{41790990-411D-4F15-9FE9-D120AA36D356}"/>
    <cellStyle name="Comma 34 2 2 3 2 7 2" xfId="42088" xr:uid="{F7BF9CF6-4001-455D-9455-E37C33CCDD3C}"/>
    <cellStyle name="Comma 34 2 2 3 2 8" xfId="31622" xr:uid="{5C6AB979-BF6C-4F46-9573-D81DEFDA1AF1}"/>
    <cellStyle name="Comma 34 2 2 3 3" xfId="13687" xr:uid="{E6A2C4CC-F1F9-4F4E-92B6-C61472D2CF00}"/>
    <cellStyle name="Comma 34 2 2 3 3 2" xfId="18919" xr:uid="{ED4684F4-32D2-46ED-940D-C39F9C73B35B}"/>
    <cellStyle name="Comma 34 2 2 3 3 2 2" xfId="29385" xr:uid="{6CC52A2D-687F-4091-9377-DA8360C45E74}"/>
    <cellStyle name="Comma 34 2 2 3 3 2 2 2" xfId="51054" xr:uid="{D3549D31-514D-49CE-97B3-58A1CF3C7F12}"/>
    <cellStyle name="Comma 34 2 2 3 3 2 3" xfId="40588" xr:uid="{3768E05E-2E03-46E8-B970-33CD0DFE9383}"/>
    <cellStyle name="Comma 34 2 2 3 3 3" xfId="24153" xr:uid="{9782AB2B-B1B8-4CD2-B1A8-E4B3DE8E31E2}"/>
    <cellStyle name="Comma 34 2 2 3 3 3 2" xfId="45822" xr:uid="{8238A842-14C5-4B83-92B7-4B40E9CF825E}"/>
    <cellStyle name="Comma 34 2 2 3 3 4" xfId="35356" xr:uid="{7072DFC6-BAF0-4C33-BA0A-1C922B3D1DE6}"/>
    <cellStyle name="Comma 34 2 2 3 4" xfId="30877" xr:uid="{4D53EFF4-5476-48D9-8F06-E7A5A1CEBFD6}"/>
    <cellStyle name="Comma 34 2 2 4" xfId="9559" xr:uid="{14115A86-FFA2-44C2-9C96-003B9A9643C8}"/>
    <cellStyle name="Comma 34 2 2 4 2" xfId="11068" xr:uid="{3D877570-BE9A-41C7-A3E8-81B5D3B2947F}"/>
    <cellStyle name="Comma 34 2 2 4 2 2" xfId="12562" xr:uid="{E9D77AF9-E2D6-4DE0-B9F2-45488876E7D6}"/>
    <cellStyle name="Comma 34 2 2 4 2 2 2" xfId="17798" xr:uid="{229E7247-AEE9-45C6-A5A1-D3898AFB3DE0}"/>
    <cellStyle name="Comma 34 2 2 4 2 2 2 2" xfId="28264" xr:uid="{F18E6BCC-BFFB-4CB9-8F13-54D2A8CDAC43}"/>
    <cellStyle name="Comma 34 2 2 4 2 2 2 2 2" xfId="49933" xr:uid="{AAD25367-7347-407C-86FB-37234C862A43}"/>
    <cellStyle name="Comma 34 2 2 4 2 2 2 3" xfId="39467" xr:uid="{B8673B0B-4AC6-4A71-805E-1F73F26AC3CB}"/>
    <cellStyle name="Comma 34 2 2 4 2 2 3" xfId="23032" xr:uid="{04A58C57-AE7C-45C3-BF79-AEB712645699}"/>
    <cellStyle name="Comma 34 2 2 4 2 2 3 2" xfId="44701" xr:uid="{7C6AD9C9-A7FF-425D-870E-31714291AA18}"/>
    <cellStyle name="Comma 34 2 2 4 2 2 4" xfId="34235" xr:uid="{DC49DA74-C962-4AD5-8176-280B52792E0B}"/>
    <cellStyle name="Comma 34 2 2 4 2 3" xfId="16304" xr:uid="{12F6FCA7-E63A-47F4-8D47-E3410D5A0C4F}"/>
    <cellStyle name="Comma 34 2 2 4 2 3 2" xfId="26770" xr:uid="{17CD55D1-1A68-4F4C-822E-EFEBBD45F673}"/>
    <cellStyle name="Comma 34 2 2 4 2 3 2 2" xfId="48439" xr:uid="{46B6C3C3-735F-4EBD-B70E-437853D47C55}"/>
    <cellStyle name="Comma 34 2 2 4 2 3 3" xfId="37973" xr:uid="{8E9D58FD-ECE0-4815-ACD5-215E2C272AFE}"/>
    <cellStyle name="Comma 34 2 2 4 2 4" xfId="21538" xr:uid="{9A906025-08E8-404B-9CDC-291A64E777C8}"/>
    <cellStyle name="Comma 34 2 2 4 2 4 2" xfId="43207" xr:uid="{43D13F16-0C1D-41C5-A3BC-9867489E55D4}"/>
    <cellStyle name="Comma 34 2 2 4 2 5" xfId="32741" xr:uid="{2964A8A1-ABB3-4289-A4C7-46E5CCE29CB9}"/>
    <cellStyle name="Comma 34 2 2 4 3" xfId="10321" xr:uid="{DFF7883B-1343-4184-9231-41CD0E07A304}"/>
    <cellStyle name="Comma 34 2 2 4 3 2" xfId="15557" xr:uid="{F3102D99-341D-41E8-AC4C-860FD650692E}"/>
    <cellStyle name="Comma 34 2 2 4 3 2 2" xfId="26023" xr:uid="{3D4724EA-2D7B-4C3E-A514-FE6B2140754C}"/>
    <cellStyle name="Comma 34 2 2 4 3 2 2 2" xfId="47692" xr:uid="{6FE843E4-5A45-4DDD-978E-88F7023B689D}"/>
    <cellStyle name="Comma 34 2 2 4 3 2 3" xfId="37226" xr:uid="{36524123-6FC8-497D-A089-2208C9F41C87}"/>
    <cellStyle name="Comma 34 2 2 4 3 3" xfId="20791" xr:uid="{9B705DEB-69A8-4F05-8272-B92DFA7CBB85}"/>
    <cellStyle name="Comma 34 2 2 4 3 3 2" xfId="42460" xr:uid="{01F2368B-58F5-49E0-9B67-183EB0840EDA}"/>
    <cellStyle name="Comma 34 2 2 4 3 4" xfId="31994" xr:uid="{6104B544-5DBF-4E9F-83E9-C5BABDACACF5}"/>
    <cellStyle name="Comma 34 2 2 4 4" xfId="11815" xr:uid="{6DE6E9A8-0661-41B0-8DD9-8AAE6A78B729}"/>
    <cellStyle name="Comma 34 2 2 4 4 2" xfId="17051" xr:uid="{3CA8B8EF-02D5-4439-BA62-C9302C9B7C0E}"/>
    <cellStyle name="Comma 34 2 2 4 4 2 2" xfId="27517" xr:uid="{19B51F00-661D-480B-BB25-21599B901125}"/>
    <cellStyle name="Comma 34 2 2 4 4 2 2 2" xfId="49186" xr:uid="{ACE9463A-CBEF-4985-B06D-693745C3BFD3}"/>
    <cellStyle name="Comma 34 2 2 4 4 2 3" xfId="38720" xr:uid="{D514E5A7-78AE-435C-AA00-36517071E049}"/>
    <cellStyle name="Comma 34 2 2 4 4 3" xfId="22285" xr:uid="{BF18DBE7-C5B4-4685-9F25-A295451D00C1}"/>
    <cellStyle name="Comma 34 2 2 4 4 3 2" xfId="43954" xr:uid="{8ED1EAE1-D43F-4D2C-8B37-526756FB24B5}"/>
    <cellStyle name="Comma 34 2 2 4 4 4" xfId="33488" xr:uid="{64C27322-B9B0-4E5B-8F90-3D7E42766B93}"/>
    <cellStyle name="Comma 34 2 2 4 5" xfId="14058" xr:uid="{3A3D663F-68F1-4606-A48E-36C61E9BD311}"/>
    <cellStyle name="Comma 34 2 2 4 5 2" xfId="19290" xr:uid="{E8ADF24A-DFDC-4EFD-AB60-E0610E2EBB84}"/>
    <cellStyle name="Comma 34 2 2 4 5 2 2" xfId="29756" xr:uid="{C4F75A97-1858-48B7-B375-622AE8926EC8}"/>
    <cellStyle name="Comma 34 2 2 4 5 2 2 2" xfId="51425" xr:uid="{4C3566F6-8D2C-4B5F-87CE-D85E8641BAC5}"/>
    <cellStyle name="Comma 34 2 2 4 5 2 3" xfId="40959" xr:uid="{AAD26F49-7AE2-48B0-B5FC-DFB5DDA86206}"/>
    <cellStyle name="Comma 34 2 2 4 5 3" xfId="24524" xr:uid="{8CFDB841-9A50-4113-99B4-44A67006FE7A}"/>
    <cellStyle name="Comma 34 2 2 4 5 3 2" xfId="46193" xr:uid="{9A5C4D4D-1331-45E2-8031-912B25BD35B7}"/>
    <cellStyle name="Comma 34 2 2 4 5 4" xfId="35727" xr:uid="{ADE18088-682E-45C3-8F9A-B5362302AEBC}"/>
    <cellStyle name="Comma 34 2 2 4 6" xfId="14811" xr:uid="{0119750F-C08A-4D3D-A024-B826FB20ADB6}"/>
    <cellStyle name="Comma 34 2 2 4 6 2" xfId="25277" xr:uid="{CD23D295-58B8-456E-8DA5-B9F3DE365500}"/>
    <cellStyle name="Comma 34 2 2 4 6 2 2" xfId="46946" xr:uid="{4634EDF7-0083-4BD8-8D97-53876D447911}"/>
    <cellStyle name="Comma 34 2 2 4 6 3" xfId="36480" xr:uid="{18FBD61F-ADE1-4196-A850-B1270DCD262A}"/>
    <cellStyle name="Comma 34 2 2 4 7" xfId="20045" xr:uid="{AD1524F9-5B5D-4312-ABAD-B6D3DFFDFD6D}"/>
    <cellStyle name="Comma 34 2 2 4 7 2" xfId="41714" xr:uid="{A15A8052-312E-4FDB-9E32-B742FBB2921B}"/>
    <cellStyle name="Comma 34 2 2 4 8" xfId="31248" xr:uid="{5190E1DA-6854-43B9-8495-1914CFB6B9CD}"/>
    <cellStyle name="Comma 34 2 2 5" xfId="13316" xr:uid="{B6882EDA-0D9F-4E69-918C-ACB90183F0CE}"/>
    <cellStyle name="Comma 34 2 2 5 2" xfId="18548" xr:uid="{03A8CDFC-7056-4972-AD5D-ECFAD42B84A2}"/>
    <cellStyle name="Comma 34 2 2 5 2 2" xfId="29014" xr:uid="{D5AF7267-B27B-4CB2-ABF9-5AD5711777C6}"/>
    <cellStyle name="Comma 34 2 2 5 2 2 2" xfId="50683" xr:uid="{79F929BE-30B9-49F0-9029-123E722E1E0C}"/>
    <cellStyle name="Comma 34 2 2 5 2 3" xfId="40217" xr:uid="{07F3325D-AA31-436B-B573-4EAEE51EDB53}"/>
    <cellStyle name="Comma 34 2 2 5 3" xfId="23782" xr:uid="{B77AA34B-1B0C-4BFF-81F7-D1D8B1438DA2}"/>
    <cellStyle name="Comma 34 2 2 5 3 2" xfId="45451" xr:uid="{EAAA11FD-1A6C-4D6B-B707-8D275AF30F6D}"/>
    <cellStyle name="Comma 34 2 2 5 4" xfId="34985" xr:uid="{55A73874-5701-4467-903A-1182DFB12C0B}"/>
    <cellStyle name="Comma 34 2 2 6" xfId="30506" xr:uid="{441963FA-32FE-4A69-92BA-9373727CC6BE}"/>
    <cellStyle name="Comma 34 2 3" xfId="359" xr:uid="{00000000-0005-0000-0000-000006020000}"/>
    <cellStyle name="Comma 34 2 3 2" xfId="571" xr:uid="{00000000-0005-0000-0000-000007020000}"/>
    <cellStyle name="Comma 34 2 3 2 2" xfId="9325" xr:uid="{00000000-0005-0000-0000-000008020000}"/>
    <cellStyle name="Comma 34 2 3 2 2 2" xfId="10074" xr:uid="{EB6A6260-7D73-4A21-BFEE-B2416186C420}"/>
    <cellStyle name="Comma 34 2 3 2 2 2 2" xfId="11583" xr:uid="{16DFEAD4-37FF-43F1-8579-5A3AA6B1D7CB}"/>
    <cellStyle name="Comma 34 2 3 2 2 2 2 2" xfId="13077" xr:uid="{CD236DA0-DC87-4037-AD08-8366837448DA}"/>
    <cellStyle name="Comma 34 2 3 2 2 2 2 2 2" xfId="18313" xr:uid="{207EC541-217D-4970-851E-82785FB67907}"/>
    <cellStyle name="Comma 34 2 3 2 2 2 2 2 2 2" xfId="28779" xr:uid="{B46926F8-9F5B-4262-AFB6-9602EFFBD4D7}"/>
    <cellStyle name="Comma 34 2 3 2 2 2 2 2 2 2 2" xfId="50448" xr:uid="{E993A5C8-9EF2-4399-B1F4-8139755CD269}"/>
    <cellStyle name="Comma 34 2 3 2 2 2 2 2 2 3" xfId="39982" xr:uid="{CC09C91A-9752-4924-85B7-8B9321DB5A34}"/>
    <cellStyle name="Comma 34 2 3 2 2 2 2 2 3" xfId="23547" xr:uid="{22C3AAE2-A853-4B5E-B233-29F8C4615D72}"/>
    <cellStyle name="Comma 34 2 3 2 2 2 2 2 3 2" xfId="45216" xr:uid="{A96F4F0E-3473-46A4-A8FB-9ADF860A8B55}"/>
    <cellStyle name="Comma 34 2 3 2 2 2 2 2 4" xfId="34750" xr:uid="{3534291B-F848-46E1-91AC-2C96063794C9}"/>
    <cellStyle name="Comma 34 2 3 2 2 2 2 3" xfId="16819" xr:uid="{5493A5DB-9183-464F-8F8E-0EBC8F96CBC6}"/>
    <cellStyle name="Comma 34 2 3 2 2 2 2 3 2" xfId="27285" xr:uid="{96F19E69-7E30-460A-95C2-B6C3ED75E777}"/>
    <cellStyle name="Comma 34 2 3 2 2 2 2 3 2 2" xfId="48954" xr:uid="{000A98A2-647A-4E12-880D-AC279D6B2E1F}"/>
    <cellStyle name="Comma 34 2 3 2 2 2 2 3 3" xfId="38488" xr:uid="{231AAE32-B355-4C6A-A384-6A6E8CEF0685}"/>
    <cellStyle name="Comma 34 2 3 2 2 2 2 4" xfId="22053" xr:uid="{834D62AA-E7E4-4465-88A6-CCB3BB9616A9}"/>
    <cellStyle name="Comma 34 2 3 2 2 2 2 4 2" xfId="43722" xr:uid="{5BEEE223-DCB6-4B2D-99FE-CDAB472CF2FB}"/>
    <cellStyle name="Comma 34 2 3 2 2 2 2 5" xfId="33256" xr:uid="{44041A54-93BE-4A9B-9320-96D5EA0126DB}"/>
    <cellStyle name="Comma 34 2 3 2 2 2 3" xfId="10836" xr:uid="{18CA7A03-9B70-4B51-AA20-5455DC5DB819}"/>
    <cellStyle name="Comma 34 2 3 2 2 2 3 2" xfId="16072" xr:uid="{88F80058-1473-4B60-A653-FCD9B7B3019D}"/>
    <cellStyle name="Comma 34 2 3 2 2 2 3 2 2" xfId="26538" xr:uid="{278C0DD9-E75A-4EBD-832D-061851EEAE93}"/>
    <cellStyle name="Comma 34 2 3 2 2 2 3 2 2 2" xfId="48207" xr:uid="{0A22142D-5C5F-45F3-9F2B-CBECF6DEBE36}"/>
    <cellStyle name="Comma 34 2 3 2 2 2 3 2 3" xfId="37741" xr:uid="{2107C28A-6A0F-4610-A486-B7E79D6BAB1A}"/>
    <cellStyle name="Comma 34 2 3 2 2 2 3 3" xfId="21306" xr:uid="{2CEC6FC6-185A-4D80-BD1C-6C3942D71837}"/>
    <cellStyle name="Comma 34 2 3 2 2 2 3 3 2" xfId="42975" xr:uid="{851FA89C-D215-4721-A86E-A0ACFFABE1B8}"/>
    <cellStyle name="Comma 34 2 3 2 2 2 3 4" xfId="32509" xr:uid="{8AFFB31B-CC43-4A96-9C0A-D7C2944E7BBF}"/>
    <cellStyle name="Comma 34 2 3 2 2 2 4" xfId="12330" xr:uid="{CB392DB9-DE3D-46C1-8476-99A7D0F7C88D}"/>
    <cellStyle name="Comma 34 2 3 2 2 2 4 2" xfId="17566" xr:uid="{B6DB80C3-BACA-4995-828B-C852012DFEF8}"/>
    <cellStyle name="Comma 34 2 3 2 2 2 4 2 2" xfId="28032" xr:uid="{11DED357-2B8C-4C23-9B11-24A5603C262B}"/>
    <cellStyle name="Comma 34 2 3 2 2 2 4 2 2 2" xfId="49701" xr:uid="{9615899D-8738-4FA7-ADF7-1E935DB36443}"/>
    <cellStyle name="Comma 34 2 3 2 2 2 4 2 3" xfId="39235" xr:uid="{6DDAE57F-D4B8-45C7-BC45-7628162DD350}"/>
    <cellStyle name="Comma 34 2 3 2 2 2 4 3" xfId="22800" xr:uid="{CDF3FBC6-53B0-4FA9-B7AF-0DF6E8563E56}"/>
    <cellStyle name="Comma 34 2 3 2 2 2 4 3 2" xfId="44469" xr:uid="{2A99F448-CBFC-4309-93D7-4FB832555724}"/>
    <cellStyle name="Comma 34 2 3 2 2 2 4 4" xfId="34003" xr:uid="{BA8C1470-4272-4EE5-9475-EBC745C6C9A6}"/>
    <cellStyle name="Comma 34 2 3 2 2 2 5" xfId="14573" xr:uid="{61561AF3-A0E7-4185-8412-B4CBBC521744}"/>
    <cellStyle name="Comma 34 2 3 2 2 2 5 2" xfId="19805" xr:uid="{D2C56450-7FEB-4C3D-B13C-B892E299F8CA}"/>
    <cellStyle name="Comma 34 2 3 2 2 2 5 2 2" xfId="30271" xr:uid="{D7CFDBF9-9280-4936-9063-B881AF52051A}"/>
    <cellStyle name="Comma 34 2 3 2 2 2 5 2 2 2" xfId="51940" xr:uid="{B8CFFDC1-F79E-4E69-98B5-A9C12221AEF9}"/>
    <cellStyle name="Comma 34 2 3 2 2 2 5 2 3" xfId="41474" xr:uid="{49CC9D2A-2F3D-4E1E-8A00-7CA489AA7986}"/>
    <cellStyle name="Comma 34 2 3 2 2 2 5 3" xfId="25039" xr:uid="{3800C358-9AB2-4906-A90C-B2CA542F4F96}"/>
    <cellStyle name="Comma 34 2 3 2 2 2 5 3 2" xfId="46708" xr:uid="{38578B54-FC21-4A52-BC41-3469DE5C2105}"/>
    <cellStyle name="Comma 34 2 3 2 2 2 5 4" xfId="36242" xr:uid="{BE3B3721-7863-47B9-9077-B5C970BDA92C}"/>
    <cellStyle name="Comma 34 2 3 2 2 2 6" xfId="15326" xr:uid="{EB95E265-2172-4D11-83A5-CE8D88BD5FF6}"/>
    <cellStyle name="Comma 34 2 3 2 2 2 6 2" xfId="25792" xr:uid="{5653ADD9-6493-49AA-AFFC-21B32D60CA11}"/>
    <cellStyle name="Comma 34 2 3 2 2 2 6 2 2" xfId="47461" xr:uid="{9F9AD768-4496-4710-B14A-A3740444DA66}"/>
    <cellStyle name="Comma 34 2 3 2 2 2 6 3" xfId="36995" xr:uid="{683847DF-1ED1-4DE8-B8D2-3DDC6149C6C9}"/>
    <cellStyle name="Comma 34 2 3 2 2 2 7" xfId="20560" xr:uid="{208741AD-896B-44FB-8352-3CFA8FFFE348}"/>
    <cellStyle name="Comma 34 2 3 2 2 2 7 2" xfId="42229" xr:uid="{4AE0D733-E6D5-4FE2-9B0C-9CC7071CC305}"/>
    <cellStyle name="Comma 34 2 3 2 2 2 8" xfId="31763" xr:uid="{F57F4062-8D76-43D9-9EF7-DB10F7BBD25F}"/>
    <cellStyle name="Comma 34 2 3 2 2 3" xfId="13828" xr:uid="{D34D4E95-D2C9-4C34-8790-AEEF4535D3B8}"/>
    <cellStyle name="Comma 34 2 3 2 2 3 2" xfId="19060" xr:uid="{05AD6F9E-B607-47E8-AA25-09F6AA6568DA}"/>
    <cellStyle name="Comma 34 2 3 2 2 3 2 2" xfId="29526" xr:uid="{FEF3730F-0FD9-43D6-8751-B4DB3E34C96A}"/>
    <cellStyle name="Comma 34 2 3 2 2 3 2 2 2" xfId="51195" xr:uid="{74F75EBC-1378-4B5B-BE53-DB39B8B9017E}"/>
    <cellStyle name="Comma 34 2 3 2 2 3 2 3" xfId="40729" xr:uid="{C8F010E6-0F7B-495F-9B8B-8A72A4379C87}"/>
    <cellStyle name="Comma 34 2 3 2 2 3 3" xfId="24294" xr:uid="{A7FACDC7-4AF5-412E-A91F-7D8C727C305A}"/>
    <cellStyle name="Comma 34 2 3 2 2 3 3 2" xfId="45963" xr:uid="{714DEF88-123F-42D9-B74D-351C40E2852F}"/>
    <cellStyle name="Comma 34 2 3 2 2 3 4" xfId="35497" xr:uid="{27E3D25F-E523-4905-BB53-C5595F2F1E1B}"/>
    <cellStyle name="Comma 34 2 3 2 2 4" xfId="31018" xr:uid="{88B09668-8E80-404C-BAAB-22DEC17C2CBB}"/>
    <cellStyle name="Comma 34 2 3 2 3" xfId="9700" xr:uid="{2F65CC75-5508-436D-932B-E6BE440E5F5B}"/>
    <cellStyle name="Comma 34 2 3 2 3 2" xfId="11209" xr:uid="{1611467F-C080-41FC-9035-7ACC6535D389}"/>
    <cellStyle name="Comma 34 2 3 2 3 2 2" xfId="12703" xr:uid="{40F8CF99-BD84-4CB2-A935-9AE96CB2FF24}"/>
    <cellStyle name="Comma 34 2 3 2 3 2 2 2" xfId="17939" xr:uid="{0CA8885B-8065-48FE-8E09-75EC79106EC7}"/>
    <cellStyle name="Comma 34 2 3 2 3 2 2 2 2" xfId="28405" xr:uid="{D9E2A32D-9408-4339-BDE2-107EAE3AF0BF}"/>
    <cellStyle name="Comma 34 2 3 2 3 2 2 2 2 2" xfId="50074" xr:uid="{ED35BFAC-BDC3-4775-AF6E-32EE2ECC6A75}"/>
    <cellStyle name="Comma 34 2 3 2 3 2 2 2 3" xfId="39608" xr:uid="{A2D8A3A7-EF4C-4561-B882-A3121327CE80}"/>
    <cellStyle name="Comma 34 2 3 2 3 2 2 3" xfId="23173" xr:uid="{F7369C62-CFB8-4F15-9CD8-D9657424AE60}"/>
    <cellStyle name="Comma 34 2 3 2 3 2 2 3 2" xfId="44842" xr:uid="{23AA1B5B-7762-46DE-89EA-711C30965E45}"/>
    <cellStyle name="Comma 34 2 3 2 3 2 2 4" xfId="34376" xr:uid="{56D6E0EF-6EC7-42C9-BC15-034C492D0FCA}"/>
    <cellStyle name="Comma 34 2 3 2 3 2 3" xfId="16445" xr:uid="{2DDE6D0E-8486-49D3-AE50-607F78C8DD55}"/>
    <cellStyle name="Comma 34 2 3 2 3 2 3 2" xfId="26911" xr:uid="{4AA57B2D-26C0-4812-915C-745BDD7FA702}"/>
    <cellStyle name="Comma 34 2 3 2 3 2 3 2 2" xfId="48580" xr:uid="{5B5762BC-55C7-4627-A10D-EB337872E127}"/>
    <cellStyle name="Comma 34 2 3 2 3 2 3 3" xfId="38114" xr:uid="{06F42ACB-6D4D-42AE-9C06-1F02A2B8CF8F}"/>
    <cellStyle name="Comma 34 2 3 2 3 2 4" xfId="21679" xr:uid="{2D80BABD-E6ED-4C3E-B1E9-DC024ECC31DD}"/>
    <cellStyle name="Comma 34 2 3 2 3 2 4 2" xfId="43348" xr:uid="{C9715BAD-B87C-4E7D-8408-4A7DEF39F322}"/>
    <cellStyle name="Comma 34 2 3 2 3 2 5" xfId="32882" xr:uid="{7AA77A9C-E1E6-4D8B-9B90-9AC8DDFF5342}"/>
    <cellStyle name="Comma 34 2 3 2 3 3" xfId="10462" xr:uid="{155AA7AB-5045-4DCB-AC9E-E8672BFC5CCB}"/>
    <cellStyle name="Comma 34 2 3 2 3 3 2" xfId="15698" xr:uid="{A0F174AC-E435-4562-830C-6443BCDC1C41}"/>
    <cellStyle name="Comma 34 2 3 2 3 3 2 2" xfId="26164" xr:uid="{D66FC1FD-DDDA-41A3-B807-59D42433F8C1}"/>
    <cellStyle name="Comma 34 2 3 2 3 3 2 2 2" xfId="47833" xr:uid="{CD05BF82-D265-459F-8D50-628CA4EFEE66}"/>
    <cellStyle name="Comma 34 2 3 2 3 3 2 3" xfId="37367" xr:uid="{6492DAA8-5917-4383-9B12-C1BCD0EAF248}"/>
    <cellStyle name="Comma 34 2 3 2 3 3 3" xfId="20932" xr:uid="{64B2EFE0-46DD-424A-8F88-8E38F700C15F}"/>
    <cellStyle name="Comma 34 2 3 2 3 3 3 2" xfId="42601" xr:uid="{87F2A797-B245-4FD9-8D05-C84A12927EB0}"/>
    <cellStyle name="Comma 34 2 3 2 3 3 4" xfId="32135" xr:uid="{D7D526DE-1771-4BAF-BF88-A9FD749767C5}"/>
    <cellStyle name="Comma 34 2 3 2 3 4" xfId="11956" xr:uid="{AB6F7ED5-AF68-4AF1-8DF6-CFBE41048899}"/>
    <cellStyle name="Comma 34 2 3 2 3 4 2" xfId="17192" xr:uid="{C08ACBCE-2E39-4A31-AA65-05D6CB6FC167}"/>
    <cellStyle name="Comma 34 2 3 2 3 4 2 2" xfId="27658" xr:uid="{AE652AC3-0F6A-4081-9E34-8C5ADDAA0AFE}"/>
    <cellStyle name="Comma 34 2 3 2 3 4 2 2 2" xfId="49327" xr:uid="{C0987074-1F81-43A0-B0FF-921D45CF15DB}"/>
    <cellStyle name="Comma 34 2 3 2 3 4 2 3" xfId="38861" xr:uid="{60BE1D38-D077-4337-9A8F-7B453671BFB6}"/>
    <cellStyle name="Comma 34 2 3 2 3 4 3" xfId="22426" xr:uid="{5C54112C-8E3F-437C-ABC1-4D2944119586}"/>
    <cellStyle name="Comma 34 2 3 2 3 4 3 2" xfId="44095" xr:uid="{2338319B-9885-437A-8A03-363EADCB9401}"/>
    <cellStyle name="Comma 34 2 3 2 3 4 4" xfId="33629" xr:uid="{F3CDA4FF-6AF3-4B75-B6E5-5B035C29DD45}"/>
    <cellStyle name="Comma 34 2 3 2 3 5" xfId="14199" xr:uid="{8D5AB7AB-FF94-47CC-85CB-B087C3AA7B69}"/>
    <cellStyle name="Comma 34 2 3 2 3 5 2" xfId="19431" xr:uid="{448ACBCD-FE87-4B2E-AE6C-34DE27F0590F}"/>
    <cellStyle name="Comma 34 2 3 2 3 5 2 2" xfId="29897" xr:uid="{FC976E6D-C40D-4D75-ABB3-0DCFC4F8972F}"/>
    <cellStyle name="Comma 34 2 3 2 3 5 2 2 2" xfId="51566" xr:uid="{9FE419F1-9E3F-40D7-AA1A-A55CD7B671C4}"/>
    <cellStyle name="Comma 34 2 3 2 3 5 2 3" xfId="41100" xr:uid="{C0F3C842-D6B0-49AE-9993-CAC1A3D4F53E}"/>
    <cellStyle name="Comma 34 2 3 2 3 5 3" xfId="24665" xr:uid="{66860A44-DFAF-414C-B588-BF077B5E1F7F}"/>
    <cellStyle name="Comma 34 2 3 2 3 5 3 2" xfId="46334" xr:uid="{0D06FE57-C4C3-4A55-B472-DC37F118AE19}"/>
    <cellStyle name="Comma 34 2 3 2 3 5 4" xfId="35868" xr:uid="{6F09AD93-726B-47D2-9E9E-8086D8564093}"/>
    <cellStyle name="Comma 34 2 3 2 3 6" xfId="14952" xr:uid="{A44D07F4-3A70-4AFA-8DC4-DF03DFB9975D}"/>
    <cellStyle name="Comma 34 2 3 2 3 6 2" xfId="25418" xr:uid="{8F188D8F-42FC-4A90-8C97-E058CFE4ED8D}"/>
    <cellStyle name="Comma 34 2 3 2 3 6 2 2" xfId="47087" xr:uid="{8A2F4913-AA5F-411A-ABB6-791E7A9F4038}"/>
    <cellStyle name="Comma 34 2 3 2 3 6 3" xfId="36621" xr:uid="{144A15A6-4AF6-42E2-9F7F-590818D5FF6D}"/>
    <cellStyle name="Comma 34 2 3 2 3 7" xfId="20186" xr:uid="{040C1ED5-4C1B-4859-AF48-2D5BC486EA07}"/>
    <cellStyle name="Comma 34 2 3 2 3 7 2" xfId="41855" xr:uid="{FDF79E34-6E70-40DC-817B-8B5D25C81DD0}"/>
    <cellStyle name="Comma 34 2 3 2 3 8" xfId="31389" xr:uid="{0E04F458-E5D2-4A86-8F81-D3E8A9336164}"/>
    <cellStyle name="Comma 34 2 3 2 4" xfId="13457" xr:uid="{3AB8E8C6-5BC7-4B2C-8903-AA1FA522A677}"/>
    <cellStyle name="Comma 34 2 3 2 4 2" xfId="18689" xr:uid="{E71A85FF-D906-4E34-8003-BB536228C22C}"/>
    <cellStyle name="Comma 34 2 3 2 4 2 2" xfId="29155" xr:uid="{96C88314-080A-4215-8631-3E0260CA5C10}"/>
    <cellStyle name="Comma 34 2 3 2 4 2 2 2" xfId="50824" xr:uid="{C5A78D8B-7224-44A9-BFF8-10BC9FB8002C}"/>
    <cellStyle name="Comma 34 2 3 2 4 2 3" xfId="40358" xr:uid="{87B378FE-B7F5-4AE6-A90E-DA2FE29D6EA9}"/>
    <cellStyle name="Comma 34 2 3 2 4 3" xfId="23923" xr:uid="{94661E98-A436-487B-A9FA-60C371AF7574}"/>
    <cellStyle name="Comma 34 2 3 2 4 3 2" xfId="45592" xr:uid="{197D6C2E-5F79-438D-B22F-80EC377B9358}"/>
    <cellStyle name="Comma 34 2 3 2 4 4" xfId="35126" xr:uid="{C306229C-2403-4CE3-B04D-95D37AF30FF1}"/>
    <cellStyle name="Comma 34 2 3 2 5" xfId="30647" xr:uid="{EC5EDE20-7CA8-4BCD-A2F4-EF55C67EB990}"/>
    <cellStyle name="Comma 34 2 3 3" xfId="9233" xr:uid="{00000000-0005-0000-0000-000009020000}"/>
    <cellStyle name="Comma 34 2 3 3 2" xfId="9982" xr:uid="{A16E70CF-AB05-43DD-A287-0FDD44292A11}"/>
    <cellStyle name="Comma 34 2 3 3 2 2" xfId="11491" xr:uid="{EBD0A293-ECC4-4F80-8890-46EC673FC34F}"/>
    <cellStyle name="Comma 34 2 3 3 2 2 2" xfId="12985" xr:uid="{E55F70EF-F03E-4359-9225-60EAD264061C}"/>
    <cellStyle name="Comma 34 2 3 3 2 2 2 2" xfId="18221" xr:uid="{784405F3-B561-42B8-AB66-2FD962461087}"/>
    <cellStyle name="Comma 34 2 3 3 2 2 2 2 2" xfId="28687" xr:uid="{4FB72458-A433-4CC9-AA62-8183BD76BD3A}"/>
    <cellStyle name="Comma 34 2 3 3 2 2 2 2 2 2" xfId="50356" xr:uid="{EB92A34E-3829-4125-9F3F-4EB2513E5320}"/>
    <cellStyle name="Comma 34 2 3 3 2 2 2 2 3" xfId="39890" xr:uid="{819CEDC7-2E89-4667-A054-C3792216295D}"/>
    <cellStyle name="Comma 34 2 3 3 2 2 2 3" xfId="23455" xr:uid="{8206D4E6-0EF8-48DC-AEB4-B5EA04D18C42}"/>
    <cellStyle name="Comma 34 2 3 3 2 2 2 3 2" xfId="45124" xr:uid="{1155EE4A-F561-4C0B-8726-25575367E44D}"/>
    <cellStyle name="Comma 34 2 3 3 2 2 2 4" xfId="34658" xr:uid="{A69AFF3D-C57B-48FA-B6F6-9B4BD6983427}"/>
    <cellStyle name="Comma 34 2 3 3 2 2 3" xfId="16727" xr:uid="{1BB153B2-AE0F-489C-9D75-89856A45D9E4}"/>
    <cellStyle name="Comma 34 2 3 3 2 2 3 2" xfId="27193" xr:uid="{9EBF0C2F-81D8-4BC3-8755-CDF7A38E0E29}"/>
    <cellStyle name="Comma 34 2 3 3 2 2 3 2 2" xfId="48862" xr:uid="{85074E30-B63E-4E7E-95F9-3B0AE626A742}"/>
    <cellStyle name="Comma 34 2 3 3 2 2 3 3" xfId="38396" xr:uid="{D9F3E7BA-663E-4B44-8879-87368A02A0E6}"/>
    <cellStyle name="Comma 34 2 3 3 2 2 4" xfId="21961" xr:uid="{7793027E-2493-4F9B-AB28-022AAAF56577}"/>
    <cellStyle name="Comma 34 2 3 3 2 2 4 2" xfId="43630" xr:uid="{E7DD285F-D214-4A81-86A8-DB98B4429ED9}"/>
    <cellStyle name="Comma 34 2 3 3 2 2 5" xfId="33164" xr:uid="{24A07CE9-D7CE-4B39-A9A6-13C65B717F6A}"/>
    <cellStyle name="Comma 34 2 3 3 2 3" xfId="10744" xr:uid="{9CC3C074-7845-46FA-A71A-33B709D43239}"/>
    <cellStyle name="Comma 34 2 3 3 2 3 2" xfId="15980" xr:uid="{CC8D6704-862C-42B1-8FB9-0EAE2DAD9158}"/>
    <cellStyle name="Comma 34 2 3 3 2 3 2 2" xfId="26446" xr:uid="{7FC256AD-B736-4CC5-98B5-9769F28DA887}"/>
    <cellStyle name="Comma 34 2 3 3 2 3 2 2 2" xfId="48115" xr:uid="{B25C5E40-C7BD-436E-B429-6E712F0AEFDD}"/>
    <cellStyle name="Comma 34 2 3 3 2 3 2 3" xfId="37649" xr:uid="{872AE3DC-5A95-40D6-9AD3-CF7BCA05A411}"/>
    <cellStyle name="Comma 34 2 3 3 2 3 3" xfId="21214" xr:uid="{DB22D6CF-AC5F-4B55-8CA3-1EFAEDFC7C06}"/>
    <cellStyle name="Comma 34 2 3 3 2 3 3 2" xfId="42883" xr:uid="{200F2D2A-D709-455F-A867-A9C9471FA8BA}"/>
    <cellStyle name="Comma 34 2 3 3 2 3 4" xfId="32417" xr:uid="{613CE410-95C7-4BC0-A4A9-28841A16EA3A}"/>
    <cellStyle name="Comma 34 2 3 3 2 4" xfId="12238" xr:uid="{300F9012-8BF4-44A2-80DD-E54E02B95894}"/>
    <cellStyle name="Comma 34 2 3 3 2 4 2" xfId="17474" xr:uid="{8FDB47A8-0BA6-47CD-B420-4B332EF5E2EA}"/>
    <cellStyle name="Comma 34 2 3 3 2 4 2 2" xfId="27940" xr:uid="{2E689BDF-9A75-432B-A03B-718EA3236C6F}"/>
    <cellStyle name="Comma 34 2 3 3 2 4 2 2 2" xfId="49609" xr:uid="{63BA95CA-533C-49F7-9B83-C3461019BA0B}"/>
    <cellStyle name="Comma 34 2 3 3 2 4 2 3" xfId="39143" xr:uid="{781A6014-57E8-4079-A588-F82296FCE59E}"/>
    <cellStyle name="Comma 34 2 3 3 2 4 3" xfId="22708" xr:uid="{6401CF09-1CA0-4C25-A480-E986F4C6E103}"/>
    <cellStyle name="Comma 34 2 3 3 2 4 3 2" xfId="44377" xr:uid="{4AAE38E0-D4D0-4F99-BEDB-B91389284ED2}"/>
    <cellStyle name="Comma 34 2 3 3 2 4 4" xfId="33911" xr:uid="{86C6CD2E-EDE6-46E1-8B84-D17AD636A047}"/>
    <cellStyle name="Comma 34 2 3 3 2 5" xfId="14481" xr:uid="{4B4D51F8-0330-4B76-BB38-2EEB1E297963}"/>
    <cellStyle name="Comma 34 2 3 3 2 5 2" xfId="19713" xr:uid="{0244BFE0-14FC-4AFF-9675-AFA4A3D8530F}"/>
    <cellStyle name="Comma 34 2 3 3 2 5 2 2" xfId="30179" xr:uid="{1D089E87-B6F4-4457-B6D4-2A649D8F327C}"/>
    <cellStyle name="Comma 34 2 3 3 2 5 2 2 2" xfId="51848" xr:uid="{C35B3C2B-B50F-4C94-99AC-DEC3F5E0B9E7}"/>
    <cellStyle name="Comma 34 2 3 3 2 5 2 3" xfId="41382" xr:uid="{763F14A0-1241-46FA-AA44-9EFDDB286782}"/>
    <cellStyle name="Comma 34 2 3 3 2 5 3" xfId="24947" xr:uid="{C02F562E-F9C3-4378-B8F4-FF15C9F0B3D5}"/>
    <cellStyle name="Comma 34 2 3 3 2 5 3 2" xfId="46616" xr:uid="{0B380A01-9A89-4D21-ABEB-55CFE0F7BEB0}"/>
    <cellStyle name="Comma 34 2 3 3 2 5 4" xfId="36150" xr:uid="{A620CB4D-2C7A-408F-A50D-FB1953669F1F}"/>
    <cellStyle name="Comma 34 2 3 3 2 6" xfId="15234" xr:uid="{C2A8AB6B-4575-4327-AC49-9D8F4F941302}"/>
    <cellStyle name="Comma 34 2 3 3 2 6 2" xfId="25700" xr:uid="{9F53000D-0AD4-4467-8568-2441663F0C18}"/>
    <cellStyle name="Comma 34 2 3 3 2 6 2 2" xfId="47369" xr:uid="{45EF2CB5-30C7-40EE-8648-61E8BFB2B6B1}"/>
    <cellStyle name="Comma 34 2 3 3 2 6 3" xfId="36903" xr:uid="{BB0BC67B-3477-445B-9FDE-CBACDCC56DB3}"/>
    <cellStyle name="Comma 34 2 3 3 2 7" xfId="20468" xr:uid="{989FF6F0-043C-4F21-AA45-3DCD247441F1}"/>
    <cellStyle name="Comma 34 2 3 3 2 7 2" xfId="42137" xr:uid="{234A1EE6-296D-456D-A0F6-1CB7D6218EB2}"/>
    <cellStyle name="Comma 34 2 3 3 2 8" xfId="31671" xr:uid="{8F0E1EC0-FB72-4DA9-BDCC-0FADD3E9516D}"/>
    <cellStyle name="Comma 34 2 3 3 3" xfId="13736" xr:uid="{AAD1B83F-89A3-4457-87EE-9A98D390A96C}"/>
    <cellStyle name="Comma 34 2 3 3 3 2" xfId="18968" xr:uid="{C42FDA6A-26CD-4ACC-ADE5-6CBE6DA5E2BA}"/>
    <cellStyle name="Comma 34 2 3 3 3 2 2" xfId="29434" xr:uid="{C817FE00-A949-40AA-861F-119D11C6FD65}"/>
    <cellStyle name="Comma 34 2 3 3 3 2 2 2" xfId="51103" xr:uid="{DB4422EC-253D-494F-A8A0-B1D747DB2FB3}"/>
    <cellStyle name="Comma 34 2 3 3 3 2 3" xfId="40637" xr:uid="{C359A383-6E39-400A-9FF9-F6557F4CD004}"/>
    <cellStyle name="Comma 34 2 3 3 3 3" xfId="24202" xr:uid="{2752C01A-0169-4B52-A55C-F0563AC7E20F}"/>
    <cellStyle name="Comma 34 2 3 3 3 3 2" xfId="45871" xr:uid="{A69B765D-06AF-485E-BEB7-836FF14BA93A}"/>
    <cellStyle name="Comma 34 2 3 3 3 4" xfId="35405" xr:uid="{BCE539BC-32CB-46F7-ACD7-AB0DCFCE1A69}"/>
    <cellStyle name="Comma 34 2 3 3 4" xfId="30926" xr:uid="{FA41A344-8659-4E31-905E-CE99F5679B56}"/>
    <cellStyle name="Comma 34 2 3 4" xfId="9608" xr:uid="{04F00366-DCE5-492C-85DE-ECCECA989A91}"/>
    <cellStyle name="Comma 34 2 3 4 2" xfId="11117" xr:uid="{381D71A6-B4C3-440F-A559-0BF75AAC6DC1}"/>
    <cellStyle name="Comma 34 2 3 4 2 2" xfId="12611" xr:uid="{C0B1841C-DA40-4FD3-9235-F9131BEF488A}"/>
    <cellStyle name="Comma 34 2 3 4 2 2 2" xfId="17847" xr:uid="{96CC87BA-6FAD-4089-8F87-6F258E42DB88}"/>
    <cellStyle name="Comma 34 2 3 4 2 2 2 2" xfId="28313" xr:uid="{57307447-AB17-4181-9E75-FAADEA7A596C}"/>
    <cellStyle name="Comma 34 2 3 4 2 2 2 2 2" xfId="49982" xr:uid="{82A4E498-243E-486C-8AD1-A22015029E45}"/>
    <cellStyle name="Comma 34 2 3 4 2 2 2 3" xfId="39516" xr:uid="{D4B89559-8D8A-4947-8014-A754B5292AE8}"/>
    <cellStyle name="Comma 34 2 3 4 2 2 3" xfId="23081" xr:uid="{6FCE9352-5430-4849-B9A2-4D974A4C43B5}"/>
    <cellStyle name="Comma 34 2 3 4 2 2 3 2" xfId="44750" xr:uid="{5A33CA17-6D7F-4394-AE87-10671990819D}"/>
    <cellStyle name="Comma 34 2 3 4 2 2 4" xfId="34284" xr:uid="{EB200C44-9141-4C4F-A8A2-803C5C837B7B}"/>
    <cellStyle name="Comma 34 2 3 4 2 3" xfId="16353" xr:uid="{01BACCBE-30DF-49C2-921D-60D3EFB9AC29}"/>
    <cellStyle name="Comma 34 2 3 4 2 3 2" xfId="26819" xr:uid="{AA23C062-CA4C-405A-A0F9-595FBAFE0CFD}"/>
    <cellStyle name="Comma 34 2 3 4 2 3 2 2" xfId="48488" xr:uid="{8A02F714-1980-497D-8777-89CED4DD153C}"/>
    <cellStyle name="Comma 34 2 3 4 2 3 3" xfId="38022" xr:uid="{315AFAA7-6C3E-4E59-8710-DC56201D247D}"/>
    <cellStyle name="Comma 34 2 3 4 2 4" xfId="21587" xr:uid="{7F0B68A1-BCE0-4A58-84ED-91FA87BFD097}"/>
    <cellStyle name="Comma 34 2 3 4 2 4 2" xfId="43256" xr:uid="{594BB803-85DB-4A04-99AE-09DE7883E306}"/>
    <cellStyle name="Comma 34 2 3 4 2 5" xfId="32790" xr:uid="{D669C21B-757A-41A7-AB3B-D68BF494F7AC}"/>
    <cellStyle name="Comma 34 2 3 4 3" xfId="10370" xr:uid="{A2C6A0AB-B92A-4A95-87D7-4D807207B034}"/>
    <cellStyle name="Comma 34 2 3 4 3 2" xfId="15606" xr:uid="{2D576196-E450-443C-92B2-A926AC85D246}"/>
    <cellStyle name="Comma 34 2 3 4 3 2 2" xfId="26072" xr:uid="{D5EBAA4C-6662-4C69-98F1-0D434FEE4340}"/>
    <cellStyle name="Comma 34 2 3 4 3 2 2 2" xfId="47741" xr:uid="{0E15A7B5-2C5D-490D-80BB-2BE377047F51}"/>
    <cellStyle name="Comma 34 2 3 4 3 2 3" xfId="37275" xr:uid="{2FB85DA8-0D3E-48D5-94EC-B1D58D4705A9}"/>
    <cellStyle name="Comma 34 2 3 4 3 3" xfId="20840" xr:uid="{FB4216E0-39FC-4F58-87A7-D4A04FF3CD52}"/>
    <cellStyle name="Comma 34 2 3 4 3 3 2" xfId="42509" xr:uid="{E3D5EAEC-CA75-4BE7-A0A2-7BD9833612C3}"/>
    <cellStyle name="Comma 34 2 3 4 3 4" xfId="32043" xr:uid="{01DDAEBF-3B06-4377-9213-EDE4031A29E4}"/>
    <cellStyle name="Comma 34 2 3 4 4" xfId="11864" xr:uid="{B120427B-274C-4C7A-A6E4-F5454FE961E9}"/>
    <cellStyle name="Comma 34 2 3 4 4 2" xfId="17100" xr:uid="{3E94A629-203D-4461-B00C-59BE31A54C0F}"/>
    <cellStyle name="Comma 34 2 3 4 4 2 2" xfId="27566" xr:uid="{6F3ADBF1-02BC-40E5-A14E-9F7862871748}"/>
    <cellStyle name="Comma 34 2 3 4 4 2 2 2" xfId="49235" xr:uid="{6322F58F-1001-44F2-8FCE-6AF7D7D66BC4}"/>
    <cellStyle name="Comma 34 2 3 4 4 2 3" xfId="38769" xr:uid="{22192153-AAEF-4C61-A22A-B957A9CB8AC6}"/>
    <cellStyle name="Comma 34 2 3 4 4 3" xfId="22334" xr:uid="{F9FAB63B-7D4A-4BB1-B4F9-5EDC75CA6B0A}"/>
    <cellStyle name="Comma 34 2 3 4 4 3 2" xfId="44003" xr:uid="{EF5380D5-7D75-47F4-9D1C-E28C7E5815B0}"/>
    <cellStyle name="Comma 34 2 3 4 4 4" xfId="33537" xr:uid="{EF27F62B-7762-4E28-900C-459C4D0865AC}"/>
    <cellStyle name="Comma 34 2 3 4 5" xfId="14107" xr:uid="{6012B970-85C8-473F-8F7B-FA9093A83029}"/>
    <cellStyle name="Comma 34 2 3 4 5 2" xfId="19339" xr:uid="{E2A34FB0-D2E6-49D7-9FC4-669B1F30405D}"/>
    <cellStyle name="Comma 34 2 3 4 5 2 2" xfId="29805" xr:uid="{8070D153-0D29-4822-8C48-054F99454129}"/>
    <cellStyle name="Comma 34 2 3 4 5 2 2 2" xfId="51474" xr:uid="{AB8B9568-2728-460D-AB54-EB3712AA7942}"/>
    <cellStyle name="Comma 34 2 3 4 5 2 3" xfId="41008" xr:uid="{93A3F84E-0067-459B-A4AF-C57F509E3CA4}"/>
    <cellStyle name="Comma 34 2 3 4 5 3" xfId="24573" xr:uid="{C4B78A03-66F5-45B6-943A-C7CC0CA1FF78}"/>
    <cellStyle name="Comma 34 2 3 4 5 3 2" xfId="46242" xr:uid="{5F23EBFE-E8FF-4769-8E25-B75D2FF91626}"/>
    <cellStyle name="Comma 34 2 3 4 5 4" xfId="35776" xr:uid="{9C875C54-2CF7-4C8C-A7B2-647667C6DE8D}"/>
    <cellStyle name="Comma 34 2 3 4 6" xfId="14860" xr:uid="{28BAD3E8-5842-4148-9009-76F312762FFA}"/>
    <cellStyle name="Comma 34 2 3 4 6 2" xfId="25326" xr:uid="{27EE9796-A5AB-4169-B126-765ED990ECC2}"/>
    <cellStyle name="Comma 34 2 3 4 6 2 2" xfId="46995" xr:uid="{38B5AE5D-B132-4EE0-A31B-3719EDDE4ED3}"/>
    <cellStyle name="Comma 34 2 3 4 6 3" xfId="36529" xr:uid="{889E1390-B7A8-458C-8C35-4D4A5B4D3ADC}"/>
    <cellStyle name="Comma 34 2 3 4 7" xfId="20094" xr:uid="{DD00A860-614D-46BB-A8F2-8F3D25EB0112}"/>
    <cellStyle name="Comma 34 2 3 4 7 2" xfId="41763" xr:uid="{B18D0663-3098-4578-85D1-D9B449B0DEAC}"/>
    <cellStyle name="Comma 34 2 3 4 8" xfId="31297" xr:uid="{953411E7-C20B-442A-A524-79B785DB1777}"/>
    <cellStyle name="Comma 34 2 3 5" xfId="13365" xr:uid="{89171794-40EF-422F-893C-2024663E331A}"/>
    <cellStyle name="Comma 34 2 3 5 2" xfId="18597" xr:uid="{BF76F163-A232-4A47-84DB-A5B0D9458C36}"/>
    <cellStyle name="Comma 34 2 3 5 2 2" xfId="29063" xr:uid="{8150A1F2-0B89-458F-A03F-16AD5DE201D5}"/>
    <cellStyle name="Comma 34 2 3 5 2 2 2" xfId="50732" xr:uid="{9AC1433C-5E79-42D8-AFAF-224A72C95D90}"/>
    <cellStyle name="Comma 34 2 3 5 2 3" xfId="40266" xr:uid="{1762F896-C099-4072-8909-C61DC01EBC9E}"/>
    <cellStyle name="Comma 34 2 3 5 3" xfId="23831" xr:uid="{C026C494-40C5-4008-AF5A-B0448A154F00}"/>
    <cellStyle name="Comma 34 2 3 5 3 2" xfId="45500" xr:uid="{9C8F8D58-EC72-4A8A-9763-3E148F963765}"/>
    <cellStyle name="Comma 34 2 3 5 4" xfId="35034" xr:uid="{B1B8F5EF-C9B6-42F2-88A7-F03002A68262}"/>
    <cellStyle name="Comma 34 2 3 6" xfId="30555" xr:uid="{0D5CD397-C7CC-4D81-8DB8-BE5BEF2538A1}"/>
    <cellStyle name="Comma 34 2 4" xfId="572" xr:uid="{00000000-0005-0000-0000-00000A020000}"/>
    <cellStyle name="Comma 34 2 4 2" xfId="9326" xr:uid="{00000000-0005-0000-0000-00000B020000}"/>
    <cellStyle name="Comma 34 2 4 2 2" xfId="10075" xr:uid="{6199D780-0433-4D31-A0F2-4C111B8D0A99}"/>
    <cellStyle name="Comma 34 2 4 2 2 2" xfId="11584" xr:uid="{70296EB6-CC23-4358-86CD-C7E937FBECB9}"/>
    <cellStyle name="Comma 34 2 4 2 2 2 2" xfId="13078" xr:uid="{1B5E6D5A-8B7E-40B9-A6F4-2188F4676B48}"/>
    <cellStyle name="Comma 34 2 4 2 2 2 2 2" xfId="18314" xr:uid="{028CE63B-30DD-453C-BF7D-CD69ED2BA249}"/>
    <cellStyle name="Comma 34 2 4 2 2 2 2 2 2" xfId="28780" xr:uid="{4EA1E962-AF43-4B21-A937-B6313CE14915}"/>
    <cellStyle name="Comma 34 2 4 2 2 2 2 2 2 2" xfId="50449" xr:uid="{E9F8648A-33DF-4573-B559-B1269245D88D}"/>
    <cellStyle name="Comma 34 2 4 2 2 2 2 2 3" xfId="39983" xr:uid="{793E8BB2-A8E0-455C-8868-F46D820C92F2}"/>
    <cellStyle name="Comma 34 2 4 2 2 2 2 3" xfId="23548" xr:uid="{A83EE90B-C2EC-4F04-9BFD-86AED62C51C3}"/>
    <cellStyle name="Comma 34 2 4 2 2 2 2 3 2" xfId="45217" xr:uid="{5595B2A9-7B9B-4A57-A81A-E9A732D6B32B}"/>
    <cellStyle name="Comma 34 2 4 2 2 2 2 4" xfId="34751" xr:uid="{B04B62B5-736C-429E-98CC-ACF51A30EA6B}"/>
    <cellStyle name="Comma 34 2 4 2 2 2 3" xfId="16820" xr:uid="{C444E631-C3C3-455E-88C3-FCF355AF2585}"/>
    <cellStyle name="Comma 34 2 4 2 2 2 3 2" xfId="27286" xr:uid="{BE941C91-A9EB-478E-B4CD-41E2CD185B21}"/>
    <cellStyle name="Comma 34 2 4 2 2 2 3 2 2" xfId="48955" xr:uid="{F644D91B-6CDB-4635-99AC-E1CA11509D08}"/>
    <cellStyle name="Comma 34 2 4 2 2 2 3 3" xfId="38489" xr:uid="{DFA5F15D-C0B2-4502-887C-7C906821770F}"/>
    <cellStyle name="Comma 34 2 4 2 2 2 4" xfId="22054" xr:uid="{4290CADE-BB8D-4826-8435-2DF3624A87E3}"/>
    <cellStyle name="Comma 34 2 4 2 2 2 4 2" xfId="43723" xr:uid="{E2458E5D-FD9A-4AB6-82F1-812006CD1EB7}"/>
    <cellStyle name="Comma 34 2 4 2 2 2 5" xfId="33257" xr:uid="{01CB8EF4-CCDA-4C16-A2FF-B68A63A39525}"/>
    <cellStyle name="Comma 34 2 4 2 2 3" xfId="10837" xr:uid="{218B8C73-86B9-405B-B9CD-EE0BA0821418}"/>
    <cellStyle name="Comma 34 2 4 2 2 3 2" xfId="16073" xr:uid="{0C9512B0-AA63-4A53-9401-EF40CFC86962}"/>
    <cellStyle name="Comma 34 2 4 2 2 3 2 2" xfId="26539" xr:uid="{8F19D9D5-4463-43D1-8B1B-AC0001448122}"/>
    <cellStyle name="Comma 34 2 4 2 2 3 2 2 2" xfId="48208" xr:uid="{2282CE37-F9C2-4780-9BA1-507CF6EF679A}"/>
    <cellStyle name="Comma 34 2 4 2 2 3 2 3" xfId="37742" xr:uid="{8C03D6C3-1E35-4083-8FCA-B2FAAA1A08B1}"/>
    <cellStyle name="Comma 34 2 4 2 2 3 3" xfId="21307" xr:uid="{32D50104-7891-4819-9AF8-0FFD330A9E42}"/>
    <cellStyle name="Comma 34 2 4 2 2 3 3 2" xfId="42976" xr:uid="{543A7799-5E90-43B7-8993-5013ABF0CDE0}"/>
    <cellStyle name="Comma 34 2 4 2 2 3 4" xfId="32510" xr:uid="{BB6E4F1C-8EE9-4E92-B54A-643E8D49832F}"/>
    <cellStyle name="Comma 34 2 4 2 2 4" xfId="12331" xr:uid="{C4DB3368-94DB-4FF2-8F64-54DB442A10A5}"/>
    <cellStyle name="Comma 34 2 4 2 2 4 2" xfId="17567" xr:uid="{DA066295-020C-4890-87B4-F47BC4D3CC8A}"/>
    <cellStyle name="Comma 34 2 4 2 2 4 2 2" xfId="28033" xr:uid="{9021EEAC-11E4-4F99-ABE8-4FB1BEE609E7}"/>
    <cellStyle name="Comma 34 2 4 2 2 4 2 2 2" xfId="49702" xr:uid="{A201FF83-1EFF-428C-B909-D2AA1E9959AD}"/>
    <cellStyle name="Comma 34 2 4 2 2 4 2 3" xfId="39236" xr:uid="{D628743F-BADD-4B9D-9029-D93DCA9735AA}"/>
    <cellStyle name="Comma 34 2 4 2 2 4 3" xfId="22801" xr:uid="{D983676C-A912-4ED6-A30C-4D1852A2CC5F}"/>
    <cellStyle name="Comma 34 2 4 2 2 4 3 2" xfId="44470" xr:uid="{8B96FCD2-7A32-4BEE-9669-0B681222E4BC}"/>
    <cellStyle name="Comma 34 2 4 2 2 4 4" xfId="34004" xr:uid="{CE24BB1A-A2B2-440F-A806-6F7DD4ABDECF}"/>
    <cellStyle name="Comma 34 2 4 2 2 5" xfId="14574" xr:uid="{FD723973-7DBF-4E57-873C-EBE5B0834CF9}"/>
    <cellStyle name="Comma 34 2 4 2 2 5 2" xfId="19806" xr:uid="{3896DE7A-6AE9-4671-AA52-AA3D2B19CDA6}"/>
    <cellStyle name="Comma 34 2 4 2 2 5 2 2" xfId="30272" xr:uid="{26A1B968-5F11-4149-9499-16EAD60B05A0}"/>
    <cellStyle name="Comma 34 2 4 2 2 5 2 2 2" xfId="51941" xr:uid="{B9B26F7F-23FD-4C66-AE6B-99917DC22282}"/>
    <cellStyle name="Comma 34 2 4 2 2 5 2 3" xfId="41475" xr:uid="{C97C8AFB-B28C-4A74-8652-856384FF99B2}"/>
    <cellStyle name="Comma 34 2 4 2 2 5 3" xfId="25040" xr:uid="{2C0F6DE0-A8F9-45B1-93C3-7081DB1D64C3}"/>
    <cellStyle name="Comma 34 2 4 2 2 5 3 2" xfId="46709" xr:uid="{120F6017-201E-477C-8394-AC2B08861F32}"/>
    <cellStyle name="Comma 34 2 4 2 2 5 4" xfId="36243" xr:uid="{71A08689-484E-46B3-AF0B-E53DD0BA0508}"/>
    <cellStyle name="Comma 34 2 4 2 2 6" xfId="15327" xr:uid="{6D5D7200-D377-4AC0-9D76-DC40C7E80C93}"/>
    <cellStyle name="Comma 34 2 4 2 2 6 2" xfId="25793" xr:uid="{EED20378-66D8-4FF3-A76B-A34F1AD9664F}"/>
    <cellStyle name="Comma 34 2 4 2 2 6 2 2" xfId="47462" xr:uid="{45D17522-DDFC-473E-B494-C93FA89E3261}"/>
    <cellStyle name="Comma 34 2 4 2 2 6 3" xfId="36996" xr:uid="{09DEDA54-41AD-481C-9FB4-8EE4CCBCEE68}"/>
    <cellStyle name="Comma 34 2 4 2 2 7" xfId="20561" xr:uid="{E22FECCF-7762-42C6-92FE-A611D76C182B}"/>
    <cellStyle name="Comma 34 2 4 2 2 7 2" xfId="42230" xr:uid="{4C3FA938-7C87-4B34-97B1-B6CCA2070B61}"/>
    <cellStyle name="Comma 34 2 4 2 2 8" xfId="31764" xr:uid="{A3CCA7B2-9B0A-45AC-B846-93AEE9B074B5}"/>
    <cellStyle name="Comma 34 2 4 2 3" xfId="13829" xr:uid="{85A652E5-2802-4BC9-995B-951742A3D377}"/>
    <cellStyle name="Comma 34 2 4 2 3 2" xfId="19061" xr:uid="{37048935-E358-43DC-B2AE-DB214D6250A6}"/>
    <cellStyle name="Comma 34 2 4 2 3 2 2" xfId="29527" xr:uid="{E8DBC4DB-115E-4563-ADBB-E6F310D11367}"/>
    <cellStyle name="Comma 34 2 4 2 3 2 2 2" xfId="51196" xr:uid="{BB17D273-95D6-44C1-8222-DC5B08CAAF6C}"/>
    <cellStyle name="Comma 34 2 4 2 3 2 3" xfId="40730" xr:uid="{7F5BB31A-DA44-471A-A90E-12DB2E536CFF}"/>
    <cellStyle name="Comma 34 2 4 2 3 3" xfId="24295" xr:uid="{34A874DA-FF70-459B-9625-01DB11269437}"/>
    <cellStyle name="Comma 34 2 4 2 3 3 2" xfId="45964" xr:uid="{5063795E-E72B-41AE-AE59-036DE2BECF2A}"/>
    <cellStyle name="Comma 34 2 4 2 3 4" xfId="35498" xr:uid="{B66921BC-5A38-462D-B248-7C1B276B18FC}"/>
    <cellStyle name="Comma 34 2 4 2 4" xfId="31019" xr:uid="{8C2B5E9D-2000-4FED-B493-A19019D798EF}"/>
    <cellStyle name="Comma 34 2 4 3" xfId="9701" xr:uid="{947E3C29-32D1-4B89-8886-48AD4E800FFF}"/>
    <cellStyle name="Comma 34 2 4 3 2" xfId="11210" xr:uid="{E20C787A-5459-44E5-9962-8207F51C644D}"/>
    <cellStyle name="Comma 34 2 4 3 2 2" xfId="12704" xr:uid="{E94F0767-0B02-4C04-BF24-05CF045399F8}"/>
    <cellStyle name="Comma 34 2 4 3 2 2 2" xfId="17940" xr:uid="{07C79D6F-BF93-42B2-8586-2A2F2377F4BE}"/>
    <cellStyle name="Comma 34 2 4 3 2 2 2 2" xfId="28406" xr:uid="{2BDE8AB9-2B09-4040-9C07-7A6B787C599D}"/>
    <cellStyle name="Comma 34 2 4 3 2 2 2 2 2" xfId="50075" xr:uid="{EF16CD1A-17B7-4ED1-A32A-9CC43BBB6499}"/>
    <cellStyle name="Comma 34 2 4 3 2 2 2 3" xfId="39609" xr:uid="{46582226-4649-4F19-8CC2-8B6D63DBA7A8}"/>
    <cellStyle name="Comma 34 2 4 3 2 2 3" xfId="23174" xr:uid="{2B6D145E-CB69-424C-85B0-3A57CA343C3B}"/>
    <cellStyle name="Comma 34 2 4 3 2 2 3 2" xfId="44843" xr:uid="{ECAFCB85-3EC0-43CD-8A31-F7BD81E8EC23}"/>
    <cellStyle name="Comma 34 2 4 3 2 2 4" xfId="34377" xr:uid="{A4E432C5-55ED-4DB3-9E0C-C216220ED27A}"/>
    <cellStyle name="Comma 34 2 4 3 2 3" xfId="16446" xr:uid="{1FE528B2-96AB-4E11-8C15-8AA726CEDC0A}"/>
    <cellStyle name="Comma 34 2 4 3 2 3 2" xfId="26912" xr:uid="{462F6FD8-470E-43B8-93DA-5F4A2CC26E47}"/>
    <cellStyle name="Comma 34 2 4 3 2 3 2 2" xfId="48581" xr:uid="{A08818E5-0F75-48F3-927B-6F2385C398A1}"/>
    <cellStyle name="Comma 34 2 4 3 2 3 3" xfId="38115" xr:uid="{7B10D4A9-A2D0-4CCF-B71F-796558101B6F}"/>
    <cellStyle name="Comma 34 2 4 3 2 4" xfId="21680" xr:uid="{5BB2CA72-C063-489A-A12A-B3F7B915FFBC}"/>
    <cellStyle name="Comma 34 2 4 3 2 4 2" xfId="43349" xr:uid="{AABAC30E-66C5-46FF-81D7-1D58550183BA}"/>
    <cellStyle name="Comma 34 2 4 3 2 5" xfId="32883" xr:uid="{86DFBEAA-2A8B-4824-98FC-1FB9FF428FA6}"/>
    <cellStyle name="Comma 34 2 4 3 3" xfId="10463" xr:uid="{DB29A173-6868-480A-8E39-81CEA38DDA2B}"/>
    <cellStyle name="Comma 34 2 4 3 3 2" xfId="15699" xr:uid="{AB291FC0-50A8-460D-92D6-3E098A8E4D29}"/>
    <cellStyle name="Comma 34 2 4 3 3 2 2" xfId="26165" xr:uid="{4D9C9933-BA74-4DFD-9361-9E394008FF4C}"/>
    <cellStyle name="Comma 34 2 4 3 3 2 2 2" xfId="47834" xr:uid="{4D4CA900-B386-4EF3-822A-16EB90AC6FA6}"/>
    <cellStyle name="Comma 34 2 4 3 3 2 3" xfId="37368" xr:uid="{C0CB8BBF-3855-4DA8-A726-32670F589FE0}"/>
    <cellStyle name="Comma 34 2 4 3 3 3" xfId="20933" xr:uid="{492A078D-C195-44D7-ABAC-1512B65A6AE5}"/>
    <cellStyle name="Comma 34 2 4 3 3 3 2" xfId="42602" xr:uid="{6E281D55-FAAD-463A-AB23-52E7E9686108}"/>
    <cellStyle name="Comma 34 2 4 3 3 4" xfId="32136" xr:uid="{91C0160D-6AC2-468B-A98F-EF13B4E0D5FE}"/>
    <cellStyle name="Comma 34 2 4 3 4" xfId="11957" xr:uid="{6C78DC20-1D31-4439-BFAD-004895037A17}"/>
    <cellStyle name="Comma 34 2 4 3 4 2" xfId="17193" xr:uid="{6812C37A-726D-4AB2-A40E-29D67E28947D}"/>
    <cellStyle name="Comma 34 2 4 3 4 2 2" xfId="27659" xr:uid="{DDC414F1-8FE5-47D8-9822-C3CAFF1B41E5}"/>
    <cellStyle name="Comma 34 2 4 3 4 2 2 2" xfId="49328" xr:uid="{A0BFF5F3-8036-4ECB-847A-BD53D8F22A0D}"/>
    <cellStyle name="Comma 34 2 4 3 4 2 3" xfId="38862" xr:uid="{94B7B0E8-691A-44C1-82FC-500DE9A5BEB6}"/>
    <cellStyle name="Comma 34 2 4 3 4 3" xfId="22427" xr:uid="{5A2FE0C2-CD68-4B36-A408-BDF448D302BB}"/>
    <cellStyle name="Comma 34 2 4 3 4 3 2" xfId="44096" xr:uid="{1ABD7466-0FF4-4536-9D98-919E2231168C}"/>
    <cellStyle name="Comma 34 2 4 3 4 4" xfId="33630" xr:uid="{A4549B67-67BA-4C98-82E9-4D0B1C732272}"/>
    <cellStyle name="Comma 34 2 4 3 5" xfId="14200" xr:uid="{0E630604-9CA9-4A72-9931-373FE091F291}"/>
    <cellStyle name="Comma 34 2 4 3 5 2" xfId="19432" xr:uid="{6ECF400A-BFA6-4780-AEA0-AEF7A42375E5}"/>
    <cellStyle name="Comma 34 2 4 3 5 2 2" xfId="29898" xr:uid="{1122D2AE-6531-44C1-91DD-5960DD9DDC7E}"/>
    <cellStyle name="Comma 34 2 4 3 5 2 2 2" xfId="51567" xr:uid="{4CDEDA2A-8353-4500-88EB-683F133F9923}"/>
    <cellStyle name="Comma 34 2 4 3 5 2 3" xfId="41101" xr:uid="{D5848743-730B-4A5D-8831-576602994920}"/>
    <cellStyle name="Comma 34 2 4 3 5 3" xfId="24666" xr:uid="{9B38EB30-025A-49AF-A649-75678BF163A6}"/>
    <cellStyle name="Comma 34 2 4 3 5 3 2" xfId="46335" xr:uid="{C9A0416A-4FC7-4319-BD0E-F41C405E691D}"/>
    <cellStyle name="Comma 34 2 4 3 5 4" xfId="35869" xr:uid="{8F853AFD-B9A7-4C30-8886-EB9C53DF80B0}"/>
    <cellStyle name="Comma 34 2 4 3 6" xfId="14953" xr:uid="{989EEC05-C788-47C0-BB90-317E7823951A}"/>
    <cellStyle name="Comma 34 2 4 3 6 2" xfId="25419" xr:uid="{78EACECE-5418-43F1-995C-4941C6B5CCFD}"/>
    <cellStyle name="Comma 34 2 4 3 6 2 2" xfId="47088" xr:uid="{5150A6F4-4931-42DD-8AC8-ADE0DD750A09}"/>
    <cellStyle name="Comma 34 2 4 3 6 3" xfId="36622" xr:uid="{9F03F66E-5F76-41E5-BA7C-D8938917BECA}"/>
    <cellStyle name="Comma 34 2 4 3 7" xfId="20187" xr:uid="{4799FDE0-32C3-4A1D-B6AA-1B15C6E27560}"/>
    <cellStyle name="Comma 34 2 4 3 7 2" xfId="41856" xr:uid="{A759475B-ED80-45A9-A9D9-61199688D6A1}"/>
    <cellStyle name="Comma 34 2 4 3 8" xfId="31390" xr:uid="{ECD390DB-B562-4248-8847-00484D0209E8}"/>
    <cellStyle name="Comma 34 2 4 4" xfId="13458" xr:uid="{A8BBD6FF-4292-4BCB-9F97-27F68E5581A4}"/>
    <cellStyle name="Comma 34 2 4 4 2" xfId="18690" xr:uid="{CBBE23B5-17E2-4F5B-B500-365017DE4CF7}"/>
    <cellStyle name="Comma 34 2 4 4 2 2" xfId="29156" xr:uid="{5ABB748B-A4BD-4B88-8AC6-8EB5D3AB99D5}"/>
    <cellStyle name="Comma 34 2 4 4 2 2 2" xfId="50825" xr:uid="{EEF57B65-E4B7-4FC9-BD12-C87FA5C7C66C}"/>
    <cellStyle name="Comma 34 2 4 4 2 3" xfId="40359" xr:uid="{E440FF59-6F7C-4230-ACE9-C7155302CD5D}"/>
    <cellStyle name="Comma 34 2 4 4 3" xfId="23924" xr:uid="{629B6065-1175-4CF6-B1A0-641C3F838949}"/>
    <cellStyle name="Comma 34 2 4 4 3 2" xfId="45593" xr:uid="{1A12C900-6A1B-439F-A2D5-C7F67E031302}"/>
    <cellStyle name="Comma 34 2 4 4 4" xfId="35127" xr:uid="{CE143164-6137-4E72-94F8-608C0C4C8454}"/>
    <cellStyle name="Comma 34 2 4 5" xfId="30648" xr:uid="{A4EE9704-51AB-4CCB-ADB2-3A7510119D42}"/>
    <cellStyle name="Comma 34 2 5" xfId="9178" xr:uid="{00000000-0005-0000-0000-00000C020000}"/>
    <cellStyle name="Comma 34 2 5 2" xfId="9927" xr:uid="{CA6349F5-3B47-4E01-8911-EF6B1589810E}"/>
    <cellStyle name="Comma 34 2 5 2 2" xfId="11436" xr:uid="{EF462446-A133-46B8-BC1A-EE15FE27C5BD}"/>
    <cellStyle name="Comma 34 2 5 2 2 2" xfId="12930" xr:uid="{C68A062C-54D6-4468-8098-D3C6617F28BC}"/>
    <cellStyle name="Comma 34 2 5 2 2 2 2" xfId="18166" xr:uid="{13ED77EA-0C6A-4C13-B6C3-7D59B21EBD12}"/>
    <cellStyle name="Comma 34 2 5 2 2 2 2 2" xfId="28632" xr:uid="{F652FC57-5D61-4A0C-8859-C63A328ACE8D}"/>
    <cellStyle name="Comma 34 2 5 2 2 2 2 2 2" xfId="50301" xr:uid="{94B588C1-B6DF-4200-AC62-8E18CBF0735A}"/>
    <cellStyle name="Comma 34 2 5 2 2 2 2 3" xfId="39835" xr:uid="{D53DE3D3-706D-4FF8-8C14-A2AB1DAE070B}"/>
    <cellStyle name="Comma 34 2 5 2 2 2 3" xfId="23400" xr:uid="{155C04AA-D681-4028-BDEF-517851DF92E4}"/>
    <cellStyle name="Comma 34 2 5 2 2 2 3 2" xfId="45069" xr:uid="{7E82A981-6F16-497E-9ED3-98B12565DCA6}"/>
    <cellStyle name="Comma 34 2 5 2 2 2 4" xfId="34603" xr:uid="{2CA2B30B-B3E4-454A-8082-730A9D8A7068}"/>
    <cellStyle name="Comma 34 2 5 2 2 3" xfId="16672" xr:uid="{36E4E515-FE04-439B-B490-EF322188B974}"/>
    <cellStyle name="Comma 34 2 5 2 2 3 2" xfId="27138" xr:uid="{7D04A3F5-1BFF-48B4-A588-571312B3CAE5}"/>
    <cellStyle name="Comma 34 2 5 2 2 3 2 2" xfId="48807" xr:uid="{A3261A49-95D3-4133-A2C7-9D89542EEDE8}"/>
    <cellStyle name="Comma 34 2 5 2 2 3 3" xfId="38341" xr:uid="{F2BC69B2-F50F-4D7E-AAE5-E227EE42E57E}"/>
    <cellStyle name="Comma 34 2 5 2 2 4" xfId="21906" xr:uid="{61CEE19F-49BB-4F7A-AD0D-AA664313A696}"/>
    <cellStyle name="Comma 34 2 5 2 2 4 2" xfId="43575" xr:uid="{B1BC7BB0-5746-4C27-9583-447A3221880B}"/>
    <cellStyle name="Comma 34 2 5 2 2 5" xfId="33109" xr:uid="{BD672A60-A901-4BD4-AD60-1EB41FAC4782}"/>
    <cellStyle name="Comma 34 2 5 2 3" xfId="10689" xr:uid="{1A5F6A4B-727D-4322-9F13-8F79AA1BCFB9}"/>
    <cellStyle name="Comma 34 2 5 2 3 2" xfId="15925" xr:uid="{8FEF4CA9-E97A-443A-93A1-DE5299D62BBB}"/>
    <cellStyle name="Comma 34 2 5 2 3 2 2" xfId="26391" xr:uid="{88CBE955-EF2E-458B-ABB6-6222EE1169B9}"/>
    <cellStyle name="Comma 34 2 5 2 3 2 2 2" xfId="48060" xr:uid="{C11F0318-46D1-415D-9838-F18FFB7FBEB1}"/>
    <cellStyle name="Comma 34 2 5 2 3 2 3" xfId="37594" xr:uid="{C9F2266E-4224-4424-BAED-C27110259D18}"/>
    <cellStyle name="Comma 34 2 5 2 3 3" xfId="21159" xr:uid="{0DBE70EA-9A4F-4E08-B128-54864D69976F}"/>
    <cellStyle name="Comma 34 2 5 2 3 3 2" xfId="42828" xr:uid="{80A24EC2-BBB5-4260-B468-BA620B51A791}"/>
    <cellStyle name="Comma 34 2 5 2 3 4" xfId="32362" xr:uid="{A0D0848F-FCAC-4854-A5E2-CE9D54C2AD72}"/>
    <cellStyle name="Comma 34 2 5 2 4" xfId="12183" xr:uid="{3EB13E8D-C2F2-440C-8679-89C635C4C78C}"/>
    <cellStyle name="Comma 34 2 5 2 4 2" xfId="17419" xr:uid="{A1116C78-BD01-4AD3-8C7E-95E833B7CD16}"/>
    <cellStyle name="Comma 34 2 5 2 4 2 2" xfId="27885" xr:uid="{466E6307-E6FF-4CAD-B390-D2114B3B088B}"/>
    <cellStyle name="Comma 34 2 5 2 4 2 2 2" xfId="49554" xr:uid="{46AE6A0A-7A7A-4E09-9439-E438D1F60596}"/>
    <cellStyle name="Comma 34 2 5 2 4 2 3" xfId="39088" xr:uid="{B08754E6-2F54-492A-9AAE-C9510C532832}"/>
    <cellStyle name="Comma 34 2 5 2 4 3" xfId="22653" xr:uid="{8EB30644-6723-49B4-A7F1-907777166665}"/>
    <cellStyle name="Comma 34 2 5 2 4 3 2" xfId="44322" xr:uid="{54A8EA6B-9854-4598-AD21-1907160D7D6C}"/>
    <cellStyle name="Comma 34 2 5 2 4 4" xfId="33856" xr:uid="{6038D331-BFC7-4D75-AC31-3EB69E7FECCB}"/>
    <cellStyle name="Comma 34 2 5 2 5" xfId="14426" xr:uid="{B38653BD-E3ED-4AE2-BA21-40AC3346B59E}"/>
    <cellStyle name="Comma 34 2 5 2 5 2" xfId="19658" xr:uid="{69967D2F-743D-4E56-9434-5FF6791EF01D}"/>
    <cellStyle name="Comma 34 2 5 2 5 2 2" xfId="30124" xr:uid="{F068D229-3086-4DC6-992D-7264A6707982}"/>
    <cellStyle name="Comma 34 2 5 2 5 2 2 2" xfId="51793" xr:uid="{8CC5C4BD-4E8D-4217-9AB8-F907DB82E22C}"/>
    <cellStyle name="Comma 34 2 5 2 5 2 3" xfId="41327" xr:uid="{14435653-82A1-438C-B225-D31BD3102FD4}"/>
    <cellStyle name="Comma 34 2 5 2 5 3" xfId="24892" xr:uid="{8BC30755-5E4D-4E46-97FB-7B68C70F64B4}"/>
    <cellStyle name="Comma 34 2 5 2 5 3 2" xfId="46561" xr:uid="{1C844D6F-9C73-475C-BA9A-50C3A0F1CA25}"/>
    <cellStyle name="Comma 34 2 5 2 5 4" xfId="36095" xr:uid="{D4B590CC-3B73-4775-87D8-5FCBC7193A39}"/>
    <cellStyle name="Comma 34 2 5 2 6" xfId="15179" xr:uid="{956DE35A-2883-40ED-A66E-DCF66DB7C579}"/>
    <cellStyle name="Comma 34 2 5 2 6 2" xfId="25645" xr:uid="{1C274B18-CECB-4E62-A542-83090011F558}"/>
    <cellStyle name="Comma 34 2 5 2 6 2 2" xfId="47314" xr:uid="{C92E4F6B-C1DA-4FC9-B05D-B147AE654D6C}"/>
    <cellStyle name="Comma 34 2 5 2 6 3" xfId="36848" xr:uid="{3061A805-654A-4685-9F02-9A286692746F}"/>
    <cellStyle name="Comma 34 2 5 2 7" xfId="20413" xr:uid="{A3BC4D1E-482C-4CC4-A662-5F0056B6C110}"/>
    <cellStyle name="Comma 34 2 5 2 7 2" xfId="42082" xr:uid="{F426DD5E-3A9C-4A6F-BFBE-A232F94266DC}"/>
    <cellStyle name="Comma 34 2 5 2 8" xfId="31616" xr:uid="{060E37E6-D5C5-45DF-8C3D-C214790380EC}"/>
    <cellStyle name="Comma 34 2 5 3" xfId="13681" xr:uid="{ADAEE942-4B5D-4281-BB5F-C4FE668E7A76}"/>
    <cellStyle name="Comma 34 2 5 3 2" xfId="18913" xr:uid="{1D518EC7-1C7B-4E22-8203-2AAC2A07BF66}"/>
    <cellStyle name="Comma 34 2 5 3 2 2" xfId="29379" xr:uid="{1D4643C2-3021-4F95-9EA4-BC7EDB9D844D}"/>
    <cellStyle name="Comma 34 2 5 3 2 2 2" xfId="51048" xr:uid="{85383356-64DB-44D3-94D2-77C0B6DDEDB0}"/>
    <cellStyle name="Comma 34 2 5 3 2 3" xfId="40582" xr:uid="{B1C0089E-B6C5-46D2-85A5-5BB5E69550B2}"/>
    <cellStyle name="Comma 34 2 5 3 3" xfId="24147" xr:uid="{F1836621-DD5B-46DF-BA47-19074F9A9B33}"/>
    <cellStyle name="Comma 34 2 5 3 3 2" xfId="45816" xr:uid="{C0B9EF9B-6DF9-4F2C-8BB2-BAA2E49FFFB6}"/>
    <cellStyle name="Comma 34 2 5 3 4" xfId="35350" xr:uid="{7B7472BD-304E-4781-B22B-7520CBD3EB78}"/>
    <cellStyle name="Comma 34 2 5 4" xfId="30871" xr:uid="{E16A2C33-2503-4AD8-A365-0ACF0D027A77}"/>
    <cellStyle name="Comma 34 2 6" xfId="9553" xr:uid="{730DD465-1D06-4778-B3BB-A4E3E4AF0F7F}"/>
    <cellStyle name="Comma 34 2 6 2" xfId="11062" xr:uid="{F02F4E49-8B4B-471E-8E77-6624EBBC27BB}"/>
    <cellStyle name="Comma 34 2 6 2 2" xfId="12556" xr:uid="{1C54F0FB-902F-476E-856F-DD7133675D20}"/>
    <cellStyle name="Comma 34 2 6 2 2 2" xfId="17792" xr:uid="{1EF58F5F-1175-480A-9C03-30DFB8DAEBE9}"/>
    <cellStyle name="Comma 34 2 6 2 2 2 2" xfId="28258" xr:uid="{78A2B84D-2509-4D74-8C78-96A02CFFF954}"/>
    <cellStyle name="Comma 34 2 6 2 2 2 2 2" xfId="49927" xr:uid="{348DF6BC-A271-4739-9102-9E9B842E641B}"/>
    <cellStyle name="Comma 34 2 6 2 2 2 3" xfId="39461" xr:uid="{B77CDCBD-A7ED-4F6B-AA2B-571389FC0518}"/>
    <cellStyle name="Comma 34 2 6 2 2 3" xfId="23026" xr:uid="{EB3329F2-0523-4646-9211-1226995D3ACD}"/>
    <cellStyle name="Comma 34 2 6 2 2 3 2" xfId="44695" xr:uid="{F1B90B47-72CA-46D4-8A0C-29764895A408}"/>
    <cellStyle name="Comma 34 2 6 2 2 4" xfId="34229" xr:uid="{824B2CC3-8387-4659-A6E3-A4CE417320ED}"/>
    <cellStyle name="Comma 34 2 6 2 3" xfId="16298" xr:uid="{C098828F-9590-43D5-BE49-B5DCB0383986}"/>
    <cellStyle name="Comma 34 2 6 2 3 2" xfId="26764" xr:uid="{F65D3C60-60D6-4399-AAC3-269075AE604E}"/>
    <cellStyle name="Comma 34 2 6 2 3 2 2" xfId="48433" xr:uid="{E52515BF-2AFE-4A4D-891B-12E393EF6A41}"/>
    <cellStyle name="Comma 34 2 6 2 3 3" xfId="37967" xr:uid="{64764CBF-C2C1-4C9B-807E-AD26F6B573DB}"/>
    <cellStyle name="Comma 34 2 6 2 4" xfId="21532" xr:uid="{3E6CAD9B-3981-49D6-B3D9-A41FD345FCA0}"/>
    <cellStyle name="Comma 34 2 6 2 4 2" xfId="43201" xr:uid="{76E62B75-0F64-461D-B62B-C20A1CE4F381}"/>
    <cellStyle name="Comma 34 2 6 2 5" xfId="32735" xr:uid="{FA870E0B-1692-471B-B971-52E7B2E2B19B}"/>
    <cellStyle name="Comma 34 2 6 3" xfId="10315" xr:uid="{B57B1376-D1EA-4F2A-91E0-77192BFD5D2B}"/>
    <cellStyle name="Comma 34 2 6 3 2" xfId="15551" xr:uid="{F7962949-CD8B-477A-A927-74F1507B3AA5}"/>
    <cellStyle name="Comma 34 2 6 3 2 2" xfId="26017" xr:uid="{772A40BB-AC54-43D9-9A49-ABB8E5F09031}"/>
    <cellStyle name="Comma 34 2 6 3 2 2 2" xfId="47686" xr:uid="{840FC478-E2E2-4342-BBDF-A3283415C98E}"/>
    <cellStyle name="Comma 34 2 6 3 2 3" xfId="37220" xr:uid="{9D366481-08E3-4F50-BF8F-D34E05C6CE23}"/>
    <cellStyle name="Comma 34 2 6 3 3" xfId="20785" xr:uid="{93C58D00-157C-487C-A1B0-B16654A69BD7}"/>
    <cellStyle name="Comma 34 2 6 3 3 2" xfId="42454" xr:uid="{BA1A3014-2825-4A7D-971E-DA41FE770CBA}"/>
    <cellStyle name="Comma 34 2 6 3 4" xfId="31988" xr:uid="{409A49BA-562E-4297-BF24-A826C2036B9D}"/>
    <cellStyle name="Comma 34 2 6 4" xfId="11809" xr:uid="{D64A8B19-53C0-49A5-A1DB-D94017C4332A}"/>
    <cellStyle name="Comma 34 2 6 4 2" xfId="17045" xr:uid="{2972A982-C0D2-4027-A923-C59033D8BFD3}"/>
    <cellStyle name="Comma 34 2 6 4 2 2" xfId="27511" xr:uid="{4F134A11-69E0-48E9-94A7-FC73B6461526}"/>
    <cellStyle name="Comma 34 2 6 4 2 2 2" xfId="49180" xr:uid="{7AD886A9-F59F-44C4-B081-CE4D99F954CF}"/>
    <cellStyle name="Comma 34 2 6 4 2 3" xfId="38714" xr:uid="{02830452-70B8-4CBE-A814-15B78D3C7657}"/>
    <cellStyle name="Comma 34 2 6 4 3" xfId="22279" xr:uid="{996CCD6C-5E98-4F7E-ADE7-1486681162AF}"/>
    <cellStyle name="Comma 34 2 6 4 3 2" xfId="43948" xr:uid="{E8ABB60D-7CFA-499C-A7BE-BD78F930BD61}"/>
    <cellStyle name="Comma 34 2 6 4 4" xfId="33482" xr:uid="{6D05C185-66FA-4C0D-8811-71ED5AABBFAF}"/>
    <cellStyle name="Comma 34 2 6 5" xfId="14052" xr:uid="{C399855E-0D59-40E8-B539-314A2DCE173D}"/>
    <cellStyle name="Comma 34 2 6 5 2" xfId="19284" xr:uid="{C309BF73-E96F-429B-88A2-083E136B0BB4}"/>
    <cellStyle name="Comma 34 2 6 5 2 2" xfId="29750" xr:uid="{05271614-E17A-49F6-A07F-1559E33C6C68}"/>
    <cellStyle name="Comma 34 2 6 5 2 2 2" xfId="51419" xr:uid="{3CEF6FE7-D63D-4D8E-AB45-3C3D4B1B77CA}"/>
    <cellStyle name="Comma 34 2 6 5 2 3" xfId="40953" xr:uid="{A19CD870-9DE7-42AB-9542-B543D17A20D7}"/>
    <cellStyle name="Comma 34 2 6 5 3" xfId="24518" xr:uid="{ABFA2A27-7976-45D9-ADAD-3DEF6DFFFA5B}"/>
    <cellStyle name="Comma 34 2 6 5 3 2" xfId="46187" xr:uid="{449C6B3B-69F7-4FA5-9B9E-55FE6691D821}"/>
    <cellStyle name="Comma 34 2 6 5 4" xfId="35721" xr:uid="{46948CFE-F117-4116-BB6C-D877CB918B0F}"/>
    <cellStyle name="Comma 34 2 6 6" xfId="14805" xr:uid="{6456A6A4-4197-47D1-B5B6-F4D9FD08014F}"/>
    <cellStyle name="Comma 34 2 6 6 2" xfId="25271" xr:uid="{F380D906-79FF-4DD3-BD15-E10B183AB930}"/>
    <cellStyle name="Comma 34 2 6 6 2 2" xfId="46940" xr:uid="{80842B16-B224-4A0A-94E8-F5A07BEB4D94}"/>
    <cellStyle name="Comma 34 2 6 6 3" xfId="36474" xr:uid="{31C2F738-8374-413F-A37E-B4C36A2AFC31}"/>
    <cellStyle name="Comma 34 2 6 7" xfId="20039" xr:uid="{2D56C41A-3DCB-42B7-B890-7D829073C9F8}"/>
    <cellStyle name="Comma 34 2 6 7 2" xfId="41708" xr:uid="{1CEF1F48-BD0F-45D8-9A80-ABB284D8D7DC}"/>
    <cellStyle name="Comma 34 2 6 8" xfId="31242" xr:uid="{6FD7EC0C-C1CE-4736-9D79-936A2C3E0173}"/>
    <cellStyle name="Comma 34 2 7" xfId="13310" xr:uid="{80F94EE2-BED2-43F5-8247-361768EEB405}"/>
    <cellStyle name="Comma 34 2 7 2" xfId="18542" xr:uid="{AA58CD2F-AF45-47C5-990C-65FDE228C288}"/>
    <cellStyle name="Comma 34 2 7 2 2" xfId="29008" xr:uid="{C44F7C2C-5D1D-4B09-86C9-36D14BDC985D}"/>
    <cellStyle name="Comma 34 2 7 2 2 2" xfId="50677" xr:uid="{628C09C5-3297-4633-BEC8-412BC2B8AF75}"/>
    <cellStyle name="Comma 34 2 7 2 3" xfId="40211" xr:uid="{0BB3A2CF-D961-43CA-B9AC-99E616A7A813}"/>
    <cellStyle name="Comma 34 2 7 3" xfId="23776" xr:uid="{E8EEE0DF-1CC9-4189-8F3A-0C3B1A06D449}"/>
    <cellStyle name="Comma 34 2 7 3 2" xfId="45445" xr:uid="{EE00CB3D-348D-43A8-8CA3-B3F66F82E3FE}"/>
    <cellStyle name="Comma 34 2 7 4" xfId="34979" xr:uid="{62D635A5-830D-4D99-AE04-FFDFEBC35EF9}"/>
    <cellStyle name="Comma 34 2 8" xfId="30500" xr:uid="{188C4574-B572-4DF4-BB38-A84483B8A358}"/>
    <cellStyle name="Comma 34 3" xfId="224" xr:uid="{00000000-0005-0000-0000-00000D020000}"/>
    <cellStyle name="Comma 34 3 2" xfId="573" xr:uid="{00000000-0005-0000-0000-00000E020000}"/>
    <cellStyle name="Comma 34 3 2 2" xfId="9327" xr:uid="{00000000-0005-0000-0000-00000F020000}"/>
    <cellStyle name="Comma 34 3 2 2 2" xfId="10076" xr:uid="{CC7C7067-25F1-4E54-ABAC-ADF8719CA6A6}"/>
    <cellStyle name="Comma 34 3 2 2 2 2" xfId="11585" xr:uid="{732321A2-8A37-4A24-AB94-BDE745D4E636}"/>
    <cellStyle name="Comma 34 3 2 2 2 2 2" xfId="13079" xr:uid="{06B86B84-03AD-40B9-A32D-D56E297D1098}"/>
    <cellStyle name="Comma 34 3 2 2 2 2 2 2" xfId="18315" xr:uid="{5D9415D4-D42D-466F-8A71-177E9DD93310}"/>
    <cellStyle name="Comma 34 3 2 2 2 2 2 2 2" xfId="28781" xr:uid="{DD922ACE-5EA6-4421-93FA-4FAC64AF2974}"/>
    <cellStyle name="Comma 34 3 2 2 2 2 2 2 2 2" xfId="50450" xr:uid="{C6B46163-CA3B-4226-A6C6-A3AF8B21ABF0}"/>
    <cellStyle name="Comma 34 3 2 2 2 2 2 2 3" xfId="39984" xr:uid="{34ACDD7D-41D3-4E28-B410-F3E731401118}"/>
    <cellStyle name="Comma 34 3 2 2 2 2 2 3" xfId="23549" xr:uid="{FA97A90E-DA52-406A-BFCE-0ECE0DBEBA69}"/>
    <cellStyle name="Comma 34 3 2 2 2 2 2 3 2" xfId="45218" xr:uid="{22D0BEEE-EAE0-488A-851E-4F7C7E96A7B2}"/>
    <cellStyle name="Comma 34 3 2 2 2 2 2 4" xfId="34752" xr:uid="{114251A5-0A93-4F13-BF26-BDA7FB7C4C6D}"/>
    <cellStyle name="Comma 34 3 2 2 2 2 3" xfId="16821" xr:uid="{F0DD82F8-6239-4D64-AEEC-1BCAD45F7624}"/>
    <cellStyle name="Comma 34 3 2 2 2 2 3 2" xfId="27287" xr:uid="{C78342C9-B94E-471D-969D-93984F74DD4F}"/>
    <cellStyle name="Comma 34 3 2 2 2 2 3 2 2" xfId="48956" xr:uid="{1DF457B4-E5D1-42E4-8409-6CDB217587BC}"/>
    <cellStyle name="Comma 34 3 2 2 2 2 3 3" xfId="38490" xr:uid="{25A2B2C3-213E-4E00-90C9-78B0989B66D4}"/>
    <cellStyle name="Comma 34 3 2 2 2 2 4" xfId="22055" xr:uid="{21F672ED-5C3A-48E9-8C77-728608E912ED}"/>
    <cellStyle name="Comma 34 3 2 2 2 2 4 2" xfId="43724" xr:uid="{64590858-5141-413E-998F-56B3962EB387}"/>
    <cellStyle name="Comma 34 3 2 2 2 2 5" xfId="33258" xr:uid="{BEAC4E52-EBDA-4022-9376-061E43DBD727}"/>
    <cellStyle name="Comma 34 3 2 2 2 3" xfId="10838" xr:uid="{556E2EC8-0540-4D7A-A2A1-ACCBB6BCD034}"/>
    <cellStyle name="Comma 34 3 2 2 2 3 2" xfId="16074" xr:uid="{D601B996-9FBF-484B-BB70-D2ADB6C897D6}"/>
    <cellStyle name="Comma 34 3 2 2 2 3 2 2" xfId="26540" xr:uid="{679851A2-C66C-48C6-9911-931212A06569}"/>
    <cellStyle name="Comma 34 3 2 2 2 3 2 2 2" xfId="48209" xr:uid="{C59A0979-9957-4946-9763-38DBBD0A6324}"/>
    <cellStyle name="Comma 34 3 2 2 2 3 2 3" xfId="37743" xr:uid="{872C6EA6-6348-49F7-A5BD-8CA88B768783}"/>
    <cellStyle name="Comma 34 3 2 2 2 3 3" xfId="21308" xr:uid="{D66401DD-C79A-43F3-8EA2-F701399AF09B}"/>
    <cellStyle name="Comma 34 3 2 2 2 3 3 2" xfId="42977" xr:uid="{EC17D6B4-0D8C-4066-925A-F4CCF12A7437}"/>
    <cellStyle name="Comma 34 3 2 2 2 3 4" xfId="32511" xr:uid="{A843B3DF-2D19-41C5-9735-82053B5FB0F0}"/>
    <cellStyle name="Comma 34 3 2 2 2 4" xfId="12332" xr:uid="{A62EAF10-4399-4A9E-BE56-6AFF19DE9B4E}"/>
    <cellStyle name="Comma 34 3 2 2 2 4 2" xfId="17568" xr:uid="{70C4D7C5-9ACD-48D0-A078-CCECC248FC9D}"/>
    <cellStyle name="Comma 34 3 2 2 2 4 2 2" xfId="28034" xr:uid="{F525D76D-8626-4779-879E-54E7C39C2997}"/>
    <cellStyle name="Comma 34 3 2 2 2 4 2 2 2" xfId="49703" xr:uid="{D6A5DDBA-5258-4664-BFE0-2F4D5B5CDD86}"/>
    <cellStyle name="Comma 34 3 2 2 2 4 2 3" xfId="39237" xr:uid="{55098964-6035-46ED-8E64-F207F7F32891}"/>
    <cellStyle name="Comma 34 3 2 2 2 4 3" xfId="22802" xr:uid="{ED3FC859-F068-4604-B84C-9CB9266F303F}"/>
    <cellStyle name="Comma 34 3 2 2 2 4 3 2" xfId="44471" xr:uid="{7E361925-E189-4519-A6CF-ADA15D5B1552}"/>
    <cellStyle name="Comma 34 3 2 2 2 4 4" xfId="34005" xr:uid="{C3E412B8-C348-4969-9207-5E2078BA2F89}"/>
    <cellStyle name="Comma 34 3 2 2 2 5" xfId="14575" xr:uid="{B857C21C-19AB-41C9-B55D-EBD314C5C4EF}"/>
    <cellStyle name="Comma 34 3 2 2 2 5 2" xfId="19807" xr:uid="{50AB4D06-814D-4A3D-9E99-D2DB900C8760}"/>
    <cellStyle name="Comma 34 3 2 2 2 5 2 2" xfId="30273" xr:uid="{696AD18F-9CB6-41B0-A7F9-4E4C85EBBB45}"/>
    <cellStyle name="Comma 34 3 2 2 2 5 2 2 2" xfId="51942" xr:uid="{5C06B222-073F-41C5-924F-90B73A2F571E}"/>
    <cellStyle name="Comma 34 3 2 2 2 5 2 3" xfId="41476" xr:uid="{4A7388A5-3EB4-45D4-8051-232F14851E90}"/>
    <cellStyle name="Comma 34 3 2 2 2 5 3" xfId="25041" xr:uid="{8D28F6D1-D0FA-4DA8-875D-322A15741989}"/>
    <cellStyle name="Comma 34 3 2 2 2 5 3 2" xfId="46710" xr:uid="{98821792-038F-4F5B-9F34-5D2C785659EC}"/>
    <cellStyle name="Comma 34 3 2 2 2 5 4" xfId="36244" xr:uid="{5E826FBE-FEFD-473D-AEBD-3FEA33238FA7}"/>
    <cellStyle name="Comma 34 3 2 2 2 6" xfId="15328" xr:uid="{CEDCD2C6-7C8D-43C8-9B70-55880C0EA08D}"/>
    <cellStyle name="Comma 34 3 2 2 2 6 2" xfId="25794" xr:uid="{EAEFE0B0-DA0B-417C-96CF-04944DCD2631}"/>
    <cellStyle name="Comma 34 3 2 2 2 6 2 2" xfId="47463" xr:uid="{DF6487C1-B788-40CE-9D06-6801BA988D9A}"/>
    <cellStyle name="Comma 34 3 2 2 2 6 3" xfId="36997" xr:uid="{939FF83A-90E7-4E7B-BD72-57695AAF45DB}"/>
    <cellStyle name="Comma 34 3 2 2 2 7" xfId="20562" xr:uid="{7C0E1EF4-1F1E-4609-99E1-DC3FD0BF83E7}"/>
    <cellStyle name="Comma 34 3 2 2 2 7 2" xfId="42231" xr:uid="{235BE1C1-EF8E-4264-A859-F917CA185075}"/>
    <cellStyle name="Comma 34 3 2 2 2 8" xfId="31765" xr:uid="{50DD3D16-EF8D-41D2-8047-207DED11FCB0}"/>
    <cellStyle name="Comma 34 3 2 2 3" xfId="13830" xr:uid="{0350D13F-5F59-4595-AD74-DABDF9D11BD6}"/>
    <cellStyle name="Comma 34 3 2 2 3 2" xfId="19062" xr:uid="{FF3CCD81-1BB7-4FF7-852B-3DB8D0F2617F}"/>
    <cellStyle name="Comma 34 3 2 2 3 2 2" xfId="29528" xr:uid="{DCB31E71-C615-46D7-8955-2705D799A353}"/>
    <cellStyle name="Comma 34 3 2 2 3 2 2 2" xfId="51197" xr:uid="{C3B874DF-C343-446A-A4DD-6FB8F29FEB24}"/>
    <cellStyle name="Comma 34 3 2 2 3 2 3" xfId="40731" xr:uid="{C92A0AAE-0188-4128-A3B0-467E1143E5CE}"/>
    <cellStyle name="Comma 34 3 2 2 3 3" xfId="24296" xr:uid="{ED12B4B2-853C-4E0E-ADC3-53D60E60CFFB}"/>
    <cellStyle name="Comma 34 3 2 2 3 3 2" xfId="45965" xr:uid="{2172ACE9-20D3-4D9A-A68A-4021048170C5}"/>
    <cellStyle name="Comma 34 3 2 2 3 4" xfId="35499" xr:uid="{159FD576-5C7F-47D6-82AF-F8B293B2E2DA}"/>
    <cellStyle name="Comma 34 3 2 2 4" xfId="31020" xr:uid="{A60232E2-599B-46BE-AAA9-D808E74CA46A}"/>
    <cellStyle name="Comma 34 3 2 3" xfId="9702" xr:uid="{ACE634E5-F188-4572-9E18-592B9F0DD58E}"/>
    <cellStyle name="Comma 34 3 2 3 2" xfId="11211" xr:uid="{5DCDD612-83F3-454E-88E9-C61FF79F03CF}"/>
    <cellStyle name="Comma 34 3 2 3 2 2" xfId="12705" xr:uid="{D13A2BC2-B0DF-4DA9-A669-22CF9CE5F221}"/>
    <cellStyle name="Comma 34 3 2 3 2 2 2" xfId="17941" xr:uid="{F89E6EB5-A842-49F4-9E2C-AF381EDE755E}"/>
    <cellStyle name="Comma 34 3 2 3 2 2 2 2" xfId="28407" xr:uid="{8D7970F5-7550-47C1-BA86-3269F65ED286}"/>
    <cellStyle name="Comma 34 3 2 3 2 2 2 2 2" xfId="50076" xr:uid="{B81602BD-1811-4335-AF58-D2F3BC188D7D}"/>
    <cellStyle name="Comma 34 3 2 3 2 2 2 3" xfId="39610" xr:uid="{D4EACF6D-3E0E-4A00-AFC5-DFEAD2887251}"/>
    <cellStyle name="Comma 34 3 2 3 2 2 3" xfId="23175" xr:uid="{1D27FF0A-8A93-4188-ABE6-5229D091B40A}"/>
    <cellStyle name="Comma 34 3 2 3 2 2 3 2" xfId="44844" xr:uid="{10ADDC3C-C67F-4D6E-93A9-FFFC507E2B69}"/>
    <cellStyle name="Comma 34 3 2 3 2 2 4" xfId="34378" xr:uid="{7DC84B38-33CF-4788-8CD3-CCB0E0304331}"/>
    <cellStyle name="Comma 34 3 2 3 2 3" xfId="16447" xr:uid="{2264B2B9-1E5E-42F6-8159-07A83E26138F}"/>
    <cellStyle name="Comma 34 3 2 3 2 3 2" xfId="26913" xr:uid="{CA8BA7E2-F347-4D73-8959-B922524C2130}"/>
    <cellStyle name="Comma 34 3 2 3 2 3 2 2" xfId="48582" xr:uid="{4D9D45E8-6D02-4C9B-BC5E-3D8AC16F06A7}"/>
    <cellStyle name="Comma 34 3 2 3 2 3 3" xfId="38116" xr:uid="{8D036BAE-B11D-488F-84FE-073E7BE901F0}"/>
    <cellStyle name="Comma 34 3 2 3 2 4" xfId="21681" xr:uid="{0E987725-FFE4-44A1-9027-445B1A66E3C5}"/>
    <cellStyle name="Comma 34 3 2 3 2 4 2" xfId="43350" xr:uid="{BD5E969F-BE90-4358-AA00-9576C1A86465}"/>
    <cellStyle name="Comma 34 3 2 3 2 5" xfId="32884" xr:uid="{3F92779C-93D7-4128-8D5E-E006330EA24E}"/>
    <cellStyle name="Comma 34 3 2 3 3" xfId="10464" xr:uid="{05ED0C63-D10D-430A-B1CB-BC2044F612E8}"/>
    <cellStyle name="Comma 34 3 2 3 3 2" xfId="15700" xr:uid="{9666CE47-AFB6-4DA1-9EF5-E3779333624C}"/>
    <cellStyle name="Comma 34 3 2 3 3 2 2" xfId="26166" xr:uid="{90E28E03-23C0-4C52-A4A0-CB09CD8E2004}"/>
    <cellStyle name="Comma 34 3 2 3 3 2 2 2" xfId="47835" xr:uid="{3F6BC3AD-5EBB-42C3-95A5-359A2F96174E}"/>
    <cellStyle name="Comma 34 3 2 3 3 2 3" xfId="37369" xr:uid="{6CAF7D10-BA17-4513-B3AF-95A3CC657256}"/>
    <cellStyle name="Comma 34 3 2 3 3 3" xfId="20934" xr:uid="{B6D9F8B0-3A2A-4903-9221-C862339851EF}"/>
    <cellStyle name="Comma 34 3 2 3 3 3 2" xfId="42603" xr:uid="{476BF1C3-E840-4386-AB9E-98C4217050E6}"/>
    <cellStyle name="Comma 34 3 2 3 3 4" xfId="32137" xr:uid="{EE91C56D-5632-4540-A710-2CD85F2E99BD}"/>
    <cellStyle name="Comma 34 3 2 3 4" xfId="11958" xr:uid="{1AE8B812-CBF2-4F70-8E2A-B0198E359085}"/>
    <cellStyle name="Comma 34 3 2 3 4 2" xfId="17194" xr:uid="{51358DA0-ED92-4C3D-8FE8-4ECF7A58C4FA}"/>
    <cellStyle name="Comma 34 3 2 3 4 2 2" xfId="27660" xr:uid="{456EC911-8BC0-4494-A93B-56C2EFFDFF56}"/>
    <cellStyle name="Comma 34 3 2 3 4 2 2 2" xfId="49329" xr:uid="{6422DDE2-BFAA-4EF8-8B0F-81418F4EBE72}"/>
    <cellStyle name="Comma 34 3 2 3 4 2 3" xfId="38863" xr:uid="{C8A8B4BB-04B0-4C3C-BA95-18941D202E65}"/>
    <cellStyle name="Comma 34 3 2 3 4 3" xfId="22428" xr:uid="{85BB61B6-9328-4CDA-BEE8-C30EF194D0CA}"/>
    <cellStyle name="Comma 34 3 2 3 4 3 2" xfId="44097" xr:uid="{40359486-A6D1-4F75-8655-6D31647F919C}"/>
    <cellStyle name="Comma 34 3 2 3 4 4" xfId="33631" xr:uid="{339A30B5-5B69-4DE6-936F-89D722B7345E}"/>
    <cellStyle name="Comma 34 3 2 3 5" xfId="14201" xr:uid="{DAA1539B-E9FB-4023-85DD-F3374276755F}"/>
    <cellStyle name="Comma 34 3 2 3 5 2" xfId="19433" xr:uid="{BDD7BE4C-7B99-432E-9C88-6A86B9D6337D}"/>
    <cellStyle name="Comma 34 3 2 3 5 2 2" xfId="29899" xr:uid="{0968C4B5-63C9-4689-9880-99E0DCA9220B}"/>
    <cellStyle name="Comma 34 3 2 3 5 2 2 2" xfId="51568" xr:uid="{4002CE1D-05AE-47DC-ACE5-79CD7DEBA80D}"/>
    <cellStyle name="Comma 34 3 2 3 5 2 3" xfId="41102" xr:uid="{31AA5E12-B1FD-4540-B2D8-0798A20DEA20}"/>
    <cellStyle name="Comma 34 3 2 3 5 3" xfId="24667" xr:uid="{B59B6313-30EB-422E-8D81-060D6158C99A}"/>
    <cellStyle name="Comma 34 3 2 3 5 3 2" xfId="46336" xr:uid="{191086DC-5C57-4391-9661-9A9E7E692A34}"/>
    <cellStyle name="Comma 34 3 2 3 5 4" xfId="35870" xr:uid="{393AA5B3-90BC-4662-8E0D-CCA1E1B7F76B}"/>
    <cellStyle name="Comma 34 3 2 3 6" xfId="14954" xr:uid="{352D1834-CE21-436D-93CA-961B98F7D602}"/>
    <cellStyle name="Comma 34 3 2 3 6 2" xfId="25420" xr:uid="{7E4B9D4D-DBC7-4D35-AC28-581A76F2DD7A}"/>
    <cellStyle name="Comma 34 3 2 3 6 2 2" xfId="47089" xr:uid="{56121487-F3B0-44FB-9D37-1C2A99B71A5C}"/>
    <cellStyle name="Comma 34 3 2 3 6 3" xfId="36623" xr:uid="{5FC8E76A-B773-4CB2-B0DA-FA0FB99D7F50}"/>
    <cellStyle name="Comma 34 3 2 3 7" xfId="20188" xr:uid="{93E6750B-95C7-4F7A-9C7D-9E06B6612BD6}"/>
    <cellStyle name="Comma 34 3 2 3 7 2" xfId="41857" xr:uid="{B039DDA1-78D5-47C5-AFFF-D65970AED898}"/>
    <cellStyle name="Comma 34 3 2 3 8" xfId="31391" xr:uid="{9954A323-30AB-47CF-8550-3C724A8A49F6}"/>
    <cellStyle name="Comma 34 3 2 4" xfId="13459" xr:uid="{D3937E42-6027-42EB-9C05-D31406E27113}"/>
    <cellStyle name="Comma 34 3 2 4 2" xfId="18691" xr:uid="{EC5B7E62-915A-450B-82BD-100CD0FD2CA7}"/>
    <cellStyle name="Comma 34 3 2 4 2 2" xfId="29157" xr:uid="{8D4EB96A-7790-4EB3-8436-A5FD10D597F8}"/>
    <cellStyle name="Comma 34 3 2 4 2 2 2" xfId="50826" xr:uid="{8ADC913D-3A96-4373-9A39-C5EF61F23A1F}"/>
    <cellStyle name="Comma 34 3 2 4 2 3" xfId="40360" xr:uid="{5D44AB4B-FA6C-4C51-97AF-0CF32CED50BF}"/>
    <cellStyle name="Comma 34 3 2 4 3" xfId="23925" xr:uid="{523AA766-093B-4C12-8477-CA488ECCF4A6}"/>
    <cellStyle name="Comma 34 3 2 4 3 2" xfId="45594" xr:uid="{B04D1B5B-7D08-4054-A43E-60EE1F84BF80}"/>
    <cellStyle name="Comma 34 3 2 4 4" xfId="35128" xr:uid="{4177A174-CF46-4B65-8A86-E6EDC89DC6E5}"/>
    <cellStyle name="Comma 34 3 2 5" xfId="30649" xr:uid="{E118A011-1E59-4B33-8BE6-7EFF3693D47B}"/>
    <cellStyle name="Comma 34 3 3" xfId="9180" xr:uid="{00000000-0005-0000-0000-000010020000}"/>
    <cellStyle name="Comma 34 3 3 2" xfId="9929" xr:uid="{0B2F0413-0700-4674-9BF5-1713D4B2BDFF}"/>
    <cellStyle name="Comma 34 3 3 2 2" xfId="11438" xr:uid="{680D732C-13B4-484B-BBEE-625421675D93}"/>
    <cellStyle name="Comma 34 3 3 2 2 2" xfId="12932" xr:uid="{B6483B0D-357B-4D56-A58E-B21DC96726B5}"/>
    <cellStyle name="Comma 34 3 3 2 2 2 2" xfId="18168" xr:uid="{76330290-F7BC-4F89-B22B-9A43355FF71D}"/>
    <cellStyle name="Comma 34 3 3 2 2 2 2 2" xfId="28634" xr:uid="{F2C32613-999E-4656-AAA1-05F6741E7E78}"/>
    <cellStyle name="Comma 34 3 3 2 2 2 2 2 2" xfId="50303" xr:uid="{60DB679E-7154-4E75-892D-09DB47E83E6F}"/>
    <cellStyle name="Comma 34 3 3 2 2 2 2 3" xfId="39837" xr:uid="{5AC102FE-CCA8-4F90-AF41-C559A81852FB}"/>
    <cellStyle name="Comma 34 3 3 2 2 2 3" xfId="23402" xr:uid="{E8C2E9C1-7AE9-43F5-A984-85A6C1489469}"/>
    <cellStyle name="Comma 34 3 3 2 2 2 3 2" xfId="45071" xr:uid="{A63EDF81-4988-4300-BA5A-505303CF053A}"/>
    <cellStyle name="Comma 34 3 3 2 2 2 4" xfId="34605" xr:uid="{3FCF5D41-F45F-4818-B686-7412AB07F64D}"/>
    <cellStyle name="Comma 34 3 3 2 2 3" xfId="16674" xr:uid="{112257D4-E8EC-438F-B203-1D81A1E5A81F}"/>
    <cellStyle name="Comma 34 3 3 2 2 3 2" xfId="27140" xr:uid="{0BE4810E-7E6E-4A50-9B6A-0F892D0FD032}"/>
    <cellStyle name="Comma 34 3 3 2 2 3 2 2" xfId="48809" xr:uid="{CAC3DD0A-8673-4B0B-B1FB-0E57752884A3}"/>
    <cellStyle name="Comma 34 3 3 2 2 3 3" xfId="38343" xr:uid="{A24985AC-C71A-4156-9E05-A14C958A53B4}"/>
    <cellStyle name="Comma 34 3 3 2 2 4" xfId="21908" xr:uid="{C38E41ED-503F-4435-9599-035A4FA0D6F2}"/>
    <cellStyle name="Comma 34 3 3 2 2 4 2" xfId="43577" xr:uid="{75F5BCF1-762C-49CD-A468-2A76A9AFE3E6}"/>
    <cellStyle name="Comma 34 3 3 2 2 5" xfId="33111" xr:uid="{370AD672-A9B7-4C41-B1E1-AB979694406B}"/>
    <cellStyle name="Comma 34 3 3 2 3" xfId="10691" xr:uid="{6351638D-402F-436E-B48D-423668EF1CFA}"/>
    <cellStyle name="Comma 34 3 3 2 3 2" xfId="15927" xr:uid="{3744B0CD-EC45-4531-9B24-88D5081ECD7D}"/>
    <cellStyle name="Comma 34 3 3 2 3 2 2" xfId="26393" xr:uid="{10DBDECE-3961-4D6D-A0FD-1B328227C54D}"/>
    <cellStyle name="Comma 34 3 3 2 3 2 2 2" xfId="48062" xr:uid="{5E254BEE-ABBF-4B72-9A1B-CF8A211A2904}"/>
    <cellStyle name="Comma 34 3 3 2 3 2 3" xfId="37596" xr:uid="{ADBB7154-5CB8-44A8-95BF-F9C1020BE436}"/>
    <cellStyle name="Comma 34 3 3 2 3 3" xfId="21161" xr:uid="{E7B2A28F-B67B-40A5-8533-98D2668EA056}"/>
    <cellStyle name="Comma 34 3 3 2 3 3 2" xfId="42830" xr:uid="{6CB2DD55-ACDD-4C34-9AB9-425885988E70}"/>
    <cellStyle name="Comma 34 3 3 2 3 4" xfId="32364" xr:uid="{ECEC1E29-0370-43E4-9C31-9CEAA6A025D8}"/>
    <cellStyle name="Comma 34 3 3 2 4" xfId="12185" xr:uid="{04597997-BACF-43B3-82A3-CDD7BBFD7D41}"/>
    <cellStyle name="Comma 34 3 3 2 4 2" xfId="17421" xr:uid="{BDAA2EAF-2632-446E-80AD-0ED148CA75EE}"/>
    <cellStyle name="Comma 34 3 3 2 4 2 2" xfId="27887" xr:uid="{29DB7DD0-B9DB-405E-A694-FBE3D7C7B939}"/>
    <cellStyle name="Comma 34 3 3 2 4 2 2 2" xfId="49556" xr:uid="{08865BE0-B623-4F84-8EC7-06CB8100D029}"/>
    <cellStyle name="Comma 34 3 3 2 4 2 3" xfId="39090" xr:uid="{4510FF00-744F-4F8F-9975-FBF7FA258CC7}"/>
    <cellStyle name="Comma 34 3 3 2 4 3" xfId="22655" xr:uid="{BC436758-393E-4BCA-AC46-7BBF731DB0B0}"/>
    <cellStyle name="Comma 34 3 3 2 4 3 2" xfId="44324" xr:uid="{68485630-580B-4971-BA91-F92195E0E0FB}"/>
    <cellStyle name="Comma 34 3 3 2 4 4" xfId="33858" xr:uid="{5389D526-6FD6-4ACB-9049-CEE4A19679EE}"/>
    <cellStyle name="Comma 34 3 3 2 5" xfId="14428" xr:uid="{34D21654-844C-425F-B96B-557C51685B2F}"/>
    <cellStyle name="Comma 34 3 3 2 5 2" xfId="19660" xr:uid="{DB916BDD-F61C-46B8-995C-971C3F28D205}"/>
    <cellStyle name="Comma 34 3 3 2 5 2 2" xfId="30126" xr:uid="{B347AE2C-5937-4E59-8241-857459B2C6B8}"/>
    <cellStyle name="Comma 34 3 3 2 5 2 2 2" xfId="51795" xr:uid="{E8A0C4F5-00C4-4542-AC55-6D568220B6FC}"/>
    <cellStyle name="Comma 34 3 3 2 5 2 3" xfId="41329" xr:uid="{E4848055-CC55-4B88-8879-A9100C67C471}"/>
    <cellStyle name="Comma 34 3 3 2 5 3" xfId="24894" xr:uid="{A691419E-EC08-43BF-87A6-8C64D2C70750}"/>
    <cellStyle name="Comma 34 3 3 2 5 3 2" xfId="46563" xr:uid="{2E191696-F86B-47D9-A44F-319C5628E291}"/>
    <cellStyle name="Comma 34 3 3 2 5 4" xfId="36097" xr:uid="{4F372F23-674A-4E82-8165-03CCA658F45C}"/>
    <cellStyle name="Comma 34 3 3 2 6" xfId="15181" xr:uid="{B298272C-CEC9-490C-98D2-AA9BC80ACDEE}"/>
    <cellStyle name="Comma 34 3 3 2 6 2" xfId="25647" xr:uid="{3AC34057-6812-49AB-A2DF-94A06587882E}"/>
    <cellStyle name="Comma 34 3 3 2 6 2 2" xfId="47316" xr:uid="{45A373EC-896E-4257-AFD8-E16F55FD28A2}"/>
    <cellStyle name="Comma 34 3 3 2 6 3" xfId="36850" xr:uid="{91C42AE7-64CA-408E-8D4B-27AEB01483A2}"/>
    <cellStyle name="Comma 34 3 3 2 7" xfId="20415" xr:uid="{B15AD604-A55D-4347-BFB5-48464FFA6264}"/>
    <cellStyle name="Comma 34 3 3 2 7 2" xfId="42084" xr:uid="{DF1D571C-676F-4DA7-9E5C-4C7AE59B27CA}"/>
    <cellStyle name="Comma 34 3 3 2 8" xfId="31618" xr:uid="{C38C51F8-1186-4AF9-B520-85DF51AAA58A}"/>
    <cellStyle name="Comma 34 3 3 3" xfId="13683" xr:uid="{7731AAD3-7F36-4020-BBE8-AF53656B2692}"/>
    <cellStyle name="Comma 34 3 3 3 2" xfId="18915" xr:uid="{3B878FC2-E310-4430-A7C8-BE77B8962ECC}"/>
    <cellStyle name="Comma 34 3 3 3 2 2" xfId="29381" xr:uid="{DE58A37B-02A2-4398-A6BA-04263DA88D27}"/>
    <cellStyle name="Comma 34 3 3 3 2 2 2" xfId="51050" xr:uid="{9CD41029-9474-4D2A-90BC-F34012CC3B46}"/>
    <cellStyle name="Comma 34 3 3 3 2 3" xfId="40584" xr:uid="{3B947CB9-678B-439A-B305-0DB02AB25D2E}"/>
    <cellStyle name="Comma 34 3 3 3 3" xfId="24149" xr:uid="{BF3A0E1F-F9D4-4323-92CB-93806BBDCC26}"/>
    <cellStyle name="Comma 34 3 3 3 3 2" xfId="45818" xr:uid="{09290550-2F00-456D-A354-5ABEC9FD5863}"/>
    <cellStyle name="Comma 34 3 3 3 4" xfId="35352" xr:uid="{E9D34A7D-A780-4AA6-ACEB-87E0DC89D1FE}"/>
    <cellStyle name="Comma 34 3 3 4" xfId="30873" xr:uid="{76DE0D1A-3A72-41F7-AFF3-F35F8D6EF252}"/>
    <cellStyle name="Comma 34 3 4" xfId="9555" xr:uid="{7363CE00-9605-4D7F-8589-18F84D9FFB1B}"/>
    <cellStyle name="Comma 34 3 4 2" xfId="11064" xr:uid="{F537F471-5D09-430C-AFD6-36C0B1515C60}"/>
    <cellStyle name="Comma 34 3 4 2 2" xfId="12558" xr:uid="{B2535BBC-CD2B-4504-A799-C412113496B9}"/>
    <cellStyle name="Comma 34 3 4 2 2 2" xfId="17794" xr:uid="{47098E3E-4A5B-45AB-A933-A3C61F817A6F}"/>
    <cellStyle name="Comma 34 3 4 2 2 2 2" xfId="28260" xr:uid="{C69E4FB9-CB39-460D-A26A-DA335F080EE6}"/>
    <cellStyle name="Comma 34 3 4 2 2 2 2 2" xfId="49929" xr:uid="{444A303E-7E8C-4C03-815D-0AA87AD0A3EF}"/>
    <cellStyle name="Comma 34 3 4 2 2 2 3" xfId="39463" xr:uid="{E194D3C0-ED11-4D0C-8798-8136DCF65C7D}"/>
    <cellStyle name="Comma 34 3 4 2 2 3" xfId="23028" xr:uid="{8BF2553D-C215-4026-94C0-DE0D1C435C90}"/>
    <cellStyle name="Comma 34 3 4 2 2 3 2" xfId="44697" xr:uid="{A723FD3E-E7FC-42F4-B745-5C6377FD1AAC}"/>
    <cellStyle name="Comma 34 3 4 2 2 4" xfId="34231" xr:uid="{C4C5EBDE-6B58-4531-AF76-DBF07D644AC6}"/>
    <cellStyle name="Comma 34 3 4 2 3" xfId="16300" xr:uid="{A7964BC8-9429-48DD-B7EB-E667BE8D695B}"/>
    <cellStyle name="Comma 34 3 4 2 3 2" xfId="26766" xr:uid="{48666674-755C-4AC0-A661-704B1A3B7F79}"/>
    <cellStyle name="Comma 34 3 4 2 3 2 2" xfId="48435" xr:uid="{47771E4D-C3F8-466A-8E64-00B39760EAF4}"/>
    <cellStyle name="Comma 34 3 4 2 3 3" xfId="37969" xr:uid="{F0ABFC5A-2C1E-43B7-BCE5-ED7AD3B74B8F}"/>
    <cellStyle name="Comma 34 3 4 2 4" xfId="21534" xr:uid="{10CC6166-23D2-47DC-87F3-8E2327627FC3}"/>
    <cellStyle name="Comma 34 3 4 2 4 2" xfId="43203" xr:uid="{FF7B1521-1394-408F-A311-D5AA611FBADE}"/>
    <cellStyle name="Comma 34 3 4 2 5" xfId="32737" xr:uid="{2FA11E83-E995-4395-8DCB-0718BC97FD92}"/>
    <cellStyle name="Comma 34 3 4 3" xfId="10317" xr:uid="{8302FD1A-24AA-46A7-A7B7-999BB2A3AE6B}"/>
    <cellStyle name="Comma 34 3 4 3 2" xfId="15553" xr:uid="{10C957B8-A793-4CBF-BF83-DC1B0A4840A4}"/>
    <cellStyle name="Comma 34 3 4 3 2 2" xfId="26019" xr:uid="{D583D11A-D014-47B6-B488-1A896CFDD69B}"/>
    <cellStyle name="Comma 34 3 4 3 2 2 2" xfId="47688" xr:uid="{17BB8821-0B82-48C8-A21E-52447740A61F}"/>
    <cellStyle name="Comma 34 3 4 3 2 3" xfId="37222" xr:uid="{9D4C3E32-DF2C-4F74-AE06-06823FA25DDB}"/>
    <cellStyle name="Comma 34 3 4 3 3" xfId="20787" xr:uid="{5C71C813-5549-44A6-8881-348C646EB3C3}"/>
    <cellStyle name="Comma 34 3 4 3 3 2" xfId="42456" xr:uid="{20FBE63A-8088-4937-BAE0-BE1394E4E4FE}"/>
    <cellStyle name="Comma 34 3 4 3 4" xfId="31990" xr:uid="{7AAA864B-13D3-4495-BA96-40BF1817AE2D}"/>
    <cellStyle name="Comma 34 3 4 4" xfId="11811" xr:uid="{F32AE236-00B0-4196-8063-13EC929FB7E9}"/>
    <cellStyle name="Comma 34 3 4 4 2" xfId="17047" xr:uid="{5C2B3614-61AB-426D-B99D-C29CB629A714}"/>
    <cellStyle name="Comma 34 3 4 4 2 2" xfId="27513" xr:uid="{1F601CC3-1687-467C-9377-111715BA96D2}"/>
    <cellStyle name="Comma 34 3 4 4 2 2 2" xfId="49182" xr:uid="{A91ADA79-D866-4D48-B72D-C8A467715131}"/>
    <cellStyle name="Comma 34 3 4 4 2 3" xfId="38716" xr:uid="{7A929074-A022-4501-9AE5-11ED2B8EDDC3}"/>
    <cellStyle name="Comma 34 3 4 4 3" xfId="22281" xr:uid="{989C0983-C93E-4523-867E-4768D865A2F3}"/>
    <cellStyle name="Comma 34 3 4 4 3 2" xfId="43950" xr:uid="{5BB8DDF6-7A44-41CD-A6A4-77903DF51E5E}"/>
    <cellStyle name="Comma 34 3 4 4 4" xfId="33484" xr:uid="{47A9B930-DF3F-45BD-BABA-FF1F8919E806}"/>
    <cellStyle name="Comma 34 3 4 5" xfId="14054" xr:uid="{3F167C2B-D5C9-417C-A77E-2BD487CADE22}"/>
    <cellStyle name="Comma 34 3 4 5 2" xfId="19286" xr:uid="{DF2C0B47-97FD-4D4F-8894-6F654DC2DD40}"/>
    <cellStyle name="Comma 34 3 4 5 2 2" xfId="29752" xr:uid="{DA8205CB-AAD1-4C6A-9961-F5BD795F965D}"/>
    <cellStyle name="Comma 34 3 4 5 2 2 2" xfId="51421" xr:uid="{28D296BF-79B6-4256-883E-EDAA6CACD936}"/>
    <cellStyle name="Comma 34 3 4 5 2 3" xfId="40955" xr:uid="{21E48F75-1701-4988-AA86-C6E2B9839798}"/>
    <cellStyle name="Comma 34 3 4 5 3" xfId="24520" xr:uid="{6D10E964-42C7-4269-BA26-A077AAC83837}"/>
    <cellStyle name="Comma 34 3 4 5 3 2" xfId="46189" xr:uid="{DC5A9FE9-466B-4BC0-914D-749BEB45068F}"/>
    <cellStyle name="Comma 34 3 4 5 4" xfId="35723" xr:uid="{32158D98-3D05-4EFB-884B-324E466175A6}"/>
    <cellStyle name="Comma 34 3 4 6" xfId="14807" xr:uid="{0736074F-BDBE-4FD6-BD87-BD3A68FFCA80}"/>
    <cellStyle name="Comma 34 3 4 6 2" xfId="25273" xr:uid="{E7AF265E-C30C-4DB5-9105-96F1A6C7C1A7}"/>
    <cellStyle name="Comma 34 3 4 6 2 2" xfId="46942" xr:uid="{1C4A3043-7541-48A1-BCDF-B548B3D180E5}"/>
    <cellStyle name="Comma 34 3 4 6 3" xfId="36476" xr:uid="{D1E5AF7F-7A09-4B7A-9C47-2821B9688138}"/>
    <cellStyle name="Comma 34 3 4 7" xfId="20041" xr:uid="{8A009589-4EAB-42AC-88C3-73D853B9E10A}"/>
    <cellStyle name="Comma 34 3 4 7 2" xfId="41710" xr:uid="{C4233139-DD08-47BD-86FB-F6F7EDE5CAC4}"/>
    <cellStyle name="Comma 34 3 4 8" xfId="31244" xr:uid="{BDAB1246-E435-4D03-884D-3B58B0F80917}"/>
    <cellStyle name="Comma 34 3 5" xfId="13312" xr:uid="{9BF68986-67D5-4811-8DEC-1DE7E216BC1B}"/>
    <cellStyle name="Comma 34 3 5 2" xfId="18544" xr:uid="{FEB37695-6E88-4D7E-B29F-BA11ACEAEF07}"/>
    <cellStyle name="Comma 34 3 5 2 2" xfId="29010" xr:uid="{F11B705F-97AA-4794-B4A7-15F240068BF6}"/>
    <cellStyle name="Comma 34 3 5 2 2 2" xfId="50679" xr:uid="{FE5EFC74-5FD0-491E-90C5-D56EA1862CED}"/>
    <cellStyle name="Comma 34 3 5 2 3" xfId="40213" xr:uid="{10B93335-7A7D-47E9-BE01-2BBF1E33D11A}"/>
    <cellStyle name="Comma 34 3 5 3" xfId="23778" xr:uid="{0BECF860-FFE3-40E0-971D-F99C9DB80FAC}"/>
    <cellStyle name="Comma 34 3 5 3 2" xfId="45447" xr:uid="{892E89CE-108F-4727-B3E2-0BEB6F7FE52D}"/>
    <cellStyle name="Comma 34 3 5 4" xfId="34981" xr:uid="{481A16EA-B6FA-4CD8-973E-D86AFA29FC5D}"/>
    <cellStyle name="Comma 34 3 6" xfId="30502" xr:uid="{DD23266B-7A81-4F15-A7C6-EEED32AD9F16}"/>
    <cellStyle name="Comma 34 4" xfId="574" xr:uid="{00000000-0005-0000-0000-000011020000}"/>
    <cellStyle name="Comma 34 4 2" xfId="9328" xr:uid="{00000000-0005-0000-0000-000012020000}"/>
    <cellStyle name="Comma 34 4 2 2" xfId="10077" xr:uid="{8027AB35-6402-4279-9A18-F87D3B653135}"/>
    <cellStyle name="Comma 34 4 2 2 2" xfId="11586" xr:uid="{D42FFEDA-5A28-4AA4-B056-ED798711F9AB}"/>
    <cellStyle name="Comma 34 4 2 2 2 2" xfId="13080" xr:uid="{88CE0F16-F0F5-4036-B5D0-AEC6A7F371F4}"/>
    <cellStyle name="Comma 34 4 2 2 2 2 2" xfId="18316" xr:uid="{9A04027D-2117-4841-8717-0402170DC282}"/>
    <cellStyle name="Comma 34 4 2 2 2 2 2 2" xfId="28782" xr:uid="{EEF68E78-8219-4C83-8B48-ED21D721D1D3}"/>
    <cellStyle name="Comma 34 4 2 2 2 2 2 2 2" xfId="50451" xr:uid="{A8BC3CFA-328A-4153-BB79-977CEC58F9CC}"/>
    <cellStyle name="Comma 34 4 2 2 2 2 2 3" xfId="39985" xr:uid="{D39B7240-A57D-4427-9104-FC3E60E7D713}"/>
    <cellStyle name="Comma 34 4 2 2 2 2 3" xfId="23550" xr:uid="{EFB8E1E8-7BAE-4530-A1A9-6EC68D920E5F}"/>
    <cellStyle name="Comma 34 4 2 2 2 2 3 2" xfId="45219" xr:uid="{0E490DCD-64D2-44E1-A2BC-44EEDDE297ED}"/>
    <cellStyle name="Comma 34 4 2 2 2 2 4" xfId="34753" xr:uid="{38C3106B-B60B-4F14-A068-2D65D8DD2553}"/>
    <cellStyle name="Comma 34 4 2 2 2 3" xfId="16822" xr:uid="{4E826248-13A8-4F7D-8210-63B6F09A136F}"/>
    <cellStyle name="Comma 34 4 2 2 2 3 2" xfId="27288" xr:uid="{BB012A53-E5A6-41D7-9373-1F933DE2A55F}"/>
    <cellStyle name="Comma 34 4 2 2 2 3 2 2" xfId="48957" xr:uid="{AF2810BC-6152-4822-AD79-0DF8D4E342BB}"/>
    <cellStyle name="Comma 34 4 2 2 2 3 3" xfId="38491" xr:uid="{4998274E-4A64-4D4B-972D-1C36DB394258}"/>
    <cellStyle name="Comma 34 4 2 2 2 4" xfId="22056" xr:uid="{5D89150C-BD9B-4430-9F86-58B96B8C6169}"/>
    <cellStyle name="Comma 34 4 2 2 2 4 2" xfId="43725" xr:uid="{7E8FA947-C78F-4248-A0BC-725B67BCA181}"/>
    <cellStyle name="Comma 34 4 2 2 2 5" xfId="33259" xr:uid="{97C772E3-9AD4-4CCA-AF02-076ABD199B8D}"/>
    <cellStyle name="Comma 34 4 2 2 3" xfId="10839" xr:uid="{70ECA0BC-1EC8-45BD-AF0A-3B28DE06F4A0}"/>
    <cellStyle name="Comma 34 4 2 2 3 2" xfId="16075" xr:uid="{4BB6F102-5052-481F-8B54-932C850DD40B}"/>
    <cellStyle name="Comma 34 4 2 2 3 2 2" xfId="26541" xr:uid="{5459B2B9-FF9B-4B06-BF86-DC9A760943F3}"/>
    <cellStyle name="Comma 34 4 2 2 3 2 2 2" xfId="48210" xr:uid="{7859AA11-57DF-4B34-A615-83C1B8653C0E}"/>
    <cellStyle name="Comma 34 4 2 2 3 2 3" xfId="37744" xr:uid="{998A5330-13C2-43BD-A8C8-8F73303D66CC}"/>
    <cellStyle name="Comma 34 4 2 2 3 3" xfId="21309" xr:uid="{BC6039F9-128A-40F8-AF48-9806432ADAF2}"/>
    <cellStyle name="Comma 34 4 2 2 3 3 2" xfId="42978" xr:uid="{CD0BC8D0-CEAB-4CDA-986D-04ACF82BAC4C}"/>
    <cellStyle name="Comma 34 4 2 2 3 4" xfId="32512" xr:uid="{03495CD2-B037-48CB-A040-FA6B04A6B663}"/>
    <cellStyle name="Comma 34 4 2 2 4" xfId="12333" xr:uid="{0F320815-561C-4EE6-AD5F-BAB00360A264}"/>
    <cellStyle name="Comma 34 4 2 2 4 2" xfId="17569" xr:uid="{E074CB30-B0A2-480C-B60A-D969E522B459}"/>
    <cellStyle name="Comma 34 4 2 2 4 2 2" xfId="28035" xr:uid="{4A190179-8781-45F5-B17C-83872D8D0CE8}"/>
    <cellStyle name="Comma 34 4 2 2 4 2 2 2" xfId="49704" xr:uid="{90F15363-C9E9-44F4-9FE9-3CFD769B4020}"/>
    <cellStyle name="Comma 34 4 2 2 4 2 3" xfId="39238" xr:uid="{C213AD03-A84A-459B-AD65-3DF252D9C9A9}"/>
    <cellStyle name="Comma 34 4 2 2 4 3" xfId="22803" xr:uid="{BC2953A4-3DC9-43AB-9546-7ED0EFF4EE98}"/>
    <cellStyle name="Comma 34 4 2 2 4 3 2" xfId="44472" xr:uid="{AA5ABE3A-246A-48A2-B741-7C98C8287F08}"/>
    <cellStyle name="Comma 34 4 2 2 4 4" xfId="34006" xr:uid="{2DE18EBF-8785-442C-BFD2-D349AEC67916}"/>
    <cellStyle name="Comma 34 4 2 2 5" xfId="14576" xr:uid="{46209A7F-0026-4FD4-B981-9B5ED043E160}"/>
    <cellStyle name="Comma 34 4 2 2 5 2" xfId="19808" xr:uid="{0E4EBE20-5A66-4C01-B8C9-E2342268EF35}"/>
    <cellStyle name="Comma 34 4 2 2 5 2 2" xfId="30274" xr:uid="{FD9B0C26-0D80-40C3-BB2A-4E4A7A5E2322}"/>
    <cellStyle name="Comma 34 4 2 2 5 2 2 2" xfId="51943" xr:uid="{85256A7C-E99B-4138-9808-B61764D0D59E}"/>
    <cellStyle name="Comma 34 4 2 2 5 2 3" xfId="41477" xr:uid="{62F26306-FD40-4FF1-9196-BC5DB0217979}"/>
    <cellStyle name="Comma 34 4 2 2 5 3" xfId="25042" xr:uid="{7E01A0B6-38BF-434F-8B5D-053DAAA7C2DC}"/>
    <cellStyle name="Comma 34 4 2 2 5 3 2" xfId="46711" xr:uid="{F22180F0-A294-4F18-8465-A163EAEEB052}"/>
    <cellStyle name="Comma 34 4 2 2 5 4" xfId="36245" xr:uid="{9C4AD72A-C070-4871-8D48-53AAAB4DD504}"/>
    <cellStyle name="Comma 34 4 2 2 6" xfId="15329" xr:uid="{2F5AE231-77A2-4AC0-8F2E-EF8E846861CA}"/>
    <cellStyle name="Comma 34 4 2 2 6 2" xfId="25795" xr:uid="{BC4C06A8-FAF0-4367-BDFD-8859CADD14C1}"/>
    <cellStyle name="Comma 34 4 2 2 6 2 2" xfId="47464" xr:uid="{680C4314-1037-44D1-9170-77E1CDD8E957}"/>
    <cellStyle name="Comma 34 4 2 2 6 3" xfId="36998" xr:uid="{270DAC00-E800-4196-BD87-FF7A71681607}"/>
    <cellStyle name="Comma 34 4 2 2 7" xfId="20563" xr:uid="{E81D3599-0CE7-4002-AF4B-021F59E8B424}"/>
    <cellStyle name="Comma 34 4 2 2 7 2" xfId="42232" xr:uid="{A2929223-5AFC-4AFF-AE6E-CC1C36E21D76}"/>
    <cellStyle name="Comma 34 4 2 2 8" xfId="31766" xr:uid="{0F28EB7D-A048-43BF-8350-4733747EC96F}"/>
    <cellStyle name="Comma 34 4 2 3" xfId="13831" xr:uid="{8E4EAC3E-40E8-40D3-B2E4-02B34D6487EC}"/>
    <cellStyle name="Comma 34 4 2 3 2" xfId="19063" xr:uid="{DD22AD09-7663-4832-AB7C-1A5FF00FC6C3}"/>
    <cellStyle name="Comma 34 4 2 3 2 2" xfId="29529" xr:uid="{2DA3F5F1-7A9D-4DB7-83DE-21AE0E78E9D3}"/>
    <cellStyle name="Comma 34 4 2 3 2 2 2" xfId="51198" xr:uid="{C5A94C13-7C24-4103-9640-1D403C07A935}"/>
    <cellStyle name="Comma 34 4 2 3 2 3" xfId="40732" xr:uid="{5B0B8494-4303-478E-AAD3-89DF59DC11E4}"/>
    <cellStyle name="Comma 34 4 2 3 3" xfId="24297" xr:uid="{F8294899-62A9-422C-9FD2-84FE8014CB9A}"/>
    <cellStyle name="Comma 34 4 2 3 3 2" xfId="45966" xr:uid="{4F3CFF7C-801A-4FB4-ADD5-78C8B58A9DF1}"/>
    <cellStyle name="Comma 34 4 2 3 4" xfId="35500" xr:uid="{4A4FBF6E-4789-41AE-9975-04997E33C7A5}"/>
    <cellStyle name="Comma 34 4 2 4" xfId="31021" xr:uid="{3D13AAC3-FBFA-424F-8F43-A9887953FB77}"/>
    <cellStyle name="Comma 34 4 3" xfId="9703" xr:uid="{E08C692E-9CEF-4F71-8471-540FE05ABC0E}"/>
    <cellStyle name="Comma 34 4 3 2" xfId="11212" xr:uid="{71BA4D6C-C148-47FD-A36A-9962D6A4824E}"/>
    <cellStyle name="Comma 34 4 3 2 2" xfId="12706" xr:uid="{EA15424C-215B-4D5F-8933-26D3449F099C}"/>
    <cellStyle name="Comma 34 4 3 2 2 2" xfId="17942" xr:uid="{6FA5F9C4-D7CE-45AB-9939-11C74B37C833}"/>
    <cellStyle name="Comma 34 4 3 2 2 2 2" xfId="28408" xr:uid="{E0EB1FB2-6CDC-4FA1-8EF8-AF23312208D2}"/>
    <cellStyle name="Comma 34 4 3 2 2 2 2 2" xfId="50077" xr:uid="{2117A8F9-BADC-406C-ACD2-D88779E42706}"/>
    <cellStyle name="Comma 34 4 3 2 2 2 3" xfId="39611" xr:uid="{2B9A9C3F-3036-4FDC-9A89-768727EAF6EC}"/>
    <cellStyle name="Comma 34 4 3 2 2 3" xfId="23176" xr:uid="{8B68FF91-8147-4936-9EFA-F6764E5B0A04}"/>
    <cellStyle name="Comma 34 4 3 2 2 3 2" xfId="44845" xr:uid="{B57098A5-DC00-40CB-AFA3-10CE09B87375}"/>
    <cellStyle name="Comma 34 4 3 2 2 4" xfId="34379" xr:uid="{5612C3CE-6823-461C-95D6-AD5D91E09263}"/>
    <cellStyle name="Comma 34 4 3 2 3" xfId="16448" xr:uid="{CAD97D43-9EA4-4F43-9C0E-DA404D6C813E}"/>
    <cellStyle name="Comma 34 4 3 2 3 2" xfId="26914" xr:uid="{64BC10B9-293E-41EA-BA21-817BB7F1C5A2}"/>
    <cellStyle name="Comma 34 4 3 2 3 2 2" xfId="48583" xr:uid="{E5426198-0D61-4C51-A5D3-84D595870A26}"/>
    <cellStyle name="Comma 34 4 3 2 3 3" xfId="38117" xr:uid="{8E83C3A0-3A7A-4A6C-B3F9-64210564B323}"/>
    <cellStyle name="Comma 34 4 3 2 4" xfId="21682" xr:uid="{CAE0A445-8F69-4CB4-86D4-A5BB570A89EF}"/>
    <cellStyle name="Comma 34 4 3 2 4 2" xfId="43351" xr:uid="{EDBE12F1-EC75-4566-AD36-FCB03147ECE4}"/>
    <cellStyle name="Comma 34 4 3 2 5" xfId="32885" xr:uid="{953AF4E7-D70B-434F-B0B7-9288C41EDB16}"/>
    <cellStyle name="Comma 34 4 3 3" xfId="10465" xr:uid="{74E512C8-16B0-4879-98A9-C79E307CA8D6}"/>
    <cellStyle name="Comma 34 4 3 3 2" xfId="15701" xr:uid="{BBF27C6A-7F16-425D-B410-B1A6E3B84C6D}"/>
    <cellStyle name="Comma 34 4 3 3 2 2" xfId="26167" xr:uid="{A4D98369-7294-4CA7-A9F3-BFC116684D9F}"/>
    <cellStyle name="Comma 34 4 3 3 2 2 2" xfId="47836" xr:uid="{78886444-FCF2-42A3-8567-D10E6DBB5B89}"/>
    <cellStyle name="Comma 34 4 3 3 2 3" xfId="37370" xr:uid="{7D7088C0-E35B-4C06-82A6-D8C43D0B322D}"/>
    <cellStyle name="Comma 34 4 3 3 3" xfId="20935" xr:uid="{9E4B11EB-028E-4B8A-B101-5BDC78400D5E}"/>
    <cellStyle name="Comma 34 4 3 3 3 2" xfId="42604" xr:uid="{2B42070B-2258-42CD-8B7F-77CF261F80A6}"/>
    <cellStyle name="Comma 34 4 3 3 4" xfId="32138" xr:uid="{BF72CD6B-BA84-4B8D-A64C-9BD43BF13F0D}"/>
    <cellStyle name="Comma 34 4 3 4" xfId="11959" xr:uid="{A829FB7F-CED9-4412-9BA3-46684C3210F3}"/>
    <cellStyle name="Comma 34 4 3 4 2" xfId="17195" xr:uid="{1BC05294-5739-4A45-8521-5D6782C41DDA}"/>
    <cellStyle name="Comma 34 4 3 4 2 2" xfId="27661" xr:uid="{020E3D6D-138B-4C60-B2CC-CC26BBBDF767}"/>
    <cellStyle name="Comma 34 4 3 4 2 2 2" xfId="49330" xr:uid="{BBF994E9-062A-428B-995B-A6115E8B74E9}"/>
    <cellStyle name="Comma 34 4 3 4 2 3" xfId="38864" xr:uid="{D5244D8D-E655-419E-92EA-D64A4F8D4A47}"/>
    <cellStyle name="Comma 34 4 3 4 3" xfId="22429" xr:uid="{1D773A58-9672-4AE3-A6C8-EA57299F339F}"/>
    <cellStyle name="Comma 34 4 3 4 3 2" xfId="44098" xr:uid="{FF9E722E-F645-4B63-901A-CF6048047760}"/>
    <cellStyle name="Comma 34 4 3 4 4" xfId="33632" xr:uid="{1B990AAE-BBC7-41AA-859E-040251F96C05}"/>
    <cellStyle name="Comma 34 4 3 5" xfId="14202" xr:uid="{1832BCA3-EFDF-42E1-BBAB-28202209B782}"/>
    <cellStyle name="Comma 34 4 3 5 2" xfId="19434" xr:uid="{6EF852C4-B6E8-4B99-9A01-E45C531F7B96}"/>
    <cellStyle name="Comma 34 4 3 5 2 2" xfId="29900" xr:uid="{A4585F6A-B3EB-4203-BE56-6158A62B48AA}"/>
    <cellStyle name="Comma 34 4 3 5 2 2 2" xfId="51569" xr:uid="{A10E82BD-4285-4B66-8C58-0E88440F2A08}"/>
    <cellStyle name="Comma 34 4 3 5 2 3" xfId="41103" xr:uid="{E7F307F6-7E16-40FD-944A-2FEC8C67F31D}"/>
    <cellStyle name="Comma 34 4 3 5 3" xfId="24668" xr:uid="{1FE28719-2F52-4C95-8C3D-58CA587C0B3D}"/>
    <cellStyle name="Comma 34 4 3 5 3 2" xfId="46337" xr:uid="{3FC8AFF3-9E2F-4C16-8828-DE39FF59A9D0}"/>
    <cellStyle name="Comma 34 4 3 5 4" xfId="35871" xr:uid="{7E53ECF7-E83E-47E0-8587-6A3A162FBA0C}"/>
    <cellStyle name="Comma 34 4 3 6" xfId="14955" xr:uid="{FF26E62A-405E-444D-A93F-CCAD256E034A}"/>
    <cellStyle name="Comma 34 4 3 6 2" xfId="25421" xr:uid="{7479A564-49A5-4150-AA2D-E52B9C93346C}"/>
    <cellStyle name="Comma 34 4 3 6 2 2" xfId="47090" xr:uid="{B6BACCB1-23C2-40FA-B78F-FB3781CA5FCF}"/>
    <cellStyle name="Comma 34 4 3 6 3" xfId="36624" xr:uid="{28F5D69E-2D3F-4D98-96EC-6A981E98AD1C}"/>
    <cellStyle name="Comma 34 4 3 7" xfId="20189" xr:uid="{44BF4746-83BA-4001-961D-04F28939CEFB}"/>
    <cellStyle name="Comma 34 4 3 7 2" xfId="41858" xr:uid="{C3420401-6BF1-4AB8-9789-B98AAA827716}"/>
    <cellStyle name="Comma 34 4 3 8" xfId="31392" xr:uid="{63C8B588-3095-4E86-8065-449E75715F0D}"/>
    <cellStyle name="Comma 34 4 4" xfId="13460" xr:uid="{A2EE96D8-1093-4D6A-ACD5-5EAAC0165A13}"/>
    <cellStyle name="Comma 34 4 4 2" xfId="18692" xr:uid="{0830B4BF-DB44-4C7F-B418-27A1EB213581}"/>
    <cellStyle name="Comma 34 4 4 2 2" xfId="29158" xr:uid="{33478AC6-5BB2-499C-8A41-554BEE29177E}"/>
    <cellStyle name="Comma 34 4 4 2 2 2" xfId="50827" xr:uid="{2E93715C-4E33-4634-B987-EA73F6F6EB88}"/>
    <cellStyle name="Comma 34 4 4 2 3" xfId="40361" xr:uid="{D3727CC4-0F0D-40BC-AF72-845CC89C7EAE}"/>
    <cellStyle name="Comma 34 4 4 3" xfId="23926" xr:uid="{1B104B5F-CF33-41CD-9AAB-1B21105F1E88}"/>
    <cellStyle name="Comma 34 4 4 3 2" xfId="45595" xr:uid="{658B4F85-2A34-42DA-B345-5410C3E70479}"/>
    <cellStyle name="Comma 34 4 4 4" xfId="35129" xr:uid="{516790D2-2EE4-4002-AF8C-497B4C24DBCA}"/>
    <cellStyle name="Comma 34 4 5" xfId="30650" xr:uid="{31E9DA7B-102B-4DEB-8698-DB659F3ED872}"/>
    <cellStyle name="Comma 34 5" xfId="1758" xr:uid="{00000000-0005-0000-0000-000013020000}"/>
    <cellStyle name="Comma 34 5 2" xfId="9420" xr:uid="{00000000-0005-0000-0000-000014020000}"/>
    <cellStyle name="Comma 34 5 2 2" xfId="10169" xr:uid="{19890FB4-C136-4736-8845-548631D3C7BA}"/>
    <cellStyle name="Comma 34 5 2 2 2" xfId="11678" xr:uid="{72CE99F0-368C-486B-AA99-E52F4125E959}"/>
    <cellStyle name="Comma 34 5 2 2 2 2" xfId="13172" xr:uid="{BA03D8EE-33B0-43AB-909A-92DA75DB13B9}"/>
    <cellStyle name="Comma 34 5 2 2 2 2 2" xfId="18408" xr:uid="{7C193FD5-E1B3-49DF-8F87-E68C7F29C2D7}"/>
    <cellStyle name="Comma 34 5 2 2 2 2 2 2" xfId="28874" xr:uid="{A0E166E0-D530-4058-B6E9-19389110707D}"/>
    <cellStyle name="Comma 34 5 2 2 2 2 2 2 2" xfId="50543" xr:uid="{CADEF022-B6E4-4F34-852E-36F371CDF295}"/>
    <cellStyle name="Comma 34 5 2 2 2 2 2 3" xfId="40077" xr:uid="{567F2C95-3261-484C-8ADE-A5C7B6668AF6}"/>
    <cellStyle name="Comma 34 5 2 2 2 2 3" xfId="23642" xr:uid="{92C545F7-ADA8-411D-99A2-4F835177F07E}"/>
    <cellStyle name="Comma 34 5 2 2 2 2 3 2" xfId="45311" xr:uid="{F496A5C1-F2D3-47B9-A5E3-6AEB6C01D002}"/>
    <cellStyle name="Comma 34 5 2 2 2 2 4" xfId="34845" xr:uid="{3971B9E7-A280-4EC4-93C6-929199DEF329}"/>
    <cellStyle name="Comma 34 5 2 2 2 3" xfId="16914" xr:uid="{0E5BD50E-216B-4D9C-9DFC-C727BE981C6D}"/>
    <cellStyle name="Comma 34 5 2 2 2 3 2" xfId="27380" xr:uid="{D112C1A0-34E5-45BA-A0BA-51A78AFFF608}"/>
    <cellStyle name="Comma 34 5 2 2 2 3 2 2" xfId="49049" xr:uid="{EC5641AF-8F29-4B1B-9AA9-7942BD32ADD6}"/>
    <cellStyle name="Comma 34 5 2 2 2 3 3" xfId="38583" xr:uid="{6BD800B9-0BE3-4150-ADDA-3CA8FB7093B0}"/>
    <cellStyle name="Comma 34 5 2 2 2 4" xfId="22148" xr:uid="{2535C414-09E9-4C6B-B4A8-4EFFADA76239}"/>
    <cellStyle name="Comma 34 5 2 2 2 4 2" xfId="43817" xr:uid="{291100DF-5CF1-4A70-B352-B44D55357E48}"/>
    <cellStyle name="Comma 34 5 2 2 2 5" xfId="33351" xr:uid="{73C1ED99-4AC8-405A-9FA6-7E09977280AE}"/>
    <cellStyle name="Comma 34 5 2 2 3" xfId="10931" xr:uid="{3DB03059-510E-4A86-811B-C6352113E55F}"/>
    <cellStyle name="Comma 34 5 2 2 3 2" xfId="16167" xr:uid="{92F6189C-F990-41CA-82E2-6A4BBE8FF567}"/>
    <cellStyle name="Comma 34 5 2 2 3 2 2" xfId="26633" xr:uid="{FF927D72-C0EA-49FD-861F-281F14ED84A9}"/>
    <cellStyle name="Comma 34 5 2 2 3 2 2 2" xfId="48302" xr:uid="{A054D684-EDB1-40B7-BDD7-85A2C6CB8AEA}"/>
    <cellStyle name="Comma 34 5 2 2 3 2 3" xfId="37836" xr:uid="{A73B64B9-B8A0-4EB4-8B13-87FF28E47E58}"/>
    <cellStyle name="Comma 34 5 2 2 3 3" xfId="21401" xr:uid="{D0DF2267-8FB3-4431-A589-A2E69DD17BA0}"/>
    <cellStyle name="Comma 34 5 2 2 3 3 2" xfId="43070" xr:uid="{C6A6A159-7C82-4ED5-BE5F-C99383219EE6}"/>
    <cellStyle name="Comma 34 5 2 2 3 4" xfId="32604" xr:uid="{C50EB61B-82DB-4924-A857-B37025C8C3C3}"/>
    <cellStyle name="Comma 34 5 2 2 4" xfId="12425" xr:uid="{6F4D1A08-69B8-4B7B-AC83-9D88893452ED}"/>
    <cellStyle name="Comma 34 5 2 2 4 2" xfId="17661" xr:uid="{20C6C34A-3F05-4C73-B529-A29B91DB09E8}"/>
    <cellStyle name="Comma 34 5 2 2 4 2 2" xfId="28127" xr:uid="{6A544CF2-D12D-412C-807B-6046800F32AA}"/>
    <cellStyle name="Comma 34 5 2 2 4 2 2 2" xfId="49796" xr:uid="{B32A7737-84FB-499B-B100-5CE4A0944C1D}"/>
    <cellStyle name="Comma 34 5 2 2 4 2 3" xfId="39330" xr:uid="{BB5558E4-FF39-4E10-B426-60407F54669F}"/>
    <cellStyle name="Comma 34 5 2 2 4 3" xfId="22895" xr:uid="{4F1E4B97-9B72-4721-A9A0-D160087BE51D}"/>
    <cellStyle name="Comma 34 5 2 2 4 3 2" xfId="44564" xr:uid="{94BAD6E2-75D3-4FC4-9F5A-D4B30BCEEA03}"/>
    <cellStyle name="Comma 34 5 2 2 4 4" xfId="34098" xr:uid="{296655CF-229C-4F14-A793-741D11A022AD}"/>
    <cellStyle name="Comma 34 5 2 2 5" xfId="14668" xr:uid="{548F87C1-DC24-43DC-A672-FCF8C1D558D6}"/>
    <cellStyle name="Comma 34 5 2 2 5 2" xfId="19900" xr:uid="{1CC63F43-8A0A-4767-8D48-AEEB6E1C6CA5}"/>
    <cellStyle name="Comma 34 5 2 2 5 2 2" xfId="30366" xr:uid="{0B77046F-123C-4808-B2B9-911D72864C49}"/>
    <cellStyle name="Comma 34 5 2 2 5 2 2 2" xfId="52035" xr:uid="{E7A7CD42-EF56-4A0C-961E-AF5AD0563033}"/>
    <cellStyle name="Comma 34 5 2 2 5 2 3" xfId="41569" xr:uid="{A025D8C7-58BA-4736-A3D7-6566153B1552}"/>
    <cellStyle name="Comma 34 5 2 2 5 3" xfId="25134" xr:uid="{C71FAED1-EA07-4D96-9BF3-A1522908FCB6}"/>
    <cellStyle name="Comma 34 5 2 2 5 3 2" xfId="46803" xr:uid="{E90460FF-6347-4912-9A6A-D6C3270ECAB5}"/>
    <cellStyle name="Comma 34 5 2 2 5 4" xfId="36337" xr:uid="{C20707E2-ED0B-434E-9CFF-DFFF18F12F74}"/>
    <cellStyle name="Comma 34 5 2 2 6" xfId="15421" xr:uid="{59F46934-4681-46F7-8FDD-E90CC05201AD}"/>
    <cellStyle name="Comma 34 5 2 2 6 2" xfId="25887" xr:uid="{6AD25098-7C26-4E6B-9995-EE70BE214749}"/>
    <cellStyle name="Comma 34 5 2 2 6 2 2" xfId="47556" xr:uid="{B4D42E06-B828-4223-BC7D-998554848580}"/>
    <cellStyle name="Comma 34 5 2 2 6 3" xfId="37090" xr:uid="{F890C0AB-E3F0-4554-89A2-D2B09B583D0B}"/>
    <cellStyle name="Comma 34 5 2 2 7" xfId="20655" xr:uid="{199FF2BF-F0BB-49CF-A897-6B43DDCA3FAE}"/>
    <cellStyle name="Comma 34 5 2 2 7 2" xfId="42324" xr:uid="{8214F858-BDE1-4439-BE81-A1B664757E19}"/>
    <cellStyle name="Comma 34 5 2 2 8" xfId="31858" xr:uid="{19E27B96-9B5B-49D3-B58B-008194329E29}"/>
    <cellStyle name="Comma 34 5 2 3" xfId="13923" xr:uid="{D2BEA447-99A7-46C1-8B05-855EFAB10961}"/>
    <cellStyle name="Comma 34 5 2 3 2" xfId="19155" xr:uid="{98653452-5869-4D84-9FE5-EF0A691B3DA9}"/>
    <cellStyle name="Comma 34 5 2 3 2 2" xfId="29621" xr:uid="{AEA78AE5-83AF-4093-9A82-6698474811B4}"/>
    <cellStyle name="Comma 34 5 2 3 2 2 2" xfId="51290" xr:uid="{6FE68AB1-DB7C-4F1E-B879-D7AA15E62425}"/>
    <cellStyle name="Comma 34 5 2 3 2 3" xfId="40824" xr:uid="{958D8D3D-CA42-4D84-A44E-B387E74C67EF}"/>
    <cellStyle name="Comma 34 5 2 3 3" xfId="24389" xr:uid="{D5A797FE-668F-40F9-B757-9037FC59064D}"/>
    <cellStyle name="Comma 34 5 2 3 3 2" xfId="46058" xr:uid="{AE441ECA-D87B-48F4-BEAD-56D88497A95B}"/>
    <cellStyle name="Comma 34 5 2 3 4" xfId="35592" xr:uid="{2F280767-966A-4344-8465-1137842D381A}"/>
    <cellStyle name="Comma 34 5 2 4" xfId="31113" xr:uid="{A41A25E0-1ABA-43EF-8370-BB10BD2808E0}"/>
    <cellStyle name="Comma 34 5 3" xfId="9796" xr:uid="{D3ADB445-80F2-489C-8B83-AAF4A6EA9625}"/>
    <cellStyle name="Comma 34 5 3 2" xfId="11305" xr:uid="{BFE46F02-2A8C-4D81-9DBB-BF0117C96C74}"/>
    <cellStyle name="Comma 34 5 3 2 2" xfId="12799" xr:uid="{5908455C-1585-42C2-BD10-D7A94C031E65}"/>
    <cellStyle name="Comma 34 5 3 2 2 2" xfId="18035" xr:uid="{1DAD3180-871C-4C86-A32C-7CCBB375F25B}"/>
    <cellStyle name="Comma 34 5 3 2 2 2 2" xfId="28501" xr:uid="{A0678BA5-A6D5-47E5-8881-78B90D9D1927}"/>
    <cellStyle name="Comma 34 5 3 2 2 2 2 2" xfId="50170" xr:uid="{936F132A-2E24-401F-8764-BD1124F0BFEE}"/>
    <cellStyle name="Comma 34 5 3 2 2 2 3" xfId="39704" xr:uid="{C6F74D9A-8A0D-4B1F-9BEA-A061600CEE57}"/>
    <cellStyle name="Comma 34 5 3 2 2 3" xfId="23269" xr:uid="{BBCFF9CC-D718-43A9-B712-CF7DE713A103}"/>
    <cellStyle name="Comma 34 5 3 2 2 3 2" xfId="44938" xr:uid="{0EAA2119-CEC4-44D9-A9FE-567A69FB65AC}"/>
    <cellStyle name="Comma 34 5 3 2 2 4" xfId="34472" xr:uid="{0988E119-EBA3-430F-9AF1-8205669B8CB7}"/>
    <cellStyle name="Comma 34 5 3 2 3" xfId="16541" xr:uid="{E61D3DBF-2780-43D1-900A-B72D9DA64493}"/>
    <cellStyle name="Comma 34 5 3 2 3 2" xfId="27007" xr:uid="{6F1E8E6A-03B1-4A59-AE2C-484EF970D1F0}"/>
    <cellStyle name="Comma 34 5 3 2 3 2 2" xfId="48676" xr:uid="{C34FF7F9-F7E1-4613-A0BD-365A494A4F29}"/>
    <cellStyle name="Comma 34 5 3 2 3 3" xfId="38210" xr:uid="{58B128D9-FB69-4A91-8144-6A29F06D280E}"/>
    <cellStyle name="Comma 34 5 3 2 4" xfId="21775" xr:uid="{CC7060F6-DB5C-4971-ACE6-58DCA6900B63}"/>
    <cellStyle name="Comma 34 5 3 2 4 2" xfId="43444" xr:uid="{4FC20A38-8272-438F-9481-D3FE6FFB3FF5}"/>
    <cellStyle name="Comma 34 5 3 2 5" xfId="32978" xr:uid="{46946860-7501-4827-A03B-0EDD15DC6588}"/>
    <cellStyle name="Comma 34 5 3 3" xfId="10558" xr:uid="{61DDA8B2-930F-4560-B98E-2D17E920DCD6}"/>
    <cellStyle name="Comma 34 5 3 3 2" xfId="15794" xr:uid="{E2C783FF-A5A9-44DF-BE3F-1021D0D2E56A}"/>
    <cellStyle name="Comma 34 5 3 3 2 2" xfId="26260" xr:uid="{A1EDA1D2-F4C3-4CB0-95A6-9E4F6F5B9332}"/>
    <cellStyle name="Comma 34 5 3 3 2 2 2" xfId="47929" xr:uid="{B06004DE-F008-4F15-B1A3-8124811E7497}"/>
    <cellStyle name="Comma 34 5 3 3 2 3" xfId="37463" xr:uid="{C9930DD0-A106-446B-B775-FAD80879A607}"/>
    <cellStyle name="Comma 34 5 3 3 3" xfId="21028" xr:uid="{521FE4C7-F420-4BEE-ACA2-DEDC85E045B6}"/>
    <cellStyle name="Comma 34 5 3 3 3 2" xfId="42697" xr:uid="{D39C6B9A-5A75-4652-8FB3-5ACBB6BC41C9}"/>
    <cellStyle name="Comma 34 5 3 3 4" xfId="32231" xr:uid="{4A2D33FE-B334-4618-A4C6-983397DEDF9F}"/>
    <cellStyle name="Comma 34 5 3 4" xfId="12052" xr:uid="{9C92FB00-2C03-493F-9060-BF32FAF9AE2A}"/>
    <cellStyle name="Comma 34 5 3 4 2" xfId="17288" xr:uid="{28F8CFEC-0ACD-438C-A4EE-402DDDBD8FB6}"/>
    <cellStyle name="Comma 34 5 3 4 2 2" xfId="27754" xr:uid="{ADAB6FC5-A5B5-4DED-AA1B-F06907DAF223}"/>
    <cellStyle name="Comma 34 5 3 4 2 2 2" xfId="49423" xr:uid="{78375899-FFC3-4296-AD06-38B189082CAF}"/>
    <cellStyle name="Comma 34 5 3 4 2 3" xfId="38957" xr:uid="{C5007B7D-7BE3-42EA-AA3F-BB9C60F4090A}"/>
    <cellStyle name="Comma 34 5 3 4 3" xfId="22522" xr:uid="{03D19E23-3791-42F4-BA0E-E707D0C5469E}"/>
    <cellStyle name="Comma 34 5 3 4 3 2" xfId="44191" xr:uid="{28FF3DB5-474D-48BE-835B-89588DFCE000}"/>
    <cellStyle name="Comma 34 5 3 4 4" xfId="33725" xr:uid="{5DA0DB18-6AD1-4452-863B-B09E2AA454A6}"/>
    <cellStyle name="Comma 34 5 3 5" xfId="14295" xr:uid="{C7045B4F-82DE-4A9C-8BF5-B89453E0833D}"/>
    <cellStyle name="Comma 34 5 3 5 2" xfId="19527" xr:uid="{350B34B8-756F-4FB3-B145-0076C3F398F2}"/>
    <cellStyle name="Comma 34 5 3 5 2 2" xfId="29993" xr:uid="{F36734ED-158D-4F44-B7F8-352C826B5572}"/>
    <cellStyle name="Comma 34 5 3 5 2 2 2" xfId="51662" xr:uid="{B94910A4-E8E5-4A6C-B867-D7C502599D02}"/>
    <cellStyle name="Comma 34 5 3 5 2 3" xfId="41196" xr:uid="{E86AA5F8-A6DE-41CE-B6A9-7DCB8484DAE7}"/>
    <cellStyle name="Comma 34 5 3 5 3" xfId="24761" xr:uid="{7ABC47A2-6280-4042-BD05-E350A4AE2804}"/>
    <cellStyle name="Comma 34 5 3 5 3 2" xfId="46430" xr:uid="{A70887B2-EFA2-4A90-80A3-03B6A57A96B0}"/>
    <cellStyle name="Comma 34 5 3 5 4" xfId="35964" xr:uid="{810AC074-F370-4D49-AED1-6E6B78C00D20}"/>
    <cellStyle name="Comma 34 5 3 6" xfId="15048" xr:uid="{068A6AD7-6A9F-49FD-BAAC-CBE7B573BB35}"/>
    <cellStyle name="Comma 34 5 3 6 2" xfId="25514" xr:uid="{E6D876A2-C411-4C84-8898-F551305059C4}"/>
    <cellStyle name="Comma 34 5 3 6 2 2" xfId="47183" xr:uid="{87112F96-E028-4092-A686-64E343397831}"/>
    <cellStyle name="Comma 34 5 3 6 3" xfId="36717" xr:uid="{C6D667F9-42D8-4DA9-8F50-B7C2AAEE046B}"/>
    <cellStyle name="Comma 34 5 3 7" xfId="20282" xr:uid="{40CC0005-2D42-4EAA-B0A2-961CC3E9E958}"/>
    <cellStyle name="Comma 34 5 3 7 2" xfId="41951" xr:uid="{4ABA2054-C400-4FC3-89E6-FFC7C6C94C44}"/>
    <cellStyle name="Comma 34 5 3 8" xfId="31485" xr:uid="{6A6E63DE-751E-445B-B935-E424D18CA75C}"/>
    <cellStyle name="Comma 34 5 4" xfId="13552" xr:uid="{9D86682C-6DF0-4FDD-8220-C4B1103B81CB}"/>
    <cellStyle name="Comma 34 5 4 2" xfId="18784" xr:uid="{AAC7564E-DBF1-414D-9691-3A81B242D3EE}"/>
    <cellStyle name="Comma 34 5 4 2 2" xfId="29250" xr:uid="{3B75F1D1-A510-40C5-A64B-02795E8B7532}"/>
    <cellStyle name="Comma 34 5 4 2 2 2" xfId="50919" xr:uid="{88DE7E77-F551-4C13-847B-D83B9297AE7D}"/>
    <cellStyle name="Comma 34 5 4 2 3" xfId="40453" xr:uid="{6111ACFC-6555-485C-8A90-A441F229A03B}"/>
    <cellStyle name="Comma 34 5 4 3" xfId="24018" xr:uid="{DD3D1043-8342-4E24-9207-82EF5FD32EB2}"/>
    <cellStyle name="Comma 34 5 4 3 2" xfId="45687" xr:uid="{372F6AAD-43C8-4D6D-BC91-69FAFEE36715}"/>
    <cellStyle name="Comma 34 5 4 4" xfId="35221" xr:uid="{9A863F82-DBDD-450C-9B69-F11FEC689363}"/>
    <cellStyle name="Comma 34 5 5" xfId="30742" xr:uid="{666A326B-B7A1-4A6F-ACC6-BED32AA8F5E3}"/>
    <cellStyle name="Comma 34 6" xfId="1716" xr:uid="{00000000-0005-0000-0000-000015020000}"/>
    <cellStyle name="Comma 34 6 2" xfId="9402" xr:uid="{00000000-0005-0000-0000-000016020000}"/>
    <cellStyle name="Comma 34 6 2 2" xfId="10151" xr:uid="{01CD20E8-666B-460D-B64E-29F4AF72743F}"/>
    <cellStyle name="Comma 34 6 2 2 2" xfId="11660" xr:uid="{CAAB5FEF-8295-45D9-9962-C129E187E0A6}"/>
    <cellStyle name="Comma 34 6 2 2 2 2" xfId="13154" xr:uid="{48E571F8-26C3-4A30-8257-BEE3C3641153}"/>
    <cellStyle name="Comma 34 6 2 2 2 2 2" xfId="18390" xr:uid="{B673F1B8-00D5-4C49-A6D0-9378281A15E6}"/>
    <cellStyle name="Comma 34 6 2 2 2 2 2 2" xfId="28856" xr:uid="{A9EC591A-05AB-4520-8479-AB0CBE278032}"/>
    <cellStyle name="Comma 34 6 2 2 2 2 2 2 2" xfId="50525" xr:uid="{1312515B-7964-4697-A8C6-6ADF31BEA617}"/>
    <cellStyle name="Comma 34 6 2 2 2 2 2 3" xfId="40059" xr:uid="{71013CB3-9518-400A-BE54-942B96BB4B91}"/>
    <cellStyle name="Comma 34 6 2 2 2 2 3" xfId="23624" xr:uid="{0DDEF947-E20E-4BB6-A0CC-141EC289960D}"/>
    <cellStyle name="Comma 34 6 2 2 2 2 3 2" xfId="45293" xr:uid="{12C87053-AB62-4ACD-A1F7-E265E5741E72}"/>
    <cellStyle name="Comma 34 6 2 2 2 2 4" xfId="34827" xr:uid="{FB6515E6-EC34-4A63-995C-92A7CD9F3717}"/>
    <cellStyle name="Comma 34 6 2 2 2 3" xfId="16896" xr:uid="{8DAD16D1-F401-4F4D-8E2C-E2FE3009CA0A}"/>
    <cellStyle name="Comma 34 6 2 2 2 3 2" xfId="27362" xr:uid="{8720D4DC-0EF7-4B75-9278-39ECEBDC836E}"/>
    <cellStyle name="Comma 34 6 2 2 2 3 2 2" xfId="49031" xr:uid="{C2C6E3EF-4C0D-4AFF-B886-1BB9B3AA6B48}"/>
    <cellStyle name="Comma 34 6 2 2 2 3 3" xfId="38565" xr:uid="{52857316-8225-45DD-A736-0A101CB286A0}"/>
    <cellStyle name="Comma 34 6 2 2 2 4" xfId="22130" xr:uid="{04719275-A529-4BCA-8E16-CF2F35E908F7}"/>
    <cellStyle name="Comma 34 6 2 2 2 4 2" xfId="43799" xr:uid="{7F791022-CFC6-46A5-AC23-29446C73DD0A}"/>
    <cellStyle name="Comma 34 6 2 2 2 5" xfId="33333" xr:uid="{638855F9-0D48-4A3A-A4A6-A18A71478F3A}"/>
    <cellStyle name="Comma 34 6 2 2 3" xfId="10913" xr:uid="{931293BF-BD61-48E1-971A-29CD2B2FE81E}"/>
    <cellStyle name="Comma 34 6 2 2 3 2" xfId="16149" xr:uid="{A795982A-2235-4A2B-A568-C53393C51A6D}"/>
    <cellStyle name="Comma 34 6 2 2 3 2 2" xfId="26615" xr:uid="{30801A6B-2E46-44C7-B04D-732B7CBABD00}"/>
    <cellStyle name="Comma 34 6 2 2 3 2 2 2" xfId="48284" xr:uid="{7A1E33E6-85E0-4F3D-9235-8C7540A7C153}"/>
    <cellStyle name="Comma 34 6 2 2 3 2 3" xfId="37818" xr:uid="{497AC276-2138-4682-BD72-95567954B15D}"/>
    <cellStyle name="Comma 34 6 2 2 3 3" xfId="21383" xr:uid="{E7CBED6E-AB8A-4FD5-BA9C-CD961A0DD2B1}"/>
    <cellStyle name="Comma 34 6 2 2 3 3 2" xfId="43052" xr:uid="{F5054585-63D1-46A9-BB3A-86B3C1FFEEAD}"/>
    <cellStyle name="Comma 34 6 2 2 3 4" xfId="32586" xr:uid="{D1E33A72-4369-4B32-8A4C-6B67D433AA3A}"/>
    <cellStyle name="Comma 34 6 2 2 4" xfId="12407" xr:uid="{7EE77AFC-B7DF-495B-B298-BFF588A8706E}"/>
    <cellStyle name="Comma 34 6 2 2 4 2" xfId="17643" xr:uid="{D3E47CFB-153A-489E-97C6-CD4E23824C43}"/>
    <cellStyle name="Comma 34 6 2 2 4 2 2" xfId="28109" xr:uid="{82203479-0242-46BC-BA67-9A77BC6BA287}"/>
    <cellStyle name="Comma 34 6 2 2 4 2 2 2" xfId="49778" xr:uid="{89250ED2-40ED-474C-8A5B-5CF1BA000BED}"/>
    <cellStyle name="Comma 34 6 2 2 4 2 3" xfId="39312" xr:uid="{A3184386-3542-41AA-8A04-45BE26561968}"/>
    <cellStyle name="Comma 34 6 2 2 4 3" xfId="22877" xr:uid="{23A27B8F-7674-4833-B821-61C2925A6EF4}"/>
    <cellStyle name="Comma 34 6 2 2 4 3 2" xfId="44546" xr:uid="{6C767AEB-FA01-457F-BB9B-A3A5985450FD}"/>
    <cellStyle name="Comma 34 6 2 2 4 4" xfId="34080" xr:uid="{6BF603B2-05CB-4EAE-972E-F75654CDF669}"/>
    <cellStyle name="Comma 34 6 2 2 5" xfId="14650" xr:uid="{8396E64F-B0EF-43A1-9C4E-D82A364848E8}"/>
    <cellStyle name="Comma 34 6 2 2 5 2" xfId="19882" xr:uid="{A1D0588E-61C6-4F9D-9212-FCE78E8571B4}"/>
    <cellStyle name="Comma 34 6 2 2 5 2 2" xfId="30348" xr:uid="{9EFBFF39-614A-400D-8A6F-AE8A7692E050}"/>
    <cellStyle name="Comma 34 6 2 2 5 2 2 2" xfId="52017" xr:uid="{C5E109D4-0004-4346-84F8-D0E4040869B5}"/>
    <cellStyle name="Comma 34 6 2 2 5 2 3" xfId="41551" xr:uid="{35B23E20-89A7-4CB3-827F-75891DC487CA}"/>
    <cellStyle name="Comma 34 6 2 2 5 3" xfId="25116" xr:uid="{10A879FF-2E8D-4E2F-9F83-6DD33861479A}"/>
    <cellStyle name="Comma 34 6 2 2 5 3 2" xfId="46785" xr:uid="{BCC3155F-8289-4FB1-9E29-ABFACAE46BDB}"/>
    <cellStyle name="Comma 34 6 2 2 5 4" xfId="36319" xr:uid="{F537FCFF-0C4C-4148-8C45-23C4CBE8EEA9}"/>
    <cellStyle name="Comma 34 6 2 2 6" xfId="15403" xr:uid="{45377636-DFEA-493C-86E1-AC31620F1358}"/>
    <cellStyle name="Comma 34 6 2 2 6 2" xfId="25869" xr:uid="{520323EB-ECA2-4BA1-B28B-8E613AEFE684}"/>
    <cellStyle name="Comma 34 6 2 2 6 2 2" xfId="47538" xr:uid="{85A0378E-B6EF-4317-B07F-4C8CA9E69578}"/>
    <cellStyle name="Comma 34 6 2 2 6 3" xfId="37072" xr:uid="{660A2C1D-D967-459E-88E3-F1E2C24B0E6D}"/>
    <cellStyle name="Comma 34 6 2 2 7" xfId="20637" xr:uid="{B8D5F1B9-A483-45EB-87F4-8E9792C73414}"/>
    <cellStyle name="Comma 34 6 2 2 7 2" xfId="42306" xr:uid="{35EA7008-DB88-4384-91F4-C08B91A0E03C}"/>
    <cellStyle name="Comma 34 6 2 2 8" xfId="31840" xr:uid="{3EE1C4E3-AA05-4B73-BAAC-EFA66843ED59}"/>
    <cellStyle name="Comma 34 6 2 3" xfId="13905" xr:uid="{EBE37FF0-4655-4F02-893B-B5ED30DBE41E}"/>
    <cellStyle name="Comma 34 6 2 3 2" xfId="19137" xr:uid="{9EEDE823-A9F0-4BE7-BA43-4055A02D7793}"/>
    <cellStyle name="Comma 34 6 2 3 2 2" xfId="29603" xr:uid="{11BDF6C3-C215-4E96-800E-52D5B70FBB2A}"/>
    <cellStyle name="Comma 34 6 2 3 2 2 2" xfId="51272" xr:uid="{7B05A1EB-A7D2-45C5-9DA9-11F1308B5C16}"/>
    <cellStyle name="Comma 34 6 2 3 2 3" xfId="40806" xr:uid="{F533844B-EE3C-4C3D-BF55-CAD1084F02F8}"/>
    <cellStyle name="Comma 34 6 2 3 3" xfId="24371" xr:uid="{2CD4815B-4CC8-4DBA-841E-4E17780077B8}"/>
    <cellStyle name="Comma 34 6 2 3 3 2" xfId="46040" xr:uid="{F870977F-6575-4519-A84C-1D5D977F8312}"/>
    <cellStyle name="Comma 34 6 2 3 4" xfId="35574" xr:uid="{F7F59E95-B2E9-4068-9DE9-819B0FFD6C88}"/>
    <cellStyle name="Comma 34 6 2 4" xfId="31095" xr:uid="{4F88CE52-9C44-40E5-90AB-D103AB0CA7D8}"/>
    <cellStyle name="Comma 34 6 3" xfId="9778" xr:uid="{604E68ED-5585-44C3-8557-0D3876AEE2C1}"/>
    <cellStyle name="Comma 34 6 3 2" xfId="11287" xr:uid="{3F2239F6-E97C-461F-BA4D-C8D3E632BF78}"/>
    <cellStyle name="Comma 34 6 3 2 2" xfId="12781" xr:uid="{0241A4E5-DC9B-4871-81D0-2A047D606906}"/>
    <cellStyle name="Comma 34 6 3 2 2 2" xfId="18017" xr:uid="{764B51F9-F1A5-4EDE-A042-4DE0D22C8912}"/>
    <cellStyle name="Comma 34 6 3 2 2 2 2" xfId="28483" xr:uid="{93537E98-754D-4C23-8267-C1387EAC706A}"/>
    <cellStyle name="Comma 34 6 3 2 2 2 2 2" xfId="50152" xr:uid="{A7E0B9FC-13B0-4D26-829D-81261BF6E097}"/>
    <cellStyle name="Comma 34 6 3 2 2 2 3" xfId="39686" xr:uid="{07856147-D535-4768-9E05-05A84C6866B6}"/>
    <cellStyle name="Comma 34 6 3 2 2 3" xfId="23251" xr:uid="{62AECDA8-FE95-42CD-9271-BE1B9CC27531}"/>
    <cellStyle name="Comma 34 6 3 2 2 3 2" xfId="44920" xr:uid="{CBAFE4A3-2520-47F7-93EF-9FF9D3373242}"/>
    <cellStyle name="Comma 34 6 3 2 2 4" xfId="34454" xr:uid="{FFD39FDA-7F71-4761-A12C-748FC26E8DFC}"/>
    <cellStyle name="Comma 34 6 3 2 3" xfId="16523" xr:uid="{2BE258BF-9A6B-4B54-AE86-0146D4D4B84F}"/>
    <cellStyle name="Comma 34 6 3 2 3 2" xfId="26989" xr:uid="{9EBAE44C-CACF-44B4-979F-DB08EF61B50B}"/>
    <cellStyle name="Comma 34 6 3 2 3 2 2" xfId="48658" xr:uid="{3A0A38D7-91DE-4B93-B5D6-075018A74A8F}"/>
    <cellStyle name="Comma 34 6 3 2 3 3" xfId="38192" xr:uid="{D7C68A6D-AF81-4BD3-8B31-2495FEEA51D9}"/>
    <cellStyle name="Comma 34 6 3 2 4" xfId="21757" xr:uid="{B9E14CA3-60C3-40E1-BEE0-F9B7A7121964}"/>
    <cellStyle name="Comma 34 6 3 2 4 2" xfId="43426" xr:uid="{4EEF5892-7D1F-4771-B844-98A92A6E34F7}"/>
    <cellStyle name="Comma 34 6 3 2 5" xfId="32960" xr:uid="{AEA27B8A-BB39-48D0-A251-5091DEF10E4B}"/>
    <cellStyle name="Comma 34 6 3 3" xfId="10540" xr:uid="{94E0C868-8A79-4610-8462-8239133FDF66}"/>
    <cellStyle name="Comma 34 6 3 3 2" xfId="15776" xr:uid="{7CF90ACC-B472-4E0D-A62E-94E22597C943}"/>
    <cellStyle name="Comma 34 6 3 3 2 2" xfId="26242" xr:uid="{779D34DE-6E06-459B-AFAE-2561CC0B9611}"/>
    <cellStyle name="Comma 34 6 3 3 2 2 2" xfId="47911" xr:uid="{34E54530-CC89-4544-848D-CFD1964CB8A3}"/>
    <cellStyle name="Comma 34 6 3 3 2 3" xfId="37445" xr:uid="{392ABD11-2288-40E3-A5EA-960CA57177F2}"/>
    <cellStyle name="Comma 34 6 3 3 3" xfId="21010" xr:uid="{6A7D955A-16C3-479A-8520-79BB4F6F5217}"/>
    <cellStyle name="Comma 34 6 3 3 3 2" xfId="42679" xr:uid="{11AF7081-98CB-4DB5-BED3-759A58EB4628}"/>
    <cellStyle name="Comma 34 6 3 3 4" xfId="32213" xr:uid="{3603FED1-236E-4B5A-ADC5-155CAB9E62FD}"/>
    <cellStyle name="Comma 34 6 3 4" xfId="12034" xr:uid="{04D13D1A-EAE3-4DEA-BD45-11649AD9C315}"/>
    <cellStyle name="Comma 34 6 3 4 2" xfId="17270" xr:uid="{1613290C-5DB0-4174-AF76-E617BEA2CA41}"/>
    <cellStyle name="Comma 34 6 3 4 2 2" xfId="27736" xr:uid="{E07B9D75-6B82-4AA2-A827-74276B7C9D92}"/>
    <cellStyle name="Comma 34 6 3 4 2 2 2" xfId="49405" xr:uid="{D2B3D2AF-867F-473C-B1C7-90A77C6A205A}"/>
    <cellStyle name="Comma 34 6 3 4 2 3" xfId="38939" xr:uid="{1E96A677-C8D0-43B5-B640-F88637984EAB}"/>
    <cellStyle name="Comma 34 6 3 4 3" xfId="22504" xr:uid="{6E20ED94-121A-4F88-B425-696F2E5380CE}"/>
    <cellStyle name="Comma 34 6 3 4 3 2" xfId="44173" xr:uid="{FE0FC5F5-DB57-44AB-BB0F-034F213DFCA5}"/>
    <cellStyle name="Comma 34 6 3 4 4" xfId="33707" xr:uid="{43FFB1F1-8AAD-423F-A51D-5EDAF93B1FBB}"/>
    <cellStyle name="Comma 34 6 3 5" xfId="14277" xr:uid="{7E6BC937-646B-4CE8-B149-68F80BEC0B25}"/>
    <cellStyle name="Comma 34 6 3 5 2" xfId="19509" xr:uid="{6B887014-B2C5-4C77-8774-662A57977516}"/>
    <cellStyle name="Comma 34 6 3 5 2 2" xfId="29975" xr:uid="{BFF6D6F3-2FC3-40E0-9397-0DB60C922AEA}"/>
    <cellStyle name="Comma 34 6 3 5 2 2 2" xfId="51644" xr:uid="{CC1121FD-63A2-4CB4-A206-D93A7D5F6E44}"/>
    <cellStyle name="Comma 34 6 3 5 2 3" xfId="41178" xr:uid="{78AD758E-F5D1-445A-9FFB-6DA9C1F44201}"/>
    <cellStyle name="Comma 34 6 3 5 3" xfId="24743" xr:uid="{B2F14348-3BF6-4475-BDAB-365A80609A97}"/>
    <cellStyle name="Comma 34 6 3 5 3 2" xfId="46412" xr:uid="{473F6089-B589-4903-94CF-64623557FCA0}"/>
    <cellStyle name="Comma 34 6 3 5 4" xfId="35946" xr:uid="{9FB56722-5318-4941-B5DD-96CEF97C927D}"/>
    <cellStyle name="Comma 34 6 3 6" xfId="15030" xr:uid="{DE65DF75-8049-42BD-AEE0-864687AC262F}"/>
    <cellStyle name="Comma 34 6 3 6 2" xfId="25496" xr:uid="{7CAFB779-B309-40FE-8F35-BF5DFA9B25CC}"/>
    <cellStyle name="Comma 34 6 3 6 2 2" xfId="47165" xr:uid="{ED854ABF-AA7A-4AB3-90F0-13F5EA3D7250}"/>
    <cellStyle name="Comma 34 6 3 6 3" xfId="36699" xr:uid="{BBFF1C00-D17E-4C6E-BE07-39DB72FCEAFA}"/>
    <cellStyle name="Comma 34 6 3 7" xfId="20264" xr:uid="{002FC74C-29A6-4B51-812D-A513398837E3}"/>
    <cellStyle name="Comma 34 6 3 7 2" xfId="41933" xr:uid="{19160B44-6861-466D-9110-747B5917ED61}"/>
    <cellStyle name="Comma 34 6 3 8" xfId="31467" xr:uid="{3D7573E3-BB15-4E33-BE45-AD3A9F879B3B}"/>
    <cellStyle name="Comma 34 6 4" xfId="13534" xr:uid="{7A9A38D2-4B5C-4A3E-BDC0-BAD8B20F0E01}"/>
    <cellStyle name="Comma 34 6 4 2" xfId="18766" xr:uid="{DAE11662-1006-4481-8384-5D598081E874}"/>
    <cellStyle name="Comma 34 6 4 2 2" xfId="29232" xr:uid="{F4CF7580-FFE0-4F8A-A59A-DCAEE34BEC27}"/>
    <cellStyle name="Comma 34 6 4 2 2 2" xfId="50901" xr:uid="{560BAE4C-E747-4B97-B02A-F951D8FF4B1C}"/>
    <cellStyle name="Comma 34 6 4 2 3" xfId="40435" xr:uid="{8E38A88D-76B8-421E-9B95-505900B3D5D3}"/>
    <cellStyle name="Comma 34 6 4 3" xfId="24000" xr:uid="{CF04CAB9-E096-4AA3-93AB-399F90FD217C}"/>
    <cellStyle name="Comma 34 6 4 3 2" xfId="45669" xr:uid="{C481BB5A-D1C2-4380-894C-F47BBF14B20A}"/>
    <cellStyle name="Comma 34 6 4 4" xfId="35203" xr:uid="{1715ACB5-61A0-4E53-B330-428FE9B31A31}"/>
    <cellStyle name="Comma 34 6 5" xfId="30724" xr:uid="{3F466711-815C-4279-8909-29E3B15A784D}"/>
    <cellStyle name="Comma 34 7" xfId="9175" xr:uid="{00000000-0005-0000-0000-000017020000}"/>
    <cellStyle name="Comma 34 7 2" xfId="9924" xr:uid="{A2F81AB3-9660-40D4-9DBA-803B6D1B8F83}"/>
    <cellStyle name="Comma 34 7 2 2" xfId="11433" xr:uid="{F1036F72-A98F-429C-9985-38CF852D27B9}"/>
    <cellStyle name="Comma 34 7 2 2 2" xfId="12927" xr:uid="{254FAB9E-7FFF-4D70-8E87-E06CFD423980}"/>
    <cellStyle name="Comma 34 7 2 2 2 2" xfId="18163" xr:uid="{F6CBAF38-9736-47C4-ADEB-1BA23A68ADE8}"/>
    <cellStyle name="Comma 34 7 2 2 2 2 2" xfId="28629" xr:uid="{C18BD0FB-9D9A-4737-A7A9-191C0C2786C6}"/>
    <cellStyle name="Comma 34 7 2 2 2 2 2 2" xfId="50298" xr:uid="{252B6451-1502-48F2-9297-801AC34E52FE}"/>
    <cellStyle name="Comma 34 7 2 2 2 2 3" xfId="39832" xr:uid="{6045BBE2-542B-4713-B5CF-D05BFCFEACDF}"/>
    <cellStyle name="Comma 34 7 2 2 2 3" xfId="23397" xr:uid="{64502876-B36A-4E2F-842C-AD92BCBAAEAA}"/>
    <cellStyle name="Comma 34 7 2 2 2 3 2" xfId="45066" xr:uid="{099982B0-E24C-4829-9671-CE5983BF710C}"/>
    <cellStyle name="Comma 34 7 2 2 2 4" xfId="34600" xr:uid="{A527EED9-FD86-4443-A44F-E1CC85FE8192}"/>
    <cellStyle name="Comma 34 7 2 2 3" xfId="16669" xr:uid="{2A191F2C-EA3F-4C52-9F98-64E3F3AB3229}"/>
    <cellStyle name="Comma 34 7 2 2 3 2" xfId="27135" xr:uid="{01C66607-3693-4D4D-8348-6138128416FA}"/>
    <cellStyle name="Comma 34 7 2 2 3 2 2" xfId="48804" xr:uid="{863F9F5F-AFB8-4907-A971-4832798D4901}"/>
    <cellStyle name="Comma 34 7 2 2 3 3" xfId="38338" xr:uid="{68DEB18D-DC13-4798-A97E-8F27430DFFFC}"/>
    <cellStyle name="Comma 34 7 2 2 4" xfId="21903" xr:uid="{C25FAFAC-8EE7-42B3-8D6C-1BBC82055BD3}"/>
    <cellStyle name="Comma 34 7 2 2 4 2" xfId="43572" xr:uid="{8ED9A6C9-D576-4EF3-BB0B-94D40809F25F}"/>
    <cellStyle name="Comma 34 7 2 2 5" xfId="33106" xr:uid="{6A05F028-5FBA-4DEC-A322-02D2D4C30624}"/>
    <cellStyle name="Comma 34 7 2 3" xfId="10686" xr:uid="{C569229B-7072-4D70-A5BF-9284ECAA346C}"/>
    <cellStyle name="Comma 34 7 2 3 2" xfId="15922" xr:uid="{D994D23C-A5A9-4561-9666-9B782416E9F3}"/>
    <cellStyle name="Comma 34 7 2 3 2 2" xfId="26388" xr:uid="{73A91107-9D7A-4CFF-993E-8EF8B6717B0B}"/>
    <cellStyle name="Comma 34 7 2 3 2 2 2" xfId="48057" xr:uid="{8779ED98-4AB3-451B-83DB-39D862440010}"/>
    <cellStyle name="Comma 34 7 2 3 2 3" xfId="37591" xr:uid="{E786C214-4A38-4EE2-AFA5-D7A728E8A858}"/>
    <cellStyle name="Comma 34 7 2 3 3" xfId="21156" xr:uid="{D2BEE763-3454-4D19-B7B5-DC40FC3F8737}"/>
    <cellStyle name="Comma 34 7 2 3 3 2" xfId="42825" xr:uid="{457439CD-ED1D-4CF0-9B70-E81813C38042}"/>
    <cellStyle name="Comma 34 7 2 3 4" xfId="32359" xr:uid="{C84CE9B9-F3B1-4E75-A5F2-33BEFBD6CC93}"/>
    <cellStyle name="Comma 34 7 2 4" xfId="12180" xr:uid="{3C2927DC-C447-44D3-BD7B-86FEE5877BEA}"/>
    <cellStyle name="Comma 34 7 2 4 2" xfId="17416" xr:uid="{F4D31A1E-CA21-4B12-952F-34B68C89D5F4}"/>
    <cellStyle name="Comma 34 7 2 4 2 2" xfId="27882" xr:uid="{4D5888CC-F704-40CB-A3E1-FC9EF6410E65}"/>
    <cellStyle name="Comma 34 7 2 4 2 2 2" xfId="49551" xr:uid="{A40656E3-A0D1-4356-BC1D-553BE3F10F8B}"/>
    <cellStyle name="Comma 34 7 2 4 2 3" xfId="39085" xr:uid="{AFF8D064-D8FD-4CD4-8D03-16EB30C19986}"/>
    <cellStyle name="Comma 34 7 2 4 3" xfId="22650" xr:uid="{A752EE9C-4E92-43C4-98C4-A6E0931BDFC9}"/>
    <cellStyle name="Comma 34 7 2 4 3 2" xfId="44319" xr:uid="{60F12FCC-F0E1-4B5B-A6C7-51961AA335EF}"/>
    <cellStyle name="Comma 34 7 2 4 4" xfId="33853" xr:uid="{EA58D596-1641-428B-AD45-441DBC839674}"/>
    <cellStyle name="Comma 34 7 2 5" xfId="14423" xr:uid="{4F32A8B4-5310-4A1D-A04D-6A097CD8CE0B}"/>
    <cellStyle name="Comma 34 7 2 5 2" xfId="19655" xr:uid="{03829B56-6564-4B1E-B608-390888F85AB5}"/>
    <cellStyle name="Comma 34 7 2 5 2 2" xfId="30121" xr:uid="{1662BF04-AD9A-487B-9B1C-2E5EBB2EC3E2}"/>
    <cellStyle name="Comma 34 7 2 5 2 2 2" xfId="51790" xr:uid="{C13EF7CA-5ACD-4085-8AE3-99F178466F69}"/>
    <cellStyle name="Comma 34 7 2 5 2 3" xfId="41324" xr:uid="{F7BD1040-9B04-45A5-8D99-DEEDE3AF64BF}"/>
    <cellStyle name="Comma 34 7 2 5 3" xfId="24889" xr:uid="{5E38A2DA-3A84-492E-8DF1-C2CD2300D412}"/>
    <cellStyle name="Comma 34 7 2 5 3 2" xfId="46558" xr:uid="{B171FA26-7A92-447A-9F1F-81EA1CAB98D4}"/>
    <cellStyle name="Comma 34 7 2 5 4" xfId="36092" xr:uid="{26E70A18-27BC-42DE-AF24-253827CB1655}"/>
    <cellStyle name="Comma 34 7 2 6" xfId="15176" xr:uid="{4D068102-C907-4366-84CA-344E61E347C9}"/>
    <cellStyle name="Comma 34 7 2 6 2" xfId="25642" xr:uid="{E015FBF4-7642-4066-AA7B-B4AA2EC9002F}"/>
    <cellStyle name="Comma 34 7 2 6 2 2" xfId="47311" xr:uid="{A5BCECB4-6B9B-4D41-80C9-21587B9FCF14}"/>
    <cellStyle name="Comma 34 7 2 6 3" xfId="36845" xr:uid="{46AFF2A3-0C13-42CF-B327-B5F87D9B2F71}"/>
    <cellStyle name="Comma 34 7 2 7" xfId="20410" xr:uid="{D79DBCA7-2FAD-4AEB-91E4-E4EA6E7EC9E9}"/>
    <cellStyle name="Comma 34 7 2 7 2" xfId="42079" xr:uid="{17ED3804-095E-4644-B2BE-2F343D0523C4}"/>
    <cellStyle name="Comma 34 7 2 8" xfId="31613" xr:uid="{35370568-2A6E-454B-9364-87BBA8F8812F}"/>
    <cellStyle name="Comma 34 7 3" xfId="13678" xr:uid="{9001857D-3FEE-4785-81B2-9274350832B9}"/>
    <cellStyle name="Comma 34 7 3 2" xfId="18910" xr:uid="{9B0A4730-082F-4D56-9C25-0992ABE1DF7F}"/>
    <cellStyle name="Comma 34 7 3 2 2" xfId="29376" xr:uid="{914D6116-075B-4632-9851-33D2D54D3874}"/>
    <cellStyle name="Comma 34 7 3 2 2 2" xfId="51045" xr:uid="{CC6D93CA-24FF-4F28-BB3B-9728E116D1AD}"/>
    <cellStyle name="Comma 34 7 3 2 3" xfId="40579" xr:uid="{F1F19AD5-0B68-4425-9653-79BC6F7B9191}"/>
    <cellStyle name="Comma 34 7 3 3" xfId="24144" xr:uid="{66FAEC0A-C420-45CE-A46E-90C3F38326FB}"/>
    <cellStyle name="Comma 34 7 3 3 2" xfId="45813" xr:uid="{362C27CA-D484-4AA5-936C-E6A87CCAC554}"/>
    <cellStyle name="Comma 34 7 3 4" xfId="35347" xr:uid="{2E2043D0-2FD3-445D-A781-7CAE14726407}"/>
    <cellStyle name="Comma 34 7 4" xfId="30868" xr:uid="{9FF951AA-7A53-4A2A-B274-37CAFDFA4F77}"/>
    <cellStyle name="Comma 34 8" xfId="9550" xr:uid="{63ACE23B-8AD1-4B1A-9B71-3FA7BA6A533E}"/>
    <cellStyle name="Comma 34 8 2" xfId="11059" xr:uid="{288C7916-49E8-45B0-B8F3-35210859D32E}"/>
    <cellStyle name="Comma 34 8 2 2" xfId="12553" xr:uid="{097E26BD-6EEE-4BAA-894A-AEEE7E95F9E9}"/>
    <cellStyle name="Comma 34 8 2 2 2" xfId="17789" xr:uid="{38125D6F-E166-463D-BB26-16242F4F78BF}"/>
    <cellStyle name="Comma 34 8 2 2 2 2" xfId="28255" xr:uid="{D04BD380-4240-473A-8295-E2823AD41BE4}"/>
    <cellStyle name="Comma 34 8 2 2 2 2 2" xfId="49924" xr:uid="{7ACE9F2D-33C0-485B-8AE8-E8D43BA3C583}"/>
    <cellStyle name="Comma 34 8 2 2 2 3" xfId="39458" xr:uid="{68DBA497-A47B-42CB-B759-1B4A6CDFE9B9}"/>
    <cellStyle name="Comma 34 8 2 2 3" xfId="23023" xr:uid="{4DA1F3C7-E56C-4134-AE23-01B4395300AC}"/>
    <cellStyle name="Comma 34 8 2 2 3 2" xfId="44692" xr:uid="{F0CAAF98-F14F-4234-A325-814971EF6A8D}"/>
    <cellStyle name="Comma 34 8 2 2 4" xfId="34226" xr:uid="{0A94F08A-4188-4917-92C0-3BFE2B712269}"/>
    <cellStyle name="Comma 34 8 2 3" xfId="16295" xr:uid="{069DE0ED-97F3-43C2-9E1B-11A7CCE0EEDB}"/>
    <cellStyle name="Comma 34 8 2 3 2" xfId="26761" xr:uid="{0D880AC6-533E-46F3-B2D9-990BE02394D9}"/>
    <cellStyle name="Comma 34 8 2 3 2 2" xfId="48430" xr:uid="{30E88B13-76B8-47F0-BB8E-D33C58301B23}"/>
    <cellStyle name="Comma 34 8 2 3 3" xfId="37964" xr:uid="{107FE4AF-F7A9-4F12-8F68-1D0826A3B793}"/>
    <cellStyle name="Comma 34 8 2 4" xfId="21529" xr:uid="{51BDCB9F-DDE0-4B1F-AF30-A8C5995840FE}"/>
    <cellStyle name="Comma 34 8 2 4 2" xfId="43198" xr:uid="{0C32FFD4-0E3B-46D6-AC8D-725514D6E3AF}"/>
    <cellStyle name="Comma 34 8 2 5" xfId="32732" xr:uid="{2E632933-6D5D-4EDF-9774-3EFE3762FE10}"/>
    <cellStyle name="Comma 34 8 3" xfId="10312" xr:uid="{87FF6BF3-87CB-41D2-9026-A60EBF23AB10}"/>
    <cellStyle name="Comma 34 8 3 2" xfId="15548" xr:uid="{B67E84C2-5B6F-446A-9620-42F59EACD0F7}"/>
    <cellStyle name="Comma 34 8 3 2 2" xfId="26014" xr:uid="{6BFB5A74-29D2-4FBD-89C0-C6E6ACC55889}"/>
    <cellStyle name="Comma 34 8 3 2 2 2" xfId="47683" xr:uid="{D8783A68-F66B-44C1-B35A-43FE1C3B7F68}"/>
    <cellStyle name="Comma 34 8 3 2 3" xfId="37217" xr:uid="{BAD61648-FA1A-465E-ABA4-09BAEE1192B4}"/>
    <cellStyle name="Comma 34 8 3 3" xfId="20782" xr:uid="{0B3968C3-2A4A-42DD-A4F5-170045A38DD5}"/>
    <cellStyle name="Comma 34 8 3 3 2" xfId="42451" xr:uid="{55933936-32C1-4FBA-B6D4-721A9F0468CD}"/>
    <cellStyle name="Comma 34 8 3 4" xfId="31985" xr:uid="{15AEA66D-6831-48AA-9038-326EFB4010B8}"/>
    <cellStyle name="Comma 34 8 4" xfId="11806" xr:uid="{2A5DF638-1BCA-47DC-B16D-526BC87B984D}"/>
    <cellStyle name="Comma 34 8 4 2" xfId="17042" xr:uid="{B11C6858-8579-442E-8F18-587BAA3909FC}"/>
    <cellStyle name="Comma 34 8 4 2 2" xfId="27508" xr:uid="{6AE47739-474F-4CB3-B785-B87F2EE20E42}"/>
    <cellStyle name="Comma 34 8 4 2 2 2" xfId="49177" xr:uid="{953E6146-FDC9-4D38-A82A-16F1BE5F542C}"/>
    <cellStyle name="Comma 34 8 4 2 3" xfId="38711" xr:uid="{75D141A9-8DEC-4F7A-9A4A-AB45A660A323}"/>
    <cellStyle name="Comma 34 8 4 3" xfId="22276" xr:uid="{7FC7A647-6FE9-4129-9E0B-22A5427428BD}"/>
    <cellStyle name="Comma 34 8 4 3 2" xfId="43945" xr:uid="{A99361DC-9410-4428-BA6A-67C38B9075C7}"/>
    <cellStyle name="Comma 34 8 4 4" xfId="33479" xr:uid="{5C24BC99-CFAE-4B4D-A5BB-BBE7696E7804}"/>
    <cellStyle name="Comma 34 8 5" xfId="14049" xr:uid="{89A8D3E4-0AE3-4B2A-B1EF-ACB9AA368210}"/>
    <cellStyle name="Comma 34 8 5 2" xfId="19281" xr:uid="{F589AA13-745A-48E4-A724-2367F5A2F19D}"/>
    <cellStyle name="Comma 34 8 5 2 2" xfId="29747" xr:uid="{6DBD9F9A-9687-414D-9C11-0F2C4B05182C}"/>
    <cellStyle name="Comma 34 8 5 2 2 2" xfId="51416" xr:uid="{68A39EB0-929E-4E7E-9443-72FE994452F4}"/>
    <cellStyle name="Comma 34 8 5 2 3" xfId="40950" xr:uid="{E4C98246-3190-4D5A-AE23-46B405584F40}"/>
    <cellStyle name="Comma 34 8 5 3" xfId="24515" xr:uid="{0B07C93C-944F-4915-9C4D-DD07467E22E5}"/>
    <cellStyle name="Comma 34 8 5 3 2" xfId="46184" xr:uid="{C0DC89D9-B487-4580-A0EE-3BA8275C8C2E}"/>
    <cellStyle name="Comma 34 8 5 4" xfId="35718" xr:uid="{9D5A6F6B-FB55-4DA3-AE37-2B22F0BC66BA}"/>
    <cellStyle name="Comma 34 8 6" xfId="14802" xr:uid="{03047D17-F36D-4627-8B35-11174FEA3019}"/>
    <cellStyle name="Comma 34 8 6 2" xfId="25268" xr:uid="{4E513731-5F07-431F-BBCA-C07736B675AD}"/>
    <cellStyle name="Comma 34 8 6 2 2" xfId="46937" xr:uid="{6E629D6F-C6D5-47F7-8CB4-C4F897EA05F0}"/>
    <cellStyle name="Comma 34 8 6 3" xfId="36471" xr:uid="{1B6DC6D3-3C84-47EE-B40B-326D2C901877}"/>
    <cellStyle name="Comma 34 8 7" xfId="20036" xr:uid="{0007F337-ED45-442A-951C-C4ACAE8CB640}"/>
    <cellStyle name="Comma 34 8 7 2" xfId="41705" xr:uid="{787FF154-5F5B-4D91-8D23-1A2A436B3E24}"/>
    <cellStyle name="Comma 34 8 8" xfId="31239" xr:uid="{08C91354-9FDF-4564-8BD1-09CFD3EBB3EF}"/>
    <cellStyle name="Comma 34 9" xfId="13307" xr:uid="{738B6F43-EE6C-4046-949F-4AE8D2C04369}"/>
    <cellStyle name="Comma 34 9 2" xfId="18539" xr:uid="{00FADCB5-B3A3-4DEF-B303-9484505E191B}"/>
    <cellStyle name="Comma 34 9 2 2" xfId="29005" xr:uid="{4E77F8C1-204D-42B3-AE01-45DBF1AE493F}"/>
    <cellStyle name="Comma 34 9 2 2 2" xfId="50674" xr:uid="{83F63391-90CD-422B-B702-AD413DFD6C3F}"/>
    <cellStyle name="Comma 34 9 2 3" xfId="40208" xr:uid="{EEA7F9A6-A2CF-427F-BDAE-3AF8E851000F}"/>
    <cellStyle name="Comma 34 9 3" xfId="23773" xr:uid="{FB97D597-69A5-4903-9834-EF4B7EE8D0A8}"/>
    <cellStyle name="Comma 34 9 3 2" xfId="45442" xr:uid="{76BEDBE2-ECA2-4BD2-AF8E-D4C93C80B68A}"/>
    <cellStyle name="Comma 34 9 4" xfId="34976" xr:uid="{EDDCF1E2-00BB-4B0C-8B19-BA5DD9771BCC}"/>
    <cellStyle name="Comma 35" xfId="264" xr:uid="{00000000-0005-0000-0000-000018020000}"/>
    <cellStyle name="Comma 35 2" xfId="372" xr:uid="{00000000-0005-0000-0000-000019020000}"/>
    <cellStyle name="Comma 35 2 2" xfId="575" xr:uid="{00000000-0005-0000-0000-00001A020000}"/>
    <cellStyle name="Comma 35 2 2 2" xfId="9329" xr:uid="{00000000-0005-0000-0000-00001B020000}"/>
    <cellStyle name="Comma 35 2 2 2 2" xfId="10078" xr:uid="{0FC1CCD0-8438-4152-82BF-238EAC5878AC}"/>
    <cellStyle name="Comma 35 2 2 2 2 2" xfId="11587" xr:uid="{7AE4638E-FFC3-486E-AE91-74881B23E714}"/>
    <cellStyle name="Comma 35 2 2 2 2 2 2" xfId="13081" xr:uid="{75E7F660-BAB8-4FD5-B64A-AA98C757EC88}"/>
    <cellStyle name="Comma 35 2 2 2 2 2 2 2" xfId="18317" xr:uid="{6C4775DF-D7D4-4A23-9BDB-15FF63CC302E}"/>
    <cellStyle name="Comma 35 2 2 2 2 2 2 2 2" xfId="28783" xr:uid="{2A849E37-E19C-418B-9AEB-836F63C1F961}"/>
    <cellStyle name="Comma 35 2 2 2 2 2 2 2 2 2" xfId="50452" xr:uid="{FF92E0EB-2419-4AF7-9F05-26BFA5EAAAEA}"/>
    <cellStyle name="Comma 35 2 2 2 2 2 2 2 3" xfId="39986" xr:uid="{A61636AD-47B7-47E0-8B1C-C6284C017078}"/>
    <cellStyle name="Comma 35 2 2 2 2 2 2 3" xfId="23551" xr:uid="{D573DF9D-5564-41DF-84DF-3391D253FA14}"/>
    <cellStyle name="Comma 35 2 2 2 2 2 2 3 2" xfId="45220" xr:uid="{D51B1BF1-817A-4D1D-ABD2-87FBE4064ABC}"/>
    <cellStyle name="Comma 35 2 2 2 2 2 2 4" xfId="34754" xr:uid="{7A29AF7D-0BF1-40E8-A85C-34F84D5E5C7F}"/>
    <cellStyle name="Comma 35 2 2 2 2 2 3" xfId="16823" xr:uid="{2047A358-64DD-43EC-8938-F198C81C7DCC}"/>
    <cellStyle name="Comma 35 2 2 2 2 2 3 2" xfId="27289" xr:uid="{8B60785A-79C0-467E-B05A-0153EEBF2C78}"/>
    <cellStyle name="Comma 35 2 2 2 2 2 3 2 2" xfId="48958" xr:uid="{25729FDC-2D8A-4332-9FED-2987F99FC668}"/>
    <cellStyle name="Comma 35 2 2 2 2 2 3 3" xfId="38492" xr:uid="{087E85C1-345F-4D50-B9F3-5F55760BD708}"/>
    <cellStyle name="Comma 35 2 2 2 2 2 4" xfId="22057" xr:uid="{B16E763D-771B-4881-9320-7B9C912760F2}"/>
    <cellStyle name="Comma 35 2 2 2 2 2 4 2" xfId="43726" xr:uid="{284F3935-8701-4560-BDF8-3A4D31951C5D}"/>
    <cellStyle name="Comma 35 2 2 2 2 2 5" xfId="33260" xr:uid="{34373247-1630-42D4-89D2-D6DB49D879B2}"/>
    <cellStyle name="Comma 35 2 2 2 2 3" xfId="10840" xr:uid="{FDC2D0BB-74D7-4054-BA6C-BD453548223D}"/>
    <cellStyle name="Comma 35 2 2 2 2 3 2" xfId="16076" xr:uid="{A5E538DB-0DE6-489F-B641-4F598987E7F9}"/>
    <cellStyle name="Comma 35 2 2 2 2 3 2 2" xfId="26542" xr:uid="{8E4E5976-EFA7-45B5-B287-81E252EA4AF5}"/>
    <cellStyle name="Comma 35 2 2 2 2 3 2 2 2" xfId="48211" xr:uid="{0ECB3EB6-8109-42A9-AECE-DB9031EACA16}"/>
    <cellStyle name="Comma 35 2 2 2 2 3 2 3" xfId="37745" xr:uid="{7251835D-5BFB-415C-A06E-9D52BED18F34}"/>
    <cellStyle name="Comma 35 2 2 2 2 3 3" xfId="21310" xr:uid="{1512CB28-559E-44BD-AA52-A551EA5B9151}"/>
    <cellStyle name="Comma 35 2 2 2 2 3 3 2" xfId="42979" xr:uid="{E73A08FD-7CB5-4AC3-B195-8A2A2D46C660}"/>
    <cellStyle name="Comma 35 2 2 2 2 3 4" xfId="32513" xr:uid="{9B68D306-AE8D-4E52-8920-A48BFDB97290}"/>
    <cellStyle name="Comma 35 2 2 2 2 4" xfId="12334" xr:uid="{CF4048CE-9B21-4E42-AE8F-8D0DC9A07446}"/>
    <cellStyle name="Comma 35 2 2 2 2 4 2" xfId="17570" xr:uid="{985FB057-391E-480F-99A9-9739E32573B1}"/>
    <cellStyle name="Comma 35 2 2 2 2 4 2 2" xfId="28036" xr:uid="{0C4F5043-62DE-4411-BCED-5D862569643A}"/>
    <cellStyle name="Comma 35 2 2 2 2 4 2 2 2" xfId="49705" xr:uid="{F16C30FF-E670-43D4-889F-973A697BDB85}"/>
    <cellStyle name="Comma 35 2 2 2 2 4 2 3" xfId="39239" xr:uid="{97293438-CE40-4223-BCE9-8AF70B5DE8A7}"/>
    <cellStyle name="Comma 35 2 2 2 2 4 3" xfId="22804" xr:uid="{BDB93D81-D40C-438F-AB6C-BC031C1AF01E}"/>
    <cellStyle name="Comma 35 2 2 2 2 4 3 2" xfId="44473" xr:uid="{110227C3-A027-4750-A13B-91B34F5F10C4}"/>
    <cellStyle name="Comma 35 2 2 2 2 4 4" xfId="34007" xr:uid="{B8116045-EB65-43F6-A4D5-960C5248D154}"/>
    <cellStyle name="Comma 35 2 2 2 2 5" xfId="14577" xr:uid="{AC899020-33A9-4178-A800-F8A1F5FE3701}"/>
    <cellStyle name="Comma 35 2 2 2 2 5 2" xfId="19809" xr:uid="{38B56331-5A39-4ECF-B2D0-2645BD1E0C73}"/>
    <cellStyle name="Comma 35 2 2 2 2 5 2 2" xfId="30275" xr:uid="{A065B67C-6E30-427F-AD43-DC7791EEA945}"/>
    <cellStyle name="Comma 35 2 2 2 2 5 2 2 2" xfId="51944" xr:uid="{FFCF454B-94DF-4869-BC78-FC214ADB5364}"/>
    <cellStyle name="Comma 35 2 2 2 2 5 2 3" xfId="41478" xr:uid="{FC892698-8D3F-48A1-8256-CA2986338F90}"/>
    <cellStyle name="Comma 35 2 2 2 2 5 3" xfId="25043" xr:uid="{BE868295-38DC-4D89-8CA4-39072B5BA966}"/>
    <cellStyle name="Comma 35 2 2 2 2 5 3 2" xfId="46712" xr:uid="{BA9E236E-4C97-4B7F-9D81-C5697A543337}"/>
    <cellStyle name="Comma 35 2 2 2 2 5 4" xfId="36246" xr:uid="{3625066C-C7EF-4937-B459-0DA1548979A1}"/>
    <cellStyle name="Comma 35 2 2 2 2 6" xfId="15330" xr:uid="{5878B172-FF85-4D2A-B069-C245C6A96F2E}"/>
    <cellStyle name="Comma 35 2 2 2 2 6 2" xfId="25796" xr:uid="{B233DA5A-5FED-4EE1-8B73-87C03E2159D0}"/>
    <cellStyle name="Comma 35 2 2 2 2 6 2 2" xfId="47465" xr:uid="{F8555B52-9E85-4F96-ADE5-4C41FA2564DD}"/>
    <cellStyle name="Comma 35 2 2 2 2 6 3" xfId="36999" xr:uid="{351626F3-6F40-43EE-B103-54F62221D2CE}"/>
    <cellStyle name="Comma 35 2 2 2 2 7" xfId="20564" xr:uid="{876C044B-7569-4A79-81A2-D3CEE3F9B0AE}"/>
    <cellStyle name="Comma 35 2 2 2 2 7 2" xfId="42233" xr:uid="{842CA986-DFE1-4D86-97DE-822380DA122A}"/>
    <cellStyle name="Comma 35 2 2 2 2 8" xfId="31767" xr:uid="{FC3C9D16-38E6-4F60-8A0E-5BB33247777B}"/>
    <cellStyle name="Comma 35 2 2 2 3" xfId="13832" xr:uid="{5BCE0438-EFFF-42A8-B834-81211FA978B9}"/>
    <cellStyle name="Comma 35 2 2 2 3 2" xfId="19064" xr:uid="{3FE46EA6-A60D-4A3D-AA6B-E84F5C881A87}"/>
    <cellStyle name="Comma 35 2 2 2 3 2 2" xfId="29530" xr:uid="{3CF28B24-3B7B-4D8C-ABCB-90421A7FD38B}"/>
    <cellStyle name="Comma 35 2 2 2 3 2 2 2" xfId="51199" xr:uid="{80E145C4-8B2E-4571-9A98-CEFAA38E45F0}"/>
    <cellStyle name="Comma 35 2 2 2 3 2 3" xfId="40733" xr:uid="{59D21F85-1C5A-48D7-8907-9A7C099351FB}"/>
    <cellStyle name="Comma 35 2 2 2 3 3" xfId="24298" xr:uid="{2265CDDA-1AB9-4081-8E55-5284428F9F60}"/>
    <cellStyle name="Comma 35 2 2 2 3 3 2" xfId="45967" xr:uid="{6647633E-1C5D-4B65-9608-E84934AB4B7C}"/>
    <cellStyle name="Comma 35 2 2 2 3 4" xfId="35501" xr:uid="{86FBC4EA-12B9-405F-A0C6-4636E0079805}"/>
    <cellStyle name="Comma 35 2 2 2 4" xfId="31022" xr:uid="{892E9389-8B1C-4E73-B841-F4E3EAB428F0}"/>
    <cellStyle name="Comma 35 2 2 3" xfId="9704" xr:uid="{3FA65A57-C190-4390-BF27-EB5B277BC0E1}"/>
    <cellStyle name="Comma 35 2 2 3 2" xfId="11213" xr:uid="{B16D8E69-F58D-496D-BE4A-A69C69B4F4A7}"/>
    <cellStyle name="Comma 35 2 2 3 2 2" xfId="12707" xr:uid="{639393C5-B85F-46AD-8F50-D7243D8B99FD}"/>
    <cellStyle name="Comma 35 2 2 3 2 2 2" xfId="17943" xr:uid="{2DA5BF10-BFFE-4868-9AEC-053718FBD74A}"/>
    <cellStyle name="Comma 35 2 2 3 2 2 2 2" xfId="28409" xr:uid="{04DC5266-DE99-482E-9FB0-02C2938A973E}"/>
    <cellStyle name="Comma 35 2 2 3 2 2 2 2 2" xfId="50078" xr:uid="{56F5DBD5-A5D0-48CF-A329-98EA815AEE71}"/>
    <cellStyle name="Comma 35 2 2 3 2 2 2 3" xfId="39612" xr:uid="{A1F7E03F-D955-4B07-96CB-4CA9D145050E}"/>
    <cellStyle name="Comma 35 2 2 3 2 2 3" xfId="23177" xr:uid="{C59CC58C-66E5-4197-AAFB-B6E68D186C97}"/>
    <cellStyle name="Comma 35 2 2 3 2 2 3 2" xfId="44846" xr:uid="{0969BC0D-BF0F-4D01-9B39-98A072867467}"/>
    <cellStyle name="Comma 35 2 2 3 2 2 4" xfId="34380" xr:uid="{2DF9EC1F-57BE-4362-9157-C16879236027}"/>
    <cellStyle name="Comma 35 2 2 3 2 3" xfId="16449" xr:uid="{BEDAC25B-4B67-45D0-94BB-0684BD1E174B}"/>
    <cellStyle name="Comma 35 2 2 3 2 3 2" xfId="26915" xr:uid="{80B19612-773E-4116-8B14-BBCDDC6FF4EB}"/>
    <cellStyle name="Comma 35 2 2 3 2 3 2 2" xfId="48584" xr:uid="{A764D300-D7B9-4EA1-91CB-1BFE2B1B6652}"/>
    <cellStyle name="Comma 35 2 2 3 2 3 3" xfId="38118" xr:uid="{FE02B16E-9410-4847-89D4-61326345C8CC}"/>
    <cellStyle name="Comma 35 2 2 3 2 4" xfId="21683" xr:uid="{869D7742-8E79-40A7-86A3-0AD2327C4DED}"/>
    <cellStyle name="Comma 35 2 2 3 2 4 2" xfId="43352" xr:uid="{1D32042A-B8E9-429E-BB18-4C5CBA70538D}"/>
    <cellStyle name="Comma 35 2 2 3 2 5" xfId="32886" xr:uid="{A5DD1E9B-AE63-433B-9CE3-9DFAD46407D5}"/>
    <cellStyle name="Comma 35 2 2 3 3" xfId="10466" xr:uid="{18EA42DB-31CE-4DFE-A85D-02951953DFF1}"/>
    <cellStyle name="Comma 35 2 2 3 3 2" xfId="15702" xr:uid="{2F521E1A-A60F-4292-A550-B795884649AA}"/>
    <cellStyle name="Comma 35 2 2 3 3 2 2" xfId="26168" xr:uid="{D6A56651-613D-479C-B83A-165D2332F44E}"/>
    <cellStyle name="Comma 35 2 2 3 3 2 2 2" xfId="47837" xr:uid="{1A935837-C841-4A4C-A9B5-AC89DB7C9911}"/>
    <cellStyle name="Comma 35 2 2 3 3 2 3" xfId="37371" xr:uid="{8531F14C-A912-4863-B1C6-ECADA240514C}"/>
    <cellStyle name="Comma 35 2 2 3 3 3" xfId="20936" xr:uid="{36002B70-BB27-449A-B2F7-94A892E8DDF7}"/>
    <cellStyle name="Comma 35 2 2 3 3 3 2" xfId="42605" xr:uid="{BE89959A-A0DB-4CCF-B01D-3E737F0A3EAA}"/>
    <cellStyle name="Comma 35 2 2 3 3 4" xfId="32139" xr:uid="{CB8F6239-F32F-4CEA-9207-57DE8949160B}"/>
    <cellStyle name="Comma 35 2 2 3 4" xfId="11960" xr:uid="{4100B103-F51D-4704-8BAE-A8E17EA70E5A}"/>
    <cellStyle name="Comma 35 2 2 3 4 2" xfId="17196" xr:uid="{4EEF207A-8253-47DE-BF1C-D3E0B0536742}"/>
    <cellStyle name="Comma 35 2 2 3 4 2 2" xfId="27662" xr:uid="{CDE982E4-0B3D-472A-9A4F-A641AB84E45F}"/>
    <cellStyle name="Comma 35 2 2 3 4 2 2 2" xfId="49331" xr:uid="{9171FDA5-F787-4042-9640-DAE57A6864D4}"/>
    <cellStyle name="Comma 35 2 2 3 4 2 3" xfId="38865" xr:uid="{9BF4AB61-BD53-4583-BBE8-A69B73BAC1FB}"/>
    <cellStyle name="Comma 35 2 2 3 4 3" xfId="22430" xr:uid="{0B169B1A-CF9B-4E7E-817E-B5A1DF078D7C}"/>
    <cellStyle name="Comma 35 2 2 3 4 3 2" xfId="44099" xr:uid="{68901396-D86C-49BD-BD4E-3B11BDACDAC0}"/>
    <cellStyle name="Comma 35 2 2 3 4 4" xfId="33633" xr:uid="{32A880A1-39DE-464F-B999-E809CFFDB959}"/>
    <cellStyle name="Comma 35 2 2 3 5" xfId="14203" xr:uid="{AB3C23D9-AAAF-493F-89E8-96AD11FDE1CA}"/>
    <cellStyle name="Comma 35 2 2 3 5 2" xfId="19435" xr:uid="{3B8AE23A-688E-4005-A023-815B6BD752A2}"/>
    <cellStyle name="Comma 35 2 2 3 5 2 2" xfId="29901" xr:uid="{7A32B986-F5A4-49C5-B5CC-C32A35FE36E2}"/>
    <cellStyle name="Comma 35 2 2 3 5 2 2 2" xfId="51570" xr:uid="{E32B6031-7A1D-4103-9A8B-E95C3110745C}"/>
    <cellStyle name="Comma 35 2 2 3 5 2 3" xfId="41104" xr:uid="{EBC712C0-49A1-400C-8F67-6CE31590A61E}"/>
    <cellStyle name="Comma 35 2 2 3 5 3" xfId="24669" xr:uid="{4F608025-A9D8-403B-84F4-B73FC1DB8713}"/>
    <cellStyle name="Comma 35 2 2 3 5 3 2" xfId="46338" xr:uid="{944A823B-ADCB-4B10-B83F-3DCD355A893D}"/>
    <cellStyle name="Comma 35 2 2 3 5 4" xfId="35872" xr:uid="{91C7E241-8EE3-48ED-B0A1-880A171A1E64}"/>
    <cellStyle name="Comma 35 2 2 3 6" xfId="14956" xr:uid="{99DF3EF6-B516-427C-831D-D45F90EF97F7}"/>
    <cellStyle name="Comma 35 2 2 3 6 2" xfId="25422" xr:uid="{12D5EC22-4B0D-45D0-A404-E0C6F4B5C6BB}"/>
    <cellStyle name="Comma 35 2 2 3 6 2 2" xfId="47091" xr:uid="{6547A7FB-5724-46E3-9CE9-AE723B77B459}"/>
    <cellStyle name="Comma 35 2 2 3 6 3" xfId="36625" xr:uid="{151DEA47-3F79-49B9-9430-477467FBFDFF}"/>
    <cellStyle name="Comma 35 2 2 3 7" xfId="20190" xr:uid="{2ACE776F-8711-41DD-9694-C725381A06EE}"/>
    <cellStyle name="Comma 35 2 2 3 7 2" xfId="41859" xr:uid="{A6F44EA5-F024-42D6-BA93-34A8149FA6D9}"/>
    <cellStyle name="Comma 35 2 2 3 8" xfId="31393" xr:uid="{740B1E6F-A632-4C11-8453-11B2C815BAB7}"/>
    <cellStyle name="Comma 35 2 2 4" xfId="13461" xr:uid="{F106FF3F-085F-47CE-B28F-A06DD8C53A3B}"/>
    <cellStyle name="Comma 35 2 2 4 2" xfId="18693" xr:uid="{5E3DAB41-6644-4CAD-85BE-1A40AA80F80E}"/>
    <cellStyle name="Comma 35 2 2 4 2 2" xfId="29159" xr:uid="{6C5614BD-F635-4B3C-A019-9551B5B7805C}"/>
    <cellStyle name="Comma 35 2 2 4 2 2 2" xfId="50828" xr:uid="{073EF875-6BEF-4AA4-AE85-0D49C43A31F9}"/>
    <cellStyle name="Comma 35 2 2 4 2 3" xfId="40362" xr:uid="{E6F46CF8-B824-4B8E-B19B-0FEFF2A9B8F1}"/>
    <cellStyle name="Comma 35 2 2 4 3" xfId="23927" xr:uid="{24C05BDF-DA81-4BA6-A035-B01F810052E9}"/>
    <cellStyle name="Comma 35 2 2 4 3 2" xfId="45596" xr:uid="{3BE57300-1485-4303-A5E2-1B5E203E26C0}"/>
    <cellStyle name="Comma 35 2 2 4 4" xfId="35130" xr:uid="{E918EB4C-F0A6-4B87-8FE5-CBC219244B46}"/>
    <cellStyle name="Comma 35 2 2 5" xfId="30651" xr:uid="{76371E68-AC1E-4A33-88B2-7DF81D0DB3BD}"/>
    <cellStyle name="Comma 35 2 3" xfId="9237" xr:uid="{00000000-0005-0000-0000-00001C020000}"/>
    <cellStyle name="Comma 35 2 3 2" xfId="9986" xr:uid="{E5896D72-64DA-4D62-89E8-577A4467EF7D}"/>
    <cellStyle name="Comma 35 2 3 2 2" xfId="11495" xr:uid="{B545932A-A5A0-42F8-8D79-BFB22F56EC03}"/>
    <cellStyle name="Comma 35 2 3 2 2 2" xfId="12989" xr:uid="{7E08825A-C7C6-4CCA-8C74-72B9E67DA902}"/>
    <cellStyle name="Comma 35 2 3 2 2 2 2" xfId="18225" xr:uid="{E82B645F-A72B-44FF-A71C-24080F7330DA}"/>
    <cellStyle name="Comma 35 2 3 2 2 2 2 2" xfId="28691" xr:uid="{99D7F398-AE88-4B1D-8439-F1E62C028F0D}"/>
    <cellStyle name="Comma 35 2 3 2 2 2 2 2 2" xfId="50360" xr:uid="{3B9B8398-FC8F-45FE-B603-3BE731D462D1}"/>
    <cellStyle name="Comma 35 2 3 2 2 2 2 3" xfId="39894" xr:uid="{4E508950-C095-452D-AF69-4BFEFD81ADE3}"/>
    <cellStyle name="Comma 35 2 3 2 2 2 3" xfId="23459" xr:uid="{6BEB3558-C0D3-43A1-A55F-539C310A2C9D}"/>
    <cellStyle name="Comma 35 2 3 2 2 2 3 2" xfId="45128" xr:uid="{7A56E2CF-F551-4989-87EC-06488F36A6E7}"/>
    <cellStyle name="Comma 35 2 3 2 2 2 4" xfId="34662" xr:uid="{E5098E36-ECD7-4C20-976D-C5E896B9A81E}"/>
    <cellStyle name="Comma 35 2 3 2 2 3" xfId="16731" xr:uid="{3F2242C5-B91E-44F1-A19F-2E3C7A1565C9}"/>
    <cellStyle name="Comma 35 2 3 2 2 3 2" xfId="27197" xr:uid="{F8BDCC15-692C-4509-A496-F1CF9E7127BA}"/>
    <cellStyle name="Comma 35 2 3 2 2 3 2 2" xfId="48866" xr:uid="{5B26653A-0276-4261-A6BC-DF0290390A28}"/>
    <cellStyle name="Comma 35 2 3 2 2 3 3" xfId="38400" xr:uid="{A70C52F7-6EDC-49A3-8444-848239771BFC}"/>
    <cellStyle name="Comma 35 2 3 2 2 4" xfId="21965" xr:uid="{65E3D2B1-7646-4C6B-8EA2-D7876E34CB03}"/>
    <cellStyle name="Comma 35 2 3 2 2 4 2" xfId="43634" xr:uid="{39B5D906-6010-441D-91E4-058535ADBCB7}"/>
    <cellStyle name="Comma 35 2 3 2 2 5" xfId="33168" xr:uid="{82ABE63E-5442-4A6E-A80A-0D37F7B47D6B}"/>
    <cellStyle name="Comma 35 2 3 2 3" xfId="10748" xr:uid="{C47EE6E6-100C-4B95-B60F-1E72B9AC9783}"/>
    <cellStyle name="Comma 35 2 3 2 3 2" xfId="15984" xr:uid="{6C82CC6E-B99D-4574-B80F-BF9E14F52967}"/>
    <cellStyle name="Comma 35 2 3 2 3 2 2" xfId="26450" xr:uid="{0B838409-5433-4406-B46E-C2D005F481D7}"/>
    <cellStyle name="Comma 35 2 3 2 3 2 2 2" xfId="48119" xr:uid="{03278913-98B4-4739-83C9-33382506F7EB}"/>
    <cellStyle name="Comma 35 2 3 2 3 2 3" xfId="37653" xr:uid="{EC008EAD-A485-40F4-8ED3-D6B87D76CB54}"/>
    <cellStyle name="Comma 35 2 3 2 3 3" xfId="21218" xr:uid="{5558C2C7-C7EB-476B-8CF1-5F1858ED0F90}"/>
    <cellStyle name="Comma 35 2 3 2 3 3 2" xfId="42887" xr:uid="{6998A1B4-816A-4060-8FAA-F8F446D15114}"/>
    <cellStyle name="Comma 35 2 3 2 3 4" xfId="32421" xr:uid="{1ED027E0-5B05-4695-9A60-B3664A4DAE76}"/>
    <cellStyle name="Comma 35 2 3 2 4" xfId="12242" xr:uid="{39A2D554-7AC4-4FEC-9F3A-AA182B8D130B}"/>
    <cellStyle name="Comma 35 2 3 2 4 2" xfId="17478" xr:uid="{3C378DEE-C274-4C94-8283-D789B2F50834}"/>
    <cellStyle name="Comma 35 2 3 2 4 2 2" xfId="27944" xr:uid="{B221A251-45DF-443A-BAE6-ACBC5408C433}"/>
    <cellStyle name="Comma 35 2 3 2 4 2 2 2" xfId="49613" xr:uid="{DC904E12-04F2-43C8-BE6A-B22CEE4DFBE6}"/>
    <cellStyle name="Comma 35 2 3 2 4 2 3" xfId="39147" xr:uid="{587C8E2D-84B1-43F9-9C7D-0397DC5E8BC0}"/>
    <cellStyle name="Comma 35 2 3 2 4 3" xfId="22712" xr:uid="{A72250CE-B56C-40EC-BBA1-55D0DF9F3359}"/>
    <cellStyle name="Comma 35 2 3 2 4 3 2" xfId="44381" xr:uid="{4F279E51-CEE4-4DAD-B14D-2B9E697EC576}"/>
    <cellStyle name="Comma 35 2 3 2 4 4" xfId="33915" xr:uid="{15AE21DC-6692-4D2D-AF96-D7DBEF37F8A7}"/>
    <cellStyle name="Comma 35 2 3 2 5" xfId="14485" xr:uid="{795E5267-7D93-49E0-B2C3-E546A2156E3E}"/>
    <cellStyle name="Comma 35 2 3 2 5 2" xfId="19717" xr:uid="{1DAC4FBA-1F1A-4AA1-B462-AA14FE51FA70}"/>
    <cellStyle name="Comma 35 2 3 2 5 2 2" xfId="30183" xr:uid="{02CBE552-9934-4797-9968-4DCC3362F152}"/>
    <cellStyle name="Comma 35 2 3 2 5 2 2 2" xfId="51852" xr:uid="{191140EF-A41E-46D8-BF69-DD7A19129654}"/>
    <cellStyle name="Comma 35 2 3 2 5 2 3" xfId="41386" xr:uid="{BAA6F3EE-4585-4888-B101-6F5AE7905854}"/>
    <cellStyle name="Comma 35 2 3 2 5 3" xfId="24951" xr:uid="{9A993457-0662-4983-8F01-5BD84F5833CE}"/>
    <cellStyle name="Comma 35 2 3 2 5 3 2" xfId="46620" xr:uid="{61B72BD9-BA50-46E5-932F-46896CF7F437}"/>
    <cellStyle name="Comma 35 2 3 2 5 4" xfId="36154" xr:uid="{FB9A2F48-35D1-4038-88D9-998B2771F535}"/>
    <cellStyle name="Comma 35 2 3 2 6" xfId="15238" xr:uid="{28DC15A0-C36A-4CD5-A2D1-906109C06553}"/>
    <cellStyle name="Comma 35 2 3 2 6 2" xfId="25704" xr:uid="{5B242685-B7A2-4EF8-A5BB-22D869446FD5}"/>
    <cellStyle name="Comma 35 2 3 2 6 2 2" xfId="47373" xr:uid="{2584A436-BB76-4B37-B71A-E07367BECA6D}"/>
    <cellStyle name="Comma 35 2 3 2 6 3" xfId="36907" xr:uid="{21921165-C412-4506-B375-E04CF89250C1}"/>
    <cellStyle name="Comma 35 2 3 2 7" xfId="20472" xr:uid="{B70F97B3-B019-46AE-B703-6645CB0FCA78}"/>
    <cellStyle name="Comma 35 2 3 2 7 2" xfId="42141" xr:uid="{CB854FB7-8928-42E8-9DC5-F216A771BBC2}"/>
    <cellStyle name="Comma 35 2 3 2 8" xfId="31675" xr:uid="{1577899D-80D7-467C-A677-046F5246EC8C}"/>
    <cellStyle name="Comma 35 2 3 3" xfId="13740" xr:uid="{EFAD5ED2-8299-44A9-A99D-E838D1E0F476}"/>
    <cellStyle name="Comma 35 2 3 3 2" xfId="18972" xr:uid="{7AD70822-365D-47EB-A668-053120CFB899}"/>
    <cellStyle name="Comma 35 2 3 3 2 2" xfId="29438" xr:uid="{BC7A3033-DACE-4530-A587-473F114D4F39}"/>
    <cellStyle name="Comma 35 2 3 3 2 2 2" xfId="51107" xr:uid="{C2F1F152-F9F9-49FA-A8C7-9CFF03ED05F4}"/>
    <cellStyle name="Comma 35 2 3 3 2 3" xfId="40641" xr:uid="{9E41AC1E-7E8D-46F0-9346-AC578280AFDF}"/>
    <cellStyle name="Comma 35 2 3 3 3" xfId="24206" xr:uid="{2E515EB6-2766-4F8B-9927-2C6C22E6BD22}"/>
    <cellStyle name="Comma 35 2 3 3 3 2" xfId="45875" xr:uid="{6820207E-1107-40C2-861B-7869BD81BE5B}"/>
    <cellStyle name="Comma 35 2 3 3 4" xfId="35409" xr:uid="{E9E43702-A52B-4F7E-98E0-F0B19602FB7F}"/>
    <cellStyle name="Comma 35 2 3 4" xfId="30930" xr:uid="{177AB7F5-19C3-4A29-B17F-DB391FC3BB0C}"/>
    <cellStyle name="Comma 35 2 4" xfId="9612" xr:uid="{09C53872-439C-4F8E-9315-B4EAEA83031C}"/>
    <cellStyle name="Comma 35 2 4 2" xfId="11121" xr:uid="{807F4FF2-1E62-4F79-B089-BB9947DED4C8}"/>
    <cellStyle name="Comma 35 2 4 2 2" xfId="12615" xr:uid="{2709DB15-2FD4-497C-A58F-C784C58A79FC}"/>
    <cellStyle name="Comma 35 2 4 2 2 2" xfId="17851" xr:uid="{2B27E035-FA9C-4B80-971B-7C5AE9B25DAF}"/>
    <cellStyle name="Comma 35 2 4 2 2 2 2" xfId="28317" xr:uid="{30836998-6326-4392-B676-5D1F8E0385CE}"/>
    <cellStyle name="Comma 35 2 4 2 2 2 2 2" xfId="49986" xr:uid="{AC3860CA-FE4F-41D1-9D29-3C795C1E59C2}"/>
    <cellStyle name="Comma 35 2 4 2 2 2 3" xfId="39520" xr:uid="{DF60DA83-E472-4E1D-BEAA-F9531DEAE092}"/>
    <cellStyle name="Comma 35 2 4 2 2 3" xfId="23085" xr:uid="{D4DC8227-D01A-46A7-95D4-F4F0CB4E179F}"/>
    <cellStyle name="Comma 35 2 4 2 2 3 2" xfId="44754" xr:uid="{646F7AD5-6193-4238-938D-7F75D9B1AD90}"/>
    <cellStyle name="Comma 35 2 4 2 2 4" xfId="34288" xr:uid="{7B0EAAAB-30E9-4B4D-A27F-DC6BF6A334D2}"/>
    <cellStyle name="Comma 35 2 4 2 3" xfId="16357" xr:uid="{699403A5-C2C2-4510-8819-66FE53557607}"/>
    <cellStyle name="Comma 35 2 4 2 3 2" xfId="26823" xr:uid="{EFD2BAE8-76C9-475B-9735-5E354DA26EF0}"/>
    <cellStyle name="Comma 35 2 4 2 3 2 2" xfId="48492" xr:uid="{18426E21-4E87-45EF-BEFF-A5CD9DCAB17D}"/>
    <cellStyle name="Comma 35 2 4 2 3 3" xfId="38026" xr:uid="{9BF52606-1128-42F8-9163-543B19F07261}"/>
    <cellStyle name="Comma 35 2 4 2 4" xfId="21591" xr:uid="{BF804872-0FB5-470E-8094-985135F353A7}"/>
    <cellStyle name="Comma 35 2 4 2 4 2" xfId="43260" xr:uid="{DCD25428-68AE-42A9-8094-B7848EA1EF80}"/>
    <cellStyle name="Comma 35 2 4 2 5" xfId="32794" xr:uid="{2F2FFA05-DF72-4A5A-BF39-C5F2B77F48A0}"/>
    <cellStyle name="Comma 35 2 4 3" xfId="10374" xr:uid="{F6E107F7-942C-4B01-B642-6D78D14027ED}"/>
    <cellStyle name="Comma 35 2 4 3 2" xfId="15610" xr:uid="{AFE13349-EB3E-4AD6-A2AD-016D38D63ED6}"/>
    <cellStyle name="Comma 35 2 4 3 2 2" xfId="26076" xr:uid="{044B1725-C8AC-43A5-8903-E54D3A04B842}"/>
    <cellStyle name="Comma 35 2 4 3 2 2 2" xfId="47745" xr:uid="{C64A8356-4F37-441F-988C-7B4FE9AB3AC7}"/>
    <cellStyle name="Comma 35 2 4 3 2 3" xfId="37279" xr:uid="{CC2EF8EC-B73F-4707-B71B-41412AC65889}"/>
    <cellStyle name="Comma 35 2 4 3 3" xfId="20844" xr:uid="{CEC644E2-7960-4091-85CE-44D497B46296}"/>
    <cellStyle name="Comma 35 2 4 3 3 2" xfId="42513" xr:uid="{A76063AD-41C1-4BB6-A6A1-B2A9C3BF4F03}"/>
    <cellStyle name="Comma 35 2 4 3 4" xfId="32047" xr:uid="{EFBAFA7C-BF8C-40B6-A7F8-8DACDDCBF006}"/>
    <cellStyle name="Comma 35 2 4 4" xfId="11868" xr:uid="{BB467097-3D8E-47D9-8E95-D65DF5E534CC}"/>
    <cellStyle name="Comma 35 2 4 4 2" xfId="17104" xr:uid="{ED596C73-2C32-4450-9B62-8DE5B036CB52}"/>
    <cellStyle name="Comma 35 2 4 4 2 2" xfId="27570" xr:uid="{D923D79B-886E-40B5-8310-2D9BCCCB14E8}"/>
    <cellStyle name="Comma 35 2 4 4 2 2 2" xfId="49239" xr:uid="{F04F1BBB-28A1-406A-AC36-233EA8459CB3}"/>
    <cellStyle name="Comma 35 2 4 4 2 3" xfId="38773" xr:uid="{CC2A5434-EDDD-4FB0-89DD-6162B05EADB8}"/>
    <cellStyle name="Comma 35 2 4 4 3" xfId="22338" xr:uid="{1337D482-6353-4738-A174-A97365C926D8}"/>
    <cellStyle name="Comma 35 2 4 4 3 2" xfId="44007" xr:uid="{C3DC9D4B-C317-4D71-B333-5B732BE79F4A}"/>
    <cellStyle name="Comma 35 2 4 4 4" xfId="33541" xr:uid="{527BF6FA-4E80-4AE1-BFED-D3946FE66C2A}"/>
    <cellStyle name="Comma 35 2 4 5" xfId="14111" xr:uid="{22F88F2C-A270-48B4-BF50-8CF93B0B53D1}"/>
    <cellStyle name="Comma 35 2 4 5 2" xfId="19343" xr:uid="{B4540E8D-7ECB-46A6-8E56-67D47492FE36}"/>
    <cellStyle name="Comma 35 2 4 5 2 2" xfId="29809" xr:uid="{5B09F271-E126-438C-B75B-251768E9350D}"/>
    <cellStyle name="Comma 35 2 4 5 2 2 2" xfId="51478" xr:uid="{6168936E-D80D-4BF9-A58D-2CBB75975E35}"/>
    <cellStyle name="Comma 35 2 4 5 2 3" xfId="41012" xr:uid="{7150375E-992F-4A32-89F4-E05C944B422D}"/>
    <cellStyle name="Comma 35 2 4 5 3" xfId="24577" xr:uid="{7CE3AAC5-6575-463F-A45B-F3E969F18CC5}"/>
    <cellStyle name="Comma 35 2 4 5 3 2" xfId="46246" xr:uid="{9FF7BE39-F80F-4110-BE88-E37B0E848E9D}"/>
    <cellStyle name="Comma 35 2 4 5 4" xfId="35780" xr:uid="{F0D918BD-F307-49EA-82AA-732EBA38BFE4}"/>
    <cellStyle name="Comma 35 2 4 6" xfId="14864" xr:uid="{D7C9A18A-3A58-4D4B-98CD-7682A1898ABE}"/>
    <cellStyle name="Comma 35 2 4 6 2" xfId="25330" xr:uid="{097E6C9D-1547-4F78-BA83-C82FA757E5F0}"/>
    <cellStyle name="Comma 35 2 4 6 2 2" xfId="46999" xr:uid="{F842A052-90C6-4555-8429-82EF139802CD}"/>
    <cellStyle name="Comma 35 2 4 6 3" xfId="36533" xr:uid="{F5822DDD-276F-4A3D-9B6E-43541673F7A5}"/>
    <cellStyle name="Comma 35 2 4 7" xfId="20098" xr:uid="{B865A3FA-283C-40E5-9D66-9947DDBFCCC6}"/>
    <cellStyle name="Comma 35 2 4 7 2" xfId="41767" xr:uid="{3A4E242B-6A1D-49B5-9FF5-C16A5327A008}"/>
    <cellStyle name="Comma 35 2 4 8" xfId="31301" xr:uid="{35E80AD7-5788-4CC6-B64A-368857D33000}"/>
    <cellStyle name="Comma 35 2 5" xfId="13369" xr:uid="{8E833BC1-BA13-48ED-97FD-F3B1467CC463}"/>
    <cellStyle name="Comma 35 2 5 2" xfId="18601" xr:uid="{E9E6AAFB-7C9B-4F16-8402-A2B596790E34}"/>
    <cellStyle name="Comma 35 2 5 2 2" xfId="29067" xr:uid="{3D2E8F75-1805-4DC8-9819-22C1711D5280}"/>
    <cellStyle name="Comma 35 2 5 2 2 2" xfId="50736" xr:uid="{7A4DD9D0-D621-4060-B262-A3DF41F3D3D0}"/>
    <cellStyle name="Comma 35 2 5 2 3" xfId="40270" xr:uid="{1EEBF579-2650-47CD-9C12-3FACCE614D3D}"/>
    <cellStyle name="Comma 35 2 5 3" xfId="23835" xr:uid="{96363408-A69F-43C9-B25D-F92A38A0C224}"/>
    <cellStyle name="Comma 35 2 5 3 2" xfId="45504" xr:uid="{8EE7B787-6CE2-4D7F-B537-9D2AB821E2FB}"/>
    <cellStyle name="Comma 35 2 5 4" xfId="35038" xr:uid="{A248277B-1457-41CE-A429-3FCF71247385}"/>
    <cellStyle name="Comma 35 2 6" xfId="30559" xr:uid="{CF5C0019-6C57-4FE5-9776-BB4710A2C864}"/>
    <cellStyle name="Comma 35 3" xfId="519" xr:uid="{00000000-0005-0000-0000-00001D020000}"/>
    <cellStyle name="Comma 35 3 2" xfId="9296" xr:uid="{00000000-0005-0000-0000-00001E020000}"/>
    <cellStyle name="Comma 35 3 2 2" xfId="10045" xr:uid="{15DC08EE-0445-472C-A90A-B72BC6C1E951}"/>
    <cellStyle name="Comma 35 3 2 2 2" xfId="11554" xr:uid="{5CA7C1F7-C1D6-4651-96B7-2EA595F3359B}"/>
    <cellStyle name="Comma 35 3 2 2 2 2" xfId="13048" xr:uid="{52619F17-9DDB-40B8-9312-B77597CDEF28}"/>
    <cellStyle name="Comma 35 3 2 2 2 2 2" xfId="18284" xr:uid="{71344985-C3EC-4D79-8F46-F10F18DA5C99}"/>
    <cellStyle name="Comma 35 3 2 2 2 2 2 2" xfId="28750" xr:uid="{76C37AE9-986C-4749-B827-034C1EBD5747}"/>
    <cellStyle name="Comma 35 3 2 2 2 2 2 2 2" xfId="50419" xr:uid="{5A64D160-4A06-489A-92AD-2FAEAF31C8B9}"/>
    <cellStyle name="Comma 35 3 2 2 2 2 2 3" xfId="39953" xr:uid="{9635C50F-DC7B-4A25-A310-7DF365C097FE}"/>
    <cellStyle name="Comma 35 3 2 2 2 2 3" xfId="23518" xr:uid="{E4590E6B-D73E-49D1-8DF4-A8AA3B23E48D}"/>
    <cellStyle name="Comma 35 3 2 2 2 2 3 2" xfId="45187" xr:uid="{A11EE9A4-29AF-43AA-AD89-AE03F310A85A}"/>
    <cellStyle name="Comma 35 3 2 2 2 2 4" xfId="34721" xr:uid="{9590D835-4410-42AF-8FCE-9968A1F75EAA}"/>
    <cellStyle name="Comma 35 3 2 2 2 3" xfId="16790" xr:uid="{DF281377-9436-4B5E-9E1F-6C0FF009D413}"/>
    <cellStyle name="Comma 35 3 2 2 2 3 2" xfId="27256" xr:uid="{FF26AD16-18D5-4B6C-9D53-363E3A9371B7}"/>
    <cellStyle name="Comma 35 3 2 2 2 3 2 2" xfId="48925" xr:uid="{01076A4B-B67D-406D-9345-60619C9F5015}"/>
    <cellStyle name="Comma 35 3 2 2 2 3 3" xfId="38459" xr:uid="{3B80E34C-17D2-413C-91F0-AE5AFE171092}"/>
    <cellStyle name="Comma 35 3 2 2 2 4" xfId="22024" xr:uid="{15643ADC-438C-4EEF-AF8C-3AB77FDD31D6}"/>
    <cellStyle name="Comma 35 3 2 2 2 4 2" xfId="43693" xr:uid="{6F4F6E78-25B7-4654-9CB1-AC68DD09F7A0}"/>
    <cellStyle name="Comma 35 3 2 2 2 5" xfId="33227" xr:uid="{D845407B-2251-487A-A92E-3024C3671BC7}"/>
    <cellStyle name="Comma 35 3 2 2 3" xfId="10807" xr:uid="{CAB13EF3-657D-499C-9DFA-5BF1B8BB9B12}"/>
    <cellStyle name="Comma 35 3 2 2 3 2" xfId="16043" xr:uid="{17415E63-E4BC-4E37-8C4D-A5C3E0702014}"/>
    <cellStyle name="Comma 35 3 2 2 3 2 2" xfId="26509" xr:uid="{06B1F884-7DAF-4A05-974F-BB73F63DA20E}"/>
    <cellStyle name="Comma 35 3 2 2 3 2 2 2" xfId="48178" xr:uid="{D94EEE69-1F7D-4AD5-9C78-D1F720BA32B2}"/>
    <cellStyle name="Comma 35 3 2 2 3 2 3" xfId="37712" xr:uid="{960A340A-6EF4-488B-B504-D1A8F81E6A3A}"/>
    <cellStyle name="Comma 35 3 2 2 3 3" xfId="21277" xr:uid="{49544924-E22F-48AF-9B1D-D697E8522E86}"/>
    <cellStyle name="Comma 35 3 2 2 3 3 2" xfId="42946" xr:uid="{21A6EE7C-C41B-431F-AF00-41B52067AC5E}"/>
    <cellStyle name="Comma 35 3 2 2 3 4" xfId="32480" xr:uid="{A79EDB57-4B84-4365-9328-894F3B9778F0}"/>
    <cellStyle name="Comma 35 3 2 2 4" xfId="12301" xr:uid="{B6F6813F-17D8-4873-B573-F5A1526CA792}"/>
    <cellStyle name="Comma 35 3 2 2 4 2" xfId="17537" xr:uid="{DA0356EF-B693-4C0D-9C25-A4701A1378D4}"/>
    <cellStyle name="Comma 35 3 2 2 4 2 2" xfId="28003" xr:uid="{1F719024-6404-4E79-8416-5111FBE85AE2}"/>
    <cellStyle name="Comma 35 3 2 2 4 2 2 2" xfId="49672" xr:uid="{3C152A0A-B6CA-4D2E-8C3D-C9D6235AFD1C}"/>
    <cellStyle name="Comma 35 3 2 2 4 2 3" xfId="39206" xr:uid="{E6638F89-5055-4003-98FD-5317460F060A}"/>
    <cellStyle name="Comma 35 3 2 2 4 3" xfId="22771" xr:uid="{19DE2FDA-DDE6-4BCE-AB76-13F4C785E148}"/>
    <cellStyle name="Comma 35 3 2 2 4 3 2" xfId="44440" xr:uid="{17EF594C-A811-4C90-843F-34C8B49E487E}"/>
    <cellStyle name="Comma 35 3 2 2 4 4" xfId="33974" xr:uid="{75662FA2-A5EC-4862-8914-4A7610B61B56}"/>
    <cellStyle name="Comma 35 3 2 2 5" xfId="14544" xr:uid="{C158CD5B-FB05-4071-9B41-76711FD92745}"/>
    <cellStyle name="Comma 35 3 2 2 5 2" xfId="19776" xr:uid="{B8EE356E-49C9-475E-974A-FC07BC4E4919}"/>
    <cellStyle name="Comma 35 3 2 2 5 2 2" xfId="30242" xr:uid="{E482BCBF-BDD8-4159-B55A-58459CC2461B}"/>
    <cellStyle name="Comma 35 3 2 2 5 2 2 2" xfId="51911" xr:uid="{3D101C56-6764-4729-97DB-70B52AFA1DA7}"/>
    <cellStyle name="Comma 35 3 2 2 5 2 3" xfId="41445" xr:uid="{735B8632-F7BB-4E71-9A25-17A63330D0B2}"/>
    <cellStyle name="Comma 35 3 2 2 5 3" xfId="25010" xr:uid="{8236EBC9-A2E7-4EEB-B896-BC0CACDA329D}"/>
    <cellStyle name="Comma 35 3 2 2 5 3 2" xfId="46679" xr:uid="{90B7BF24-72F4-48C1-8164-50DF31D96720}"/>
    <cellStyle name="Comma 35 3 2 2 5 4" xfId="36213" xr:uid="{B2501998-1BD4-43F5-9ACD-6B8F4AEEBEDE}"/>
    <cellStyle name="Comma 35 3 2 2 6" xfId="15297" xr:uid="{A6A35193-1582-46E5-8909-FC67202BD9EB}"/>
    <cellStyle name="Comma 35 3 2 2 6 2" xfId="25763" xr:uid="{F160ADD2-C2F5-4683-8B57-91877EAEE99E}"/>
    <cellStyle name="Comma 35 3 2 2 6 2 2" xfId="47432" xr:uid="{37BDAAFB-F2EA-4AE4-9391-69BD0E13E9A0}"/>
    <cellStyle name="Comma 35 3 2 2 6 3" xfId="36966" xr:uid="{255A1018-279D-43C8-A257-2E3636A822E5}"/>
    <cellStyle name="Comma 35 3 2 2 7" xfId="20531" xr:uid="{C5EECA7A-01C1-42E2-B37F-3413E8AE9FCD}"/>
    <cellStyle name="Comma 35 3 2 2 7 2" xfId="42200" xr:uid="{CD23C0D9-B65A-4ACB-B4EC-1D3DB22F0318}"/>
    <cellStyle name="Comma 35 3 2 2 8" xfId="31734" xr:uid="{2BC90DB6-37D6-48CE-8C42-F2A8E9390158}"/>
    <cellStyle name="Comma 35 3 2 3" xfId="13799" xr:uid="{99DB3E1E-846A-4E63-AB47-FF5495E10525}"/>
    <cellStyle name="Comma 35 3 2 3 2" xfId="19031" xr:uid="{2B906C02-8A8C-4B29-BE60-E2CE49FEB49D}"/>
    <cellStyle name="Comma 35 3 2 3 2 2" xfId="29497" xr:uid="{22CCFE6D-D42F-4AC5-9A9C-57DC95FFDCAA}"/>
    <cellStyle name="Comma 35 3 2 3 2 2 2" xfId="51166" xr:uid="{078B126A-5E1B-4856-9674-20695490D8AC}"/>
    <cellStyle name="Comma 35 3 2 3 2 3" xfId="40700" xr:uid="{F7EEC4DF-236B-4F3C-AF47-1843A52DFAC5}"/>
    <cellStyle name="Comma 35 3 2 3 3" xfId="24265" xr:uid="{0094E467-71A3-4FA7-AC85-C03510C8A9CC}"/>
    <cellStyle name="Comma 35 3 2 3 3 2" xfId="45934" xr:uid="{C60F6823-3DCA-473A-9D5F-8195DBB98A0C}"/>
    <cellStyle name="Comma 35 3 2 3 4" xfId="35468" xr:uid="{B479401C-5AAA-417F-A6F5-AE521E2784C9}"/>
    <cellStyle name="Comma 35 3 2 4" xfId="30989" xr:uid="{37884B08-C152-427D-8904-F8CD89D290C7}"/>
    <cellStyle name="Comma 35 3 3" xfId="9671" xr:uid="{7CBC762B-4987-4B72-A236-100920516142}"/>
    <cellStyle name="Comma 35 3 3 2" xfId="11180" xr:uid="{AFD79B0E-6F1B-4F49-8F75-1DF1D3ABDA61}"/>
    <cellStyle name="Comma 35 3 3 2 2" xfId="12674" xr:uid="{2824E818-D0E3-4E4B-8382-B7EDE82E14F9}"/>
    <cellStyle name="Comma 35 3 3 2 2 2" xfId="17910" xr:uid="{F4A125DB-CA8E-43B0-931F-77D4122B0A96}"/>
    <cellStyle name="Comma 35 3 3 2 2 2 2" xfId="28376" xr:uid="{14D990F0-3B55-4EEC-AD81-16DF88291BD2}"/>
    <cellStyle name="Comma 35 3 3 2 2 2 2 2" xfId="50045" xr:uid="{5F8A1413-ABAA-4D99-8B26-9E607ECB38BA}"/>
    <cellStyle name="Comma 35 3 3 2 2 2 3" xfId="39579" xr:uid="{7FDE7029-C119-431E-9F07-97D6BE928BBA}"/>
    <cellStyle name="Comma 35 3 3 2 2 3" xfId="23144" xr:uid="{94125542-ADBF-4E7C-8A25-4A55EB1CCCE8}"/>
    <cellStyle name="Comma 35 3 3 2 2 3 2" xfId="44813" xr:uid="{9A5FB73F-C557-4890-B2A1-DE1A315E04AA}"/>
    <cellStyle name="Comma 35 3 3 2 2 4" xfId="34347" xr:uid="{0027E12F-B190-44A3-8D7C-CA396E4968BD}"/>
    <cellStyle name="Comma 35 3 3 2 3" xfId="16416" xr:uid="{22266138-E688-4F2A-BEE4-2233E98B67E4}"/>
    <cellStyle name="Comma 35 3 3 2 3 2" xfId="26882" xr:uid="{80FF8C26-C02D-4D21-94B8-FD43E068AC51}"/>
    <cellStyle name="Comma 35 3 3 2 3 2 2" xfId="48551" xr:uid="{EBE4F92E-F9C6-42E6-9AD3-551A6FD6C3DA}"/>
    <cellStyle name="Comma 35 3 3 2 3 3" xfId="38085" xr:uid="{D981C81E-9818-48ED-B1CF-A38FF0955ED5}"/>
    <cellStyle name="Comma 35 3 3 2 4" xfId="21650" xr:uid="{DB0B7C6F-9732-4425-BA9B-5C54FFE3397C}"/>
    <cellStyle name="Comma 35 3 3 2 4 2" xfId="43319" xr:uid="{24A45E94-DA3C-4F27-B573-FEC743501D4C}"/>
    <cellStyle name="Comma 35 3 3 2 5" xfId="32853" xr:uid="{494FDE8B-AA20-4582-8943-7AA77CB850CF}"/>
    <cellStyle name="Comma 35 3 3 3" xfId="10433" xr:uid="{934C60BF-8616-48DD-A142-74FF71C16DBF}"/>
    <cellStyle name="Comma 35 3 3 3 2" xfId="15669" xr:uid="{5BE737DB-2BCF-41BF-889C-208B7AF3594C}"/>
    <cellStyle name="Comma 35 3 3 3 2 2" xfId="26135" xr:uid="{737F6A6E-91A1-486D-8FC4-D61AFC832CF4}"/>
    <cellStyle name="Comma 35 3 3 3 2 2 2" xfId="47804" xr:uid="{F0F42664-64C4-480C-8D37-1B86FBF6B032}"/>
    <cellStyle name="Comma 35 3 3 3 2 3" xfId="37338" xr:uid="{84D60B6F-46DC-464E-9566-1AD9A4B8B411}"/>
    <cellStyle name="Comma 35 3 3 3 3" xfId="20903" xr:uid="{CFE4C523-566C-424B-8AE9-E62639EE2ADC}"/>
    <cellStyle name="Comma 35 3 3 3 3 2" xfId="42572" xr:uid="{863EE252-A6C8-48E0-B867-89575715F719}"/>
    <cellStyle name="Comma 35 3 3 3 4" xfId="32106" xr:uid="{97ECF153-C034-45CF-9E32-6A233BBB4BB0}"/>
    <cellStyle name="Comma 35 3 3 4" xfId="11927" xr:uid="{F6147DB0-EC6D-4FDD-A6D0-F61234B5C0DD}"/>
    <cellStyle name="Comma 35 3 3 4 2" xfId="17163" xr:uid="{54C97A6F-8E61-4EF6-AE81-64F3AB65EA82}"/>
    <cellStyle name="Comma 35 3 3 4 2 2" xfId="27629" xr:uid="{DC847FDD-5D51-4763-9114-6FCBE6DF5ED1}"/>
    <cellStyle name="Comma 35 3 3 4 2 2 2" xfId="49298" xr:uid="{7CE36896-3B01-4BC6-B98C-C1CBA1EA94BE}"/>
    <cellStyle name="Comma 35 3 3 4 2 3" xfId="38832" xr:uid="{40954574-8D35-487A-940C-E86264757A78}"/>
    <cellStyle name="Comma 35 3 3 4 3" xfId="22397" xr:uid="{B8A78AA0-FD16-48E9-A2C7-130C6662CB61}"/>
    <cellStyle name="Comma 35 3 3 4 3 2" xfId="44066" xr:uid="{BED9486E-46DB-4D80-A2C1-67FDA16747EA}"/>
    <cellStyle name="Comma 35 3 3 4 4" xfId="33600" xr:uid="{8DB98C99-BA47-4B16-B1E6-8DB46F1E54BB}"/>
    <cellStyle name="Comma 35 3 3 5" xfId="14170" xr:uid="{7BBFE053-750C-427B-8C58-82E8F0C9FA51}"/>
    <cellStyle name="Comma 35 3 3 5 2" xfId="19402" xr:uid="{6BEAC1F4-6773-49FE-930D-FF777E9F7AAB}"/>
    <cellStyle name="Comma 35 3 3 5 2 2" xfId="29868" xr:uid="{E760FD72-D6AD-434D-B07C-844765D42F57}"/>
    <cellStyle name="Comma 35 3 3 5 2 2 2" xfId="51537" xr:uid="{84423203-DD6E-45EA-84C2-921868D46C06}"/>
    <cellStyle name="Comma 35 3 3 5 2 3" xfId="41071" xr:uid="{84A903E6-90F0-43FB-83AE-565F47D2B4D3}"/>
    <cellStyle name="Comma 35 3 3 5 3" xfId="24636" xr:uid="{8EE8CF18-187C-48C3-81F3-FAA8866CB4A6}"/>
    <cellStyle name="Comma 35 3 3 5 3 2" xfId="46305" xr:uid="{B38680E6-FE7F-4AF5-B5A7-5D18DC338B02}"/>
    <cellStyle name="Comma 35 3 3 5 4" xfId="35839" xr:uid="{9C4411C9-D074-4041-BB28-67C2BBCF556F}"/>
    <cellStyle name="Comma 35 3 3 6" xfId="14923" xr:uid="{36CFD3E6-E83B-4A90-8C2D-2FCCD0FFEFC9}"/>
    <cellStyle name="Comma 35 3 3 6 2" xfId="25389" xr:uid="{1FF6E0BF-A383-480C-B18C-7DF9D7E3426C}"/>
    <cellStyle name="Comma 35 3 3 6 2 2" xfId="47058" xr:uid="{00E64471-7EB5-4CFC-A6AC-BFC4AFBF1349}"/>
    <cellStyle name="Comma 35 3 3 6 3" xfId="36592" xr:uid="{570AA3C4-0C98-4059-905F-D48B75048F6C}"/>
    <cellStyle name="Comma 35 3 3 7" xfId="20157" xr:uid="{3C757AB5-5599-4681-B06F-52ADA5460095}"/>
    <cellStyle name="Comma 35 3 3 7 2" xfId="41826" xr:uid="{09686D04-3383-4B4B-A28E-DD806FD1E775}"/>
    <cellStyle name="Comma 35 3 3 8" xfId="31360" xr:uid="{5C1CAD63-A7ED-451F-A49B-CD87E973D9D4}"/>
    <cellStyle name="Comma 35 3 4" xfId="13428" xr:uid="{A4AB5762-171B-446A-95BD-3CFE1DAF6CA7}"/>
    <cellStyle name="Comma 35 3 4 2" xfId="18660" xr:uid="{16164A7F-B855-4ED5-AB2E-D201EB6FED12}"/>
    <cellStyle name="Comma 35 3 4 2 2" xfId="29126" xr:uid="{4100513B-2E75-468D-B620-F65271ABD9E7}"/>
    <cellStyle name="Comma 35 3 4 2 2 2" xfId="50795" xr:uid="{06776939-9062-4CE2-80B0-EC85B6454952}"/>
    <cellStyle name="Comma 35 3 4 2 3" xfId="40329" xr:uid="{357FCB16-D597-4518-9B87-CE422C6C1859}"/>
    <cellStyle name="Comma 35 3 4 3" xfId="23894" xr:uid="{7DB8B197-E677-4B5B-9403-80E0E8161C56}"/>
    <cellStyle name="Comma 35 3 4 3 2" xfId="45563" xr:uid="{2F3E6B8D-9001-46A8-8AB6-B8470DA704C0}"/>
    <cellStyle name="Comma 35 3 4 4" xfId="35097" xr:uid="{2847C1A5-C16D-4128-B2FF-7357A41C16CC}"/>
    <cellStyle name="Comma 35 3 5" xfId="30618" xr:uid="{1CFA1142-36D9-4C14-A616-4A9B5E2E82A0}"/>
    <cellStyle name="Comma 35 4" xfId="1759" xr:uid="{00000000-0005-0000-0000-00001F020000}"/>
    <cellStyle name="Comma 35 4 2" xfId="9421" xr:uid="{00000000-0005-0000-0000-000020020000}"/>
    <cellStyle name="Comma 35 4 2 2" xfId="10170" xr:uid="{D4888CFD-11EB-4D3D-9930-B0FA3507602C}"/>
    <cellStyle name="Comma 35 4 2 2 2" xfId="11679" xr:uid="{D3A33756-F79E-485C-8729-E188B346CC39}"/>
    <cellStyle name="Comma 35 4 2 2 2 2" xfId="13173" xr:uid="{AE0199F4-8B56-4C73-8E14-94C681CC9D77}"/>
    <cellStyle name="Comma 35 4 2 2 2 2 2" xfId="18409" xr:uid="{C6325E50-DA30-401D-91C8-056A113A7B66}"/>
    <cellStyle name="Comma 35 4 2 2 2 2 2 2" xfId="28875" xr:uid="{181FF665-1313-4B0E-9105-66E131B6E0D9}"/>
    <cellStyle name="Comma 35 4 2 2 2 2 2 2 2" xfId="50544" xr:uid="{3256AC94-B970-49C4-990C-37ADB5A98418}"/>
    <cellStyle name="Comma 35 4 2 2 2 2 2 3" xfId="40078" xr:uid="{9740F35A-AC50-42E7-A29F-A91F92755061}"/>
    <cellStyle name="Comma 35 4 2 2 2 2 3" xfId="23643" xr:uid="{9A754EFE-6966-4CEA-B36A-F8BC5A6D70F1}"/>
    <cellStyle name="Comma 35 4 2 2 2 2 3 2" xfId="45312" xr:uid="{C5494972-98B0-4450-8DB9-AB6CBEA918C8}"/>
    <cellStyle name="Comma 35 4 2 2 2 2 4" xfId="34846" xr:uid="{2FCB08CD-9A79-46C1-8A55-37EDB5ADFC58}"/>
    <cellStyle name="Comma 35 4 2 2 2 3" xfId="16915" xr:uid="{7D2FCD0A-0C17-4C95-BFF2-829C267F13EA}"/>
    <cellStyle name="Comma 35 4 2 2 2 3 2" xfId="27381" xr:uid="{7AE1CA4E-232F-49C7-8379-0849765C2A3F}"/>
    <cellStyle name="Comma 35 4 2 2 2 3 2 2" xfId="49050" xr:uid="{C6DD4D9E-D914-4AE0-988F-9D7EFCF39558}"/>
    <cellStyle name="Comma 35 4 2 2 2 3 3" xfId="38584" xr:uid="{2AD88A66-8A16-4FC5-ACD0-CE508A917015}"/>
    <cellStyle name="Comma 35 4 2 2 2 4" xfId="22149" xr:uid="{C616C1BF-4A86-453F-8CF0-5B0824E25B6C}"/>
    <cellStyle name="Comma 35 4 2 2 2 4 2" xfId="43818" xr:uid="{42CD340D-E9ED-463D-9768-D96DF633AA28}"/>
    <cellStyle name="Comma 35 4 2 2 2 5" xfId="33352" xr:uid="{26B3715C-7299-47F9-A2EF-00B7B4006B6E}"/>
    <cellStyle name="Comma 35 4 2 2 3" xfId="10932" xr:uid="{DB102B32-C313-46C0-9C36-B64DDFBCC922}"/>
    <cellStyle name="Comma 35 4 2 2 3 2" xfId="16168" xr:uid="{675F8FF7-DB1D-4E58-8290-FDCDF2CFB977}"/>
    <cellStyle name="Comma 35 4 2 2 3 2 2" xfId="26634" xr:uid="{5F861D33-7E1A-46CC-9505-FB945E5159FF}"/>
    <cellStyle name="Comma 35 4 2 2 3 2 2 2" xfId="48303" xr:uid="{B6A1CCB0-2A3A-47DA-88F9-006052AF83C8}"/>
    <cellStyle name="Comma 35 4 2 2 3 2 3" xfId="37837" xr:uid="{C048A278-D4C8-47CE-9237-7E4FF0128E08}"/>
    <cellStyle name="Comma 35 4 2 2 3 3" xfId="21402" xr:uid="{476A5CDC-1FAA-4C1B-AD8A-AAC5003A673E}"/>
    <cellStyle name="Comma 35 4 2 2 3 3 2" xfId="43071" xr:uid="{CFBB3C3A-886D-4F02-9BF5-799BA823C366}"/>
    <cellStyle name="Comma 35 4 2 2 3 4" xfId="32605" xr:uid="{D65A1F35-C719-4FA6-AB98-A07B578A7099}"/>
    <cellStyle name="Comma 35 4 2 2 4" xfId="12426" xr:uid="{379637F1-2986-4880-9EE7-2B4A73986DF8}"/>
    <cellStyle name="Comma 35 4 2 2 4 2" xfId="17662" xr:uid="{13B4923F-3BE9-4EEB-8A7A-210BF70FC2A7}"/>
    <cellStyle name="Comma 35 4 2 2 4 2 2" xfId="28128" xr:uid="{2883FE27-A6A5-48A0-9F8E-923C811309BB}"/>
    <cellStyle name="Comma 35 4 2 2 4 2 2 2" xfId="49797" xr:uid="{D083D2C1-DDB9-4AA2-ADC8-979609FBD116}"/>
    <cellStyle name="Comma 35 4 2 2 4 2 3" xfId="39331" xr:uid="{466E545D-B1A0-4239-9922-A4E7B344B36D}"/>
    <cellStyle name="Comma 35 4 2 2 4 3" xfId="22896" xr:uid="{4F47458D-7C22-4944-B8C8-B322324DBF0A}"/>
    <cellStyle name="Comma 35 4 2 2 4 3 2" xfId="44565" xr:uid="{E6BE7422-BF1F-40A7-A115-BE80837A1DF1}"/>
    <cellStyle name="Comma 35 4 2 2 4 4" xfId="34099" xr:uid="{A0E35DFF-F8A1-4BE4-BAF0-95C9733069C2}"/>
    <cellStyle name="Comma 35 4 2 2 5" xfId="14669" xr:uid="{0DB038FA-113D-48BA-B7A8-DF7DB39796EA}"/>
    <cellStyle name="Comma 35 4 2 2 5 2" xfId="19901" xr:uid="{DD0B6772-C41F-4DF1-92A4-3F6E41B52A26}"/>
    <cellStyle name="Comma 35 4 2 2 5 2 2" xfId="30367" xr:uid="{D7699188-0FC4-4E35-97E4-8AE417BD298C}"/>
    <cellStyle name="Comma 35 4 2 2 5 2 2 2" xfId="52036" xr:uid="{F26A98D8-E45E-499E-BD72-1A6F03AA9068}"/>
    <cellStyle name="Comma 35 4 2 2 5 2 3" xfId="41570" xr:uid="{442BF996-8796-479B-B168-60E2C5B38C3E}"/>
    <cellStyle name="Comma 35 4 2 2 5 3" xfId="25135" xr:uid="{402E904C-9BE6-4FAB-986B-DC91908C196F}"/>
    <cellStyle name="Comma 35 4 2 2 5 3 2" xfId="46804" xr:uid="{297B9D10-2825-4081-9B57-9A4AEAC3C342}"/>
    <cellStyle name="Comma 35 4 2 2 5 4" xfId="36338" xr:uid="{DC30F4E4-B1F8-4DAA-873C-68B8DF6C4B03}"/>
    <cellStyle name="Comma 35 4 2 2 6" xfId="15422" xr:uid="{AC8FD2B2-7DB3-4EC1-8A1A-8E001B9D2E9D}"/>
    <cellStyle name="Comma 35 4 2 2 6 2" xfId="25888" xr:uid="{C1A65136-1837-4EEE-BB02-6DF26FA65E59}"/>
    <cellStyle name="Comma 35 4 2 2 6 2 2" xfId="47557" xr:uid="{E325F908-D907-40CF-806B-E08698E5FE26}"/>
    <cellStyle name="Comma 35 4 2 2 6 3" xfId="37091" xr:uid="{0EE3AA83-C17B-409E-8EA1-43FCDB4F4E40}"/>
    <cellStyle name="Comma 35 4 2 2 7" xfId="20656" xr:uid="{121AF2E7-F9A6-4A80-A2C5-34C367D30B2D}"/>
    <cellStyle name="Comma 35 4 2 2 7 2" xfId="42325" xr:uid="{E59D9C7A-03CD-42E1-84E6-022BC9DA0815}"/>
    <cellStyle name="Comma 35 4 2 2 8" xfId="31859" xr:uid="{8BC11F4F-4D57-469C-A444-57C0D3533270}"/>
    <cellStyle name="Comma 35 4 2 3" xfId="13924" xr:uid="{D72534BC-76F7-4A75-868F-418F3E2452A5}"/>
    <cellStyle name="Comma 35 4 2 3 2" xfId="19156" xr:uid="{6E4E463F-993F-4254-B7FB-9CBB4DB6A449}"/>
    <cellStyle name="Comma 35 4 2 3 2 2" xfId="29622" xr:uid="{B567E8E1-728B-4E72-A193-EA008BA892C1}"/>
    <cellStyle name="Comma 35 4 2 3 2 2 2" xfId="51291" xr:uid="{F858BF18-7D2E-484D-92C7-C43925DA8729}"/>
    <cellStyle name="Comma 35 4 2 3 2 3" xfId="40825" xr:uid="{D5C2D752-28F4-4812-A101-B969A3421465}"/>
    <cellStyle name="Comma 35 4 2 3 3" xfId="24390" xr:uid="{56B4781F-C036-4E0C-B8AB-4C04224D7694}"/>
    <cellStyle name="Comma 35 4 2 3 3 2" xfId="46059" xr:uid="{FB12FDEA-090B-49F6-BE6D-DFE6D36BBAA8}"/>
    <cellStyle name="Comma 35 4 2 3 4" xfId="35593" xr:uid="{9213A6D7-EB5B-4908-8156-D480D65B879F}"/>
    <cellStyle name="Comma 35 4 2 4" xfId="31114" xr:uid="{D7CCC092-D2C3-41AD-B718-27CB9C20C9DB}"/>
    <cellStyle name="Comma 35 4 3" xfId="9797" xr:uid="{97CF8C6C-95B1-4AB2-9051-5F67666FFB8A}"/>
    <cellStyle name="Comma 35 4 3 2" xfId="11306" xr:uid="{71C7EF3F-1DFE-49C1-AE28-5C2F50E431A1}"/>
    <cellStyle name="Comma 35 4 3 2 2" xfId="12800" xr:uid="{E7575934-420B-4432-89B7-B770ACEF2C89}"/>
    <cellStyle name="Comma 35 4 3 2 2 2" xfId="18036" xr:uid="{5E346B94-D75F-4285-85AB-65084D029206}"/>
    <cellStyle name="Comma 35 4 3 2 2 2 2" xfId="28502" xr:uid="{AF60D95A-2D15-4964-915D-425082D1BEFE}"/>
    <cellStyle name="Comma 35 4 3 2 2 2 2 2" xfId="50171" xr:uid="{1F319AA0-3591-4308-BC5E-B8437226B58F}"/>
    <cellStyle name="Comma 35 4 3 2 2 2 3" xfId="39705" xr:uid="{7061F09A-CE18-494C-A3E8-CFAF5315AE17}"/>
    <cellStyle name="Comma 35 4 3 2 2 3" xfId="23270" xr:uid="{46EB56AF-F7F9-43D3-B9AB-50A960E9310F}"/>
    <cellStyle name="Comma 35 4 3 2 2 3 2" xfId="44939" xr:uid="{F42430A1-4809-4397-986B-36D476B58746}"/>
    <cellStyle name="Comma 35 4 3 2 2 4" xfId="34473" xr:uid="{7E0E171D-1DF9-4646-B6CE-A70F1564410A}"/>
    <cellStyle name="Comma 35 4 3 2 3" xfId="16542" xr:uid="{A74DEF3D-EB85-4746-B73D-F46B2CE43910}"/>
    <cellStyle name="Comma 35 4 3 2 3 2" xfId="27008" xr:uid="{DCC12A40-4883-4EB6-B40D-8C7123A1AA36}"/>
    <cellStyle name="Comma 35 4 3 2 3 2 2" xfId="48677" xr:uid="{0B8D68CF-C2DC-45EB-94E2-F84D72D9E90D}"/>
    <cellStyle name="Comma 35 4 3 2 3 3" xfId="38211" xr:uid="{F65A2E0B-2A54-4460-95C3-1DFA327E4CF7}"/>
    <cellStyle name="Comma 35 4 3 2 4" xfId="21776" xr:uid="{CA893CD1-D709-404A-A66F-107CBB0DDC4A}"/>
    <cellStyle name="Comma 35 4 3 2 4 2" xfId="43445" xr:uid="{CA5D4365-3209-41E1-A5D1-44B3C701362A}"/>
    <cellStyle name="Comma 35 4 3 2 5" xfId="32979" xr:uid="{C27B8ED9-E5BC-4E65-9305-382FCB7E4484}"/>
    <cellStyle name="Comma 35 4 3 3" xfId="10559" xr:uid="{FC6D3F70-7B12-4CF6-8BBE-0B607AC8CABF}"/>
    <cellStyle name="Comma 35 4 3 3 2" xfId="15795" xr:uid="{7D1D1B48-BCE4-4383-B81B-85CF3D0535C8}"/>
    <cellStyle name="Comma 35 4 3 3 2 2" xfId="26261" xr:uid="{1DFF28A8-D9AC-4A51-8765-B849F9298352}"/>
    <cellStyle name="Comma 35 4 3 3 2 2 2" xfId="47930" xr:uid="{4AC6FFD1-43FB-4729-B16D-7DE189EA0CB3}"/>
    <cellStyle name="Comma 35 4 3 3 2 3" xfId="37464" xr:uid="{1C6CAEA5-2526-490B-B735-43719D46967A}"/>
    <cellStyle name="Comma 35 4 3 3 3" xfId="21029" xr:uid="{C914D29B-1AF7-4BCB-BF08-D44BF32D4313}"/>
    <cellStyle name="Comma 35 4 3 3 3 2" xfId="42698" xr:uid="{FE667E73-2512-446A-B7DE-C20C2F7611D2}"/>
    <cellStyle name="Comma 35 4 3 3 4" xfId="32232" xr:uid="{2E5926E9-4271-47C7-A5F4-35D950C45A6A}"/>
    <cellStyle name="Comma 35 4 3 4" xfId="12053" xr:uid="{9A52098A-6776-4D27-A398-849DB348EBC6}"/>
    <cellStyle name="Comma 35 4 3 4 2" xfId="17289" xr:uid="{11341EA5-F2F8-47E4-8478-14E2D721D197}"/>
    <cellStyle name="Comma 35 4 3 4 2 2" xfId="27755" xr:uid="{5E9F484A-C63C-4381-96DE-A84D99C677DE}"/>
    <cellStyle name="Comma 35 4 3 4 2 2 2" xfId="49424" xr:uid="{5D54B701-C3C9-42BC-A1B2-8F4761CFE063}"/>
    <cellStyle name="Comma 35 4 3 4 2 3" xfId="38958" xr:uid="{887152F9-5CFB-47E8-9589-126047A5124C}"/>
    <cellStyle name="Comma 35 4 3 4 3" xfId="22523" xr:uid="{8101CC93-2DDC-4851-9ED0-BFCD449A797C}"/>
    <cellStyle name="Comma 35 4 3 4 3 2" xfId="44192" xr:uid="{304F12FF-2290-4A0E-9210-D2C0E6BFD12C}"/>
    <cellStyle name="Comma 35 4 3 4 4" xfId="33726" xr:uid="{6349B84E-8435-4886-8132-D87E1BC6211B}"/>
    <cellStyle name="Comma 35 4 3 5" xfId="14296" xr:uid="{0FF4C14C-1488-47FE-BD9F-6A1AB9AEF965}"/>
    <cellStyle name="Comma 35 4 3 5 2" xfId="19528" xr:uid="{D2515BBD-86F9-467B-838C-D7EAC34F0892}"/>
    <cellStyle name="Comma 35 4 3 5 2 2" xfId="29994" xr:uid="{09F0B593-5CE6-4D3C-ACA3-DA77D182E14B}"/>
    <cellStyle name="Comma 35 4 3 5 2 2 2" xfId="51663" xr:uid="{C933013F-EDA3-4F02-B341-047663C2DD2F}"/>
    <cellStyle name="Comma 35 4 3 5 2 3" xfId="41197" xr:uid="{84AF1E45-74AC-407B-A756-CDF41D2AD5B2}"/>
    <cellStyle name="Comma 35 4 3 5 3" xfId="24762" xr:uid="{DE4BF887-87C9-47B9-AF5F-A24A0854FC42}"/>
    <cellStyle name="Comma 35 4 3 5 3 2" xfId="46431" xr:uid="{CB4F8EB7-6FF2-46B3-B570-1FB627387A48}"/>
    <cellStyle name="Comma 35 4 3 5 4" xfId="35965" xr:uid="{48C6F71A-55EA-4EE5-AEA3-484D790E0C0A}"/>
    <cellStyle name="Comma 35 4 3 6" xfId="15049" xr:uid="{CCFD47AA-CE28-4847-8836-65345647BDF3}"/>
    <cellStyle name="Comma 35 4 3 6 2" xfId="25515" xr:uid="{D9AB272A-D48D-4E96-BB9B-4C22CC83C263}"/>
    <cellStyle name="Comma 35 4 3 6 2 2" xfId="47184" xr:uid="{B638D4AC-9FE5-497F-B200-DFCCE369F06C}"/>
    <cellStyle name="Comma 35 4 3 6 3" xfId="36718" xr:uid="{5EA8C71F-6F5D-4FBC-8B65-CA5D3FA4B31B}"/>
    <cellStyle name="Comma 35 4 3 7" xfId="20283" xr:uid="{FD506F85-EEE9-4DE8-ADD6-EF7C40D27FD0}"/>
    <cellStyle name="Comma 35 4 3 7 2" xfId="41952" xr:uid="{2FC8ADE5-6FB0-4286-9E47-3CEA9AF42A69}"/>
    <cellStyle name="Comma 35 4 3 8" xfId="31486" xr:uid="{23B77CA6-A4F1-471A-99BB-1117D215ADA1}"/>
    <cellStyle name="Comma 35 4 4" xfId="13553" xr:uid="{535D01CD-1A9C-466B-BFAB-7B5308A3CE9B}"/>
    <cellStyle name="Comma 35 4 4 2" xfId="18785" xr:uid="{76376FAB-D22A-4CFB-8EBA-7084A94ADD81}"/>
    <cellStyle name="Comma 35 4 4 2 2" xfId="29251" xr:uid="{62A2ECAD-26A3-48B5-9AE7-BE61F4F896F4}"/>
    <cellStyle name="Comma 35 4 4 2 2 2" xfId="50920" xr:uid="{EA28D88D-3204-4E2C-870A-AD581A85DF8A}"/>
    <cellStyle name="Comma 35 4 4 2 3" xfId="40454" xr:uid="{4C57199C-33A0-406E-B2B8-DEF13583B672}"/>
    <cellStyle name="Comma 35 4 4 3" xfId="24019" xr:uid="{97BF614E-05B6-48B4-AE5E-69CB3897981A}"/>
    <cellStyle name="Comma 35 4 4 3 2" xfId="45688" xr:uid="{51870C82-7496-4D9B-AFB2-5C115D3A55CA}"/>
    <cellStyle name="Comma 35 4 4 4" xfId="35222" xr:uid="{04C4AE90-5886-4EB8-9796-62D14B6079B2}"/>
    <cellStyle name="Comma 35 4 5" xfId="30743" xr:uid="{9B0578C4-5DFB-4C27-A15C-6C26BD8FE9A4}"/>
    <cellStyle name="Comma 35 5" xfId="1717" xr:uid="{00000000-0005-0000-0000-000021020000}"/>
    <cellStyle name="Comma 35 5 2" xfId="9403" xr:uid="{00000000-0005-0000-0000-000022020000}"/>
    <cellStyle name="Comma 35 5 2 2" xfId="10152" xr:uid="{064B01DB-C1BA-4F79-9293-EDC1561EE623}"/>
    <cellStyle name="Comma 35 5 2 2 2" xfId="11661" xr:uid="{69C68A48-7FDE-41B0-9FB4-AFB057C855C9}"/>
    <cellStyle name="Comma 35 5 2 2 2 2" xfId="13155" xr:uid="{5CC36E44-3DDF-4ED7-857B-DA99B71A7F79}"/>
    <cellStyle name="Comma 35 5 2 2 2 2 2" xfId="18391" xr:uid="{5A6EC353-212A-4693-A526-0BF13EB113A2}"/>
    <cellStyle name="Comma 35 5 2 2 2 2 2 2" xfId="28857" xr:uid="{486DBB2B-CE69-4AA7-8F3C-3CD81CEE9B10}"/>
    <cellStyle name="Comma 35 5 2 2 2 2 2 2 2" xfId="50526" xr:uid="{CB6FCA4E-C263-4D45-A532-6E4F847276EB}"/>
    <cellStyle name="Comma 35 5 2 2 2 2 2 3" xfId="40060" xr:uid="{23399B53-B49C-409D-93ED-BED7079289AD}"/>
    <cellStyle name="Comma 35 5 2 2 2 2 3" xfId="23625" xr:uid="{91672BD5-3C21-47AC-93BF-C969EF4F3461}"/>
    <cellStyle name="Comma 35 5 2 2 2 2 3 2" xfId="45294" xr:uid="{6E29FB52-4C31-4DF1-ADFF-A78671E4852A}"/>
    <cellStyle name="Comma 35 5 2 2 2 2 4" xfId="34828" xr:uid="{32F2418A-D488-4A14-B218-2FC92053DC58}"/>
    <cellStyle name="Comma 35 5 2 2 2 3" xfId="16897" xr:uid="{78DCE92F-27A1-4D90-8371-710EFD7ED634}"/>
    <cellStyle name="Comma 35 5 2 2 2 3 2" xfId="27363" xr:uid="{68B22D7E-9971-4982-A154-07EFB5DCA619}"/>
    <cellStyle name="Comma 35 5 2 2 2 3 2 2" xfId="49032" xr:uid="{617B7882-91F6-4CE3-9993-79D5DDCFD93E}"/>
    <cellStyle name="Comma 35 5 2 2 2 3 3" xfId="38566" xr:uid="{348FBCFB-01F5-45F1-BCAB-5151DAB49D99}"/>
    <cellStyle name="Comma 35 5 2 2 2 4" xfId="22131" xr:uid="{8FB0D619-87C0-4182-92B9-521A755C47D4}"/>
    <cellStyle name="Comma 35 5 2 2 2 4 2" xfId="43800" xr:uid="{CB391DBE-641F-4FFD-8AC1-3D88E542603C}"/>
    <cellStyle name="Comma 35 5 2 2 2 5" xfId="33334" xr:uid="{C1E64F8D-47BF-4EEB-A63C-EC649574B4BD}"/>
    <cellStyle name="Comma 35 5 2 2 3" xfId="10914" xr:uid="{D8A6E1CD-7A71-4697-A2C7-BDC21DFE10EC}"/>
    <cellStyle name="Comma 35 5 2 2 3 2" xfId="16150" xr:uid="{DAFA98A0-4380-4A99-B81A-5CA244680E13}"/>
    <cellStyle name="Comma 35 5 2 2 3 2 2" xfId="26616" xr:uid="{30937C8F-AABB-4381-88E0-DF63D69086F6}"/>
    <cellStyle name="Comma 35 5 2 2 3 2 2 2" xfId="48285" xr:uid="{AE972C34-C350-4821-A5A0-EC1841F30D49}"/>
    <cellStyle name="Comma 35 5 2 2 3 2 3" xfId="37819" xr:uid="{CB8547B1-949E-48B7-9E39-5551D891C8FB}"/>
    <cellStyle name="Comma 35 5 2 2 3 3" xfId="21384" xr:uid="{B5802EAD-2B4E-46B4-9FB7-FE66FAA549F8}"/>
    <cellStyle name="Comma 35 5 2 2 3 3 2" xfId="43053" xr:uid="{7427B8DF-03F6-43C0-8B4B-7F877FED1CA6}"/>
    <cellStyle name="Comma 35 5 2 2 3 4" xfId="32587" xr:uid="{9F6D80CF-A2A4-4F0C-95F0-3A90DBC02ED1}"/>
    <cellStyle name="Comma 35 5 2 2 4" xfId="12408" xr:uid="{FD2777F4-96A7-4CEB-878E-899595CD48B4}"/>
    <cellStyle name="Comma 35 5 2 2 4 2" xfId="17644" xr:uid="{8A0D1C3F-DD35-48F9-A77C-19C717BC49E9}"/>
    <cellStyle name="Comma 35 5 2 2 4 2 2" xfId="28110" xr:uid="{0E9339FF-4D79-4774-B099-D9D845E94AC6}"/>
    <cellStyle name="Comma 35 5 2 2 4 2 2 2" xfId="49779" xr:uid="{CC8F589B-FA6C-4D4C-B91A-F5B2E93323E3}"/>
    <cellStyle name="Comma 35 5 2 2 4 2 3" xfId="39313" xr:uid="{7FFCA6A2-58AD-4AD4-AD1B-A8250BAFD684}"/>
    <cellStyle name="Comma 35 5 2 2 4 3" xfId="22878" xr:uid="{CAF4F880-81AC-48F3-8B22-605E12BBA076}"/>
    <cellStyle name="Comma 35 5 2 2 4 3 2" xfId="44547" xr:uid="{AF9231C6-C82A-4F7C-AA90-BE6BDB7CAEDA}"/>
    <cellStyle name="Comma 35 5 2 2 4 4" xfId="34081" xr:uid="{CBC67C46-9B22-4CE9-B26E-EF91C567ACF2}"/>
    <cellStyle name="Comma 35 5 2 2 5" xfId="14651" xr:uid="{A9DC3102-1C16-4D53-B0B3-607E72DE2310}"/>
    <cellStyle name="Comma 35 5 2 2 5 2" xfId="19883" xr:uid="{955D2A51-3BAA-4F8A-881F-13EE1F3FCA86}"/>
    <cellStyle name="Comma 35 5 2 2 5 2 2" xfId="30349" xr:uid="{7A8C7C17-3EA0-4338-A8F4-0ED5B5A8C3E0}"/>
    <cellStyle name="Comma 35 5 2 2 5 2 2 2" xfId="52018" xr:uid="{83902965-D5E6-4E25-BC93-E718469439C8}"/>
    <cellStyle name="Comma 35 5 2 2 5 2 3" xfId="41552" xr:uid="{CCA3B950-08FF-4831-B13C-9358F94FBDE2}"/>
    <cellStyle name="Comma 35 5 2 2 5 3" xfId="25117" xr:uid="{D63753A5-9BC8-4026-A2A4-C2C738E69AC0}"/>
    <cellStyle name="Comma 35 5 2 2 5 3 2" xfId="46786" xr:uid="{BABADEC0-1FF2-40CD-A300-590450114530}"/>
    <cellStyle name="Comma 35 5 2 2 5 4" xfId="36320" xr:uid="{B71E33A7-D176-43B3-8ABE-5CF0706E5AD8}"/>
    <cellStyle name="Comma 35 5 2 2 6" xfId="15404" xr:uid="{7E1AD55D-D510-4C6D-BD2B-64C4592FE089}"/>
    <cellStyle name="Comma 35 5 2 2 6 2" xfId="25870" xr:uid="{E8196F65-AFBD-484C-8345-1950D87CCE9C}"/>
    <cellStyle name="Comma 35 5 2 2 6 2 2" xfId="47539" xr:uid="{FE62BA75-893B-4E2C-9EE0-2C673B4F1B8D}"/>
    <cellStyle name="Comma 35 5 2 2 6 3" xfId="37073" xr:uid="{BC5398B6-5AB6-4B59-8BE2-41644B30856F}"/>
    <cellStyle name="Comma 35 5 2 2 7" xfId="20638" xr:uid="{BFCE9B25-0C16-418A-8244-48F52F8D3E98}"/>
    <cellStyle name="Comma 35 5 2 2 7 2" xfId="42307" xr:uid="{3037F904-0760-4F8B-BD27-90F34ED3E171}"/>
    <cellStyle name="Comma 35 5 2 2 8" xfId="31841" xr:uid="{1BCFA0F6-FDCD-4D61-8F0A-C25F21D91E27}"/>
    <cellStyle name="Comma 35 5 2 3" xfId="13906" xr:uid="{A08EBFD7-8DB8-49E4-8BD6-544DF73C2A14}"/>
    <cellStyle name="Comma 35 5 2 3 2" xfId="19138" xr:uid="{1F7862BF-EF8C-4674-B6D9-5594C51424D6}"/>
    <cellStyle name="Comma 35 5 2 3 2 2" xfId="29604" xr:uid="{C2E03AE0-4528-4FFC-8EF8-1F06B3E1782E}"/>
    <cellStyle name="Comma 35 5 2 3 2 2 2" xfId="51273" xr:uid="{BED1E564-6971-4A19-B28E-DAD0E564D898}"/>
    <cellStyle name="Comma 35 5 2 3 2 3" xfId="40807" xr:uid="{D43C66D9-5DEA-4C1B-90AD-F5B709200A9C}"/>
    <cellStyle name="Comma 35 5 2 3 3" xfId="24372" xr:uid="{5E90B287-17B2-45DD-815C-291EA7946CE2}"/>
    <cellStyle name="Comma 35 5 2 3 3 2" xfId="46041" xr:uid="{ADBEA3C6-C8E8-4E6E-9754-F2A1D128EE67}"/>
    <cellStyle name="Comma 35 5 2 3 4" xfId="35575" xr:uid="{97C3B116-435C-42F9-A88C-912868010CBA}"/>
    <cellStyle name="Comma 35 5 2 4" xfId="31096" xr:uid="{6D57A7F3-01FF-4748-BA56-D49E135836BE}"/>
    <cellStyle name="Comma 35 5 3" xfId="9779" xr:uid="{FD8D6F7E-6B60-4758-BF26-F623162F28B8}"/>
    <cellStyle name="Comma 35 5 3 2" xfId="11288" xr:uid="{396C3F9A-A5A0-406B-A167-84343228A462}"/>
    <cellStyle name="Comma 35 5 3 2 2" xfId="12782" xr:uid="{46961E94-F599-4260-8460-261742A927D8}"/>
    <cellStyle name="Comma 35 5 3 2 2 2" xfId="18018" xr:uid="{9F1026E5-FA9C-4229-9A01-A2D7785219CF}"/>
    <cellStyle name="Comma 35 5 3 2 2 2 2" xfId="28484" xr:uid="{D5A8D253-B28D-4080-A5F2-A83D8D380978}"/>
    <cellStyle name="Comma 35 5 3 2 2 2 2 2" xfId="50153" xr:uid="{455A3741-BBAB-4C86-A532-C621B46150FE}"/>
    <cellStyle name="Comma 35 5 3 2 2 2 3" xfId="39687" xr:uid="{723F4ADA-FF63-47BC-A5EA-012BB12B6107}"/>
    <cellStyle name="Comma 35 5 3 2 2 3" xfId="23252" xr:uid="{90A2534F-BE4C-428C-93E4-03B0C7CB565A}"/>
    <cellStyle name="Comma 35 5 3 2 2 3 2" xfId="44921" xr:uid="{6DF47C1A-4227-4AB8-A270-21126D78945E}"/>
    <cellStyle name="Comma 35 5 3 2 2 4" xfId="34455" xr:uid="{6A8A5A15-51CC-4197-9D0A-D190CFD5420F}"/>
    <cellStyle name="Comma 35 5 3 2 3" xfId="16524" xr:uid="{C730B703-7673-4224-951F-F1ECEA2BDD56}"/>
    <cellStyle name="Comma 35 5 3 2 3 2" xfId="26990" xr:uid="{E3EED4C4-81FD-4BAD-8A1E-828D390DDCF5}"/>
    <cellStyle name="Comma 35 5 3 2 3 2 2" xfId="48659" xr:uid="{C18AF04E-611D-40F0-A31B-3173F21C7833}"/>
    <cellStyle name="Comma 35 5 3 2 3 3" xfId="38193" xr:uid="{5A1EAB12-1B69-4554-806C-D4521FD875F7}"/>
    <cellStyle name="Comma 35 5 3 2 4" xfId="21758" xr:uid="{D9F8AFFD-E313-4B00-BF57-8315B452B033}"/>
    <cellStyle name="Comma 35 5 3 2 4 2" xfId="43427" xr:uid="{EB1FAC0D-CF7B-4371-B39D-5EA22E000239}"/>
    <cellStyle name="Comma 35 5 3 2 5" xfId="32961" xr:uid="{89D50CA8-0FA8-45AB-9212-9242B83A679E}"/>
    <cellStyle name="Comma 35 5 3 3" xfId="10541" xr:uid="{9AB914C5-6DD5-4C42-A15A-9D795F8CEDE7}"/>
    <cellStyle name="Comma 35 5 3 3 2" xfId="15777" xr:uid="{15906930-1F59-40DE-B06A-1D592750ECEB}"/>
    <cellStyle name="Comma 35 5 3 3 2 2" xfId="26243" xr:uid="{754477CF-19D5-42E8-8BEE-5958D330C914}"/>
    <cellStyle name="Comma 35 5 3 3 2 2 2" xfId="47912" xr:uid="{DC8896A4-D538-491F-89FD-6F5B692B3F8E}"/>
    <cellStyle name="Comma 35 5 3 3 2 3" xfId="37446" xr:uid="{19415AF2-0A8D-4DB4-BFF3-60A668FE9D50}"/>
    <cellStyle name="Comma 35 5 3 3 3" xfId="21011" xr:uid="{8FBF9D5D-BA1B-436C-8316-3FF9E4026A08}"/>
    <cellStyle name="Comma 35 5 3 3 3 2" xfId="42680" xr:uid="{2CDBAFBF-263F-420A-AEE3-6CDA2221C09A}"/>
    <cellStyle name="Comma 35 5 3 3 4" xfId="32214" xr:uid="{DD3D71A5-B763-4D15-84FE-F8DD33195619}"/>
    <cellStyle name="Comma 35 5 3 4" xfId="12035" xr:uid="{8CC8E33F-40C9-43C0-B47C-146223F3787C}"/>
    <cellStyle name="Comma 35 5 3 4 2" xfId="17271" xr:uid="{4D187AD0-23E6-42C9-B7FD-A2D6634F666F}"/>
    <cellStyle name="Comma 35 5 3 4 2 2" xfId="27737" xr:uid="{5596F236-2204-4986-B519-D3FBAF12470E}"/>
    <cellStyle name="Comma 35 5 3 4 2 2 2" xfId="49406" xr:uid="{7FF46BB4-2F4A-48EE-8782-1144C070954B}"/>
    <cellStyle name="Comma 35 5 3 4 2 3" xfId="38940" xr:uid="{16B4242F-1231-4D71-A3CB-E7461584AFD4}"/>
    <cellStyle name="Comma 35 5 3 4 3" xfId="22505" xr:uid="{00385BD2-E240-4BE1-A508-69EEFFAD44FC}"/>
    <cellStyle name="Comma 35 5 3 4 3 2" xfId="44174" xr:uid="{A5493088-AF73-402C-9133-757F9C21E054}"/>
    <cellStyle name="Comma 35 5 3 4 4" xfId="33708" xr:uid="{6C96B9B5-EF95-45D7-B2A2-A9995CFBD495}"/>
    <cellStyle name="Comma 35 5 3 5" xfId="14278" xr:uid="{AB1E8E84-030E-4EA7-90C3-780B34AAB701}"/>
    <cellStyle name="Comma 35 5 3 5 2" xfId="19510" xr:uid="{98605A85-CAA1-483E-AF30-A209C005741A}"/>
    <cellStyle name="Comma 35 5 3 5 2 2" xfId="29976" xr:uid="{06C734D6-E005-45BC-B6C6-DF1C2BF626A9}"/>
    <cellStyle name="Comma 35 5 3 5 2 2 2" xfId="51645" xr:uid="{6672915F-8AFD-4ECB-9C96-024DEDF769B1}"/>
    <cellStyle name="Comma 35 5 3 5 2 3" xfId="41179" xr:uid="{11C9DD8D-48FF-4FD7-A3A5-F156B7DCBAB1}"/>
    <cellStyle name="Comma 35 5 3 5 3" xfId="24744" xr:uid="{2A460775-04FF-42F1-BA21-5666197CE619}"/>
    <cellStyle name="Comma 35 5 3 5 3 2" xfId="46413" xr:uid="{DCC959AB-0247-4C7E-851E-0189BD8CEA96}"/>
    <cellStyle name="Comma 35 5 3 5 4" xfId="35947" xr:uid="{9F5BF413-0E48-4898-A71B-35FBCF8CDD59}"/>
    <cellStyle name="Comma 35 5 3 6" xfId="15031" xr:uid="{A917FCA7-87CC-4616-929A-02C194D0C0B6}"/>
    <cellStyle name="Comma 35 5 3 6 2" xfId="25497" xr:uid="{3C13C3DE-3DF5-4721-901D-F73D882505B5}"/>
    <cellStyle name="Comma 35 5 3 6 2 2" xfId="47166" xr:uid="{91F14D1B-D34E-44B1-BE7D-1C23B70F405B}"/>
    <cellStyle name="Comma 35 5 3 6 3" xfId="36700" xr:uid="{78293CFE-1CE7-411B-AB6B-F20C0637708C}"/>
    <cellStyle name="Comma 35 5 3 7" xfId="20265" xr:uid="{90ACB354-C9BB-4241-B10A-523A3ED129D4}"/>
    <cellStyle name="Comma 35 5 3 7 2" xfId="41934" xr:uid="{1167B079-8913-47E2-A8AC-585B8EA22708}"/>
    <cellStyle name="Comma 35 5 3 8" xfId="31468" xr:uid="{07AE0CD4-095A-4728-B4E4-D16D7A0515E2}"/>
    <cellStyle name="Comma 35 5 4" xfId="13535" xr:uid="{10ED99A6-534D-4D0D-8A98-F951021D7570}"/>
    <cellStyle name="Comma 35 5 4 2" xfId="18767" xr:uid="{1D95DE03-D73F-480F-8F21-A4BF22370399}"/>
    <cellStyle name="Comma 35 5 4 2 2" xfId="29233" xr:uid="{3D8089A8-3748-4F34-904B-977AE4570D0D}"/>
    <cellStyle name="Comma 35 5 4 2 2 2" xfId="50902" xr:uid="{9A3C5AA5-300B-4CD1-B644-44F1692FD8AA}"/>
    <cellStyle name="Comma 35 5 4 2 3" xfId="40436" xr:uid="{916604BD-F120-4E12-BB7C-8DBC03535AF1}"/>
    <cellStyle name="Comma 35 5 4 3" xfId="24001" xr:uid="{5E31440A-3DB8-4160-B843-D5BFE2866FED}"/>
    <cellStyle name="Comma 35 5 4 3 2" xfId="45670" xr:uid="{5BA61249-4B57-47BA-A217-CC9506FA6E68}"/>
    <cellStyle name="Comma 35 5 4 4" xfId="35204" xr:uid="{1374B3F9-3699-48CD-B22F-69A503026E15}"/>
    <cellStyle name="Comma 35 5 5" xfId="30725" xr:uid="{E12FF11D-FCC0-4FC3-804F-2D2D158C7F18}"/>
    <cellStyle name="Comma 35 6" xfId="9182" xr:uid="{00000000-0005-0000-0000-000023020000}"/>
    <cellStyle name="Comma 35 6 2" xfId="9931" xr:uid="{E6648AF8-0F24-4E19-B389-00A832E6BBD7}"/>
    <cellStyle name="Comma 35 6 2 2" xfId="11440" xr:uid="{C01833DE-5EC2-45DD-883C-4045B57681C8}"/>
    <cellStyle name="Comma 35 6 2 2 2" xfId="12934" xr:uid="{D1F21178-3027-4DB0-8151-DD837BA8A041}"/>
    <cellStyle name="Comma 35 6 2 2 2 2" xfId="18170" xr:uid="{B87EDEB3-C6EF-48BA-99FA-DC8152B1047C}"/>
    <cellStyle name="Comma 35 6 2 2 2 2 2" xfId="28636" xr:uid="{58BDE560-1F65-495E-B3DF-F17D4A8AA3C7}"/>
    <cellStyle name="Comma 35 6 2 2 2 2 2 2" xfId="50305" xr:uid="{F679AB79-523C-441D-9B95-DEF4D191F812}"/>
    <cellStyle name="Comma 35 6 2 2 2 2 3" xfId="39839" xr:uid="{1DCA38DD-4112-4D2E-AD18-48516FC483BD}"/>
    <cellStyle name="Comma 35 6 2 2 2 3" xfId="23404" xr:uid="{AD58792E-7D29-44A4-B97C-0118FE874FC9}"/>
    <cellStyle name="Comma 35 6 2 2 2 3 2" xfId="45073" xr:uid="{7C5B17DF-26D5-4CFC-88A7-9B8C611D96F0}"/>
    <cellStyle name="Comma 35 6 2 2 2 4" xfId="34607" xr:uid="{CB1EF47A-0D39-4023-96EB-48D7668AC00E}"/>
    <cellStyle name="Comma 35 6 2 2 3" xfId="16676" xr:uid="{F82C28DB-AF07-4043-B692-A21ED46885BD}"/>
    <cellStyle name="Comma 35 6 2 2 3 2" xfId="27142" xr:uid="{1DA3D7A0-8EA8-4F2D-B2E5-B791541CE5EB}"/>
    <cellStyle name="Comma 35 6 2 2 3 2 2" xfId="48811" xr:uid="{440A0135-7D36-4F22-9FA2-6B8B750666A7}"/>
    <cellStyle name="Comma 35 6 2 2 3 3" xfId="38345" xr:uid="{71424BE7-F99E-45BD-AF38-186410368EB6}"/>
    <cellStyle name="Comma 35 6 2 2 4" xfId="21910" xr:uid="{C22A042A-FDE1-456E-88D5-4C18214F3E78}"/>
    <cellStyle name="Comma 35 6 2 2 4 2" xfId="43579" xr:uid="{DA08167D-C4E5-4BA6-B698-FC08FB1E3DD6}"/>
    <cellStyle name="Comma 35 6 2 2 5" xfId="33113" xr:uid="{76FE0356-9E5F-4B5F-B545-0848978EAE7F}"/>
    <cellStyle name="Comma 35 6 2 3" xfId="10693" xr:uid="{CCD34D39-5548-44C7-B23A-6BE711A59525}"/>
    <cellStyle name="Comma 35 6 2 3 2" xfId="15929" xr:uid="{1A0431C5-C7F0-4DA4-AF39-2C248E199602}"/>
    <cellStyle name="Comma 35 6 2 3 2 2" xfId="26395" xr:uid="{9BFC1011-32F6-4EB3-A789-4CF573A87CF8}"/>
    <cellStyle name="Comma 35 6 2 3 2 2 2" xfId="48064" xr:uid="{EE0440E0-705E-49F8-BF4C-9DA7AAE1A35C}"/>
    <cellStyle name="Comma 35 6 2 3 2 3" xfId="37598" xr:uid="{307EE685-66A4-4796-A7EE-3C555160CD42}"/>
    <cellStyle name="Comma 35 6 2 3 3" xfId="21163" xr:uid="{4D76CDDA-6DB8-40B6-BC68-7A856D48C8A0}"/>
    <cellStyle name="Comma 35 6 2 3 3 2" xfId="42832" xr:uid="{F507D446-13A1-47C0-AE97-2DC7493D3155}"/>
    <cellStyle name="Comma 35 6 2 3 4" xfId="32366" xr:uid="{BB80715B-36C5-41E5-89C9-48CAF6A79473}"/>
    <cellStyle name="Comma 35 6 2 4" xfId="12187" xr:uid="{6C2AD2B5-EFF4-4FBA-B7A4-32D53D26C049}"/>
    <cellStyle name="Comma 35 6 2 4 2" xfId="17423" xr:uid="{7D2C4033-BC9F-4206-9173-2A98C45A3723}"/>
    <cellStyle name="Comma 35 6 2 4 2 2" xfId="27889" xr:uid="{D7A30BCF-66C0-466E-B012-D68C5F40BB64}"/>
    <cellStyle name="Comma 35 6 2 4 2 2 2" xfId="49558" xr:uid="{BFF34720-3638-4A85-B8CD-C318F09E39D1}"/>
    <cellStyle name="Comma 35 6 2 4 2 3" xfId="39092" xr:uid="{26C9DD59-E9A1-4485-B27C-E0DDA738DAFE}"/>
    <cellStyle name="Comma 35 6 2 4 3" xfId="22657" xr:uid="{444193B1-B54A-451C-B67B-8DCA0951349B}"/>
    <cellStyle name="Comma 35 6 2 4 3 2" xfId="44326" xr:uid="{09AABA6E-4AC1-4F51-8949-019BE8001BD0}"/>
    <cellStyle name="Comma 35 6 2 4 4" xfId="33860" xr:uid="{7F425814-8E18-45C4-A44E-66CBFC64E56E}"/>
    <cellStyle name="Comma 35 6 2 5" xfId="14430" xr:uid="{7F2DCC69-BAC6-4148-A823-F90CA2A4C049}"/>
    <cellStyle name="Comma 35 6 2 5 2" xfId="19662" xr:uid="{65DDC94B-329E-490E-BD43-A2FEBC4C9CF6}"/>
    <cellStyle name="Comma 35 6 2 5 2 2" xfId="30128" xr:uid="{18ABB615-A091-460A-9131-80A3E5E78F4B}"/>
    <cellStyle name="Comma 35 6 2 5 2 2 2" xfId="51797" xr:uid="{20425FAD-C226-4DB5-86DC-E5585C342E51}"/>
    <cellStyle name="Comma 35 6 2 5 2 3" xfId="41331" xr:uid="{A3D0256C-4F7E-4C7D-8EF7-917802A3F6DE}"/>
    <cellStyle name="Comma 35 6 2 5 3" xfId="24896" xr:uid="{CBDDA97C-4F92-45BC-83F1-23DCCB888042}"/>
    <cellStyle name="Comma 35 6 2 5 3 2" xfId="46565" xr:uid="{06F3ECA4-333D-4BBE-9504-4A5211DC8E92}"/>
    <cellStyle name="Comma 35 6 2 5 4" xfId="36099" xr:uid="{EC6AD3AC-D587-46F4-AAE3-498CEDAF23C8}"/>
    <cellStyle name="Comma 35 6 2 6" xfId="15183" xr:uid="{847FFBE8-5F89-466C-81BD-2836E907E762}"/>
    <cellStyle name="Comma 35 6 2 6 2" xfId="25649" xr:uid="{88ADDCB8-DAE2-4193-BE3C-510DCB0D8283}"/>
    <cellStyle name="Comma 35 6 2 6 2 2" xfId="47318" xr:uid="{7CAA2FA2-EDA7-484F-8078-21A7D9C2CC87}"/>
    <cellStyle name="Comma 35 6 2 6 3" xfId="36852" xr:uid="{B6218405-1D9A-4A11-B53A-B4398081F650}"/>
    <cellStyle name="Comma 35 6 2 7" xfId="20417" xr:uid="{1172D878-221A-426C-91B8-7F948C5F265A}"/>
    <cellStyle name="Comma 35 6 2 7 2" xfId="42086" xr:uid="{D355E6A5-85B9-4ED3-A5F7-6C526C112D87}"/>
    <cellStyle name="Comma 35 6 2 8" xfId="31620" xr:uid="{C5EC386A-20BE-44A1-9907-0E80CCA79B66}"/>
    <cellStyle name="Comma 35 6 3" xfId="13685" xr:uid="{1247235D-DF24-425F-857A-A046F4B7FC0A}"/>
    <cellStyle name="Comma 35 6 3 2" xfId="18917" xr:uid="{8C3AA1DE-6263-41CD-B939-5E9C0395E088}"/>
    <cellStyle name="Comma 35 6 3 2 2" xfId="29383" xr:uid="{9C27C395-2C17-48DF-B365-54DC0B963B3C}"/>
    <cellStyle name="Comma 35 6 3 2 2 2" xfId="51052" xr:uid="{0F58328E-6D59-41DE-A029-D4355C89E703}"/>
    <cellStyle name="Comma 35 6 3 2 3" xfId="40586" xr:uid="{90C6FFC2-5236-4B4A-B45B-749C03ADA96E}"/>
    <cellStyle name="Comma 35 6 3 3" xfId="24151" xr:uid="{6C4DF6C7-7F30-4EA7-A697-AFD8985C0F97}"/>
    <cellStyle name="Comma 35 6 3 3 2" xfId="45820" xr:uid="{5A95EA50-4810-4D1B-829E-67771F74ADB4}"/>
    <cellStyle name="Comma 35 6 3 4" xfId="35354" xr:uid="{04EF30B2-9346-4B9F-8C89-85D8A7AB476E}"/>
    <cellStyle name="Comma 35 6 4" xfId="30875" xr:uid="{E4E0368A-383F-42C0-9A35-6A9A8B490ECB}"/>
    <cellStyle name="Comma 35 7" xfId="9557" xr:uid="{690B7334-C677-4E2E-99A0-D6CE000BFD25}"/>
    <cellStyle name="Comma 35 7 2" xfId="11066" xr:uid="{7A3BE4F1-A795-4F03-8200-9056676947FE}"/>
    <cellStyle name="Comma 35 7 2 2" xfId="12560" xr:uid="{03192321-C562-4289-876A-150AB0B1FD44}"/>
    <cellStyle name="Comma 35 7 2 2 2" xfId="17796" xr:uid="{FB360B02-51FB-45A5-89B8-61FD018BED8A}"/>
    <cellStyle name="Comma 35 7 2 2 2 2" xfId="28262" xr:uid="{1BCFCE13-157F-4B43-8A8E-AC0B44412735}"/>
    <cellStyle name="Comma 35 7 2 2 2 2 2" xfId="49931" xr:uid="{1F841CA1-D18E-4A85-AE77-1BF52B836ECA}"/>
    <cellStyle name="Comma 35 7 2 2 2 3" xfId="39465" xr:uid="{E4B76054-B0A9-45F1-B369-5EA568D2BE3F}"/>
    <cellStyle name="Comma 35 7 2 2 3" xfId="23030" xr:uid="{29610B49-4ED2-47DE-B926-0BEC8C2AEC8A}"/>
    <cellStyle name="Comma 35 7 2 2 3 2" xfId="44699" xr:uid="{EDCC2C03-7BE8-476C-A502-4B3E5EFB2103}"/>
    <cellStyle name="Comma 35 7 2 2 4" xfId="34233" xr:uid="{371C796C-7886-479F-8B23-D26FD5D59BBB}"/>
    <cellStyle name="Comma 35 7 2 3" xfId="16302" xr:uid="{24C41BA9-A7A1-4256-B6C5-73666374A02D}"/>
    <cellStyle name="Comma 35 7 2 3 2" xfId="26768" xr:uid="{ECE3858A-EBA0-4BEA-9DA3-954CC0CD747C}"/>
    <cellStyle name="Comma 35 7 2 3 2 2" xfId="48437" xr:uid="{79A7D487-4E04-4002-A0BA-13FCC5B0DA88}"/>
    <cellStyle name="Comma 35 7 2 3 3" xfId="37971" xr:uid="{0EDBD2A8-4B51-47FB-B222-84D96324F810}"/>
    <cellStyle name="Comma 35 7 2 4" xfId="21536" xr:uid="{1B373773-5575-44DB-BE2B-E2A628495C29}"/>
    <cellStyle name="Comma 35 7 2 4 2" xfId="43205" xr:uid="{F438E8B6-3EC0-4C35-86D5-6DEF68A1E8ED}"/>
    <cellStyle name="Comma 35 7 2 5" xfId="32739" xr:uid="{48D99296-53C7-41A3-8A6C-4A02DB43BAA7}"/>
    <cellStyle name="Comma 35 7 3" xfId="10319" xr:uid="{23301C54-103C-4029-A250-31B9E8B11074}"/>
    <cellStyle name="Comma 35 7 3 2" xfId="15555" xr:uid="{0A238D5A-A50B-4E08-B91D-B07D85E4DEFB}"/>
    <cellStyle name="Comma 35 7 3 2 2" xfId="26021" xr:uid="{2DDA0510-3577-4CAA-9043-86ED8185E1DC}"/>
    <cellStyle name="Comma 35 7 3 2 2 2" xfId="47690" xr:uid="{1FF97A61-EA0A-4CB0-8838-65DA4ED3F8A3}"/>
    <cellStyle name="Comma 35 7 3 2 3" xfId="37224" xr:uid="{3D31B7EB-AF93-4A7E-89F2-C1D5E9390181}"/>
    <cellStyle name="Comma 35 7 3 3" xfId="20789" xr:uid="{E3704A83-41B0-4DAD-A780-9F987D0C28A2}"/>
    <cellStyle name="Comma 35 7 3 3 2" xfId="42458" xr:uid="{CAA2EB4A-05CA-4BFA-A2AD-93B058F29F78}"/>
    <cellStyle name="Comma 35 7 3 4" xfId="31992" xr:uid="{860A613C-AC11-452B-87B0-E067F74AD918}"/>
    <cellStyle name="Comma 35 7 4" xfId="11813" xr:uid="{0166024E-811E-42F9-A126-79DA165F16CD}"/>
    <cellStyle name="Comma 35 7 4 2" xfId="17049" xr:uid="{6345D5E0-D65F-4437-9BB2-4351795F26A2}"/>
    <cellStyle name="Comma 35 7 4 2 2" xfId="27515" xr:uid="{8A466B4E-8638-4FDB-83C0-7739EC7B9EAB}"/>
    <cellStyle name="Comma 35 7 4 2 2 2" xfId="49184" xr:uid="{24B89EBB-2E55-4A5F-B168-66D6BE4EED2A}"/>
    <cellStyle name="Comma 35 7 4 2 3" xfId="38718" xr:uid="{7BDF3BF3-2FF7-4CD4-BABD-2F77C9738AD1}"/>
    <cellStyle name="Comma 35 7 4 3" xfId="22283" xr:uid="{022E5F00-62A4-427E-A1A8-84E7CC19FEAC}"/>
    <cellStyle name="Comma 35 7 4 3 2" xfId="43952" xr:uid="{9E26EF17-98DD-42A2-B4E9-A2043C622787}"/>
    <cellStyle name="Comma 35 7 4 4" xfId="33486" xr:uid="{C1A3ED7C-3FE9-4378-99B5-B63CB2D44469}"/>
    <cellStyle name="Comma 35 7 5" xfId="14056" xr:uid="{51A53BCB-2F3A-41DE-BC4D-F911C871298A}"/>
    <cellStyle name="Comma 35 7 5 2" xfId="19288" xr:uid="{E5B8E455-B070-40A3-9C39-E50FDFBC3A17}"/>
    <cellStyle name="Comma 35 7 5 2 2" xfId="29754" xr:uid="{728EB2CA-3AA0-4CA8-9626-01026DB7222B}"/>
    <cellStyle name="Comma 35 7 5 2 2 2" xfId="51423" xr:uid="{08D97F47-7146-4666-B0DC-1EC308270D6A}"/>
    <cellStyle name="Comma 35 7 5 2 3" xfId="40957" xr:uid="{F974C625-10CA-4D4D-BDFA-E08469D9F0B9}"/>
    <cellStyle name="Comma 35 7 5 3" xfId="24522" xr:uid="{302FF860-BAD5-42E0-8619-835F920979D2}"/>
    <cellStyle name="Comma 35 7 5 3 2" xfId="46191" xr:uid="{EF669C4F-6612-4AAD-B241-C3DE5F7751DA}"/>
    <cellStyle name="Comma 35 7 5 4" xfId="35725" xr:uid="{DB96FE64-64D2-43D5-980F-0BB09ADEDC8A}"/>
    <cellStyle name="Comma 35 7 6" xfId="14809" xr:uid="{5013C2F9-F8D8-4D6E-B6A6-C7373D5D2A1A}"/>
    <cellStyle name="Comma 35 7 6 2" xfId="25275" xr:uid="{52C1D30B-AF3F-49AA-BA8B-A274E71F0D84}"/>
    <cellStyle name="Comma 35 7 6 2 2" xfId="46944" xr:uid="{611ADDB4-0D23-4DF8-B8C1-042D70EE4ED3}"/>
    <cellStyle name="Comma 35 7 6 3" xfId="36478" xr:uid="{53C7D41C-3722-48E5-9F46-692758C158CD}"/>
    <cellStyle name="Comma 35 7 7" xfId="20043" xr:uid="{EABB1D3C-9981-4C5A-AA27-EF46D9BB7243}"/>
    <cellStyle name="Comma 35 7 7 2" xfId="41712" xr:uid="{1E1FA0D2-7B5A-4B52-8685-617D25F1BDC5}"/>
    <cellStyle name="Comma 35 7 8" xfId="31246" xr:uid="{775074AC-EE05-4A4B-BEB0-20C0EA2BF74D}"/>
    <cellStyle name="Comma 35 8" xfId="13314" xr:uid="{2632AA31-7091-47C6-AD3B-9B614C7347A4}"/>
    <cellStyle name="Comma 35 8 2" xfId="18546" xr:uid="{9C4C7BD5-2B9F-42B9-A906-D9B165884EA4}"/>
    <cellStyle name="Comma 35 8 2 2" xfId="29012" xr:uid="{338B77D6-CB9A-4149-8FBF-605FC963F00B}"/>
    <cellStyle name="Comma 35 8 2 2 2" xfId="50681" xr:uid="{8154D44A-C71D-4A1B-B651-3D1572D98B39}"/>
    <cellStyle name="Comma 35 8 2 3" xfId="40215" xr:uid="{598D71BD-D50E-4EBF-8C6D-98A2A6D985FA}"/>
    <cellStyle name="Comma 35 8 3" xfId="23780" xr:uid="{3EBA673C-1715-4F48-B906-702726F7807F}"/>
    <cellStyle name="Comma 35 8 3 2" xfId="45449" xr:uid="{574DBCC6-98A5-43B4-A686-BD0247FA98BE}"/>
    <cellStyle name="Comma 35 8 4" xfId="34983" xr:uid="{448356C3-A914-495B-9ABF-3EE0F6A2BC49}"/>
    <cellStyle name="Comma 35 9" xfId="30504" xr:uid="{C9323DCF-DD34-4805-9D2C-D966EAC2ECE9}"/>
    <cellStyle name="Comma 36" xfId="300" xr:uid="{00000000-0005-0000-0000-000024020000}"/>
    <cellStyle name="Comma 36 2" xfId="524" xr:uid="{00000000-0005-0000-0000-000025020000}"/>
    <cellStyle name="Comma 36 2 2" xfId="9297" xr:uid="{00000000-0005-0000-0000-000026020000}"/>
    <cellStyle name="Comma 36 2 2 2" xfId="10046" xr:uid="{BA18ED16-E6A1-447F-B942-C493EC355A06}"/>
    <cellStyle name="Comma 36 2 2 2 2" xfId="11555" xr:uid="{B780C88F-8851-4797-A264-B646400BF298}"/>
    <cellStyle name="Comma 36 2 2 2 2 2" xfId="13049" xr:uid="{3B0A2172-385C-453A-A433-049C6B719B66}"/>
    <cellStyle name="Comma 36 2 2 2 2 2 2" xfId="18285" xr:uid="{AD755177-AAF5-4B0A-8346-EE11BD393D93}"/>
    <cellStyle name="Comma 36 2 2 2 2 2 2 2" xfId="28751" xr:uid="{B8E1E030-5ECB-4994-9E2A-71ECED817CEF}"/>
    <cellStyle name="Comma 36 2 2 2 2 2 2 2 2" xfId="50420" xr:uid="{2608B0C0-76FB-47FD-82C1-8FA879C7A698}"/>
    <cellStyle name="Comma 36 2 2 2 2 2 2 3" xfId="39954" xr:uid="{D6AF0C77-E33A-408E-8463-E18A2181FBE2}"/>
    <cellStyle name="Comma 36 2 2 2 2 2 3" xfId="23519" xr:uid="{ACA2BF94-763B-4F59-8545-3A9DA4B98438}"/>
    <cellStyle name="Comma 36 2 2 2 2 2 3 2" xfId="45188" xr:uid="{52B36D70-18ED-41C4-9A60-F32D8C2463F5}"/>
    <cellStyle name="Comma 36 2 2 2 2 2 4" xfId="34722" xr:uid="{C47ECF86-DA06-4825-85BC-06387F2AA05C}"/>
    <cellStyle name="Comma 36 2 2 2 2 3" xfId="16791" xr:uid="{EB5FCCF2-1D46-41B7-BB3D-B70BFD124C14}"/>
    <cellStyle name="Comma 36 2 2 2 2 3 2" xfId="27257" xr:uid="{17B93FC7-B364-425A-BC62-CD319FAC05C5}"/>
    <cellStyle name="Comma 36 2 2 2 2 3 2 2" xfId="48926" xr:uid="{13E697DA-4B17-4CBC-8644-4619333E976E}"/>
    <cellStyle name="Comma 36 2 2 2 2 3 3" xfId="38460" xr:uid="{3FA1FE87-CBC8-4696-9DF8-1DCB4F9710C1}"/>
    <cellStyle name="Comma 36 2 2 2 2 4" xfId="22025" xr:uid="{B161F225-3DA9-4772-9ED0-00E89811AEFD}"/>
    <cellStyle name="Comma 36 2 2 2 2 4 2" xfId="43694" xr:uid="{99A1C36C-7C58-401B-85A0-3BABC928ECA8}"/>
    <cellStyle name="Comma 36 2 2 2 2 5" xfId="33228" xr:uid="{DED7E636-FFE5-44F8-9F93-175D40E4EB4E}"/>
    <cellStyle name="Comma 36 2 2 2 3" xfId="10808" xr:uid="{68903F24-FB07-47BA-B644-05B762CAE0C3}"/>
    <cellStyle name="Comma 36 2 2 2 3 2" xfId="16044" xr:uid="{AE0F325C-CAFC-4294-913B-83D6A11AB5A0}"/>
    <cellStyle name="Comma 36 2 2 2 3 2 2" xfId="26510" xr:uid="{735B600D-A10C-4DDD-92B4-A81EF73D8F2E}"/>
    <cellStyle name="Comma 36 2 2 2 3 2 2 2" xfId="48179" xr:uid="{6D860682-8E09-4C52-99C0-5B36A3CBA8AC}"/>
    <cellStyle name="Comma 36 2 2 2 3 2 3" xfId="37713" xr:uid="{33AFABF0-BB3D-4A1B-9ABF-2C042190DBAD}"/>
    <cellStyle name="Comma 36 2 2 2 3 3" xfId="21278" xr:uid="{8C86CB97-6286-4BC2-ABB9-B4BBC4729DEB}"/>
    <cellStyle name="Comma 36 2 2 2 3 3 2" xfId="42947" xr:uid="{7EA6E09B-3137-44C1-8A37-806062922FE1}"/>
    <cellStyle name="Comma 36 2 2 2 3 4" xfId="32481" xr:uid="{10DB23A9-7135-4D59-B04D-0DF4AB1E8932}"/>
    <cellStyle name="Comma 36 2 2 2 4" xfId="12302" xr:uid="{8977AD8C-9BFC-49E4-B46A-CCF89250F8E2}"/>
    <cellStyle name="Comma 36 2 2 2 4 2" xfId="17538" xr:uid="{CE946246-CB9D-4FF6-851E-23001742EB3F}"/>
    <cellStyle name="Comma 36 2 2 2 4 2 2" xfId="28004" xr:uid="{1CAB1259-4F50-40F5-BC00-6FBBFE9BBB1C}"/>
    <cellStyle name="Comma 36 2 2 2 4 2 2 2" xfId="49673" xr:uid="{59BDE99D-DE4A-45DB-AB75-AED1867FDC4F}"/>
    <cellStyle name="Comma 36 2 2 2 4 2 3" xfId="39207" xr:uid="{2239C38F-931A-43EC-B772-1896FDE6A776}"/>
    <cellStyle name="Comma 36 2 2 2 4 3" xfId="22772" xr:uid="{61B754F7-5E73-4113-AAA8-CCCF9030AB5E}"/>
    <cellStyle name="Comma 36 2 2 2 4 3 2" xfId="44441" xr:uid="{0B3CD139-15AB-4616-AF68-91835B925005}"/>
    <cellStyle name="Comma 36 2 2 2 4 4" xfId="33975" xr:uid="{F7D05C4C-C4AD-4577-B6EE-32D5AA3B7D39}"/>
    <cellStyle name="Comma 36 2 2 2 5" xfId="14545" xr:uid="{157B3921-EF5C-4B7D-815F-307FB6165B40}"/>
    <cellStyle name="Comma 36 2 2 2 5 2" xfId="19777" xr:uid="{96CD411E-BB47-4C0A-A260-1A1043E9F1C2}"/>
    <cellStyle name="Comma 36 2 2 2 5 2 2" xfId="30243" xr:uid="{925D755E-B473-40D5-B9D2-3656812F02B4}"/>
    <cellStyle name="Comma 36 2 2 2 5 2 2 2" xfId="51912" xr:uid="{804F5BE8-3EDE-473C-AE9D-3535D7555AF9}"/>
    <cellStyle name="Comma 36 2 2 2 5 2 3" xfId="41446" xr:uid="{4871EB57-DD01-4334-973C-ABA10F0F6D44}"/>
    <cellStyle name="Comma 36 2 2 2 5 3" xfId="25011" xr:uid="{29EAB465-5D77-4226-BABC-09BE6161C5A5}"/>
    <cellStyle name="Comma 36 2 2 2 5 3 2" xfId="46680" xr:uid="{593459BB-7D7D-4AB7-836B-ED6863188EA7}"/>
    <cellStyle name="Comma 36 2 2 2 5 4" xfId="36214" xr:uid="{0D28AE54-016F-4EC6-8AE0-1F397941DD20}"/>
    <cellStyle name="Comma 36 2 2 2 6" xfId="15298" xr:uid="{24B12F3A-CD3C-4DDB-AC1F-5EB0DC5510CC}"/>
    <cellStyle name="Comma 36 2 2 2 6 2" xfId="25764" xr:uid="{39D4DFFD-203F-43CF-A7B5-FB61737B2A55}"/>
    <cellStyle name="Comma 36 2 2 2 6 2 2" xfId="47433" xr:uid="{B664C0B9-CB4C-4670-95D3-B059B0931FB6}"/>
    <cellStyle name="Comma 36 2 2 2 6 3" xfId="36967" xr:uid="{CCD92EB9-FEDB-4C8D-A8C4-AAF5AEA45CE3}"/>
    <cellStyle name="Comma 36 2 2 2 7" xfId="20532" xr:uid="{950EB24C-F837-4B81-B2B7-9B3276A07C71}"/>
    <cellStyle name="Comma 36 2 2 2 7 2" xfId="42201" xr:uid="{E067D963-2A4C-4932-AD3C-F3425BAA227F}"/>
    <cellStyle name="Comma 36 2 2 2 8" xfId="31735" xr:uid="{0B23E417-E420-437F-942A-2179BB8F90DD}"/>
    <cellStyle name="Comma 36 2 2 3" xfId="13800" xr:uid="{6259A3AD-49DB-40FA-8641-668EC942B0A9}"/>
    <cellStyle name="Comma 36 2 2 3 2" xfId="19032" xr:uid="{AD7367B0-7B7B-4BAE-85FD-8B7D99F1503B}"/>
    <cellStyle name="Comma 36 2 2 3 2 2" xfId="29498" xr:uid="{0DCF1091-E315-4FBE-9B57-2E732F928D53}"/>
    <cellStyle name="Comma 36 2 2 3 2 2 2" xfId="51167" xr:uid="{CB54783E-C0F2-4C43-8AB3-1CA246A10D85}"/>
    <cellStyle name="Comma 36 2 2 3 2 3" xfId="40701" xr:uid="{BA53E4D9-3CC1-4CC6-B2F4-2D13D7C4232A}"/>
    <cellStyle name="Comma 36 2 2 3 3" xfId="24266" xr:uid="{4F1B7B22-4C99-4643-97A3-ED3EDA1917AC}"/>
    <cellStyle name="Comma 36 2 2 3 3 2" xfId="45935" xr:uid="{DAEE72A6-825A-4B6D-B77C-C707F14CCCD6}"/>
    <cellStyle name="Comma 36 2 2 3 4" xfId="35469" xr:uid="{3D6FAC01-4D5B-4FB2-B65D-C33224994493}"/>
    <cellStyle name="Comma 36 2 2 4" xfId="30990" xr:uid="{59C0171B-0712-40FE-895D-0683AAFCCCF8}"/>
    <cellStyle name="Comma 36 2 3" xfId="9672" xr:uid="{2FEE18CF-192E-490C-A870-3E429C3FA8A4}"/>
    <cellStyle name="Comma 36 2 3 2" xfId="11181" xr:uid="{17EE700B-BF48-42A8-8983-48CD52FC3AE6}"/>
    <cellStyle name="Comma 36 2 3 2 2" xfId="12675" xr:uid="{EC6E15B3-5878-4903-BD8F-CB7D2B75EAE0}"/>
    <cellStyle name="Comma 36 2 3 2 2 2" xfId="17911" xr:uid="{B5841422-29C5-4C13-8B79-64AECA0DE445}"/>
    <cellStyle name="Comma 36 2 3 2 2 2 2" xfId="28377" xr:uid="{90F3C0E8-5ACC-4FDC-BCE1-A55A6D118EA2}"/>
    <cellStyle name="Comma 36 2 3 2 2 2 2 2" xfId="50046" xr:uid="{69AE2D75-74DB-41E4-AE90-72B643792F1F}"/>
    <cellStyle name="Comma 36 2 3 2 2 2 3" xfId="39580" xr:uid="{7AC9566A-4774-46EB-88A7-CD9FB1C8AC2A}"/>
    <cellStyle name="Comma 36 2 3 2 2 3" xfId="23145" xr:uid="{1F10E904-8A13-4A48-B58F-0F87C82B5DE2}"/>
    <cellStyle name="Comma 36 2 3 2 2 3 2" xfId="44814" xr:uid="{7CEBD4B7-C043-4BBD-9070-6EE147855220}"/>
    <cellStyle name="Comma 36 2 3 2 2 4" xfId="34348" xr:uid="{13A7BE77-668C-46FD-B6F4-26E067F4889E}"/>
    <cellStyle name="Comma 36 2 3 2 3" xfId="16417" xr:uid="{CD7093E3-0A62-4B62-92D0-8122349F9787}"/>
    <cellStyle name="Comma 36 2 3 2 3 2" xfId="26883" xr:uid="{26D6CFEC-DDE6-468C-89D7-B4F215E1DA1C}"/>
    <cellStyle name="Comma 36 2 3 2 3 2 2" xfId="48552" xr:uid="{61AA88C2-1917-4EF9-9A97-072C493C448C}"/>
    <cellStyle name="Comma 36 2 3 2 3 3" xfId="38086" xr:uid="{C146C037-B067-4EB6-A616-A068059009A3}"/>
    <cellStyle name="Comma 36 2 3 2 4" xfId="21651" xr:uid="{1CD2A3B1-50C1-4E9B-8B43-547A4883E688}"/>
    <cellStyle name="Comma 36 2 3 2 4 2" xfId="43320" xr:uid="{838119FD-46F3-433E-914E-E43DF153581F}"/>
    <cellStyle name="Comma 36 2 3 2 5" xfId="32854" xr:uid="{3E775B0D-C8BE-4D15-9260-C278B2A68B6C}"/>
    <cellStyle name="Comma 36 2 3 3" xfId="10434" xr:uid="{F73B218D-21EE-4019-9A3F-56ACA141EDD0}"/>
    <cellStyle name="Comma 36 2 3 3 2" xfId="15670" xr:uid="{03ACE1FF-906D-41BC-8FDA-459C5BEE993B}"/>
    <cellStyle name="Comma 36 2 3 3 2 2" xfId="26136" xr:uid="{73CBC6E4-3470-4406-B104-99008B379ED5}"/>
    <cellStyle name="Comma 36 2 3 3 2 2 2" xfId="47805" xr:uid="{BF099339-3677-40E4-A59F-071EE935B2E3}"/>
    <cellStyle name="Comma 36 2 3 3 2 3" xfId="37339" xr:uid="{656D39A5-1558-4A9F-8CAE-22A3D75E57AE}"/>
    <cellStyle name="Comma 36 2 3 3 3" xfId="20904" xr:uid="{67E6AC54-86DB-46F5-B23D-AA2EEBB59677}"/>
    <cellStyle name="Comma 36 2 3 3 3 2" xfId="42573" xr:uid="{B4E4CB47-6643-4275-9CB7-0E9C188E9636}"/>
    <cellStyle name="Comma 36 2 3 3 4" xfId="32107" xr:uid="{383C328F-DE24-42E3-A9DF-AC704CFA242A}"/>
    <cellStyle name="Comma 36 2 3 4" xfId="11928" xr:uid="{BB5B79B8-D258-4045-9CF1-13B8E4BD3447}"/>
    <cellStyle name="Comma 36 2 3 4 2" xfId="17164" xr:uid="{D1990599-9D35-491E-BA58-A70A4D783282}"/>
    <cellStyle name="Comma 36 2 3 4 2 2" xfId="27630" xr:uid="{F8D648C7-B7DE-43D4-96F1-4F802A78E1A4}"/>
    <cellStyle name="Comma 36 2 3 4 2 2 2" xfId="49299" xr:uid="{D1BFAD35-8B4B-45BA-9F01-02BE98DB9D42}"/>
    <cellStyle name="Comma 36 2 3 4 2 3" xfId="38833" xr:uid="{E2C9FA7A-C785-4496-AE7D-C3AB9D735CC7}"/>
    <cellStyle name="Comma 36 2 3 4 3" xfId="22398" xr:uid="{5B03D232-6CE2-4CE4-8D37-016CA0AF2402}"/>
    <cellStyle name="Comma 36 2 3 4 3 2" xfId="44067" xr:uid="{83271F21-73FF-42DD-A8BB-6C157DFD36C7}"/>
    <cellStyle name="Comma 36 2 3 4 4" xfId="33601" xr:uid="{3528F9FF-8E55-4E54-AAE1-4402FB6C0D90}"/>
    <cellStyle name="Comma 36 2 3 5" xfId="14171" xr:uid="{36142667-5D66-4D65-8C32-879171BCC9B9}"/>
    <cellStyle name="Comma 36 2 3 5 2" xfId="19403" xr:uid="{73685375-363C-4364-A986-15FD46171196}"/>
    <cellStyle name="Comma 36 2 3 5 2 2" xfId="29869" xr:uid="{5A5CC89E-6A4F-484A-AD7F-F5194757B92C}"/>
    <cellStyle name="Comma 36 2 3 5 2 2 2" xfId="51538" xr:uid="{1F55241D-3DEF-45C3-A526-21D076D20554}"/>
    <cellStyle name="Comma 36 2 3 5 2 3" xfId="41072" xr:uid="{B70922C0-62BB-45FE-A064-4A1897DA233A}"/>
    <cellStyle name="Comma 36 2 3 5 3" xfId="24637" xr:uid="{532CA367-E2B9-412B-8120-00F14B08BD47}"/>
    <cellStyle name="Comma 36 2 3 5 3 2" xfId="46306" xr:uid="{69AFB49A-E8EA-4174-9FC8-211BCADCDB34}"/>
    <cellStyle name="Comma 36 2 3 5 4" xfId="35840" xr:uid="{05D90292-F647-4F92-9D1E-D0087CC707A2}"/>
    <cellStyle name="Comma 36 2 3 6" xfId="14924" xr:uid="{52D3CEB0-9E1D-46A8-A1B6-D4342D754F1E}"/>
    <cellStyle name="Comma 36 2 3 6 2" xfId="25390" xr:uid="{DB45A3B3-DA0F-4DEE-B758-01CD7A2CF56E}"/>
    <cellStyle name="Comma 36 2 3 6 2 2" xfId="47059" xr:uid="{6759F5BA-93D9-4AB6-AE02-D1F4D387CCDC}"/>
    <cellStyle name="Comma 36 2 3 6 3" xfId="36593" xr:uid="{04091AC5-2F89-4FBB-B7F9-6F3679A69D34}"/>
    <cellStyle name="Comma 36 2 3 7" xfId="20158" xr:uid="{2D695A86-A77E-4AE5-AE72-A204AA642512}"/>
    <cellStyle name="Comma 36 2 3 7 2" xfId="41827" xr:uid="{AE61777A-E544-4B25-8374-E9E6B90F40A0}"/>
    <cellStyle name="Comma 36 2 3 8" xfId="31361" xr:uid="{92707087-B105-4DDB-A103-2032195F4CD3}"/>
    <cellStyle name="Comma 36 2 4" xfId="13429" xr:uid="{CF8C81A3-DF73-4658-BF35-202ECB39742B}"/>
    <cellStyle name="Comma 36 2 4 2" xfId="18661" xr:uid="{C447A0AF-7848-4A2D-B320-DF6CBB7DBFD5}"/>
    <cellStyle name="Comma 36 2 4 2 2" xfId="29127" xr:uid="{769DF888-5E0E-493B-9012-A8CF787D0B52}"/>
    <cellStyle name="Comma 36 2 4 2 2 2" xfId="50796" xr:uid="{CF45215C-C4BF-40C6-AFC6-D8E0468D24F1}"/>
    <cellStyle name="Comma 36 2 4 2 3" xfId="40330" xr:uid="{B3A4B75A-0099-493C-B96B-CEABA25A940A}"/>
    <cellStyle name="Comma 36 2 4 3" xfId="23895" xr:uid="{198C20BF-873D-443F-AA32-A83AB57C73B2}"/>
    <cellStyle name="Comma 36 2 4 3 2" xfId="45564" xr:uid="{6A837314-DFFD-4FD9-BD60-C4B93AB8E22A}"/>
    <cellStyle name="Comma 36 2 4 4" xfId="35098" xr:uid="{BE9B6E0C-88E5-4DA0-BD33-82E9A84EDB5C}"/>
    <cellStyle name="Comma 36 2 5" xfId="30619" xr:uid="{7A28CDD6-289D-4B43-BBCE-2FC42165A553}"/>
    <cellStyle name="Comma 36 3" xfId="576" xr:uid="{00000000-0005-0000-0000-000027020000}"/>
    <cellStyle name="Comma 36 3 2" xfId="9330" xr:uid="{00000000-0005-0000-0000-000028020000}"/>
    <cellStyle name="Comma 36 3 2 2" xfId="10079" xr:uid="{0A2B514F-34DA-47A9-9F80-A594D44EFAA0}"/>
    <cellStyle name="Comma 36 3 2 2 2" xfId="11588" xr:uid="{A8652CF4-13ED-44BF-B690-51B3F55A4ADF}"/>
    <cellStyle name="Comma 36 3 2 2 2 2" xfId="13082" xr:uid="{53F259F9-FFED-4D38-B1E3-563F1A0C0B5F}"/>
    <cellStyle name="Comma 36 3 2 2 2 2 2" xfId="18318" xr:uid="{2F6A6A7B-4C40-4118-A883-21A1826515DB}"/>
    <cellStyle name="Comma 36 3 2 2 2 2 2 2" xfId="28784" xr:uid="{5CF48DBA-5E10-48D1-A762-BFB7CF84897A}"/>
    <cellStyle name="Comma 36 3 2 2 2 2 2 2 2" xfId="50453" xr:uid="{39462477-CD8E-41DE-BEEA-89B61543B2D8}"/>
    <cellStyle name="Comma 36 3 2 2 2 2 2 3" xfId="39987" xr:uid="{0AB97024-13D9-4A90-94A3-5709AC4F682C}"/>
    <cellStyle name="Comma 36 3 2 2 2 2 3" xfId="23552" xr:uid="{9FB1E35C-B530-4B25-8727-E7F102E623D3}"/>
    <cellStyle name="Comma 36 3 2 2 2 2 3 2" xfId="45221" xr:uid="{CF7E025F-2C3B-4D93-95EB-71D00E5D503D}"/>
    <cellStyle name="Comma 36 3 2 2 2 2 4" xfId="34755" xr:uid="{D963F886-693F-4752-AA63-C530FAA9EAF7}"/>
    <cellStyle name="Comma 36 3 2 2 2 3" xfId="16824" xr:uid="{A64D698F-258C-41A0-B43A-E15CEF6CCCBC}"/>
    <cellStyle name="Comma 36 3 2 2 2 3 2" xfId="27290" xr:uid="{695ACB1C-1AD8-41AB-A7F9-04D992A8634B}"/>
    <cellStyle name="Comma 36 3 2 2 2 3 2 2" xfId="48959" xr:uid="{4D18C0B4-674A-401E-AE27-0896C1808FC4}"/>
    <cellStyle name="Comma 36 3 2 2 2 3 3" xfId="38493" xr:uid="{9E7E8BD4-4E63-474B-8479-BA8F505A1481}"/>
    <cellStyle name="Comma 36 3 2 2 2 4" xfId="22058" xr:uid="{73D4F5AD-26EA-4C53-8054-20DF27AFBEA4}"/>
    <cellStyle name="Comma 36 3 2 2 2 4 2" xfId="43727" xr:uid="{2B3E6826-D1C8-41B3-9F26-7361C6C0D252}"/>
    <cellStyle name="Comma 36 3 2 2 2 5" xfId="33261" xr:uid="{EF160ABD-F9C1-4975-9EA1-AB9607A0B398}"/>
    <cellStyle name="Comma 36 3 2 2 3" xfId="10841" xr:uid="{22186D1F-BADD-4E4D-A30B-D6B63B850E1D}"/>
    <cellStyle name="Comma 36 3 2 2 3 2" xfId="16077" xr:uid="{0AF7A56B-EFCB-4AA7-8FB8-A28501E99DFE}"/>
    <cellStyle name="Comma 36 3 2 2 3 2 2" xfId="26543" xr:uid="{06F3F64F-5097-429F-B7E8-D7B07DF7F835}"/>
    <cellStyle name="Comma 36 3 2 2 3 2 2 2" xfId="48212" xr:uid="{6A5A1C02-DF84-42B5-9ABD-DCF81759FA7A}"/>
    <cellStyle name="Comma 36 3 2 2 3 2 3" xfId="37746" xr:uid="{A6E76B18-1741-4ADB-BA49-8E4D59B08BB7}"/>
    <cellStyle name="Comma 36 3 2 2 3 3" xfId="21311" xr:uid="{4AA00ED5-9082-4353-8B3C-72BEE3F5A522}"/>
    <cellStyle name="Comma 36 3 2 2 3 3 2" xfId="42980" xr:uid="{2EAE6F65-D93A-42E4-A756-626584B4DDC8}"/>
    <cellStyle name="Comma 36 3 2 2 3 4" xfId="32514" xr:uid="{BBFCAC4A-9E92-4982-8FBC-E69A5AC39F05}"/>
    <cellStyle name="Comma 36 3 2 2 4" xfId="12335" xr:uid="{CCD29FA0-5AB3-4718-A959-1C87ED51516F}"/>
    <cellStyle name="Comma 36 3 2 2 4 2" xfId="17571" xr:uid="{BD91386B-3C87-431D-A5C4-338FF7383F92}"/>
    <cellStyle name="Comma 36 3 2 2 4 2 2" xfId="28037" xr:uid="{47F94116-E4B8-4C04-A421-0C45137CD27F}"/>
    <cellStyle name="Comma 36 3 2 2 4 2 2 2" xfId="49706" xr:uid="{703A74CA-B3C5-41BE-8BA0-0CA12DBDF6D8}"/>
    <cellStyle name="Comma 36 3 2 2 4 2 3" xfId="39240" xr:uid="{50C92743-2806-4AD7-8F33-A4905526CF2E}"/>
    <cellStyle name="Comma 36 3 2 2 4 3" xfId="22805" xr:uid="{E95ABE18-7165-4539-9441-932678CA508E}"/>
    <cellStyle name="Comma 36 3 2 2 4 3 2" xfId="44474" xr:uid="{2FE62DE4-7531-4CEE-9FCA-3626FBB2294B}"/>
    <cellStyle name="Comma 36 3 2 2 4 4" xfId="34008" xr:uid="{F97491D7-3C02-4F7B-A122-73E1667BF55B}"/>
    <cellStyle name="Comma 36 3 2 2 5" xfId="14578" xr:uid="{4E727B25-5100-47CF-A419-453A8DF2B432}"/>
    <cellStyle name="Comma 36 3 2 2 5 2" xfId="19810" xr:uid="{7D534664-872E-4ED6-AE12-93C545B9043F}"/>
    <cellStyle name="Comma 36 3 2 2 5 2 2" xfId="30276" xr:uid="{938245B9-7197-49EB-84DF-BA2DFBA4FD3F}"/>
    <cellStyle name="Comma 36 3 2 2 5 2 2 2" xfId="51945" xr:uid="{4D839CBD-A0F5-48FC-9C14-77673D1EE5C0}"/>
    <cellStyle name="Comma 36 3 2 2 5 2 3" xfId="41479" xr:uid="{402DAB21-C666-4E6F-B395-1DE736D81275}"/>
    <cellStyle name="Comma 36 3 2 2 5 3" xfId="25044" xr:uid="{AC38E241-8E23-43B9-80A8-1F490BF7C8B7}"/>
    <cellStyle name="Comma 36 3 2 2 5 3 2" xfId="46713" xr:uid="{775DCAB6-EEB2-42BF-BA18-D3173F0B4793}"/>
    <cellStyle name="Comma 36 3 2 2 5 4" xfId="36247" xr:uid="{03DA55AC-FE96-4731-9238-E8F9E158DCF6}"/>
    <cellStyle name="Comma 36 3 2 2 6" xfId="15331" xr:uid="{22216EA5-DAEA-488F-831B-EFD1DA4A4399}"/>
    <cellStyle name="Comma 36 3 2 2 6 2" xfId="25797" xr:uid="{783B23CE-98C2-4BFC-88F3-3AF0BA04D759}"/>
    <cellStyle name="Comma 36 3 2 2 6 2 2" xfId="47466" xr:uid="{52995E5C-AB3D-4B93-98EA-45456150360F}"/>
    <cellStyle name="Comma 36 3 2 2 6 3" xfId="37000" xr:uid="{DA4CE99B-2698-4E52-A412-B24816AD1DD6}"/>
    <cellStyle name="Comma 36 3 2 2 7" xfId="20565" xr:uid="{98DDEA8B-053B-470C-BE27-E5F279AFB136}"/>
    <cellStyle name="Comma 36 3 2 2 7 2" xfId="42234" xr:uid="{437F455E-038C-4B8C-8A4F-BC0D6197CCEC}"/>
    <cellStyle name="Comma 36 3 2 2 8" xfId="31768" xr:uid="{2CDEEA65-945C-4079-AEED-9C2F29822861}"/>
    <cellStyle name="Comma 36 3 2 3" xfId="13833" xr:uid="{194B0FE4-E317-40DD-8305-95B4E166C74A}"/>
    <cellStyle name="Comma 36 3 2 3 2" xfId="19065" xr:uid="{17616334-13E2-42F6-92F3-FDDF2836C6EF}"/>
    <cellStyle name="Comma 36 3 2 3 2 2" xfId="29531" xr:uid="{ABA4E72D-59BA-4A17-B05A-A8B0EDFF530D}"/>
    <cellStyle name="Comma 36 3 2 3 2 2 2" xfId="51200" xr:uid="{CCCD41DE-37F3-4D60-B0D6-BB87F686A2AC}"/>
    <cellStyle name="Comma 36 3 2 3 2 3" xfId="40734" xr:uid="{70C3F9D0-3E11-42EF-9440-974532147826}"/>
    <cellStyle name="Comma 36 3 2 3 3" xfId="24299" xr:uid="{ABC16D49-436C-419E-81A6-231E03276270}"/>
    <cellStyle name="Comma 36 3 2 3 3 2" xfId="45968" xr:uid="{818FC8F6-D78E-4E28-B966-B64D15879074}"/>
    <cellStyle name="Comma 36 3 2 3 4" xfId="35502" xr:uid="{E07DA83B-5ABB-4044-A20B-D7741F05AE54}"/>
    <cellStyle name="Comma 36 3 2 4" xfId="31023" xr:uid="{2DC49CA1-F9C7-42DE-9044-868FF07A6953}"/>
    <cellStyle name="Comma 36 3 3" xfId="9705" xr:uid="{57E1E55F-2744-460F-8A80-9CF10A6B9C2F}"/>
    <cellStyle name="Comma 36 3 3 2" xfId="11214" xr:uid="{6C3CFE6F-77F1-447A-87C2-DB79E89C2368}"/>
    <cellStyle name="Comma 36 3 3 2 2" xfId="12708" xr:uid="{3573B46C-4C34-4361-81DA-A7DB9DD098B3}"/>
    <cellStyle name="Comma 36 3 3 2 2 2" xfId="17944" xr:uid="{236B8545-4DCE-4122-9D02-66928B1C7E06}"/>
    <cellStyle name="Comma 36 3 3 2 2 2 2" xfId="28410" xr:uid="{39536AD3-362F-4783-8CFD-675836E98950}"/>
    <cellStyle name="Comma 36 3 3 2 2 2 2 2" xfId="50079" xr:uid="{E7AD2F15-B2E3-496E-8D75-8CFA7C1102CC}"/>
    <cellStyle name="Comma 36 3 3 2 2 2 3" xfId="39613" xr:uid="{C52CD088-6611-4674-A47F-0348D9E7BD5D}"/>
    <cellStyle name="Comma 36 3 3 2 2 3" xfId="23178" xr:uid="{48C4CDE7-4361-42C1-A64A-6536BC4E3CD7}"/>
    <cellStyle name="Comma 36 3 3 2 2 3 2" xfId="44847" xr:uid="{B7141F28-6FC7-464A-A898-E7D39084E1C4}"/>
    <cellStyle name="Comma 36 3 3 2 2 4" xfId="34381" xr:uid="{EBAD0657-154D-41A7-8954-DC49D91656D2}"/>
    <cellStyle name="Comma 36 3 3 2 3" xfId="16450" xr:uid="{6882B58B-BDA6-4347-9B81-F785A95D9CB8}"/>
    <cellStyle name="Comma 36 3 3 2 3 2" xfId="26916" xr:uid="{7855F75D-6CD6-48D2-8CDB-718F787CA515}"/>
    <cellStyle name="Comma 36 3 3 2 3 2 2" xfId="48585" xr:uid="{60815895-F971-4B28-A519-E4A20B8ABA2B}"/>
    <cellStyle name="Comma 36 3 3 2 3 3" xfId="38119" xr:uid="{9E0BA58D-2256-4175-8DAA-B38BFED6C8A1}"/>
    <cellStyle name="Comma 36 3 3 2 4" xfId="21684" xr:uid="{F3C355C7-7C15-4FA9-B887-4E899ECE3893}"/>
    <cellStyle name="Comma 36 3 3 2 4 2" xfId="43353" xr:uid="{71417380-F884-4DFF-8675-56A40A9BD2D2}"/>
    <cellStyle name="Comma 36 3 3 2 5" xfId="32887" xr:uid="{6917F76F-3428-445A-8E98-2499B90427E5}"/>
    <cellStyle name="Comma 36 3 3 3" xfId="10467" xr:uid="{A4D21267-7F71-4E05-A414-FE9BECAB9746}"/>
    <cellStyle name="Comma 36 3 3 3 2" xfId="15703" xr:uid="{92C33C8D-0ED7-4824-B5BC-F5D6AF900CFC}"/>
    <cellStyle name="Comma 36 3 3 3 2 2" xfId="26169" xr:uid="{FBE3251C-23BE-4291-AAE0-1CBB6C6E1A54}"/>
    <cellStyle name="Comma 36 3 3 3 2 2 2" xfId="47838" xr:uid="{4F626EE2-D05F-45D1-8B95-0C77B5A39E89}"/>
    <cellStyle name="Comma 36 3 3 3 2 3" xfId="37372" xr:uid="{7A3B7785-EB37-421D-804A-D9787330500E}"/>
    <cellStyle name="Comma 36 3 3 3 3" xfId="20937" xr:uid="{15D33C36-0EEB-4C3E-BB6F-32BA37FD8673}"/>
    <cellStyle name="Comma 36 3 3 3 3 2" xfId="42606" xr:uid="{732836A4-ADFD-4332-9698-F6BDA30F4DB6}"/>
    <cellStyle name="Comma 36 3 3 3 4" xfId="32140" xr:uid="{EEBFEA59-5C5F-4EDC-934F-BDDEE57FC180}"/>
    <cellStyle name="Comma 36 3 3 4" xfId="11961" xr:uid="{32EFA897-F8F5-4C52-8C9A-1F1BA06DE40E}"/>
    <cellStyle name="Comma 36 3 3 4 2" xfId="17197" xr:uid="{6672A67B-0952-48EB-BB18-01ACEB274235}"/>
    <cellStyle name="Comma 36 3 3 4 2 2" xfId="27663" xr:uid="{B44F404B-ABC0-45D7-B2FE-6E5F31B204D2}"/>
    <cellStyle name="Comma 36 3 3 4 2 2 2" xfId="49332" xr:uid="{E0768D3C-9C56-4E8F-B8F2-CBA95AF33C2A}"/>
    <cellStyle name="Comma 36 3 3 4 2 3" xfId="38866" xr:uid="{094E57EA-E332-40B3-9AAE-D0A556D663B2}"/>
    <cellStyle name="Comma 36 3 3 4 3" xfId="22431" xr:uid="{2FE4432F-13A1-41A2-BEED-7A98B2556628}"/>
    <cellStyle name="Comma 36 3 3 4 3 2" xfId="44100" xr:uid="{3F40867B-27C9-4563-94F9-8A477809BA7E}"/>
    <cellStyle name="Comma 36 3 3 4 4" xfId="33634" xr:uid="{1A3C311F-2223-4405-921E-7C24B57D4A69}"/>
    <cellStyle name="Comma 36 3 3 5" xfId="14204" xr:uid="{46FB9438-3117-4AB1-8E11-DD828FFA4289}"/>
    <cellStyle name="Comma 36 3 3 5 2" xfId="19436" xr:uid="{8F104B6C-81B1-4117-AD57-C13CC8CB32CE}"/>
    <cellStyle name="Comma 36 3 3 5 2 2" xfId="29902" xr:uid="{69CB7907-FDAE-40F7-B08A-B0E9AA7DA9D3}"/>
    <cellStyle name="Comma 36 3 3 5 2 2 2" xfId="51571" xr:uid="{A12A4099-7EB6-4D4E-A4C5-33171C900F98}"/>
    <cellStyle name="Comma 36 3 3 5 2 3" xfId="41105" xr:uid="{47478653-7CC0-483C-BAE0-A40781CEAA7D}"/>
    <cellStyle name="Comma 36 3 3 5 3" xfId="24670" xr:uid="{AA671885-B600-466F-9424-06F6193DA942}"/>
    <cellStyle name="Comma 36 3 3 5 3 2" xfId="46339" xr:uid="{BFC24C2F-4E5D-4E6A-B49D-D82CD4BD0E5D}"/>
    <cellStyle name="Comma 36 3 3 5 4" xfId="35873" xr:uid="{7576FFF3-3936-43E5-AA4E-227853907633}"/>
    <cellStyle name="Comma 36 3 3 6" xfId="14957" xr:uid="{3521E139-3334-4F1B-87EE-5EDE592824E3}"/>
    <cellStyle name="Comma 36 3 3 6 2" xfId="25423" xr:uid="{66948C67-BF10-43FA-B95F-85A414E12E32}"/>
    <cellStyle name="Comma 36 3 3 6 2 2" xfId="47092" xr:uid="{283BC9DD-14D6-426A-88CA-4DF7139F201A}"/>
    <cellStyle name="Comma 36 3 3 6 3" xfId="36626" xr:uid="{F9B8CCAC-AA0B-40D7-890A-563886719B3D}"/>
    <cellStyle name="Comma 36 3 3 7" xfId="20191" xr:uid="{A3555800-5A26-485B-903C-748726426035}"/>
    <cellStyle name="Comma 36 3 3 7 2" xfId="41860" xr:uid="{8FC4BD0B-B2E5-4266-8DE4-768E27CC6CF9}"/>
    <cellStyle name="Comma 36 3 3 8" xfId="31394" xr:uid="{AA0B9D58-57A4-49A9-AE38-E26DFDEF3452}"/>
    <cellStyle name="Comma 36 3 4" xfId="13462" xr:uid="{8B6806C9-F335-4689-8ED0-9BCFDC7A63E7}"/>
    <cellStyle name="Comma 36 3 4 2" xfId="18694" xr:uid="{6956C517-3937-4A2B-980B-1B5BDD4D7257}"/>
    <cellStyle name="Comma 36 3 4 2 2" xfId="29160" xr:uid="{4030580A-597D-494A-BD5A-CF7C04D50241}"/>
    <cellStyle name="Comma 36 3 4 2 2 2" xfId="50829" xr:uid="{80D1352D-04A7-4562-B7FF-CCBD753FEA97}"/>
    <cellStyle name="Comma 36 3 4 2 3" xfId="40363" xr:uid="{1767B0C5-51D1-40E1-AF3C-DC187F1C86A7}"/>
    <cellStyle name="Comma 36 3 4 3" xfId="23928" xr:uid="{36CE4CE4-3C31-4E93-B0E5-D1E2CC7E6AF6}"/>
    <cellStyle name="Comma 36 3 4 3 2" xfId="45597" xr:uid="{2595FCF4-B77D-4EC0-ABF8-00700F2705D0}"/>
    <cellStyle name="Comma 36 3 4 4" xfId="35131" xr:uid="{1BB5D261-6F77-47DD-A0EC-1A7B23C1C44D}"/>
    <cellStyle name="Comma 36 3 5" xfId="30652" xr:uid="{F147E51C-B9F9-4F14-BCAE-FC35FB53263F}"/>
    <cellStyle name="Comma 36 4" xfId="1760" xr:uid="{00000000-0005-0000-0000-000029020000}"/>
    <cellStyle name="Comma 36 4 2" xfId="9422" xr:uid="{00000000-0005-0000-0000-00002A020000}"/>
    <cellStyle name="Comma 36 4 2 2" xfId="10171" xr:uid="{40F7BD02-32C8-4FA5-9625-DF0EC3C6D722}"/>
    <cellStyle name="Comma 36 4 2 2 2" xfId="11680" xr:uid="{BE725625-C387-408C-B21B-DB9DB628CF65}"/>
    <cellStyle name="Comma 36 4 2 2 2 2" xfId="13174" xr:uid="{A750038D-7ADF-45D9-AD84-25CD8336E27E}"/>
    <cellStyle name="Comma 36 4 2 2 2 2 2" xfId="18410" xr:uid="{C4E38B58-FC25-42A8-9F76-F51CD51B80B4}"/>
    <cellStyle name="Comma 36 4 2 2 2 2 2 2" xfId="28876" xr:uid="{3D1B6E10-B4AE-4726-BC12-5E29E3A0E7AA}"/>
    <cellStyle name="Comma 36 4 2 2 2 2 2 2 2" xfId="50545" xr:uid="{34D3159B-6BD5-4245-937F-58B063D04A62}"/>
    <cellStyle name="Comma 36 4 2 2 2 2 2 3" xfId="40079" xr:uid="{54ADD5BC-46F6-432E-97CA-0E9964086C01}"/>
    <cellStyle name="Comma 36 4 2 2 2 2 3" xfId="23644" xr:uid="{ACDC1E59-38B2-466F-99E0-3C1118C86EA3}"/>
    <cellStyle name="Comma 36 4 2 2 2 2 3 2" xfId="45313" xr:uid="{0AC040AF-E7D7-44B9-A2CE-B12CAB27BFF5}"/>
    <cellStyle name="Comma 36 4 2 2 2 2 4" xfId="34847" xr:uid="{E7AB5F26-35EC-4747-91C0-C975F8385337}"/>
    <cellStyle name="Comma 36 4 2 2 2 3" xfId="16916" xr:uid="{82EE16C8-4350-45DA-830B-241F12E9C78A}"/>
    <cellStyle name="Comma 36 4 2 2 2 3 2" xfId="27382" xr:uid="{9FB633DC-F26A-4A99-B02F-0F75FFDF5FC2}"/>
    <cellStyle name="Comma 36 4 2 2 2 3 2 2" xfId="49051" xr:uid="{2E6310A8-0A14-4116-A6F7-56C02DF63E24}"/>
    <cellStyle name="Comma 36 4 2 2 2 3 3" xfId="38585" xr:uid="{A933A980-6D87-47B4-920B-94207D6230D6}"/>
    <cellStyle name="Comma 36 4 2 2 2 4" xfId="22150" xr:uid="{55FB0787-4630-4ACE-BA4D-E8EE5948B72F}"/>
    <cellStyle name="Comma 36 4 2 2 2 4 2" xfId="43819" xr:uid="{4962B91E-A062-4BDA-B841-2DC9B78DED36}"/>
    <cellStyle name="Comma 36 4 2 2 2 5" xfId="33353" xr:uid="{88DDA2E9-193C-4003-AC6E-C86BEC8D9994}"/>
    <cellStyle name="Comma 36 4 2 2 3" xfId="10933" xr:uid="{87EFE949-73DA-4AB5-A0E2-3FF927EA02D1}"/>
    <cellStyle name="Comma 36 4 2 2 3 2" xfId="16169" xr:uid="{E1CC0C82-6499-44EF-A78C-A86184F2AC6F}"/>
    <cellStyle name="Comma 36 4 2 2 3 2 2" xfId="26635" xr:uid="{F29DC090-56FC-4F06-90CC-F0C24A19655A}"/>
    <cellStyle name="Comma 36 4 2 2 3 2 2 2" xfId="48304" xr:uid="{AC9AEB12-FA78-4036-B6F3-F86D74617639}"/>
    <cellStyle name="Comma 36 4 2 2 3 2 3" xfId="37838" xr:uid="{FEB6B24D-F716-42BE-A6DC-1523C06BC516}"/>
    <cellStyle name="Comma 36 4 2 2 3 3" xfId="21403" xr:uid="{7C7CD39B-5C71-4C52-BC24-4E47D1BA1C36}"/>
    <cellStyle name="Comma 36 4 2 2 3 3 2" xfId="43072" xr:uid="{C04E72A3-3F8E-49EA-BAC2-BB8B86A1BB62}"/>
    <cellStyle name="Comma 36 4 2 2 3 4" xfId="32606" xr:uid="{E55CEBD7-57DD-4372-9654-366C382E4988}"/>
    <cellStyle name="Comma 36 4 2 2 4" xfId="12427" xr:uid="{ADDB7245-6FED-44F6-B4C0-B7F4C907E35C}"/>
    <cellStyle name="Comma 36 4 2 2 4 2" xfId="17663" xr:uid="{AB8E1276-8BBC-493B-9486-DF08ADA50862}"/>
    <cellStyle name="Comma 36 4 2 2 4 2 2" xfId="28129" xr:uid="{27CA184B-56C4-4030-A09F-72905F33D748}"/>
    <cellStyle name="Comma 36 4 2 2 4 2 2 2" xfId="49798" xr:uid="{017A17F2-53ED-4620-9565-C13007988C13}"/>
    <cellStyle name="Comma 36 4 2 2 4 2 3" xfId="39332" xr:uid="{A2E28ED3-2291-4317-BCDA-E9C211D1F17D}"/>
    <cellStyle name="Comma 36 4 2 2 4 3" xfId="22897" xr:uid="{E5B9C88E-8808-4526-AF35-73D3A3FA46A0}"/>
    <cellStyle name="Comma 36 4 2 2 4 3 2" xfId="44566" xr:uid="{871E31B7-DCC5-40EC-8864-6D353AED8DC9}"/>
    <cellStyle name="Comma 36 4 2 2 4 4" xfId="34100" xr:uid="{09BB989D-D092-48E9-86CD-6B4FAED8CE27}"/>
    <cellStyle name="Comma 36 4 2 2 5" xfId="14670" xr:uid="{7AC0D683-2AD4-4D2C-9AFF-0D38A282FA28}"/>
    <cellStyle name="Comma 36 4 2 2 5 2" xfId="19902" xr:uid="{53493A97-6A29-4CC4-AA2C-4757594BC322}"/>
    <cellStyle name="Comma 36 4 2 2 5 2 2" xfId="30368" xr:uid="{18D6EA9D-FBA5-4170-87BB-A4A0E2EE9054}"/>
    <cellStyle name="Comma 36 4 2 2 5 2 2 2" xfId="52037" xr:uid="{03D229B2-B575-4A8D-8894-41788B477FFB}"/>
    <cellStyle name="Comma 36 4 2 2 5 2 3" xfId="41571" xr:uid="{8172489F-549D-4D15-B034-2FBFD53FA9E7}"/>
    <cellStyle name="Comma 36 4 2 2 5 3" xfId="25136" xr:uid="{B062BEE2-B02A-45AA-8288-3CD9BD78C694}"/>
    <cellStyle name="Comma 36 4 2 2 5 3 2" xfId="46805" xr:uid="{14BC79DB-625D-46B5-8A51-48B3450DAD2D}"/>
    <cellStyle name="Comma 36 4 2 2 5 4" xfId="36339" xr:uid="{7A718887-3CF6-4F3C-AF38-4FD5CE1A0263}"/>
    <cellStyle name="Comma 36 4 2 2 6" xfId="15423" xr:uid="{B53D990F-6A25-4490-91C2-08BEBA1EA417}"/>
    <cellStyle name="Comma 36 4 2 2 6 2" xfId="25889" xr:uid="{942534FE-192F-46D9-BD07-BA6EE17CF899}"/>
    <cellStyle name="Comma 36 4 2 2 6 2 2" xfId="47558" xr:uid="{B9125B90-C7FA-435C-BE27-2A8EFD8F539D}"/>
    <cellStyle name="Comma 36 4 2 2 6 3" xfId="37092" xr:uid="{9B093D5F-6808-47F7-A15F-88C1D6F0BCA6}"/>
    <cellStyle name="Comma 36 4 2 2 7" xfId="20657" xr:uid="{B96B540B-12AD-4790-BBB7-A75E8E7BA23A}"/>
    <cellStyle name="Comma 36 4 2 2 7 2" xfId="42326" xr:uid="{4CFFF994-255F-46BF-8F28-33895CE4F410}"/>
    <cellStyle name="Comma 36 4 2 2 8" xfId="31860" xr:uid="{E76F5C70-C5B1-4806-8748-53E66585924D}"/>
    <cellStyle name="Comma 36 4 2 3" xfId="13925" xr:uid="{2893C7C4-8AA5-44B4-A5F9-07789B84E9D7}"/>
    <cellStyle name="Comma 36 4 2 3 2" xfId="19157" xr:uid="{5BFFC76D-AD76-40DF-A078-E6E2304264B2}"/>
    <cellStyle name="Comma 36 4 2 3 2 2" xfId="29623" xr:uid="{DDA5E217-5283-45D2-A1E1-7522969B3ED3}"/>
    <cellStyle name="Comma 36 4 2 3 2 2 2" xfId="51292" xr:uid="{CF53A8DD-B45D-4460-9E05-A24D9F7BEE66}"/>
    <cellStyle name="Comma 36 4 2 3 2 3" xfId="40826" xr:uid="{32E35AFC-AFE3-434E-AEDE-F44D199323F1}"/>
    <cellStyle name="Comma 36 4 2 3 3" xfId="24391" xr:uid="{BEF9FFD7-E05E-48AD-B063-26A9CC81BB55}"/>
    <cellStyle name="Comma 36 4 2 3 3 2" xfId="46060" xr:uid="{BFDC5726-39B8-428F-8093-41D334E7387F}"/>
    <cellStyle name="Comma 36 4 2 3 4" xfId="35594" xr:uid="{5B9405BF-9093-4159-BB25-AD48A52B6E68}"/>
    <cellStyle name="Comma 36 4 2 4" xfId="31115" xr:uid="{FA481DD6-E017-40C6-93AF-96C6C6D454D4}"/>
    <cellStyle name="Comma 36 4 3" xfId="9798" xr:uid="{0ABA2487-14E6-4240-A076-BB9D2AFEDB82}"/>
    <cellStyle name="Comma 36 4 3 2" xfId="11307" xr:uid="{2A34B55E-939A-4924-8EE6-5EEDF6961794}"/>
    <cellStyle name="Comma 36 4 3 2 2" xfId="12801" xr:uid="{4A7A5DF3-C7A5-4DD1-BECC-D6D838C95915}"/>
    <cellStyle name="Comma 36 4 3 2 2 2" xfId="18037" xr:uid="{4B1128FD-956D-4C8E-8878-5A9EF753B47C}"/>
    <cellStyle name="Comma 36 4 3 2 2 2 2" xfId="28503" xr:uid="{076E2A03-4516-4D7C-B9D5-0101CF9EAA63}"/>
    <cellStyle name="Comma 36 4 3 2 2 2 2 2" xfId="50172" xr:uid="{E80BA455-FAE2-46E4-A22C-BCC8AD575A48}"/>
    <cellStyle name="Comma 36 4 3 2 2 2 3" xfId="39706" xr:uid="{99641686-01CB-4A6B-92C1-08178DFAA567}"/>
    <cellStyle name="Comma 36 4 3 2 2 3" xfId="23271" xr:uid="{F826DD44-2693-4C20-9DBF-40C05EE6D93E}"/>
    <cellStyle name="Comma 36 4 3 2 2 3 2" xfId="44940" xr:uid="{B0FB8E03-D131-4C2D-A66D-11AC8F361815}"/>
    <cellStyle name="Comma 36 4 3 2 2 4" xfId="34474" xr:uid="{6200910A-CCF4-44C7-8DA1-BC098175C273}"/>
    <cellStyle name="Comma 36 4 3 2 3" xfId="16543" xr:uid="{EBA3CE9B-F977-4AC4-8D6B-260DBB28F1D2}"/>
    <cellStyle name="Comma 36 4 3 2 3 2" xfId="27009" xr:uid="{A2503A1B-8B98-4A1F-9A25-42DCD95B49A5}"/>
    <cellStyle name="Comma 36 4 3 2 3 2 2" xfId="48678" xr:uid="{821E126B-499F-49A3-9590-FDA715C935C6}"/>
    <cellStyle name="Comma 36 4 3 2 3 3" xfId="38212" xr:uid="{B4B2A376-CF87-4198-BFB6-05D77FE1F866}"/>
    <cellStyle name="Comma 36 4 3 2 4" xfId="21777" xr:uid="{473B2FB2-C7F3-4313-946E-6A6B0BD34214}"/>
    <cellStyle name="Comma 36 4 3 2 4 2" xfId="43446" xr:uid="{4CF4FDE6-47AF-452E-8883-A3FE31E2C4C5}"/>
    <cellStyle name="Comma 36 4 3 2 5" xfId="32980" xr:uid="{11A9B902-DDAD-4109-BA74-90DC74E8868F}"/>
    <cellStyle name="Comma 36 4 3 3" xfId="10560" xr:uid="{2A0DD3B8-694B-4CAF-9CE9-074185678BCA}"/>
    <cellStyle name="Comma 36 4 3 3 2" xfId="15796" xr:uid="{6B38B3C9-0CA8-4424-8F83-ECAA8902FBC3}"/>
    <cellStyle name="Comma 36 4 3 3 2 2" xfId="26262" xr:uid="{EEAA15ED-C5A4-49D8-88F5-9F19E464DA52}"/>
    <cellStyle name="Comma 36 4 3 3 2 2 2" xfId="47931" xr:uid="{134A75F0-0BBE-43C0-BE38-5D7B63F41328}"/>
    <cellStyle name="Comma 36 4 3 3 2 3" xfId="37465" xr:uid="{BCEFC5A7-3360-45AD-8A4D-ADA417578794}"/>
    <cellStyle name="Comma 36 4 3 3 3" xfId="21030" xr:uid="{D422DD48-12B2-4C9A-A1A4-621B33C7B7BE}"/>
    <cellStyle name="Comma 36 4 3 3 3 2" xfId="42699" xr:uid="{C604E93D-73D9-41DF-BCA9-C43D0A488CC8}"/>
    <cellStyle name="Comma 36 4 3 3 4" xfId="32233" xr:uid="{EE4ED5F6-F6EE-4D0C-B01A-1093230FE811}"/>
    <cellStyle name="Comma 36 4 3 4" xfId="12054" xr:uid="{0FC9B2A4-5052-4059-981B-FC703B7FA454}"/>
    <cellStyle name="Comma 36 4 3 4 2" xfId="17290" xr:uid="{F012ACAF-5214-470A-9614-ACEA2AEBA14D}"/>
    <cellStyle name="Comma 36 4 3 4 2 2" xfId="27756" xr:uid="{3C12ACD6-084D-467F-93B2-F8DC3EC81BCC}"/>
    <cellStyle name="Comma 36 4 3 4 2 2 2" xfId="49425" xr:uid="{D4CF4822-1363-431A-994D-C1C2514A32CF}"/>
    <cellStyle name="Comma 36 4 3 4 2 3" xfId="38959" xr:uid="{0CE76E9E-6521-4868-9019-8DDB9E34459F}"/>
    <cellStyle name="Comma 36 4 3 4 3" xfId="22524" xr:uid="{3254A67E-2180-4D24-A5F2-208C5B7F7B29}"/>
    <cellStyle name="Comma 36 4 3 4 3 2" xfId="44193" xr:uid="{0125CDE5-C0E0-40AF-BFBD-2A29FDF9FA34}"/>
    <cellStyle name="Comma 36 4 3 4 4" xfId="33727" xr:uid="{7C627D45-8121-4D3F-8CF0-E3DBBD43D40C}"/>
    <cellStyle name="Comma 36 4 3 5" xfId="14297" xr:uid="{189BF064-BEEF-42CF-83D9-8D0C6ED91A6C}"/>
    <cellStyle name="Comma 36 4 3 5 2" xfId="19529" xr:uid="{D0146FE6-48FC-47A2-8E16-2F8404E485F6}"/>
    <cellStyle name="Comma 36 4 3 5 2 2" xfId="29995" xr:uid="{E0160D13-E681-43D5-8045-AD0B54B06140}"/>
    <cellStyle name="Comma 36 4 3 5 2 2 2" xfId="51664" xr:uid="{75BCC8DD-A0F5-4D39-B8EC-5F0BBD72CE8B}"/>
    <cellStyle name="Comma 36 4 3 5 2 3" xfId="41198" xr:uid="{5D8ABBD4-73B6-4F83-8537-DAD6563326EC}"/>
    <cellStyle name="Comma 36 4 3 5 3" xfId="24763" xr:uid="{F7DAF547-A333-453E-8D6E-C5FC6E5C87FA}"/>
    <cellStyle name="Comma 36 4 3 5 3 2" xfId="46432" xr:uid="{A6D470DB-676F-499B-9832-EC6CD4020D3D}"/>
    <cellStyle name="Comma 36 4 3 5 4" xfId="35966" xr:uid="{0AE2E01C-3EB5-4CAF-B9AC-4DE90130418B}"/>
    <cellStyle name="Comma 36 4 3 6" xfId="15050" xr:uid="{13974AC9-FDBA-408B-87B3-EF80DCC514AD}"/>
    <cellStyle name="Comma 36 4 3 6 2" xfId="25516" xr:uid="{03A7E008-07EA-4536-8669-BC22AF5B381A}"/>
    <cellStyle name="Comma 36 4 3 6 2 2" xfId="47185" xr:uid="{2DED7A8D-D808-4E97-8DC0-913E0B5FE936}"/>
    <cellStyle name="Comma 36 4 3 6 3" xfId="36719" xr:uid="{1C865849-7E7E-4465-A12B-562FB20A7DB5}"/>
    <cellStyle name="Comma 36 4 3 7" xfId="20284" xr:uid="{B86D0FA6-D50C-4771-88E9-87F2BE483D00}"/>
    <cellStyle name="Comma 36 4 3 7 2" xfId="41953" xr:uid="{C14108D2-1A91-4628-AC21-68AB093765AE}"/>
    <cellStyle name="Comma 36 4 3 8" xfId="31487" xr:uid="{09866DCE-BFA3-4215-9241-64117E33F223}"/>
    <cellStyle name="Comma 36 4 4" xfId="13554" xr:uid="{4929558A-1C4D-4C0E-B3CB-7F646C33D5CD}"/>
    <cellStyle name="Comma 36 4 4 2" xfId="18786" xr:uid="{625EB48C-6AD9-4F4C-A9AE-03C18A73D382}"/>
    <cellStyle name="Comma 36 4 4 2 2" xfId="29252" xr:uid="{095DA96D-929B-4180-85E9-37ED26885A75}"/>
    <cellStyle name="Comma 36 4 4 2 2 2" xfId="50921" xr:uid="{BAAC359F-B587-4BEB-AE21-3197BA2DC1F9}"/>
    <cellStyle name="Comma 36 4 4 2 3" xfId="40455" xr:uid="{3101CDF0-D139-41D9-9A91-0AE1D0CF2239}"/>
    <cellStyle name="Comma 36 4 4 3" xfId="24020" xr:uid="{925737BB-2C7D-4737-8346-4097A151C1B9}"/>
    <cellStyle name="Comma 36 4 4 3 2" xfId="45689" xr:uid="{CD33EC80-2FE5-4A49-A3E2-71BD49B68FA7}"/>
    <cellStyle name="Comma 36 4 4 4" xfId="35223" xr:uid="{531CCF54-11B5-43FE-97D1-AFB98631DE62}"/>
    <cellStyle name="Comma 36 4 5" xfId="30744" xr:uid="{D18D4B18-E47F-405A-8D03-A7B8890F86C3}"/>
    <cellStyle name="Comma 36 5" xfId="1718" xr:uid="{00000000-0005-0000-0000-00002B020000}"/>
    <cellStyle name="Comma 36 5 2" xfId="9404" xr:uid="{00000000-0005-0000-0000-00002C020000}"/>
    <cellStyle name="Comma 36 5 2 2" xfId="10153" xr:uid="{440C9D2C-7E40-4DA6-AC02-F5D153975351}"/>
    <cellStyle name="Comma 36 5 2 2 2" xfId="11662" xr:uid="{4CDFC819-BFF5-401D-85C7-9616D38CFB97}"/>
    <cellStyle name="Comma 36 5 2 2 2 2" xfId="13156" xr:uid="{F3E15C92-742F-40E8-8796-CBBC47CB9475}"/>
    <cellStyle name="Comma 36 5 2 2 2 2 2" xfId="18392" xr:uid="{999EE7BA-0E4A-4C04-8AE6-D5BDD9088B6B}"/>
    <cellStyle name="Comma 36 5 2 2 2 2 2 2" xfId="28858" xr:uid="{0D2F740B-83BA-48D6-8F3D-D3F069E7DC3F}"/>
    <cellStyle name="Comma 36 5 2 2 2 2 2 2 2" xfId="50527" xr:uid="{34CB8C5B-508F-412E-B18C-87B0959EDA18}"/>
    <cellStyle name="Comma 36 5 2 2 2 2 2 3" xfId="40061" xr:uid="{E7AA6EDB-0AEC-4EC0-9DE6-46F595930EF8}"/>
    <cellStyle name="Comma 36 5 2 2 2 2 3" xfId="23626" xr:uid="{23F9B29E-6CD5-49F2-A0E4-016B8408F684}"/>
    <cellStyle name="Comma 36 5 2 2 2 2 3 2" xfId="45295" xr:uid="{D8889191-406C-4B4D-80AB-DE3C86FED004}"/>
    <cellStyle name="Comma 36 5 2 2 2 2 4" xfId="34829" xr:uid="{FC0A12CA-9BD3-43FA-A0C7-BBE1DA99C1B2}"/>
    <cellStyle name="Comma 36 5 2 2 2 3" xfId="16898" xr:uid="{8C064A21-6F9B-45E1-97FF-5CA27866757C}"/>
    <cellStyle name="Comma 36 5 2 2 2 3 2" xfId="27364" xr:uid="{6685E6E3-7ECB-434F-AC70-087188008D64}"/>
    <cellStyle name="Comma 36 5 2 2 2 3 2 2" xfId="49033" xr:uid="{F11FDFB0-50CC-4AA5-A453-E0B6BA307AB4}"/>
    <cellStyle name="Comma 36 5 2 2 2 3 3" xfId="38567" xr:uid="{C85D8887-B938-4D2D-AC3A-C39A06DBE890}"/>
    <cellStyle name="Comma 36 5 2 2 2 4" xfId="22132" xr:uid="{82FF6003-EBD0-41EB-B6A3-0B4AB07503ED}"/>
    <cellStyle name="Comma 36 5 2 2 2 4 2" xfId="43801" xr:uid="{B51B726A-DE0E-4A4F-A768-D99D428D8947}"/>
    <cellStyle name="Comma 36 5 2 2 2 5" xfId="33335" xr:uid="{D6ECA5B8-7D86-44F3-99EF-C3E46D8782BD}"/>
    <cellStyle name="Comma 36 5 2 2 3" xfId="10915" xr:uid="{80F2915B-5911-480B-B8AA-FA22E9638E02}"/>
    <cellStyle name="Comma 36 5 2 2 3 2" xfId="16151" xr:uid="{C6348205-3219-469A-8202-3A90A720823B}"/>
    <cellStyle name="Comma 36 5 2 2 3 2 2" xfId="26617" xr:uid="{2EF85987-DD18-4618-B1DF-375614956126}"/>
    <cellStyle name="Comma 36 5 2 2 3 2 2 2" xfId="48286" xr:uid="{0D49B2B6-1B35-4304-A95D-82D0623A0014}"/>
    <cellStyle name="Comma 36 5 2 2 3 2 3" xfId="37820" xr:uid="{2F6E80D1-38B4-4C77-B166-7070F845FAB2}"/>
    <cellStyle name="Comma 36 5 2 2 3 3" xfId="21385" xr:uid="{6529D0C8-8100-43CD-971A-52276098DE99}"/>
    <cellStyle name="Comma 36 5 2 2 3 3 2" xfId="43054" xr:uid="{AA9C5F02-1489-4A75-A147-035A94430603}"/>
    <cellStyle name="Comma 36 5 2 2 3 4" xfId="32588" xr:uid="{B1DD6BA3-A67A-461D-97B3-78556F3EA722}"/>
    <cellStyle name="Comma 36 5 2 2 4" xfId="12409" xr:uid="{665F52A0-49B8-4D0A-96BA-DB831297737E}"/>
    <cellStyle name="Comma 36 5 2 2 4 2" xfId="17645" xr:uid="{A33DA5B6-5032-461F-82EF-16B66079C3F3}"/>
    <cellStyle name="Comma 36 5 2 2 4 2 2" xfId="28111" xr:uid="{D457121C-ED6B-42C9-8E4A-5627B935BFE8}"/>
    <cellStyle name="Comma 36 5 2 2 4 2 2 2" xfId="49780" xr:uid="{D1DEF238-AE27-45CB-8E50-73DED7DA2186}"/>
    <cellStyle name="Comma 36 5 2 2 4 2 3" xfId="39314" xr:uid="{10D81B29-CC63-4775-A5AB-E68DAD40E3D0}"/>
    <cellStyle name="Comma 36 5 2 2 4 3" xfId="22879" xr:uid="{9E00CA9E-7216-4322-BD0D-BFD8D92818A7}"/>
    <cellStyle name="Comma 36 5 2 2 4 3 2" xfId="44548" xr:uid="{2BC1D354-E9BF-49EB-90BC-5B9AC10FC81A}"/>
    <cellStyle name="Comma 36 5 2 2 4 4" xfId="34082" xr:uid="{C8A5EB32-E22A-419E-80A4-90DCFB7F77A5}"/>
    <cellStyle name="Comma 36 5 2 2 5" xfId="14652" xr:uid="{9C4D0C74-411A-45BD-B826-447587EBFAE5}"/>
    <cellStyle name="Comma 36 5 2 2 5 2" xfId="19884" xr:uid="{821812D4-197A-4D93-9D7A-FA6C58A74F94}"/>
    <cellStyle name="Comma 36 5 2 2 5 2 2" xfId="30350" xr:uid="{01534EAC-856E-4E49-BF35-1AECCD356906}"/>
    <cellStyle name="Comma 36 5 2 2 5 2 2 2" xfId="52019" xr:uid="{CDB1A3A5-6C8A-43E3-ABC5-1E69D39ECF6A}"/>
    <cellStyle name="Comma 36 5 2 2 5 2 3" xfId="41553" xr:uid="{B88F37C8-940B-48D3-B6DE-7D51F0FCF5C6}"/>
    <cellStyle name="Comma 36 5 2 2 5 3" xfId="25118" xr:uid="{99BDE3BE-7BCC-44D4-8C9B-F41DC95C847D}"/>
    <cellStyle name="Comma 36 5 2 2 5 3 2" xfId="46787" xr:uid="{8A60BA3A-041B-43CD-9FDC-3D214AB805AF}"/>
    <cellStyle name="Comma 36 5 2 2 5 4" xfId="36321" xr:uid="{1E6F639C-E333-4E59-8944-BAC2F72FB98D}"/>
    <cellStyle name="Comma 36 5 2 2 6" xfId="15405" xr:uid="{FC969700-1B9A-4FBD-9292-7B651D02FABA}"/>
    <cellStyle name="Comma 36 5 2 2 6 2" xfId="25871" xr:uid="{6608AB0D-A65F-40C9-B01B-B69CE774E228}"/>
    <cellStyle name="Comma 36 5 2 2 6 2 2" xfId="47540" xr:uid="{D6A685E5-6B2E-483B-BFE9-700494D22469}"/>
    <cellStyle name="Comma 36 5 2 2 6 3" xfId="37074" xr:uid="{FD948E19-8DD8-43F1-8B9B-825757E1EA86}"/>
    <cellStyle name="Comma 36 5 2 2 7" xfId="20639" xr:uid="{0B53E308-080E-4092-BC10-4ECA29044FCC}"/>
    <cellStyle name="Comma 36 5 2 2 7 2" xfId="42308" xr:uid="{B489FF97-A95F-4C2B-9229-E8266821377E}"/>
    <cellStyle name="Comma 36 5 2 2 8" xfId="31842" xr:uid="{192C1926-DDDD-4567-943E-056944A9AACB}"/>
    <cellStyle name="Comma 36 5 2 3" xfId="13907" xr:uid="{F109E65C-BBF5-44E4-BDE6-38390AD2290B}"/>
    <cellStyle name="Comma 36 5 2 3 2" xfId="19139" xr:uid="{4AA3D99D-BEBF-42AA-ABB0-17A645BF9427}"/>
    <cellStyle name="Comma 36 5 2 3 2 2" xfId="29605" xr:uid="{C8B2F1D1-22B6-41B4-9AB4-53825A8BD867}"/>
    <cellStyle name="Comma 36 5 2 3 2 2 2" xfId="51274" xr:uid="{DDCD9861-9E98-4B51-B891-3192244313F6}"/>
    <cellStyle name="Comma 36 5 2 3 2 3" xfId="40808" xr:uid="{83C98E41-2DAE-42CF-8A8A-70FCD04FEBF4}"/>
    <cellStyle name="Comma 36 5 2 3 3" xfId="24373" xr:uid="{1C26E06C-0C4C-4C1D-BC2E-C889489AE8C9}"/>
    <cellStyle name="Comma 36 5 2 3 3 2" xfId="46042" xr:uid="{48E0B837-860D-46D4-905B-C923B5AB4D90}"/>
    <cellStyle name="Comma 36 5 2 3 4" xfId="35576" xr:uid="{9598261F-7D08-40CB-A076-76783CBAAFFA}"/>
    <cellStyle name="Comma 36 5 2 4" xfId="31097" xr:uid="{308F38E2-53C1-498D-AC8B-310BFB4CD854}"/>
    <cellStyle name="Comma 36 5 3" xfId="9780" xr:uid="{AF1A3BEE-6239-4F16-BC6A-BB9DC7DCE9B9}"/>
    <cellStyle name="Comma 36 5 3 2" xfId="11289" xr:uid="{A2D0C55E-71A7-4325-8790-BB6F2DFCE1FF}"/>
    <cellStyle name="Comma 36 5 3 2 2" xfId="12783" xr:uid="{EB2D57D8-FA57-45F9-899A-4D4E60468C67}"/>
    <cellStyle name="Comma 36 5 3 2 2 2" xfId="18019" xr:uid="{6285C030-9042-4A62-8895-7DAD8CA0C2C8}"/>
    <cellStyle name="Comma 36 5 3 2 2 2 2" xfId="28485" xr:uid="{B3C1F4C6-1168-4B0B-9EF8-589B4E8EB447}"/>
    <cellStyle name="Comma 36 5 3 2 2 2 2 2" xfId="50154" xr:uid="{EC044023-102D-45C2-B72D-05D783C0EBF6}"/>
    <cellStyle name="Comma 36 5 3 2 2 2 3" xfId="39688" xr:uid="{4BFBAA49-9160-4EA8-A270-87B54AAED398}"/>
    <cellStyle name="Comma 36 5 3 2 2 3" xfId="23253" xr:uid="{5046E69E-19FA-418F-A724-587529D4D24D}"/>
    <cellStyle name="Comma 36 5 3 2 2 3 2" xfId="44922" xr:uid="{29EFEF58-C6F8-4419-BCB7-2F2CCF894BA1}"/>
    <cellStyle name="Comma 36 5 3 2 2 4" xfId="34456" xr:uid="{B35661AB-D66D-4651-AE91-8C274BF927DA}"/>
    <cellStyle name="Comma 36 5 3 2 3" xfId="16525" xr:uid="{B4B83E71-7FCD-4D53-84F4-54CC57A3BB0A}"/>
    <cellStyle name="Comma 36 5 3 2 3 2" xfId="26991" xr:uid="{ADF14094-7C75-4461-B73B-F8D86461181F}"/>
    <cellStyle name="Comma 36 5 3 2 3 2 2" xfId="48660" xr:uid="{1F11DC99-0608-486A-81BA-CCD3054314E7}"/>
    <cellStyle name="Comma 36 5 3 2 3 3" xfId="38194" xr:uid="{EF74DA43-3C06-4E35-9000-85112C4EF065}"/>
    <cellStyle name="Comma 36 5 3 2 4" xfId="21759" xr:uid="{3A51274D-8D06-45FD-A79A-228D3A33C851}"/>
    <cellStyle name="Comma 36 5 3 2 4 2" xfId="43428" xr:uid="{2D8D2008-B220-472D-AAD7-56C660E5DC5E}"/>
    <cellStyle name="Comma 36 5 3 2 5" xfId="32962" xr:uid="{929AC3E7-AD5F-4053-A386-C2D4C13A2076}"/>
    <cellStyle name="Comma 36 5 3 3" xfId="10542" xr:uid="{87D26636-30C4-4EBF-B87C-FDDABC87898E}"/>
    <cellStyle name="Comma 36 5 3 3 2" xfId="15778" xr:uid="{1E2029F6-6B13-4C59-A291-AE5B77B93FE3}"/>
    <cellStyle name="Comma 36 5 3 3 2 2" xfId="26244" xr:uid="{30D792CA-7930-40FE-A3B8-12A38C22191C}"/>
    <cellStyle name="Comma 36 5 3 3 2 2 2" xfId="47913" xr:uid="{91A5448D-1A17-401E-B06E-50F0D70BA165}"/>
    <cellStyle name="Comma 36 5 3 3 2 3" xfId="37447" xr:uid="{A212DE31-26D7-458D-BFCC-B1722C1E41C1}"/>
    <cellStyle name="Comma 36 5 3 3 3" xfId="21012" xr:uid="{2672BE19-5D24-4EE9-A668-EB317AD2DF59}"/>
    <cellStyle name="Comma 36 5 3 3 3 2" xfId="42681" xr:uid="{5D352E3F-F398-44E2-8FAB-ED28FB1F2E71}"/>
    <cellStyle name="Comma 36 5 3 3 4" xfId="32215" xr:uid="{FA4C13ED-0311-48EE-909A-617C7307B437}"/>
    <cellStyle name="Comma 36 5 3 4" xfId="12036" xr:uid="{7E2B26E7-3638-4240-B872-C450B97B1E58}"/>
    <cellStyle name="Comma 36 5 3 4 2" xfId="17272" xr:uid="{4201E1EA-CB6D-429E-8BD6-232B5ECA64AF}"/>
    <cellStyle name="Comma 36 5 3 4 2 2" xfId="27738" xr:uid="{4ED4CC47-7CD0-4916-BDEC-AAF2261C748C}"/>
    <cellStyle name="Comma 36 5 3 4 2 2 2" xfId="49407" xr:uid="{D06A2981-4606-41E9-BCE1-9ADFB6CE5838}"/>
    <cellStyle name="Comma 36 5 3 4 2 3" xfId="38941" xr:uid="{28BC1841-F6DC-4655-BDEF-B0965F527382}"/>
    <cellStyle name="Comma 36 5 3 4 3" xfId="22506" xr:uid="{D879313A-5747-4E07-96A7-42BD192A194E}"/>
    <cellStyle name="Comma 36 5 3 4 3 2" xfId="44175" xr:uid="{00CA35CF-B0FC-4CF3-A6C2-E988E4AB8360}"/>
    <cellStyle name="Comma 36 5 3 4 4" xfId="33709" xr:uid="{079CEAB7-C7C5-402E-85D6-0999851EA4D0}"/>
    <cellStyle name="Comma 36 5 3 5" xfId="14279" xr:uid="{59A03CA4-074D-498D-AC81-0C0B7B1BC45B}"/>
    <cellStyle name="Comma 36 5 3 5 2" xfId="19511" xr:uid="{DA504141-0994-461E-9FF9-136F128E150B}"/>
    <cellStyle name="Comma 36 5 3 5 2 2" xfId="29977" xr:uid="{973D16BD-931A-4309-9069-129A94047CE6}"/>
    <cellStyle name="Comma 36 5 3 5 2 2 2" xfId="51646" xr:uid="{F023CC01-C751-4C4D-A21A-4D7BDD5B8C60}"/>
    <cellStyle name="Comma 36 5 3 5 2 3" xfId="41180" xr:uid="{D0F98090-A0B6-41B7-A1B7-B446EDE06CC8}"/>
    <cellStyle name="Comma 36 5 3 5 3" xfId="24745" xr:uid="{265DAF1A-90AF-4788-AD7C-ED92AF98EF61}"/>
    <cellStyle name="Comma 36 5 3 5 3 2" xfId="46414" xr:uid="{B08D1FE6-82C6-4FB8-B128-5F642E35AA61}"/>
    <cellStyle name="Comma 36 5 3 5 4" xfId="35948" xr:uid="{0EA78969-3848-48FC-9753-DEF1C6505FA4}"/>
    <cellStyle name="Comma 36 5 3 6" xfId="15032" xr:uid="{DA7CEE4E-BF80-464B-AA2E-E640BB39C5BF}"/>
    <cellStyle name="Comma 36 5 3 6 2" xfId="25498" xr:uid="{2849C4E4-42A4-436D-94E2-04906EDD06B2}"/>
    <cellStyle name="Comma 36 5 3 6 2 2" xfId="47167" xr:uid="{E8D48C57-1E72-489A-BA6A-B41BFC54D41B}"/>
    <cellStyle name="Comma 36 5 3 6 3" xfId="36701" xr:uid="{AAF00357-FC2F-46F2-B136-AFFA97CC10F2}"/>
    <cellStyle name="Comma 36 5 3 7" xfId="20266" xr:uid="{C197DD60-C339-4F9C-9A24-620B52BA36FC}"/>
    <cellStyle name="Comma 36 5 3 7 2" xfId="41935" xr:uid="{130063CF-DDA4-4AC5-A1B7-9AF264622D50}"/>
    <cellStyle name="Comma 36 5 3 8" xfId="31469" xr:uid="{A7F65C99-0564-4C61-99AE-1F4E0E25C81A}"/>
    <cellStyle name="Comma 36 5 4" xfId="13536" xr:uid="{A6393C15-7AAB-4EC7-AB9E-A874202DE455}"/>
    <cellStyle name="Comma 36 5 4 2" xfId="18768" xr:uid="{B7542A51-EB88-4534-BA57-C1485900EC98}"/>
    <cellStyle name="Comma 36 5 4 2 2" xfId="29234" xr:uid="{3A026F2F-FACD-4381-9FD7-D77FEF6B53F9}"/>
    <cellStyle name="Comma 36 5 4 2 2 2" xfId="50903" xr:uid="{84A0E294-E8F2-4548-83F3-FF848115F42F}"/>
    <cellStyle name="Comma 36 5 4 2 3" xfId="40437" xr:uid="{1441C5D1-CB75-4877-8F02-6E205CED13E2}"/>
    <cellStyle name="Comma 36 5 4 3" xfId="24002" xr:uid="{3A67F3C6-812A-46EB-924B-D756DE7DCBFE}"/>
    <cellStyle name="Comma 36 5 4 3 2" xfId="45671" xr:uid="{E0D6039C-38CE-467B-889E-5E015A0F758F}"/>
    <cellStyle name="Comma 36 5 4 4" xfId="35205" xr:uid="{C8744339-BC8D-47FB-B5ED-12ED5026BAE9}"/>
    <cellStyle name="Comma 36 5 5" xfId="30726" xr:uid="{FE439DC6-DC2D-479A-9364-2DBEF8B69AC7}"/>
    <cellStyle name="Comma 36 6" xfId="9191" xr:uid="{00000000-0005-0000-0000-00002D020000}"/>
    <cellStyle name="Comma 36 6 2" xfId="9940" xr:uid="{0233D06C-9E7C-4C1F-B7DF-3DA20DAC57B2}"/>
    <cellStyle name="Comma 36 6 2 2" xfId="11449" xr:uid="{BD474B36-E7F3-4A79-A57D-5567DFDCAE20}"/>
    <cellStyle name="Comma 36 6 2 2 2" xfId="12943" xr:uid="{B5B249A1-704A-4FA5-9C94-FA015A1084C0}"/>
    <cellStyle name="Comma 36 6 2 2 2 2" xfId="18179" xr:uid="{3A2BFC95-6FEB-4A52-BAE2-E06418609F48}"/>
    <cellStyle name="Comma 36 6 2 2 2 2 2" xfId="28645" xr:uid="{DD7FC913-CDA0-44C9-AE4F-86E08AC9561A}"/>
    <cellStyle name="Comma 36 6 2 2 2 2 2 2" xfId="50314" xr:uid="{1CA3639F-887E-4808-9AAB-F8228ABC2FF1}"/>
    <cellStyle name="Comma 36 6 2 2 2 2 3" xfId="39848" xr:uid="{287F5C66-C45C-4DED-BF93-79254F9D5D60}"/>
    <cellStyle name="Comma 36 6 2 2 2 3" xfId="23413" xr:uid="{DBA6D1BA-81C8-4F83-850E-657C013B8F0B}"/>
    <cellStyle name="Comma 36 6 2 2 2 3 2" xfId="45082" xr:uid="{051D1AA9-7A4C-48E4-B91F-4086BBFE2E4A}"/>
    <cellStyle name="Comma 36 6 2 2 2 4" xfId="34616" xr:uid="{D770C051-840C-47B2-A012-6B1CBE732E7E}"/>
    <cellStyle name="Comma 36 6 2 2 3" xfId="16685" xr:uid="{D756FC30-E6F3-435D-9BA7-04C00F43FE75}"/>
    <cellStyle name="Comma 36 6 2 2 3 2" xfId="27151" xr:uid="{E207CF5B-EC2B-44D9-90B7-FF5349949C92}"/>
    <cellStyle name="Comma 36 6 2 2 3 2 2" xfId="48820" xr:uid="{80E733C8-A1E2-4DF5-A4AE-F2881C302A9A}"/>
    <cellStyle name="Comma 36 6 2 2 3 3" xfId="38354" xr:uid="{648C359D-644C-4CE0-B1C7-5F80AB5004B9}"/>
    <cellStyle name="Comma 36 6 2 2 4" xfId="21919" xr:uid="{AA0C7554-76E3-41F8-BFAB-078720A9EF54}"/>
    <cellStyle name="Comma 36 6 2 2 4 2" xfId="43588" xr:uid="{64858DB1-52F5-4E6D-9716-703641DDEA92}"/>
    <cellStyle name="Comma 36 6 2 2 5" xfId="33122" xr:uid="{B82EF6BF-2317-44FE-8160-A4269FC661B2}"/>
    <cellStyle name="Comma 36 6 2 3" xfId="10702" xr:uid="{2A167E08-C5BF-4310-9F98-3270307C287D}"/>
    <cellStyle name="Comma 36 6 2 3 2" xfId="15938" xr:uid="{15B6E2DC-B41A-426E-A1EA-4B73DD2730EF}"/>
    <cellStyle name="Comma 36 6 2 3 2 2" xfId="26404" xr:uid="{96923954-A641-4D1B-8420-F8929D1A5078}"/>
    <cellStyle name="Comma 36 6 2 3 2 2 2" xfId="48073" xr:uid="{D3ADAA7B-EDEE-48F3-A890-3ACE4191A00B}"/>
    <cellStyle name="Comma 36 6 2 3 2 3" xfId="37607" xr:uid="{98371D4C-1AB6-4616-8C74-9A33CCF8C199}"/>
    <cellStyle name="Comma 36 6 2 3 3" xfId="21172" xr:uid="{5263CA12-637D-430B-A914-499D280F4DF3}"/>
    <cellStyle name="Comma 36 6 2 3 3 2" xfId="42841" xr:uid="{E41FA5B0-819A-4834-A99C-02D2962202D7}"/>
    <cellStyle name="Comma 36 6 2 3 4" xfId="32375" xr:uid="{D96FB2BE-2179-4B87-9DC7-4AD08848B0C6}"/>
    <cellStyle name="Comma 36 6 2 4" xfId="12196" xr:uid="{22F74265-326B-403B-97B4-851A4819ACB5}"/>
    <cellStyle name="Comma 36 6 2 4 2" xfId="17432" xr:uid="{4588DAE6-3C88-4463-8CEC-434E58DD7590}"/>
    <cellStyle name="Comma 36 6 2 4 2 2" xfId="27898" xr:uid="{A994B1F0-0A02-4288-8EAF-CB590D824B9C}"/>
    <cellStyle name="Comma 36 6 2 4 2 2 2" xfId="49567" xr:uid="{004FEF88-9561-49E9-9009-A82616196FC4}"/>
    <cellStyle name="Comma 36 6 2 4 2 3" xfId="39101" xr:uid="{3F8B9232-53CE-4803-9834-9766D8715F80}"/>
    <cellStyle name="Comma 36 6 2 4 3" xfId="22666" xr:uid="{37443459-AE34-4F53-ADC9-7275A8FFEF67}"/>
    <cellStyle name="Comma 36 6 2 4 3 2" xfId="44335" xr:uid="{B5DE6AE1-015B-4CB1-969A-1D6C46F378FD}"/>
    <cellStyle name="Comma 36 6 2 4 4" xfId="33869" xr:uid="{8268D8B0-049D-477F-B897-DEF276CB84C4}"/>
    <cellStyle name="Comma 36 6 2 5" xfId="14439" xr:uid="{55E48C3A-382D-4D21-A3A8-663EA84009E8}"/>
    <cellStyle name="Comma 36 6 2 5 2" xfId="19671" xr:uid="{C4F3B171-11CC-43CA-A4F7-E9C5BF23CBBA}"/>
    <cellStyle name="Comma 36 6 2 5 2 2" xfId="30137" xr:uid="{0F30A202-9B86-44AD-BA5C-B90404D1E583}"/>
    <cellStyle name="Comma 36 6 2 5 2 2 2" xfId="51806" xr:uid="{CB394058-2F57-4EC3-8F1A-1C93211E6B09}"/>
    <cellStyle name="Comma 36 6 2 5 2 3" xfId="41340" xr:uid="{CA171E07-989D-4944-86FD-B60D0F11243B}"/>
    <cellStyle name="Comma 36 6 2 5 3" xfId="24905" xr:uid="{8631EB9C-A34F-4490-A209-74E749D1D39D}"/>
    <cellStyle name="Comma 36 6 2 5 3 2" xfId="46574" xr:uid="{C017114F-46DD-4AC5-A172-A99AC0515B89}"/>
    <cellStyle name="Comma 36 6 2 5 4" xfId="36108" xr:uid="{1F1763E2-4EF4-45CB-82A9-A16E4F54C0C3}"/>
    <cellStyle name="Comma 36 6 2 6" xfId="15192" xr:uid="{8D668C37-3360-4600-83F6-FBF5153DD011}"/>
    <cellStyle name="Comma 36 6 2 6 2" xfId="25658" xr:uid="{99E200D2-BAC1-4F92-A673-469664A945A9}"/>
    <cellStyle name="Comma 36 6 2 6 2 2" xfId="47327" xr:uid="{A6EB074B-ED1A-4C34-A8A5-D070B9FC2866}"/>
    <cellStyle name="Comma 36 6 2 6 3" xfId="36861" xr:uid="{B58AB284-4E51-413D-B726-4C9FDF70C572}"/>
    <cellStyle name="Comma 36 6 2 7" xfId="20426" xr:uid="{6F93DE93-1121-4EE1-9104-14E08BD89F97}"/>
    <cellStyle name="Comma 36 6 2 7 2" xfId="42095" xr:uid="{0DFC8D60-B9B3-4BF9-A2FF-6798250C85C9}"/>
    <cellStyle name="Comma 36 6 2 8" xfId="31629" xr:uid="{B95F6E82-6082-46C9-A359-8DA15A395F8D}"/>
    <cellStyle name="Comma 36 6 3" xfId="13694" xr:uid="{AA921949-A9F9-481F-9E0E-2EFAEDE3AFAC}"/>
    <cellStyle name="Comma 36 6 3 2" xfId="18926" xr:uid="{41399639-6E60-4356-BC45-5AC97A40F534}"/>
    <cellStyle name="Comma 36 6 3 2 2" xfId="29392" xr:uid="{9F3FE13F-BF9A-4F97-A8CA-6FC6FB36E974}"/>
    <cellStyle name="Comma 36 6 3 2 2 2" xfId="51061" xr:uid="{7488DE95-7102-4CAE-9655-8DA00F6E1CF7}"/>
    <cellStyle name="Comma 36 6 3 2 3" xfId="40595" xr:uid="{6BA51509-5912-4ACF-8C1D-EB9DAF875119}"/>
    <cellStyle name="Comma 36 6 3 3" xfId="24160" xr:uid="{26357F64-236B-4431-89D2-37DC10E4D382}"/>
    <cellStyle name="Comma 36 6 3 3 2" xfId="45829" xr:uid="{E2AF3D09-4A2F-4A07-BF26-414EA6499541}"/>
    <cellStyle name="Comma 36 6 3 4" xfId="35363" xr:uid="{CC14587E-1E16-4645-A57A-4982A992B09A}"/>
    <cellStyle name="Comma 36 6 4" xfId="30884" xr:uid="{ED94163F-4A22-40E5-AB2F-89E8BA706D4E}"/>
    <cellStyle name="Comma 36 7" xfId="9566" xr:uid="{7C08A960-A013-416E-A382-D2F08B43BF1F}"/>
    <cellStyle name="Comma 36 7 2" xfId="11075" xr:uid="{23E930C8-3A26-49E7-8ACA-9A11A12C98B0}"/>
    <cellStyle name="Comma 36 7 2 2" xfId="12569" xr:uid="{A188E8BC-D3A0-4F1B-B218-3B36EECE2FEA}"/>
    <cellStyle name="Comma 36 7 2 2 2" xfId="17805" xr:uid="{A0698A10-BF8D-4B73-981B-93A0B239ED1F}"/>
    <cellStyle name="Comma 36 7 2 2 2 2" xfId="28271" xr:uid="{A398DC96-3382-4AC3-8756-3200C724F3B4}"/>
    <cellStyle name="Comma 36 7 2 2 2 2 2" xfId="49940" xr:uid="{A51D48CE-81E6-4D85-9FBB-810A3BD47236}"/>
    <cellStyle name="Comma 36 7 2 2 2 3" xfId="39474" xr:uid="{709F0E12-1152-4CF8-8DDE-EC1B74FF5AC5}"/>
    <cellStyle name="Comma 36 7 2 2 3" xfId="23039" xr:uid="{B6A47793-D6F8-4E03-973E-342118FE77D9}"/>
    <cellStyle name="Comma 36 7 2 2 3 2" xfId="44708" xr:uid="{0C370D90-5383-4E51-ACB7-5BD3E73968D1}"/>
    <cellStyle name="Comma 36 7 2 2 4" xfId="34242" xr:uid="{B974B358-8EFB-42D7-A412-EC6268EC05D0}"/>
    <cellStyle name="Comma 36 7 2 3" xfId="16311" xr:uid="{B2A938BC-F5D3-4633-A015-12E3EAD1A0CE}"/>
    <cellStyle name="Comma 36 7 2 3 2" xfId="26777" xr:uid="{DAD8BF54-1D24-4EFC-9673-9A09A5FBF65A}"/>
    <cellStyle name="Comma 36 7 2 3 2 2" xfId="48446" xr:uid="{97E698C2-F864-48F7-AE9B-3EDC34B9A38A}"/>
    <cellStyle name="Comma 36 7 2 3 3" xfId="37980" xr:uid="{40C7207A-0001-43AD-B561-0A110B8B9BB5}"/>
    <cellStyle name="Comma 36 7 2 4" xfId="21545" xr:uid="{6A5A9D38-8078-4FA2-A414-30E5A0358AEF}"/>
    <cellStyle name="Comma 36 7 2 4 2" xfId="43214" xr:uid="{61A51FAC-3149-41CB-8510-AA2C24A23785}"/>
    <cellStyle name="Comma 36 7 2 5" xfId="32748" xr:uid="{E14F5607-224C-452D-B5F9-9F823D7776DE}"/>
    <cellStyle name="Comma 36 7 3" xfId="10328" xr:uid="{3792E01C-8802-4091-916D-DD2A1CAC6C77}"/>
    <cellStyle name="Comma 36 7 3 2" xfId="15564" xr:uid="{75B027DE-DA13-4797-945D-26F91CAEFCDE}"/>
    <cellStyle name="Comma 36 7 3 2 2" xfId="26030" xr:uid="{32913FD2-5039-48B1-9BB6-696D3E90387E}"/>
    <cellStyle name="Comma 36 7 3 2 2 2" xfId="47699" xr:uid="{F7C9620C-2E9A-4977-91DD-78A16F3768D0}"/>
    <cellStyle name="Comma 36 7 3 2 3" xfId="37233" xr:uid="{BC3130B9-1A36-4F19-BD2C-BF337169762D}"/>
    <cellStyle name="Comma 36 7 3 3" xfId="20798" xr:uid="{48305DB0-A33E-48D1-8D0B-CED3170FB901}"/>
    <cellStyle name="Comma 36 7 3 3 2" xfId="42467" xr:uid="{EE2949DC-981C-4A16-9A20-6C99E8FCB6D6}"/>
    <cellStyle name="Comma 36 7 3 4" xfId="32001" xr:uid="{6904183B-B18F-41B5-A3B6-04F22E8AB8BB}"/>
    <cellStyle name="Comma 36 7 4" xfId="11822" xr:uid="{CF0C7C5C-3899-4E32-83A3-A34DE079BBE1}"/>
    <cellStyle name="Comma 36 7 4 2" xfId="17058" xr:uid="{16AB3293-238D-44D5-B4A3-DE67FAD91910}"/>
    <cellStyle name="Comma 36 7 4 2 2" xfId="27524" xr:uid="{39DB1CAF-D0B2-48AF-ACF0-B31E1BDC8F78}"/>
    <cellStyle name="Comma 36 7 4 2 2 2" xfId="49193" xr:uid="{D0F06718-188D-45DB-90C4-60436CE9BBC7}"/>
    <cellStyle name="Comma 36 7 4 2 3" xfId="38727" xr:uid="{BFD9684F-5892-4DE9-B54A-27B6480B093E}"/>
    <cellStyle name="Comma 36 7 4 3" xfId="22292" xr:uid="{05D6E4A9-57DC-4B60-8E2B-A5DA0FC964D5}"/>
    <cellStyle name="Comma 36 7 4 3 2" xfId="43961" xr:uid="{6DF9782A-36ED-47CF-985F-14204AA558D1}"/>
    <cellStyle name="Comma 36 7 4 4" xfId="33495" xr:uid="{BFDDF4E0-B4B1-41B1-8ACE-55E4657779B5}"/>
    <cellStyle name="Comma 36 7 5" xfId="14065" xr:uid="{DAB1D5F7-488A-4926-8C8E-D854FA1D6EAB}"/>
    <cellStyle name="Comma 36 7 5 2" xfId="19297" xr:uid="{6664C0E6-025B-4A39-A17B-0D6E5CB97523}"/>
    <cellStyle name="Comma 36 7 5 2 2" xfId="29763" xr:uid="{5F2EA72A-296C-4E63-850C-FF06AEBA3EAC}"/>
    <cellStyle name="Comma 36 7 5 2 2 2" xfId="51432" xr:uid="{F98E8E9D-09AE-486C-A73C-967EBD3D82CE}"/>
    <cellStyle name="Comma 36 7 5 2 3" xfId="40966" xr:uid="{FD9419FE-BA3B-470E-ACAB-E362F6CD6090}"/>
    <cellStyle name="Comma 36 7 5 3" xfId="24531" xr:uid="{63A1112C-6A84-436E-8BC5-9916629AA0D1}"/>
    <cellStyle name="Comma 36 7 5 3 2" xfId="46200" xr:uid="{9BBA061C-B9FC-4879-8FED-AEEE517C54DB}"/>
    <cellStyle name="Comma 36 7 5 4" xfId="35734" xr:uid="{EF3BADF4-D1DD-43B8-AFED-7EA13EEFD43F}"/>
    <cellStyle name="Comma 36 7 6" xfId="14818" xr:uid="{2BD7B171-8AA1-4BA9-B89D-F96E20E80FBB}"/>
    <cellStyle name="Comma 36 7 6 2" xfId="25284" xr:uid="{061C9DEE-219D-4973-AEAB-5765EA7F62B8}"/>
    <cellStyle name="Comma 36 7 6 2 2" xfId="46953" xr:uid="{B539A33A-7CFA-4172-9066-EE46E7DD35CB}"/>
    <cellStyle name="Comma 36 7 6 3" xfId="36487" xr:uid="{5B120570-E28A-4641-93BF-526B80D8C5AA}"/>
    <cellStyle name="Comma 36 7 7" xfId="20052" xr:uid="{584869CB-692F-4D32-859B-880D0200A6F4}"/>
    <cellStyle name="Comma 36 7 7 2" xfId="41721" xr:uid="{5E58E95E-9856-4B3C-97C6-BABCED3F6DF6}"/>
    <cellStyle name="Comma 36 7 8" xfId="31255" xr:uid="{22988C92-BBB0-4677-9FFB-5153FA5A8BC4}"/>
    <cellStyle name="Comma 36 8" xfId="13323" xr:uid="{59659D54-CD9A-4063-9184-C3ADE7C24087}"/>
    <cellStyle name="Comma 36 8 2" xfId="18555" xr:uid="{06DA948C-2039-4525-BB25-5DA71096DE01}"/>
    <cellStyle name="Comma 36 8 2 2" xfId="29021" xr:uid="{DDF9D16C-CF3F-4D91-AB0C-F6CB1C97059D}"/>
    <cellStyle name="Comma 36 8 2 2 2" xfId="50690" xr:uid="{D5856F93-A824-48E4-AF0A-C8D7C33BA77A}"/>
    <cellStyle name="Comma 36 8 2 3" xfId="40224" xr:uid="{E23F7252-F9D2-487C-9292-2F48CEDAEEA2}"/>
    <cellStyle name="Comma 36 8 3" xfId="23789" xr:uid="{BA88EFD5-97AD-4DB6-847D-ACE21D0ACC88}"/>
    <cellStyle name="Comma 36 8 3 2" xfId="45458" xr:uid="{0A62AF28-6B4E-403B-80E4-C3EF5C69FEF9}"/>
    <cellStyle name="Comma 36 8 4" xfId="34992" xr:uid="{3F1A7A80-0910-4EBD-A85D-46CD19ED3CEC}"/>
    <cellStyle name="Comma 36 9" xfId="30513" xr:uid="{114A56DA-C1FC-4464-906B-5704F71F15D2}"/>
    <cellStyle name="Comma 37" xfId="324" xr:uid="{00000000-0005-0000-0000-00002E020000}"/>
    <cellStyle name="Comma 37 2" xfId="528" xr:uid="{00000000-0005-0000-0000-00002F020000}"/>
    <cellStyle name="Comma 37 2 2" xfId="1866" xr:uid="{00000000-0005-0000-0000-000030020000}"/>
    <cellStyle name="Comma 37 2 2 2" xfId="9435" xr:uid="{00000000-0005-0000-0000-000031020000}"/>
    <cellStyle name="Comma 37 2 2 2 2" xfId="10184" xr:uid="{50A599E3-D317-437C-A586-3E4044094345}"/>
    <cellStyle name="Comma 37 2 2 2 2 2" xfId="11693" xr:uid="{C05105D7-A348-4717-88AC-C1CCC456EE90}"/>
    <cellStyle name="Comma 37 2 2 2 2 2 2" xfId="13187" xr:uid="{12D97496-DD1D-41AF-9A1A-3B263E75F0F1}"/>
    <cellStyle name="Comma 37 2 2 2 2 2 2 2" xfId="18423" xr:uid="{DAF07BE4-9FB5-4363-909A-2000C43F9CBD}"/>
    <cellStyle name="Comma 37 2 2 2 2 2 2 2 2" xfId="28889" xr:uid="{F5251A1D-76B8-42F0-9613-ADEFF5820A00}"/>
    <cellStyle name="Comma 37 2 2 2 2 2 2 2 2 2" xfId="50558" xr:uid="{31B73A4E-31D9-44AD-AD90-AC7DF1D1F780}"/>
    <cellStyle name="Comma 37 2 2 2 2 2 2 2 3" xfId="40092" xr:uid="{C1C99FF2-1AF8-4A8E-B48F-C991CF106A3E}"/>
    <cellStyle name="Comma 37 2 2 2 2 2 2 3" xfId="23657" xr:uid="{5FDAB1FE-84A7-4842-99CD-C66783F43668}"/>
    <cellStyle name="Comma 37 2 2 2 2 2 2 3 2" xfId="45326" xr:uid="{9B2A505E-30ED-42F2-A942-B6DA563012ED}"/>
    <cellStyle name="Comma 37 2 2 2 2 2 2 4" xfId="34860" xr:uid="{6EBAD105-AD3D-4095-BC44-CBD699FF2B98}"/>
    <cellStyle name="Comma 37 2 2 2 2 2 3" xfId="16929" xr:uid="{958C4CF6-BFE5-4EB2-B1B5-8B6FBE327C8E}"/>
    <cellStyle name="Comma 37 2 2 2 2 2 3 2" xfId="27395" xr:uid="{9D7A9848-0010-4D1D-954B-9521F5E4FDE7}"/>
    <cellStyle name="Comma 37 2 2 2 2 2 3 2 2" xfId="49064" xr:uid="{61D84568-85B9-409A-9E74-1B04465C0F9B}"/>
    <cellStyle name="Comma 37 2 2 2 2 2 3 3" xfId="38598" xr:uid="{ED4DCCB7-5F0E-460D-A60E-6656C29C624B}"/>
    <cellStyle name="Comma 37 2 2 2 2 2 4" xfId="22163" xr:uid="{2FC3D8E7-DBBA-4774-9664-0A8DFEAAA3F7}"/>
    <cellStyle name="Comma 37 2 2 2 2 2 4 2" xfId="43832" xr:uid="{F75E8CD0-A813-4F8B-B231-D4AEB8140935}"/>
    <cellStyle name="Comma 37 2 2 2 2 2 5" xfId="33366" xr:uid="{CC407EF5-8E57-4163-BA85-03D72C125803}"/>
    <cellStyle name="Comma 37 2 2 2 2 3" xfId="10946" xr:uid="{24A02E91-59B3-4735-A6FD-54FB07F6105F}"/>
    <cellStyle name="Comma 37 2 2 2 2 3 2" xfId="16182" xr:uid="{6429839D-C5D6-4BC8-8EE9-3AECA20AE2FB}"/>
    <cellStyle name="Comma 37 2 2 2 2 3 2 2" xfId="26648" xr:uid="{7C80DAAB-12B3-4369-8356-CB9ACBCAB480}"/>
    <cellStyle name="Comma 37 2 2 2 2 3 2 2 2" xfId="48317" xr:uid="{218C956D-FA76-4449-8AAA-22E8542B1601}"/>
    <cellStyle name="Comma 37 2 2 2 2 3 2 3" xfId="37851" xr:uid="{6D4775FC-0969-4888-A286-CFFB86DBDF53}"/>
    <cellStyle name="Comma 37 2 2 2 2 3 3" xfId="21416" xr:uid="{B1C7DB27-B35C-44A6-B9EB-E8986EB0FB12}"/>
    <cellStyle name="Comma 37 2 2 2 2 3 3 2" xfId="43085" xr:uid="{8EEDE5E5-9EFB-44D6-91F9-788AE9113772}"/>
    <cellStyle name="Comma 37 2 2 2 2 3 4" xfId="32619" xr:uid="{940E0631-033C-44E5-9BBF-81186817FEB1}"/>
    <cellStyle name="Comma 37 2 2 2 2 4" xfId="12440" xr:uid="{EBAC68ED-193B-4DF1-9D1D-114CF4998993}"/>
    <cellStyle name="Comma 37 2 2 2 2 4 2" xfId="17676" xr:uid="{EC3D4428-D6CD-4DD9-A5C1-819C96B453CF}"/>
    <cellStyle name="Comma 37 2 2 2 2 4 2 2" xfId="28142" xr:uid="{517B0294-DAFD-47CF-AEC3-22533E30013E}"/>
    <cellStyle name="Comma 37 2 2 2 2 4 2 2 2" xfId="49811" xr:uid="{D933841D-ECD0-42D2-82EB-F7E68A35CF93}"/>
    <cellStyle name="Comma 37 2 2 2 2 4 2 3" xfId="39345" xr:uid="{55130117-E8A6-4C39-8968-DC0AA5CF6E1E}"/>
    <cellStyle name="Comma 37 2 2 2 2 4 3" xfId="22910" xr:uid="{E02C22FE-C83E-443E-980F-34AAEE1913FB}"/>
    <cellStyle name="Comma 37 2 2 2 2 4 3 2" xfId="44579" xr:uid="{B3E432DF-8E2D-481C-824D-7D87705752ED}"/>
    <cellStyle name="Comma 37 2 2 2 2 4 4" xfId="34113" xr:uid="{0DD18FCF-F903-4BD3-B424-FCF8C15C3B1B}"/>
    <cellStyle name="Comma 37 2 2 2 2 5" xfId="14683" xr:uid="{E7C8615B-1DCA-41B1-A2C8-1FD0F2FC810C}"/>
    <cellStyle name="Comma 37 2 2 2 2 5 2" xfId="19915" xr:uid="{453FC9AB-CDBD-4763-B232-C126DB3905C9}"/>
    <cellStyle name="Comma 37 2 2 2 2 5 2 2" xfId="30381" xr:uid="{23F0E6EE-0C71-412A-A3BA-633B16235878}"/>
    <cellStyle name="Comma 37 2 2 2 2 5 2 2 2" xfId="52050" xr:uid="{C47FDE79-AEE9-4861-A779-AA2FE1797700}"/>
    <cellStyle name="Comma 37 2 2 2 2 5 2 3" xfId="41584" xr:uid="{8A9890C6-2608-4716-8DFE-7A79800DB5BE}"/>
    <cellStyle name="Comma 37 2 2 2 2 5 3" xfId="25149" xr:uid="{4D51B034-AABE-42AB-B597-321288DB461B}"/>
    <cellStyle name="Comma 37 2 2 2 2 5 3 2" xfId="46818" xr:uid="{E620E962-E35A-4287-8EA4-24FB19C19331}"/>
    <cellStyle name="Comma 37 2 2 2 2 5 4" xfId="36352" xr:uid="{A1DE047B-0DBD-43FB-8745-9C37574E9D10}"/>
    <cellStyle name="Comma 37 2 2 2 2 6" xfId="15436" xr:uid="{6C9CBE4A-0EF5-488A-8922-E62F8585EACD}"/>
    <cellStyle name="Comma 37 2 2 2 2 6 2" xfId="25902" xr:uid="{4A343727-C6B8-48D4-8827-3216C75A18D1}"/>
    <cellStyle name="Comma 37 2 2 2 2 6 2 2" xfId="47571" xr:uid="{A98A18A0-59F9-45ED-BA4C-E03522F15631}"/>
    <cellStyle name="Comma 37 2 2 2 2 6 3" xfId="37105" xr:uid="{5BB8B279-020D-4D7F-9A72-9AF1CA1A56CA}"/>
    <cellStyle name="Comma 37 2 2 2 2 7" xfId="20670" xr:uid="{4106F7FC-CCB5-4B10-8F24-7E77BDFAE275}"/>
    <cellStyle name="Comma 37 2 2 2 2 7 2" xfId="42339" xr:uid="{03C334E6-94EE-4B20-AD73-68B4D6925780}"/>
    <cellStyle name="Comma 37 2 2 2 2 8" xfId="31873" xr:uid="{358D8A39-6139-4D1A-8276-03AC52964C93}"/>
    <cellStyle name="Comma 37 2 2 2 3" xfId="13938" xr:uid="{68FA4885-A841-409E-BC99-753AF3D3C891}"/>
    <cellStyle name="Comma 37 2 2 2 3 2" xfId="19170" xr:uid="{525FC90B-A1E4-4C52-9D43-51BFD89C892D}"/>
    <cellStyle name="Comma 37 2 2 2 3 2 2" xfId="29636" xr:uid="{26634E3F-12AC-47E4-9366-63C979B8D335}"/>
    <cellStyle name="Comma 37 2 2 2 3 2 2 2" xfId="51305" xr:uid="{DC547967-D17E-4B66-8795-EDC9E6ED1CA9}"/>
    <cellStyle name="Comma 37 2 2 2 3 2 3" xfId="40839" xr:uid="{C086E01A-D547-42AE-B544-5EADFBDA7856}"/>
    <cellStyle name="Comma 37 2 2 2 3 3" xfId="24404" xr:uid="{8863A94A-1DB9-4028-AC2D-71FE98A90824}"/>
    <cellStyle name="Comma 37 2 2 2 3 3 2" xfId="46073" xr:uid="{5E5241CE-3DF5-404D-9BA3-2659E2C9D3C7}"/>
    <cellStyle name="Comma 37 2 2 2 3 4" xfId="35607" xr:uid="{054D6671-D12B-4E15-A2E5-C285E7EB2C1F}"/>
    <cellStyle name="Comma 37 2 2 2 4" xfId="31128" xr:uid="{710BE6DF-67B3-49E3-AC97-90E65B23741B}"/>
    <cellStyle name="Comma 37 2 2 3" xfId="9811" xr:uid="{68D4FA27-EAB3-46F5-8FED-291E1BC8EB58}"/>
    <cellStyle name="Comma 37 2 2 3 2" xfId="11320" xr:uid="{FF55467D-91A1-4774-97A9-20A0923FE796}"/>
    <cellStyle name="Comma 37 2 2 3 2 2" xfId="12814" xr:uid="{EF582159-FAC2-49A7-9B1F-53E7FDF607FE}"/>
    <cellStyle name="Comma 37 2 2 3 2 2 2" xfId="18050" xr:uid="{4442B244-582D-4A7D-8D91-55BFC4FC2465}"/>
    <cellStyle name="Comma 37 2 2 3 2 2 2 2" xfId="28516" xr:uid="{0928B5E1-400B-4781-8AAF-F13A86E76E42}"/>
    <cellStyle name="Comma 37 2 2 3 2 2 2 2 2" xfId="50185" xr:uid="{C76584C0-A3C9-4A02-80FF-574DD1077F21}"/>
    <cellStyle name="Comma 37 2 2 3 2 2 2 3" xfId="39719" xr:uid="{3250F6CE-2D03-49F6-99B4-B6CA793AFFD5}"/>
    <cellStyle name="Comma 37 2 2 3 2 2 3" xfId="23284" xr:uid="{17598100-886E-421F-BE0D-9E22D1868E10}"/>
    <cellStyle name="Comma 37 2 2 3 2 2 3 2" xfId="44953" xr:uid="{0A985DD1-EEF5-487D-BA3A-2C55929B872F}"/>
    <cellStyle name="Comma 37 2 2 3 2 2 4" xfId="34487" xr:uid="{B470085B-FFE2-443C-8711-D85FC7CAD5EE}"/>
    <cellStyle name="Comma 37 2 2 3 2 3" xfId="16556" xr:uid="{69DEE392-2E93-4A7B-BA20-C67A4456F3BB}"/>
    <cellStyle name="Comma 37 2 2 3 2 3 2" xfId="27022" xr:uid="{8BB81F5A-F037-4EE9-A24C-BD93545838A7}"/>
    <cellStyle name="Comma 37 2 2 3 2 3 2 2" xfId="48691" xr:uid="{03644E4A-2634-4439-B697-27AF347D4B27}"/>
    <cellStyle name="Comma 37 2 2 3 2 3 3" xfId="38225" xr:uid="{9D1F18F8-2A5F-4B07-B643-A7130984E97B}"/>
    <cellStyle name="Comma 37 2 2 3 2 4" xfId="21790" xr:uid="{9623F145-250D-43AE-88DD-B56215485B7D}"/>
    <cellStyle name="Comma 37 2 2 3 2 4 2" xfId="43459" xr:uid="{87C6AE91-4290-4732-A7FE-2350E5C9427C}"/>
    <cellStyle name="Comma 37 2 2 3 2 5" xfId="32993" xr:uid="{4F3678B1-FE54-4E3B-BF69-C2F0647AC675}"/>
    <cellStyle name="Comma 37 2 2 3 3" xfId="10573" xr:uid="{2B622917-7D9A-49CD-BF79-DBAEE7FA471A}"/>
    <cellStyle name="Comma 37 2 2 3 3 2" xfId="15809" xr:uid="{40B3D1A1-19DA-448D-AB4B-1A52E726066A}"/>
    <cellStyle name="Comma 37 2 2 3 3 2 2" xfId="26275" xr:uid="{4A74B61C-6511-4ED1-A24C-08905A4663F7}"/>
    <cellStyle name="Comma 37 2 2 3 3 2 2 2" xfId="47944" xr:uid="{3B90702D-4D07-4627-9EC9-329E0A07E5AE}"/>
    <cellStyle name="Comma 37 2 2 3 3 2 3" xfId="37478" xr:uid="{DB8F57DB-3D52-4509-B61A-62E99860C5B0}"/>
    <cellStyle name="Comma 37 2 2 3 3 3" xfId="21043" xr:uid="{DA566F76-47BE-45EA-95D5-CCE3217A1253}"/>
    <cellStyle name="Comma 37 2 2 3 3 3 2" xfId="42712" xr:uid="{DFA9A826-B1D1-4BDF-B52F-EC5D697A6564}"/>
    <cellStyle name="Comma 37 2 2 3 3 4" xfId="32246" xr:uid="{AC346473-74AD-45ED-BB0A-09B3C97C416E}"/>
    <cellStyle name="Comma 37 2 2 3 4" xfId="12067" xr:uid="{96DA45D7-71AE-46CD-A8B4-3B7C3997BBC2}"/>
    <cellStyle name="Comma 37 2 2 3 4 2" xfId="17303" xr:uid="{D9EDEC7F-2588-494C-A324-766AAB7A8EC3}"/>
    <cellStyle name="Comma 37 2 2 3 4 2 2" xfId="27769" xr:uid="{F2B26BB3-A60E-40D9-8D7E-16E0F194C83A}"/>
    <cellStyle name="Comma 37 2 2 3 4 2 2 2" xfId="49438" xr:uid="{1C93663E-D8A2-454A-B934-D168ED7989D0}"/>
    <cellStyle name="Comma 37 2 2 3 4 2 3" xfId="38972" xr:uid="{52DD4D7B-2B89-4325-9A73-BE0F7038BE59}"/>
    <cellStyle name="Comma 37 2 2 3 4 3" xfId="22537" xr:uid="{FD80210C-34C8-4064-99B8-6D8D3909CF84}"/>
    <cellStyle name="Comma 37 2 2 3 4 3 2" xfId="44206" xr:uid="{2DD8D7B6-A1EB-41FA-B0FB-609B386EA087}"/>
    <cellStyle name="Comma 37 2 2 3 4 4" xfId="33740" xr:uid="{0618381E-6F3A-4DD6-A9BD-CDD05E15A978}"/>
    <cellStyle name="Comma 37 2 2 3 5" xfId="14310" xr:uid="{68FE0042-7751-4912-B7FC-8D9F1AE93A8C}"/>
    <cellStyle name="Comma 37 2 2 3 5 2" xfId="19542" xr:uid="{E8D6BE03-2189-4CAB-83FE-B33895178348}"/>
    <cellStyle name="Comma 37 2 2 3 5 2 2" xfId="30008" xr:uid="{5D882576-4DA7-4323-A29F-A71EF4CA2E5A}"/>
    <cellStyle name="Comma 37 2 2 3 5 2 2 2" xfId="51677" xr:uid="{693DB628-7C9F-49C5-9657-404FD424C453}"/>
    <cellStyle name="Comma 37 2 2 3 5 2 3" xfId="41211" xr:uid="{F40FECDC-4AA2-408F-983D-D7DEDE5EF589}"/>
    <cellStyle name="Comma 37 2 2 3 5 3" xfId="24776" xr:uid="{F3C26EE3-0B84-46CA-9B3D-C6A515E58078}"/>
    <cellStyle name="Comma 37 2 2 3 5 3 2" xfId="46445" xr:uid="{ABEC9F3E-451E-4F81-A6B5-E55212F50861}"/>
    <cellStyle name="Comma 37 2 2 3 5 4" xfId="35979" xr:uid="{C5FC7CF9-00DB-4370-BD2A-0DE02936D3AB}"/>
    <cellStyle name="Comma 37 2 2 3 6" xfId="15063" xr:uid="{A1AE646F-30EF-45AC-B8EB-6728CD28257C}"/>
    <cellStyle name="Comma 37 2 2 3 6 2" xfId="25529" xr:uid="{700C9B97-4944-42D9-9B12-AE7E9EAEAE17}"/>
    <cellStyle name="Comma 37 2 2 3 6 2 2" xfId="47198" xr:uid="{4E138460-C9DB-4A57-AA50-AD387F199514}"/>
    <cellStyle name="Comma 37 2 2 3 6 3" xfId="36732" xr:uid="{71C099EB-D4B5-4D29-9A5E-4D3A435C9F5A}"/>
    <cellStyle name="Comma 37 2 2 3 7" xfId="20297" xr:uid="{62C4918C-3DE7-4861-A162-E5ADD375E15D}"/>
    <cellStyle name="Comma 37 2 2 3 7 2" xfId="41966" xr:uid="{0925F5A1-215C-48B6-A428-EC778E49A15B}"/>
    <cellStyle name="Comma 37 2 2 3 8" xfId="31500" xr:uid="{8B8D8B06-4D13-4155-9D83-8A86D060EE56}"/>
    <cellStyle name="Comma 37 2 2 4" xfId="13567" xr:uid="{073619E0-9B4B-450E-8503-CB20709BC44D}"/>
    <cellStyle name="Comma 37 2 2 4 2" xfId="18799" xr:uid="{ED0A14D5-6F8D-4270-A668-82736388214F}"/>
    <cellStyle name="Comma 37 2 2 4 2 2" xfId="29265" xr:uid="{B6D0F937-B8F7-4379-8833-6EF1F00BCE0E}"/>
    <cellStyle name="Comma 37 2 2 4 2 2 2" xfId="50934" xr:uid="{CD3CB97A-90A0-4531-AF6B-7A9403A4FB3F}"/>
    <cellStyle name="Comma 37 2 2 4 2 3" xfId="40468" xr:uid="{202B1F87-181D-43B7-B8D2-B0CFA7A5A91C}"/>
    <cellStyle name="Comma 37 2 2 4 3" xfId="24033" xr:uid="{DC48AC55-BC6E-4B80-A758-2D21F6DDC6CE}"/>
    <cellStyle name="Comma 37 2 2 4 3 2" xfId="45702" xr:uid="{C541B2E6-F3DA-45F3-AB17-BB174DB06B09}"/>
    <cellStyle name="Comma 37 2 2 4 4" xfId="35236" xr:uid="{27330B07-F2A2-4DB9-8930-542CA415D91B}"/>
    <cellStyle name="Comma 37 2 2 5" xfId="30757" xr:uid="{C902E477-C86D-4C1D-B5AB-C0BBBA5A236F}"/>
    <cellStyle name="Comma 37 2 3" xfId="1720" xr:uid="{00000000-0005-0000-0000-000032020000}"/>
    <cellStyle name="Comma 37 2 3 2" xfId="9406" xr:uid="{00000000-0005-0000-0000-000033020000}"/>
    <cellStyle name="Comma 37 2 3 2 2" xfId="10155" xr:uid="{3E77C565-B002-4990-BE91-E395E4540F76}"/>
    <cellStyle name="Comma 37 2 3 2 2 2" xfId="11664" xr:uid="{56862008-911B-4BDC-AE5B-05017FBF2E0E}"/>
    <cellStyle name="Comma 37 2 3 2 2 2 2" xfId="13158" xr:uid="{E9FACAB8-5D70-4682-8E27-7C62E615CEC9}"/>
    <cellStyle name="Comma 37 2 3 2 2 2 2 2" xfId="18394" xr:uid="{40BBD409-D18C-458F-811E-F7E7702B145E}"/>
    <cellStyle name="Comma 37 2 3 2 2 2 2 2 2" xfId="28860" xr:uid="{C147A394-91BF-49AC-8584-8CE3E2057D8B}"/>
    <cellStyle name="Comma 37 2 3 2 2 2 2 2 2 2" xfId="50529" xr:uid="{69D26054-9644-4E30-BA5E-0BCC670F5511}"/>
    <cellStyle name="Comma 37 2 3 2 2 2 2 2 3" xfId="40063" xr:uid="{246E6209-AC1A-40B0-A02D-411450B16693}"/>
    <cellStyle name="Comma 37 2 3 2 2 2 2 3" xfId="23628" xr:uid="{B37600FA-D187-4AAE-96F7-8A7C01790550}"/>
    <cellStyle name="Comma 37 2 3 2 2 2 2 3 2" xfId="45297" xr:uid="{6372FE48-9470-42E9-9F2C-64AC312D3FE0}"/>
    <cellStyle name="Comma 37 2 3 2 2 2 2 4" xfId="34831" xr:uid="{D58D598B-E0B6-4669-A7E0-2666852F46A9}"/>
    <cellStyle name="Comma 37 2 3 2 2 2 3" xfId="16900" xr:uid="{2B2B4309-6D49-49EF-B5A3-349865BC5A47}"/>
    <cellStyle name="Comma 37 2 3 2 2 2 3 2" xfId="27366" xr:uid="{849DEC1C-E916-48F7-8A2F-A674027416F3}"/>
    <cellStyle name="Comma 37 2 3 2 2 2 3 2 2" xfId="49035" xr:uid="{EDC6E8A6-FC3B-4571-A83A-DB6DBC12EBCA}"/>
    <cellStyle name="Comma 37 2 3 2 2 2 3 3" xfId="38569" xr:uid="{83569618-9EC8-49B7-AF3B-1D908AE3CEC3}"/>
    <cellStyle name="Comma 37 2 3 2 2 2 4" xfId="22134" xr:uid="{6C5CA5CB-A91E-4C32-A59D-03A6E2157443}"/>
    <cellStyle name="Comma 37 2 3 2 2 2 4 2" xfId="43803" xr:uid="{3807E940-3100-4772-B46E-9B7601D11E06}"/>
    <cellStyle name="Comma 37 2 3 2 2 2 5" xfId="33337" xr:uid="{7375A72A-3EC1-4C16-97DD-DA82A6D670AD}"/>
    <cellStyle name="Comma 37 2 3 2 2 3" xfId="10917" xr:uid="{871A587D-7503-43B5-89B3-624CC6FC294B}"/>
    <cellStyle name="Comma 37 2 3 2 2 3 2" xfId="16153" xr:uid="{6747A5D7-DEAB-4A6B-BB35-4C85512A78CF}"/>
    <cellStyle name="Comma 37 2 3 2 2 3 2 2" xfId="26619" xr:uid="{E3F957DB-84C2-4DD8-8DE7-6DA725A7918A}"/>
    <cellStyle name="Comma 37 2 3 2 2 3 2 2 2" xfId="48288" xr:uid="{46734A2E-1BC0-4A77-812C-7C224BABBF3A}"/>
    <cellStyle name="Comma 37 2 3 2 2 3 2 3" xfId="37822" xr:uid="{A7D72AD2-5D6B-4E66-AE94-C17067B4432D}"/>
    <cellStyle name="Comma 37 2 3 2 2 3 3" xfId="21387" xr:uid="{64605BA0-A444-41C3-BF5A-D57CD2C04D8D}"/>
    <cellStyle name="Comma 37 2 3 2 2 3 3 2" xfId="43056" xr:uid="{E57BC0D3-8E0C-4BE6-928E-E3E3B4B2CFF0}"/>
    <cellStyle name="Comma 37 2 3 2 2 3 4" xfId="32590" xr:uid="{F7E268A4-C393-4960-87F6-097157735D20}"/>
    <cellStyle name="Comma 37 2 3 2 2 4" xfId="12411" xr:uid="{54512EB6-BF4F-4C80-AC16-E40610EE7619}"/>
    <cellStyle name="Comma 37 2 3 2 2 4 2" xfId="17647" xr:uid="{24CB32D0-A3FC-4C42-B120-393ECB3007D8}"/>
    <cellStyle name="Comma 37 2 3 2 2 4 2 2" xfId="28113" xr:uid="{D194A846-7942-4016-AAAC-A4A46AA7CED2}"/>
    <cellStyle name="Comma 37 2 3 2 2 4 2 2 2" xfId="49782" xr:uid="{0CD86723-E922-46FC-89C5-77EBDA932D1B}"/>
    <cellStyle name="Comma 37 2 3 2 2 4 2 3" xfId="39316" xr:uid="{A017C4BA-B8D2-4095-AC6F-7555E38B29DC}"/>
    <cellStyle name="Comma 37 2 3 2 2 4 3" xfId="22881" xr:uid="{BB11D932-8C5D-440A-8D2B-D5D4EDC66BC6}"/>
    <cellStyle name="Comma 37 2 3 2 2 4 3 2" xfId="44550" xr:uid="{E1B633EB-6F69-475B-A8DA-1524B178AE52}"/>
    <cellStyle name="Comma 37 2 3 2 2 4 4" xfId="34084" xr:uid="{8EE14E5D-96D8-48DA-AFFE-2FA748B09D4E}"/>
    <cellStyle name="Comma 37 2 3 2 2 5" xfId="14654" xr:uid="{2DFFE8E2-B1A6-46F3-A6B2-8D0839F573DF}"/>
    <cellStyle name="Comma 37 2 3 2 2 5 2" xfId="19886" xr:uid="{C6E5ADC6-30E0-4EF2-81F7-953CAC4B9521}"/>
    <cellStyle name="Comma 37 2 3 2 2 5 2 2" xfId="30352" xr:uid="{0E9A6007-E7BB-4886-94E9-BF45F5D8491C}"/>
    <cellStyle name="Comma 37 2 3 2 2 5 2 2 2" xfId="52021" xr:uid="{9BB91174-9EBA-4CB1-B0EE-F9DFE2581684}"/>
    <cellStyle name="Comma 37 2 3 2 2 5 2 3" xfId="41555" xr:uid="{05B6F382-99DB-4FC8-8B5B-5CD003CB3CC0}"/>
    <cellStyle name="Comma 37 2 3 2 2 5 3" xfId="25120" xr:uid="{B8426C48-3BCA-4154-B89E-813BDDA3C081}"/>
    <cellStyle name="Comma 37 2 3 2 2 5 3 2" xfId="46789" xr:uid="{6B4679A3-A4F2-4BDB-BC9A-5DAD9120E478}"/>
    <cellStyle name="Comma 37 2 3 2 2 5 4" xfId="36323" xr:uid="{A1270F55-4FF3-4ABC-8830-EFBC5E37289B}"/>
    <cellStyle name="Comma 37 2 3 2 2 6" xfId="15407" xr:uid="{5BDE1163-EBA2-4B11-906C-AA7E78E4BCBD}"/>
    <cellStyle name="Comma 37 2 3 2 2 6 2" xfId="25873" xr:uid="{D4277C46-1765-48AF-B40E-113D6EF743A7}"/>
    <cellStyle name="Comma 37 2 3 2 2 6 2 2" xfId="47542" xr:uid="{DC7B1E30-946E-4120-9BA1-17A6A3816AEB}"/>
    <cellStyle name="Comma 37 2 3 2 2 6 3" xfId="37076" xr:uid="{42C27A44-FC5C-4AEA-AFCA-776E74F37C83}"/>
    <cellStyle name="Comma 37 2 3 2 2 7" xfId="20641" xr:uid="{93937E6C-8962-4628-9ED7-47BE7F6F10BA}"/>
    <cellStyle name="Comma 37 2 3 2 2 7 2" xfId="42310" xr:uid="{6B431C5B-2C10-49AD-8AB4-BA5093760289}"/>
    <cellStyle name="Comma 37 2 3 2 2 8" xfId="31844" xr:uid="{C949BDCA-B2BF-4373-820D-072283C453D6}"/>
    <cellStyle name="Comma 37 2 3 2 3" xfId="13909" xr:uid="{22C5191E-3E45-4E94-AA5D-41A1EF021702}"/>
    <cellStyle name="Comma 37 2 3 2 3 2" xfId="19141" xr:uid="{0FE73FF0-C287-4160-A61E-2A927A89FBF4}"/>
    <cellStyle name="Comma 37 2 3 2 3 2 2" xfId="29607" xr:uid="{4BDAFD03-C0E5-4C12-9249-4E5F326C48A0}"/>
    <cellStyle name="Comma 37 2 3 2 3 2 2 2" xfId="51276" xr:uid="{670FB0F1-1217-4899-94F1-CCCC1191E9EC}"/>
    <cellStyle name="Comma 37 2 3 2 3 2 3" xfId="40810" xr:uid="{04AD0393-D4FE-466D-B54E-F7BECD3B3034}"/>
    <cellStyle name="Comma 37 2 3 2 3 3" xfId="24375" xr:uid="{21BABA3C-3A7B-49AB-AC81-3D29CE127AC4}"/>
    <cellStyle name="Comma 37 2 3 2 3 3 2" xfId="46044" xr:uid="{54CAD0F0-A8AC-4CFB-BCCF-3CFBF3EB389C}"/>
    <cellStyle name="Comma 37 2 3 2 3 4" xfId="35578" xr:uid="{121117A5-9C2A-4E06-8F44-99C7BCBDBD36}"/>
    <cellStyle name="Comma 37 2 3 2 4" xfId="31099" xr:uid="{74EAB28C-34F3-4CE1-AAE8-0FD79F3AC23C}"/>
    <cellStyle name="Comma 37 2 3 3" xfId="9782" xr:uid="{316161D8-EEDB-49F4-91D9-432B5038418B}"/>
    <cellStyle name="Comma 37 2 3 3 2" xfId="11291" xr:uid="{A32CB713-5041-45A3-9F78-4A4B71FFA493}"/>
    <cellStyle name="Comma 37 2 3 3 2 2" xfId="12785" xr:uid="{96C63BE5-43D1-45E7-84CE-99A23355569D}"/>
    <cellStyle name="Comma 37 2 3 3 2 2 2" xfId="18021" xr:uid="{B1E01908-B4EE-4E76-BB85-45765862BC3F}"/>
    <cellStyle name="Comma 37 2 3 3 2 2 2 2" xfId="28487" xr:uid="{E1C262F8-4154-4634-80C8-EC8507227194}"/>
    <cellStyle name="Comma 37 2 3 3 2 2 2 2 2" xfId="50156" xr:uid="{A0D63FA0-5259-4916-AADE-642635F2CD02}"/>
    <cellStyle name="Comma 37 2 3 3 2 2 2 3" xfId="39690" xr:uid="{A8A25AB7-EEB9-4C01-BE26-7430C41F2714}"/>
    <cellStyle name="Comma 37 2 3 3 2 2 3" xfId="23255" xr:uid="{0B0759CE-F9A6-4D7B-872F-E8A4E72EBD7E}"/>
    <cellStyle name="Comma 37 2 3 3 2 2 3 2" xfId="44924" xr:uid="{7C670E5E-D286-42B0-9A39-A8A9B5C8A64A}"/>
    <cellStyle name="Comma 37 2 3 3 2 2 4" xfId="34458" xr:uid="{C265BAB4-A524-4A04-AA8B-681D685FB4CA}"/>
    <cellStyle name="Comma 37 2 3 3 2 3" xfId="16527" xr:uid="{6777C576-97AA-41C1-960D-A6D04D2BF254}"/>
    <cellStyle name="Comma 37 2 3 3 2 3 2" xfId="26993" xr:uid="{7E9F873A-017E-401B-B791-E5591FF9ECEA}"/>
    <cellStyle name="Comma 37 2 3 3 2 3 2 2" xfId="48662" xr:uid="{F225AF05-CE35-4B80-A0AF-2D687B1ED64E}"/>
    <cellStyle name="Comma 37 2 3 3 2 3 3" xfId="38196" xr:uid="{C01BF473-CECF-494B-BEC2-00034FD5F900}"/>
    <cellStyle name="Comma 37 2 3 3 2 4" xfId="21761" xr:uid="{1C4E7529-AC08-465B-820B-E9F73842998B}"/>
    <cellStyle name="Comma 37 2 3 3 2 4 2" xfId="43430" xr:uid="{C6688513-5B18-4DBC-B514-B5312BD4E479}"/>
    <cellStyle name="Comma 37 2 3 3 2 5" xfId="32964" xr:uid="{E0FFF299-EACC-4822-8B24-06CDAD8AE916}"/>
    <cellStyle name="Comma 37 2 3 3 3" xfId="10544" xr:uid="{2A695343-D5EB-4542-90DD-5B830DE03B9C}"/>
    <cellStyle name="Comma 37 2 3 3 3 2" xfId="15780" xr:uid="{DA56ADA4-B01C-4264-AFA5-F3501D439595}"/>
    <cellStyle name="Comma 37 2 3 3 3 2 2" xfId="26246" xr:uid="{931DF99A-56DA-45C8-9D95-62DC474D6858}"/>
    <cellStyle name="Comma 37 2 3 3 3 2 2 2" xfId="47915" xr:uid="{1A2567B7-96B1-4F4C-8A74-9A928EC372EE}"/>
    <cellStyle name="Comma 37 2 3 3 3 2 3" xfId="37449" xr:uid="{BC399050-5D6F-4725-8F9E-C70DC7B1DC41}"/>
    <cellStyle name="Comma 37 2 3 3 3 3" xfId="21014" xr:uid="{5211C914-7DA3-4209-9D33-3C09DC8647BB}"/>
    <cellStyle name="Comma 37 2 3 3 3 3 2" xfId="42683" xr:uid="{9E827E5C-6C77-42DA-9DFE-45EAB0C9FB8F}"/>
    <cellStyle name="Comma 37 2 3 3 3 4" xfId="32217" xr:uid="{C4367EAB-A92C-494A-A622-39542D88B0ED}"/>
    <cellStyle name="Comma 37 2 3 3 4" xfId="12038" xr:uid="{BE1BDDB1-61CF-494C-8ECA-7D106B1B3C31}"/>
    <cellStyle name="Comma 37 2 3 3 4 2" xfId="17274" xr:uid="{5F5D616F-2316-4A63-8A18-ABBB9DEB608D}"/>
    <cellStyle name="Comma 37 2 3 3 4 2 2" xfId="27740" xr:uid="{BE6EA59E-1878-481E-AC32-D6D8F5D0245D}"/>
    <cellStyle name="Comma 37 2 3 3 4 2 2 2" xfId="49409" xr:uid="{F97F034D-CBCE-4C9B-BD76-DA2FC56BFB21}"/>
    <cellStyle name="Comma 37 2 3 3 4 2 3" xfId="38943" xr:uid="{D6A49168-B34C-4BCC-99AB-3149997A4C3C}"/>
    <cellStyle name="Comma 37 2 3 3 4 3" xfId="22508" xr:uid="{72BB1089-5158-4939-A5E9-CADAD53F6AD5}"/>
    <cellStyle name="Comma 37 2 3 3 4 3 2" xfId="44177" xr:uid="{6B557B15-8289-422F-A83E-F4C1E07C9C4A}"/>
    <cellStyle name="Comma 37 2 3 3 4 4" xfId="33711" xr:uid="{CAFFC160-E41D-4139-9360-D7DC1A11A122}"/>
    <cellStyle name="Comma 37 2 3 3 5" xfId="14281" xr:uid="{7EBF80C0-0DCD-4BC1-9F12-B0F59A812824}"/>
    <cellStyle name="Comma 37 2 3 3 5 2" xfId="19513" xr:uid="{6DD5208C-EB5C-4B8F-B023-2F2E893D4725}"/>
    <cellStyle name="Comma 37 2 3 3 5 2 2" xfId="29979" xr:uid="{B507BA19-83F4-4B15-A3DA-FF18F8A28DE5}"/>
    <cellStyle name="Comma 37 2 3 3 5 2 2 2" xfId="51648" xr:uid="{79363F83-2CC6-4181-9669-D0725468ADDA}"/>
    <cellStyle name="Comma 37 2 3 3 5 2 3" xfId="41182" xr:uid="{0F01FBF3-D6B5-4315-B96A-DC3B6F04E3BD}"/>
    <cellStyle name="Comma 37 2 3 3 5 3" xfId="24747" xr:uid="{0EA790D6-E49C-482B-B825-381B153CE456}"/>
    <cellStyle name="Comma 37 2 3 3 5 3 2" xfId="46416" xr:uid="{C9F88905-63EC-4E50-9B6A-C81CA2C8B597}"/>
    <cellStyle name="Comma 37 2 3 3 5 4" xfId="35950" xr:uid="{24B4CD11-E738-4895-A3D7-D5A125AF842F}"/>
    <cellStyle name="Comma 37 2 3 3 6" xfId="15034" xr:uid="{67152BB9-206E-4AEC-BE93-47BF3CFB455C}"/>
    <cellStyle name="Comma 37 2 3 3 6 2" xfId="25500" xr:uid="{60A687D6-7446-4F43-B8C4-09C2660ADFB4}"/>
    <cellStyle name="Comma 37 2 3 3 6 2 2" xfId="47169" xr:uid="{F62B307D-6693-4095-AEFD-1E15B411B5D2}"/>
    <cellStyle name="Comma 37 2 3 3 6 3" xfId="36703" xr:uid="{9C141E15-4030-41EB-A812-96F5CB9C4675}"/>
    <cellStyle name="Comma 37 2 3 3 7" xfId="20268" xr:uid="{C86BB9DD-B76F-4A81-87BE-D3D86DF63FB2}"/>
    <cellStyle name="Comma 37 2 3 3 7 2" xfId="41937" xr:uid="{15336083-EB29-481A-969C-539BB0BE7828}"/>
    <cellStyle name="Comma 37 2 3 3 8" xfId="31471" xr:uid="{00503BFB-57CB-47C9-90E9-95DE313523CD}"/>
    <cellStyle name="Comma 37 2 3 4" xfId="13538" xr:uid="{E662F7CB-409B-4E08-8BEC-540CB8323DC6}"/>
    <cellStyle name="Comma 37 2 3 4 2" xfId="18770" xr:uid="{C3CEBA2B-E33C-4111-9059-6418C62772E9}"/>
    <cellStyle name="Comma 37 2 3 4 2 2" xfId="29236" xr:uid="{0E653174-46F6-4801-8411-A8CAD94CAB00}"/>
    <cellStyle name="Comma 37 2 3 4 2 2 2" xfId="50905" xr:uid="{F2DE6A10-2625-4661-B658-03E465D4242F}"/>
    <cellStyle name="Comma 37 2 3 4 2 3" xfId="40439" xr:uid="{7FEC160C-609D-426E-88E1-0B859FEF2715}"/>
    <cellStyle name="Comma 37 2 3 4 3" xfId="24004" xr:uid="{D84EC86E-CBFF-4FCA-933D-930BDE9E5367}"/>
    <cellStyle name="Comma 37 2 3 4 3 2" xfId="45673" xr:uid="{A4F5098B-6984-4223-84B5-C1C6340416C3}"/>
    <cellStyle name="Comma 37 2 3 4 4" xfId="35207" xr:uid="{905E530A-A8C5-4E0F-A3FD-22C010B88985}"/>
    <cellStyle name="Comma 37 2 3 5" xfId="30728" xr:uid="{8127A1D6-5FB5-4604-9D36-2D9DC732A988}"/>
    <cellStyle name="Comma 37 2 4" xfId="9301" xr:uid="{00000000-0005-0000-0000-000034020000}"/>
    <cellStyle name="Comma 37 2 4 2" xfId="10050" xr:uid="{89133F6D-E131-419F-8356-C6A25AEF3D55}"/>
    <cellStyle name="Comma 37 2 4 2 2" xfId="11559" xr:uid="{B8F1FFB2-3277-4EB5-A8B1-655EEC62C11A}"/>
    <cellStyle name="Comma 37 2 4 2 2 2" xfId="13053" xr:uid="{81D9FB88-9E6C-45DC-9C5D-5AEDE224776F}"/>
    <cellStyle name="Comma 37 2 4 2 2 2 2" xfId="18289" xr:uid="{70ED2D07-221E-4897-8E3C-58A1E97538B8}"/>
    <cellStyle name="Comma 37 2 4 2 2 2 2 2" xfId="28755" xr:uid="{42CBC2A6-F40B-4F57-952E-28A15FE9C314}"/>
    <cellStyle name="Comma 37 2 4 2 2 2 2 2 2" xfId="50424" xr:uid="{87E3A4AA-2D2C-4490-8261-47A31D7CB677}"/>
    <cellStyle name="Comma 37 2 4 2 2 2 2 3" xfId="39958" xr:uid="{BADC7374-582B-4D2A-AADC-1DDDBA3D4B5A}"/>
    <cellStyle name="Comma 37 2 4 2 2 2 3" xfId="23523" xr:uid="{F4DAEFCF-F591-4A82-967E-753DB1010C7A}"/>
    <cellStyle name="Comma 37 2 4 2 2 2 3 2" xfId="45192" xr:uid="{18752F58-4607-4CD1-9640-CC05BC3255DE}"/>
    <cellStyle name="Comma 37 2 4 2 2 2 4" xfId="34726" xr:uid="{68211623-AC38-47C1-8A1F-CF42D6491E55}"/>
    <cellStyle name="Comma 37 2 4 2 2 3" xfId="16795" xr:uid="{CE014477-771C-49B8-BDEF-4171D8589D4F}"/>
    <cellStyle name="Comma 37 2 4 2 2 3 2" xfId="27261" xr:uid="{5D2CDAB3-F230-4BC9-AE2D-12990DEEA681}"/>
    <cellStyle name="Comma 37 2 4 2 2 3 2 2" xfId="48930" xr:uid="{AEE1A208-FBDC-4F07-B9D1-5646113BCB3F}"/>
    <cellStyle name="Comma 37 2 4 2 2 3 3" xfId="38464" xr:uid="{45F834B4-8475-40E1-A3FF-BB80EF1944E4}"/>
    <cellStyle name="Comma 37 2 4 2 2 4" xfId="22029" xr:uid="{DAF3E460-728E-41CD-88C5-9BA6535EEE74}"/>
    <cellStyle name="Comma 37 2 4 2 2 4 2" xfId="43698" xr:uid="{A05BB919-4406-400C-9534-6CE4AB0CA6C6}"/>
    <cellStyle name="Comma 37 2 4 2 2 5" xfId="33232" xr:uid="{BD402275-0005-43A3-A64B-B446B065D9F6}"/>
    <cellStyle name="Comma 37 2 4 2 3" xfId="10812" xr:uid="{C8EA8FCD-8634-4516-B369-29C5C0CE224E}"/>
    <cellStyle name="Comma 37 2 4 2 3 2" xfId="16048" xr:uid="{34928820-B515-40ED-B631-366466638469}"/>
    <cellStyle name="Comma 37 2 4 2 3 2 2" xfId="26514" xr:uid="{B7AA174E-A8EB-419D-94E0-913152E43255}"/>
    <cellStyle name="Comma 37 2 4 2 3 2 2 2" xfId="48183" xr:uid="{66AF285A-F5A4-4CBF-BC84-823D5E4F54C0}"/>
    <cellStyle name="Comma 37 2 4 2 3 2 3" xfId="37717" xr:uid="{342FB608-8FD2-4620-A52C-B4093E443441}"/>
    <cellStyle name="Comma 37 2 4 2 3 3" xfId="21282" xr:uid="{B1A80836-BCAA-4485-B4FB-8E69AC131191}"/>
    <cellStyle name="Comma 37 2 4 2 3 3 2" xfId="42951" xr:uid="{38E58AB0-9662-46F8-96F8-D0152B792221}"/>
    <cellStyle name="Comma 37 2 4 2 3 4" xfId="32485" xr:uid="{19A66689-B7DE-408B-9B49-8136D4DF632B}"/>
    <cellStyle name="Comma 37 2 4 2 4" xfId="12306" xr:uid="{C0CA251F-E9CA-4908-81F5-3159A2DD8DA5}"/>
    <cellStyle name="Comma 37 2 4 2 4 2" xfId="17542" xr:uid="{6DB28A9A-6E0D-4135-96A8-B46EE1975CFE}"/>
    <cellStyle name="Comma 37 2 4 2 4 2 2" xfId="28008" xr:uid="{80C49756-794E-43C4-B79B-7AF60C1BC1B3}"/>
    <cellStyle name="Comma 37 2 4 2 4 2 2 2" xfId="49677" xr:uid="{B8D4317C-9D08-46EC-907F-FECC739ECB03}"/>
    <cellStyle name="Comma 37 2 4 2 4 2 3" xfId="39211" xr:uid="{3241EBD9-D1ED-4306-9FBC-41943B58EA94}"/>
    <cellStyle name="Comma 37 2 4 2 4 3" xfId="22776" xr:uid="{B94F51B0-2B90-46F5-B9D4-7F8F4E9D7D37}"/>
    <cellStyle name="Comma 37 2 4 2 4 3 2" xfId="44445" xr:uid="{2B2E02FE-9477-45DA-83D8-078EF374E8F6}"/>
    <cellStyle name="Comma 37 2 4 2 4 4" xfId="33979" xr:uid="{9DE03922-7FA2-4BB0-91DA-D63E60AE0A83}"/>
    <cellStyle name="Comma 37 2 4 2 5" xfId="14549" xr:uid="{B1643217-52DB-498D-A195-CC2B06E549E3}"/>
    <cellStyle name="Comma 37 2 4 2 5 2" xfId="19781" xr:uid="{DC55D5F3-CE79-474B-88E8-E3AB33010305}"/>
    <cellStyle name="Comma 37 2 4 2 5 2 2" xfId="30247" xr:uid="{436251EF-7FBF-4B93-8FDC-EBE9E9751F49}"/>
    <cellStyle name="Comma 37 2 4 2 5 2 2 2" xfId="51916" xr:uid="{9281999F-F461-42AC-84C1-1242122BA9E5}"/>
    <cellStyle name="Comma 37 2 4 2 5 2 3" xfId="41450" xr:uid="{AE496735-6975-4512-BE3E-A067B81D3966}"/>
    <cellStyle name="Comma 37 2 4 2 5 3" xfId="25015" xr:uid="{105ACBA1-CC31-4129-B094-D82AD0330C16}"/>
    <cellStyle name="Comma 37 2 4 2 5 3 2" xfId="46684" xr:uid="{6BDC6C5B-F6B6-4E1B-9A19-B5E8F0C429CF}"/>
    <cellStyle name="Comma 37 2 4 2 5 4" xfId="36218" xr:uid="{179ABE1A-C8B5-4584-91FE-4AFD50E1EAF0}"/>
    <cellStyle name="Comma 37 2 4 2 6" xfId="15302" xr:uid="{83E18288-38D4-43CE-857B-BD594FE1F582}"/>
    <cellStyle name="Comma 37 2 4 2 6 2" xfId="25768" xr:uid="{7A90FB60-1D25-41EE-97D5-BC3C40CD6A5B}"/>
    <cellStyle name="Comma 37 2 4 2 6 2 2" xfId="47437" xr:uid="{592747A5-A98D-41DA-A15D-1CCDDE662329}"/>
    <cellStyle name="Comma 37 2 4 2 6 3" xfId="36971" xr:uid="{A8AF6E9B-D214-49E1-AC1E-06BBE6637F3C}"/>
    <cellStyle name="Comma 37 2 4 2 7" xfId="20536" xr:uid="{ED9B7C1C-4D1F-4E0B-A402-C973DB31EA71}"/>
    <cellStyle name="Comma 37 2 4 2 7 2" xfId="42205" xr:uid="{DE95C168-5922-4476-B54F-83D2E401E07D}"/>
    <cellStyle name="Comma 37 2 4 2 8" xfId="31739" xr:uid="{AD74A5D2-F51E-45BB-8904-CF70A550EED0}"/>
    <cellStyle name="Comma 37 2 4 3" xfId="13804" xr:uid="{DE442D6C-15C8-4354-AC1A-F81ED917B2E0}"/>
    <cellStyle name="Comma 37 2 4 3 2" xfId="19036" xr:uid="{F9E866F1-817A-436A-AFBD-289AB9C61882}"/>
    <cellStyle name="Comma 37 2 4 3 2 2" xfId="29502" xr:uid="{2884AF72-BFE8-4CBF-8C6E-0F95024A50B9}"/>
    <cellStyle name="Comma 37 2 4 3 2 2 2" xfId="51171" xr:uid="{4453922F-76A0-42D6-972F-5A8351709B25}"/>
    <cellStyle name="Comma 37 2 4 3 2 3" xfId="40705" xr:uid="{D7B420F2-9A26-4BF1-AD6F-375379919D8B}"/>
    <cellStyle name="Comma 37 2 4 3 3" xfId="24270" xr:uid="{6ABC9673-ED6C-42AE-8B68-13E7E0B2655A}"/>
    <cellStyle name="Comma 37 2 4 3 3 2" xfId="45939" xr:uid="{DBC43669-06BB-46B4-88FA-7D84663E1739}"/>
    <cellStyle name="Comma 37 2 4 3 4" xfId="35473" xr:uid="{5D259C4F-9396-4A79-846A-CA921A464344}"/>
    <cellStyle name="Comma 37 2 4 4" xfId="30994" xr:uid="{738E1EE6-5B03-455A-BBDA-B801DFA4B5D4}"/>
    <cellStyle name="Comma 37 2 5" xfId="9676" xr:uid="{A71E7736-F073-446D-B419-CDA42B08FA1F}"/>
    <cellStyle name="Comma 37 2 5 2" xfId="11185" xr:uid="{87314FE2-FBD9-4B5D-B30A-2143E2FBD4DB}"/>
    <cellStyle name="Comma 37 2 5 2 2" xfId="12679" xr:uid="{75E8C2B4-BA86-480D-8C30-465C3421D54F}"/>
    <cellStyle name="Comma 37 2 5 2 2 2" xfId="17915" xr:uid="{EACFC805-CCAD-4945-9F14-611E9DCDBE79}"/>
    <cellStyle name="Comma 37 2 5 2 2 2 2" xfId="28381" xr:uid="{2FC987EC-3681-4F33-9991-8C3E2015E6DF}"/>
    <cellStyle name="Comma 37 2 5 2 2 2 2 2" xfId="50050" xr:uid="{C4B4BE5D-E607-48A8-B698-D8388027C49C}"/>
    <cellStyle name="Comma 37 2 5 2 2 2 3" xfId="39584" xr:uid="{BA1F4DA8-F4AD-444F-920B-FF459D92106A}"/>
    <cellStyle name="Comma 37 2 5 2 2 3" xfId="23149" xr:uid="{402B139D-17FA-4EBF-816E-A20162E05DCD}"/>
    <cellStyle name="Comma 37 2 5 2 2 3 2" xfId="44818" xr:uid="{3464C4FD-2BF3-497A-A76A-148C95B52AD7}"/>
    <cellStyle name="Comma 37 2 5 2 2 4" xfId="34352" xr:uid="{E01B6769-ABE2-4CEA-9427-5E4F819EA17E}"/>
    <cellStyle name="Comma 37 2 5 2 3" xfId="16421" xr:uid="{001510B1-83AE-4C21-9A70-24C8AB9DA209}"/>
    <cellStyle name="Comma 37 2 5 2 3 2" xfId="26887" xr:uid="{E5D5AFA7-DE3C-4252-935D-99C582EC7806}"/>
    <cellStyle name="Comma 37 2 5 2 3 2 2" xfId="48556" xr:uid="{98920CB9-9576-4174-8F55-0B0F7430E021}"/>
    <cellStyle name="Comma 37 2 5 2 3 3" xfId="38090" xr:uid="{BECB0BBA-0E9B-46C4-A0AC-9B305E3BBB89}"/>
    <cellStyle name="Comma 37 2 5 2 4" xfId="21655" xr:uid="{6C3BAE74-65FB-43A0-9EB0-B75DB2D68C40}"/>
    <cellStyle name="Comma 37 2 5 2 4 2" xfId="43324" xr:uid="{0073A1E9-5EF8-45C6-A53A-7C6160216A6D}"/>
    <cellStyle name="Comma 37 2 5 2 5" xfId="32858" xr:uid="{805AFA82-4CCC-441D-99C3-D26ADE9E5229}"/>
    <cellStyle name="Comma 37 2 5 3" xfId="10438" xr:uid="{15AE1A50-99D2-4797-9949-14EF467D31A0}"/>
    <cellStyle name="Comma 37 2 5 3 2" xfId="15674" xr:uid="{9F7A9A09-2EB5-4822-B6AB-4EEA2FA6E677}"/>
    <cellStyle name="Comma 37 2 5 3 2 2" xfId="26140" xr:uid="{BD24F20D-0DF6-471C-8F43-6E822A0824EC}"/>
    <cellStyle name="Comma 37 2 5 3 2 2 2" xfId="47809" xr:uid="{E208BF47-0CEC-4DC6-964E-2F1327DDD26A}"/>
    <cellStyle name="Comma 37 2 5 3 2 3" xfId="37343" xr:uid="{51D938A6-5970-42F2-8EFD-BF8A2CCE5EA6}"/>
    <cellStyle name="Comma 37 2 5 3 3" xfId="20908" xr:uid="{9D5ACD73-5ECA-4FD8-9B9D-466798D01060}"/>
    <cellStyle name="Comma 37 2 5 3 3 2" xfId="42577" xr:uid="{17FA778C-74A4-465C-8F9B-58D5EC494C8A}"/>
    <cellStyle name="Comma 37 2 5 3 4" xfId="32111" xr:uid="{3EE45DD3-3E3B-4769-B714-749702136E7F}"/>
    <cellStyle name="Comma 37 2 5 4" xfId="11932" xr:uid="{BFF4CBEB-6902-46B6-9347-234E8D1C076D}"/>
    <cellStyle name="Comma 37 2 5 4 2" xfId="17168" xr:uid="{B74C3380-FEB5-4282-B577-9BF9BDAA18B9}"/>
    <cellStyle name="Comma 37 2 5 4 2 2" xfId="27634" xr:uid="{37618FD4-7F2C-4D7E-B25B-31CD36C50919}"/>
    <cellStyle name="Comma 37 2 5 4 2 2 2" xfId="49303" xr:uid="{32871498-6A90-4C29-A83D-B2E34900A638}"/>
    <cellStyle name="Comma 37 2 5 4 2 3" xfId="38837" xr:uid="{BBF67239-7898-4C59-A86A-31433F12CE3A}"/>
    <cellStyle name="Comma 37 2 5 4 3" xfId="22402" xr:uid="{CCECA1DB-0D1E-4A92-A3AB-9E68C00BA4BE}"/>
    <cellStyle name="Comma 37 2 5 4 3 2" xfId="44071" xr:uid="{F3F029E0-4B6C-4E04-A7C1-989B9A90DDAE}"/>
    <cellStyle name="Comma 37 2 5 4 4" xfId="33605" xr:uid="{BCE9EB57-589C-4904-9BD1-FF9E7756DF41}"/>
    <cellStyle name="Comma 37 2 5 5" xfId="14175" xr:uid="{10D3D6B1-4B6F-4F75-8694-A228D0FAB198}"/>
    <cellStyle name="Comma 37 2 5 5 2" xfId="19407" xr:uid="{A4208266-7A41-4CD9-B1A9-8227796BA824}"/>
    <cellStyle name="Comma 37 2 5 5 2 2" xfId="29873" xr:uid="{5DAF95E8-1A16-484B-B3C3-0628469A132E}"/>
    <cellStyle name="Comma 37 2 5 5 2 2 2" xfId="51542" xr:uid="{F8415DEF-6908-4A83-958C-2DC69FA165BF}"/>
    <cellStyle name="Comma 37 2 5 5 2 3" xfId="41076" xr:uid="{BD9A5549-7FEB-40B4-947E-98F88325AF8A}"/>
    <cellStyle name="Comma 37 2 5 5 3" xfId="24641" xr:uid="{7D65DE30-3062-46A1-99E6-3485E36A857D}"/>
    <cellStyle name="Comma 37 2 5 5 3 2" xfId="46310" xr:uid="{3FD5428B-789D-4654-A3CE-5683BD73A1AC}"/>
    <cellStyle name="Comma 37 2 5 5 4" xfId="35844" xr:uid="{E140B812-FB46-4B63-AFD6-859CACDB144E}"/>
    <cellStyle name="Comma 37 2 5 6" xfId="14928" xr:uid="{15817C98-BDBB-4FBF-B8BE-E6C834DC190F}"/>
    <cellStyle name="Comma 37 2 5 6 2" xfId="25394" xr:uid="{79F41DC7-2B91-44C0-A3F7-C0822DF7FB3D}"/>
    <cellStyle name="Comma 37 2 5 6 2 2" xfId="47063" xr:uid="{F20C66A2-11A2-421E-B164-5D972C9FF989}"/>
    <cellStyle name="Comma 37 2 5 6 3" xfId="36597" xr:uid="{5D329893-2BDF-48AC-A0EA-26C8CD6143FA}"/>
    <cellStyle name="Comma 37 2 5 7" xfId="20162" xr:uid="{E25E021B-1979-436C-BD78-F99890DD858C}"/>
    <cellStyle name="Comma 37 2 5 7 2" xfId="41831" xr:uid="{373571B7-76D1-47CC-B199-698B996E884E}"/>
    <cellStyle name="Comma 37 2 5 8" xfId="31365" xr:uid="{551A6A1F-16EA-4375-8144-7B77EE3E6ECD}"/>
    <cellStyle name="Comma 37 2 6" xfId="13433" xr:uid="{3961D12D-D113-4650-88D8-7946419276B5}"/>
    <cellStyle name="Comma 37 2 6 2" xfId="18665" xr:uid="{43605B74-1557-424F-9736-0E891D97C130}"/>
    <cellStyle name="Comma 37 2 6 2 2" xfId="29131" xr:uid="{18EBA98A-7B42-4DDC-9AD7-86E9CC9F624C}"/>
    <cellStyle name="Comma 37 2 6 2 2 2" xfId="50800" xr:uid="{3C04F118-CB1B-4CD9-A362-35188D73430C}"/>
    <cellStyle name="Comma 37 2 6 2 3" xfId="40334" xr:uid="{0140B004-C0C1-44EA-A0C3-3B7806C7A03F}"/>
    <cellStyle name="Comma 37 2 6 3" xfId="23899" xr:uid="{8C067E22-CBB2-4E50-B0FB-AA44732CBAE6}"/>
    <cellStyle name="Comma 37 2 6 3 2" xfId="45568" xr:uid="{A8E0CB5E-A0BC-435A-9FDB-D2EB81CD22D8}"/>
    <cellStyle name="Comma 37 2 6 4" xfId="35102" xr:uid="{0CF697B7-3404-483B-A0A6-77B24A83F3DD}"/>
    <cellStyle name="Comma 37 2 7" xfId="30623" xr:uid="{0A004B7A-FBE8-404F-9E91-6A302C219B34}"/>
    <cellStyle name="Comma 37 3" xfId="1761" xr:uid="{00000000-0005-0000-0000-000035020000}"/>
    <cellStyle name="Comma 37 3 2" xfId="9423" xr:uid="{00000000-0005-0000-0000-000036020000}"/>
    <cellStyle name="Comma 37 3 2 2" xfId="10172" xr:uid="{5A5AA750-67B0-4AB2-8FE2-C6BD72369AA0}"/>
    <cellStyle name="Comma 37 3 2 2 2" xfId="11681" xr:uid="{F8C8852B-CD51-44BA-8B63-50D03C525C36}"/>
    <cellStyle name="Comma 37 3 2 2 2 2" xfId="13175" xr:uid="{9DBA07C8-3B34-41E4-88C5-38B816204BE2}"/>
    <cellStyle name="Comma 37 3 2 2 2 2 2" xfId="18411" xr:uid="{F2C0882E-FC3A-4FF6-AADE-7B86D7CF5C2F}"/>
    <cellStyle name="Comma 37 3 2 2 2 2 2 2" xfId="28877" xr:uid="{620E0D94-AB3E-4785-9A5D-2C69F033CF86}"/>
    <cellStyle name="Comma 37 3 2 2 2 2 2 2 2" xfId="50546" xr:uid="{A7C72E0C-E08F-400E-974F-220534978FFE}"/>
    <cellStyle name="Comma 37 3 2 2 2 2 2 3" xfId="40080" xr:uid="{AF9A52CB-EF3C-4876-A58C-5368E9C7EE3F}"/>
    <cellStyle name="Comma 37 3 2 2 2 2 3" xfId="23645" xr:uid="{A7C6EC38-379C-40BA-90F0-181DFB0870FC}"/>
    <cellStyle name="Comma 37 3 2 2 2 2 3 2" xfId="45314" xr:uid="{D0063CEF-6612-428B-AA72-310FC850B5DB}"/>
    <cellStyle name="Comma 37 3 2 2 2 2 4" xfId="34848" xr:uid="{7E097FF4-666E-46BF-A265-D44159333E1B}"/>
    <cellStyle name="Comma 37 3 2 2 2 3" xfId="16917" xr:uid="{68EA1A1F-A118-4173-AE11-E75813FCCE02}"/>
    <cellStyle name="Comma 37 3 2 2 2 3 2" xfId="27383" xr:uid="{6E7B7BAE-6586-472B-B468-6A20D10539BA}"/>
    <cellStyle name="Comma 37 3 2 2 2 3 2 2" xfId="49052" xr:uid="{6EDB3AA0-EE82-467D-9675-CE433780ED84}"/>
    <cellStyle name="Comma 37 3 2 2 2 3 3" xfId="38586" xr:uid="{11BADD01-CF4C-4A3C-A350-A7CEAD309E3A}"/>
    <cellStyle name="Comma 37 3 2 2 2 4" xfId="22151" xr:uid="{F7ECDA8C-8C5F-459E-B0EA-8165BFAF35F5}"/>
    <cellStyle name="Comma 37 3 2 2 2 4 2" xfId="43820" xr:uid="{BB6E59CE-198D-493C-8FEC-EF2D94FB3254}"/>
    <cellStyle name="Comma 37 3 2 2 2 5" xfId="33354" xr:uid="{F012FE4C-C54E-4285-BDF8-46BD6C6D1CBF}"/>
    <cellStyle name="Comma 37 3 2 2 3" xfId="10934" xr:uid="{04620835-922B-431B-8C1C-93CFEB153412}"/>
    <cellStyle name="Comma 37 3 2 2 3 2" xfId="16170" xr:uid="{350F5369-5B44-444F-9913-3877C9D8FDBC}"/>
    <cellStyle name="Comma 37 3 2 2 3 2 2" xfId="26636" xr:uid="{B4649395-7F7D-48A8-9157-DA61337B690A}"/>
    <cellStyle name="Comma 37 3 2 2 3 2 2 2" xfId="48305" xr:uid="{773DEB9B-DC63-405D-84FB-3F48911F73AF}"/>
    <cellStyle name="Comma 37 3 2 2 3 2 3" xfId="37839" xr:uid="{4625084C-E925-43D6-A588-D15D75667A60}"/>
    <cellStyle name="Comma 37 3 2 2 3 3" xfId="21404" xr:uid="{49F01544-E6C9-42F6-AFC5-A6FCACE23E4D}"/>
    <cellStyle name="Comma 37 3 2 2 3 3 2" xfId="43073" xr:uid="{1CF7AEC1-8230-45BA-B18B-E9768F672BC0}"/>
    <cellStyle name="Comma 37 3 2 2 3 4" xfId="32607" xr:uid="{6CDBC2BA-EBBA-464A-AD40-F7B63BD4F2A4}"/>
    <cellStyle name="Comma 37 3 2 2 4" xfId="12428" xr:uid="{9517F6E6-71FD-4D21-A46D-452EBE6043C7}"/>
    <cellStyle name="Comma 37 3 2 2 4 2" xfId="17664" xr:uid="{D8A871B1-6EEF-453C-96DC-7BD747FB01B3}"/>
    <cellStyle name="Comma 37 3 2 2 4 2 2" xfId="28130" xr:uid="{233B2A7B-684B-4B48-BF85-62FD4A6F5335}"/>
    <cellStyle name="Comma 37 3 2 2 4 2 2 2" xfId="49799" xr:uid="{53789799-9E82-41BF-A693-37CF1D377830}"/>
    <cellStyle name="Comma 37 3 2 2 4 2 3" xfId="39333" xr:uid="{03430ED8-F151-467A-87C2-355A5576250D}"/>
    <cellStyle name="Comma 37 3 2 2 4 3" xfId="22898" xr:uid="{E5A17A86-23BE-4505-927A-4744C4F8BAE2}"/>
    <cellStyle name="Comma 37 3 2 2 4 3 2" xfId="44567" xr:uid="{1AE51EFA-DB61-4AA1-A2EC-8301E6698BE7}"/>
    <cellStyle name="Comma 37 3 2 2 4 4" xfId="34101" xr:uid="{155D73F6-288B-4332-AC49-B4251CAF710E}"/>
    <cellStyle name="Comma 37 3 2 2 5" xfId="14671" xr:uid="{FD3D2964-A2E0-48AF-AAE4-E481E4B3F9A1}"/>
    <cellStyle name="Comma 37 3 2 2 5 2" xfId="19903" xr:uid="{B5CEB223-1FDF-401E-9764-E7515F9ABFB3}"/>
    <cellStyle name="Comma 37 3 2 2 5 2 2" xfId="30369" xr:uid="{FE3D9AAB-EDF0-4F0A-8418-7F789750F345}"/>
    <cellStyle name="Comma 37 3 2 2 5 2 2 2" xfId="52038" xr:uid="{2DDF9796-231A-4EC2-B75B-052B84BC6AA2}"/>
    <cellStyle name="Comma 37 3 2 2 5 2 3" xfId="41572" xr:uid="{A609DDE2-4DFF-4F89-B8A3-0A5AF337585E}"/>
    <cellStyle name="Comma 37 3 2 2 5 3" xfId="25137" xr:uid="{52E11D14-C04D-4076-B8E8-62CDAE22F998}"/>
    <cellStyle name="Comma 37 3 2 2 5 3 2" xfId="46806" xr:uid="{D8A00C3D-B032-4243-99D0-89499B4142E3}"/>
    <cellStyle name="Comma 37 3 2 2 5 4" xfId="36340" xr:uid="{794580C8-BFF5-4765-A261-EE836DE57E89}"/>
    <cellStyle name="Comma 37 3 2 2 6" xfId="15424" xr:uid="{EDAC172B-524D-47D4-9002-568FCC0AC67A}"/>
    <cellStyle name="Comma 37 3 2 2 6 2" xfId="25890" xr:uid="{D0264070-EF5B-4A88-B5E1-97D1342FAB2F}"/>
    <cellStyle name="Comma 37 3 2 2 6 2 2" xfId="47559" xr:uid="{79E1E45D-F876-4042-ACCE-0D63E62E07B5}"/>
    <cellStyle name="Comma 37 3 2 2 6 3" xfId="37093" xr:uid="{744DCF88-902B-4F1C-B22B-3B3BBB581387}"/>
    <cellStyle name="Comma 37 3 2 2 7" xfId="20658" xr:uid="{CAD99EEC-D678-4B14-99CC-1BD313C3DB91}"/>
    <cellStyle name="Comma 37 3 2 2 7 2" xfId="42327" xr:uid="{7C1E6DF4-294E-4304-AE76-7FD6F9F85723}"/>
    <cellStyle name="Comma 37 3 2 2 8" xfId="31861" xr:uid="{65AB7F41-F108-410A-906D-E70A74C37B7E}"/>
    <cellStyle name="Comma 37 3 2 3" xfId="13926" xr:uid="{19DAE45C-D173-4C40-BDE3-FA1861FF444C}"/>
    <cellStyle name="Comma 37 3 2 3 2" xfId="19158" xr:uid="{3711C1F7-339C-480E-BD8C-BDA36CD596D3}"/>
    <cellStyle name="Comma 37 3 2 3 2 2" xfId="29624" xr:uid="{02146D50-897B-4961-A1F7-02C6010C966F}"/>
    <cellStyle name="Comma 37 3 2 3 2 2 2" xfId="51293" xr:uid="{FB52FFF0-E76A-4D99-9D33-936FAF03DFE3}"/>
    <cellStyle name="Comma 37 3 2 3 2 3" xfId="40827" xr:uid="{146A79B5-8FCE-436E-8FAB-743E3B259860}"/>
    <cellStyle name="Comma 37 3 2 3 3" xfId="24392" xr:uid="{CF12F8E3-CF80-4B84-AD24-A68C1326725C}"/>
    <cellStyle name="Comma 37 3 2 3 3 2" xfId="46061" xr:uid="{AF1B4E2B-A022-4FD2-8AF0-B476C3E365EA}"/>
    <cellStyle name="Comma 37 3 2 3 4" xfId="35595" xr:uid="{3E000745-51B0-400C-8958-38AF4306858A}"/>
    <cellStyle name="Comma 37 3 2 4" xfId="31116" xr:uid="{637D0FB0-CEDD-4B44-9465-495D105833C2}"/>
    <cellStyle name="Comma 37 3 3" xfId="9799" xr:uid="{294C7AF5-DD63-4BE4-B8F2-D98373E0D0AE}"/>
    <cellStyle name="Comma 37 3 3 2" xfId="11308" xr:uid="{00872399-1784-4BB0-854C-06A9CF3E5182}"/>
    <cellStyle name="Comma 37 3 3 2 2" xfId="12802" xr:uid="{7142024F-15D3-4158-BD5A-8C2D065A32D6}"/>
    <cellStyle name="Comma 37 3 3 2 2 2" xfId="18038" xr:uid="{4E61A20C-F0EA-490A-8AD5-1AC6AF080A46}"/>
    <cellStyle name="Comma 37 3 3 2 2 2 2" xfId="28504" xr:uid="{36FFD6C3-259D-454D-B84D-376CD5B14CE1}"/>
    <cellStyle name="Comma 37 3 3 2 2 2 2 2" xfId="50173" xr:uid="{370237B6-6E28-43F6-9FC3-93F6B813F778}"/>
    <cellStyle name="Comma 37 3 3 2 2 2 3" xfId="39707" xr:uid="{2E77B6F3-647F-44CA-BD45-BFBF559C8594}"/>
    <cellStyle name="Comma 37 3 3 2 2 3" xfId="23272" xr:uid="{CCAE0E51-4D48-47FE-8A08-0A9869672C55}"/>
    <cellStyle name="Comma 37 3 3 2 2 3 2" xfId="44941" xr:uid="{1CB96CEB-9C18-4CDE-B7F0-B1E717EE86E1}"/>
    <cellStyle name="Comma 37 3 3 2 2 4" xfId="34475" xr:uid="{B235F5E7-B1C7-475A-8923-FC5FEC420980}"/>
    <cellStyle name="Comma 37 3 3 2 3" xfId="16544" xr:uid="{CDA092CE-A40D-42C3-A924-5CD1985DF913}"/>
    <cellStyle name="Comma 37 3 3 2 3 2" xfId="27010" xr:uid="{D1D1EDA5-F73A-4081-9C8B-ADB110A287FB}"/>
    <cellStyle name="Comma 37 3 3 2 3 2 2" xfId="48679" xr:uid="{731DDAD4-8187-4463-92DF-A2497C18B9B6}"/>
    <cellStyle name="Comma 37 3 3 2 3 3" xfId="38213" xr:uid="{B507DCB2-9687-440A-B1D6-09862B4F6C7D}"/>
    <cellStyle name="Comma 37 3 3 2 4" xfId="21778" xr:uid="{48A242CF-9548-47F6-B595-CEA4032F769F}"/>
    <cellStyle name="Comma 37 3 3 2 4 2" xfId="43447" xr:uid="{AA66C7E4-E913-4442-BFF7-50B45531E67D}"/>
    <cellStyle name="Comma 37 3 3 2 5" xfId="32981" xr:uid="{A00CBC68-887B-4C4E-826A-BF3247C72A04}"/>
    <cellStyle name="Comma 37 3 3 3" xfId="10561" xr:uid="{28DAE066-BA14-4EE0-9C7A-CE2AD0071197}"/>
    <cellStyle name="Comma 37 3 3 3 2" xfId="15797" xr:uid="{48BA75D2-4339-48C1-B39D-69B3D508C7B7}"/>
    <cellStyle name="Comma 37 3 3 3 2 2" xfId="26263" xr:uid="{4A7FBB73-BCEB-4DC2-A463-2EC50ED44FFF}"/>
    <cellStyle name="Comma 37 3 3 3 2 2 2" xfId="47932" xr:uid="{C8B0BF1B-0EF7-4027-A8E8-8E287117BB63}"/>
    <cellStyle name="Comma 37 3 3 3 2 3" xfId="37466" xr:uid="{0F4C72CC-74F0-4788-BBF7-10C5070C4FAC}"/>
    <cellStyle name="Comma 37 3 3 3 3" xfId="21031" xr:uid="{4FA85F93-595A-4BD2-ABF3-1B7854730B51}"/>
    <cellStyle name="Comma 37 3 3 3 3 2" xfId="42700" xr:uid="{B99AED34-5A2A-4C97-8EA5-7C6EEA85DEF3}"/>
    <cellStyle name="Comma 37 3 3 3 4" xfId="32234" xr:uid="{38B8C0D1-2813-47DE-A5AD-6B76C17C8BCE}"/>
    <cellStyle name="Comma 37 3 3 4" xfId="12055" xr:uid="{513BC5E1-15C8-464F-ADF5-6B933972B997}"/>
    <cellStyle name="Comma 37 3 3 4 2" xfId="17291" xr:uid="{CC71A292-8F6C-4A77-8F89-D7224D5A10A7}"/>
    <cellStyle name="Comma 37 3 3 4 2 2" xfId="27757" xr:uid="{8D3E1671-20A8-4AE0-80D0-B8E6BDBCD687}"/>
    <cellStyle name="Comma 37 3 3 4 2 2 2" xfId="49426" xr:uid="{A91784BD-1956-4E3C-927F-136908E7C869}"/>
    <cellStyle name="Comma 37 3 3 4 2 3" xfId="38960" xr:uid="{5608C1F3-C9D5-40DC-8753-02A6DFF2C668}"/>
    <cellStyle name="Comma 37 3 3 4 3" xfId="22525" xr:uid="{AE7BA407-4FF9-45D8-B102-5B7A4BF81748}"/>
    <cellStyle name="Comma 37 3 3 4 3 2" xfId="44194" xr:uid="{E4A4AA31-B19A-4E93-AFF4-7341EDE70B29}"/>
    <cellStyle name="Comma 37 3 3 4 4" xfId="33728" xr:uid="{A7921DEB-DAB0-46B4-BCAC-D65FA54F262B}"/>
    <cellStyle name="Comma 37 3 3 5" xfId="14298" xr:uid="{2B2ADE77-6ACB-4217-B657-C647D841F9D6}"/>
    <cellStyle name="Comma 37 3 3 5 2" xfId="19530" xr:uid="{218FF094-75BF-44EA-8EAF-B165A4D9F1DF}"/>
    <cellStyle name="Comma 37 3 3 5 2 2" xfId="29996" xr:uid="{B2DC1775-2245-4DF2-90DC-CD77BC491664}"/>
    <cellStyle name="Comma 37 3 3 5 2 2 2" xfId="51665" xr:uid="{1762E330-3234-4136-A958-2578DE1195AB}"/>
    <cellStyle name="Comma 37 3 3 5 2 3" xfId="41199" xr:uid="{53816F38-A7F5-4F98-84CF-6450C9CA3F79}"/>
    <cellStyle name="Comma 37 3 3 5 3" xfId="24764" xr:uid="{3042554A-CA4E-4950-A9D1-B9E2352B4D35}"/>
    <cellStyle name="Comma 37 3 3 5 3 2" xfId="46433" xr:uid="{89837EEC-D072-483E-B5A6-B03B5CFF77DD}"/>
    <cellStyle name="Comma 37 3 3 5 4" xfId="35967" xr:uid="{568DF2D2-5EAC-4DC2-AE47-819248FF6CF5}"/>
    <cellStyle name="Comma 37 3 3 6" xfId="15051" xr:uid="{ACB409FE-A0DE-4294-92DF-57967E893982}"/>
    <cellStyle name="Comma 37 3 3 6 2" xfId="25517" xr:uid="{39536616-E48E-48CF-92E0-A7F3BBBC291E}"/>
    <cellStyle name="Comma 37 3 3 6 2 2" xfId="47186" xr:uid="{E473A1CA-3C34-4588-BC63-E4CA846FB433}"/>
    <cellStyle name="Comma 37 3 3 6 3" xfId="36720" xr:uid="{62C80CDA-D2AB-4E63-A503-BB8B87643519}"/>
    <cellStyle name="Comma 37 3 3 7" xfId="20285" xr:uid="{946F9B4E-DE26-497A-87AD-FF5A0A53F11E}"/>
    <cellStyle name="Comma 37 3 3 7 2" xfId="41954" xr:uid="{296EB916-BFA1-4D89-B250-088114FA55D1}"/>
    <cellStyle name="Comma 37 3 3 8" xfId="31488" xr:uid="{8E012904-C08E-4E65-8EDE-D0043F6B9F5C}"/>
    <cellStyle name="Comma 37 3 4" xfId="13555" xr:uid="{8A9CA204-831F-491A-A2A8-1BB7C7368AFA}"/>
    <cellStyle name="Comma 37 3 4 2" xfId="18787" xr:uid="{D548D7FF-40C7-4BF2-931C-BBD71636E3BB}"/>
    <cellStyle name="Comma 37 3 4 2 2" xfId="29253" xr:uid="{5F6A689F-0941-4D1A-B0DF-E09B3B57A014}"/>
    <cellStyle name="Comma 37 3 4 2 2 2" xfId="50922" xr:uid="{EFB822D5-8A2B-4045-9D79-658063307B43}"/>
    <cellStyle name="Comma 37 3 4 2 3" xfId="40456" xr:uid="{BF2834F7-B3CF-4E78-BEEF-87B43082B3E9}"/>
    <cellStyle name="Comma 37 3 4 3" xfId="24021" xr:uid="{DBD928D0-5528-43DF-A439-7C39A328228C}"/>
    <cellStyle name="Comma 37 3 4 3 2" xfId="45690" xr:uid="{6B95FA0A-C29D-4E0C-8B6C-F762DEADEAE3}"/>
    <cellStyle name="Comma 37 3 4 4" xfId="35224" xr:uid="{4E0C268D-CA59-4B54-A0A4-4B7A2CEEBFCC}"/>
    <cellStyle name="Comma 37 3 5" xfId="30745" xr:uid="{6DFA01AB-19B8-4848-8C8A-9183BB977917}"/>
    <cellStyle name="Comma 37 4" xfId="1719" xr:uid="{00000000-0005-0000-0000-000037020000}"/>
    <cellStyle name="Comma 37 4 2" xfId="9405" xr:uid="{00000000-0005-0000-0000-000038020000}"/>
    <cellStyle name="Comma 37 4 2 2" xfId="10154" xr:uid="{8895D5BC-0552-42CC-BDF6-429B24E08A9E}"/>
    <cellStyle name="Comma 37 4 2 2 2" xfId="11663" xr:uid="{64E2A566-1303-47B0-9342-D949DD9AE8E8}"/>
    <cellStyle name="Comma 37 4 2 2 2 2" xfId="13157" xr:uid="{68374A55-8D5A-4DDD-8DB9-58D4A520E438}"/>
    <cellStyle name="Comma 37 4 2 2 2 2 2" xfId="18393" xr:uid="{C2A973C1-005A-4F9D-8F20-5837BFB465B3}"/>
    <cellStyle name="Comma 37 4 2 2 2 2 2 2" xfId="28859" xr:uid="{4111F092-B091-4F7E-B014-3BED51907723}"/>
    <cellStyle name="Comma 37 4 2 2 2 2 2 2 2" xfId="50528" xr:uid="{0204EE45-0150-40B0-AF9D-6C4EFAEAB777}"/>
    <cellStyle name="Comma 37 4 2 2 2 2 2 3" xfId="40062" xr:uid="{F647110C-DE72-40B1-925C-A1B706B3EEE7}"/>
    <cellStyle name="Comma 37 4 2 2 2 2 3" xfId="23627" xr:uid="{1E068A86-01C4-4567-BA25-AB72A0728ED4}"/>
    <cellStyle name="Comma 37 4 2 2 2 2 3 2" xfId="45296" xr:uid="{D974FAFA-4792-4275-ACE2-9EB34E4155C0}"/>
    <cellStyle name="Comma 37 4 2 2 2 2 4" xfId="34830" xr:uid="{00E46410-C3F4-43E0-9574-9AFD962901C3}"/>
    <cellStyle name="Comma 37 4 2 2 2 3" xfId="16899" xr:uid="{127E8842-918E-47E7-A235-1ED03470E1F9}"/>
    <cellStyle name="Comma 37 4 2 2 2 3 2" xfId="27365" xr:uid="{E0A8791A-8AE8-4EF5-94CA-F8E822BB7004}"/>
    <cellStyle name="Comma 37 4 2 2 2 3 2 2" xfId="49034" xr:uid="{1C7F83B3-A71A-460B-8DD6-620A803B2794}"/>
    <cellStyle name="Comma 37 4 2 2 2 3 3" xfId="38568" xr:uid="{7FA65418-73E2-4BF4-BEBD-A53F99E74068}"/>
    <cellStyle name="Comma 37 4 2 2 2 4" xfId="22133" xr:uid="{CB2D1459-14CC-4F9C-B495-8704B9D3D8A1}"/>
    <cellStyle name="Comma 37 4 2 2 2 4 2" xfId="43802" xr:uid="{68117FFA-0E4A-495A-A3AF-16EC991AC97E}"/>
    <cellStyle name="Comma 37 4 2 2 2 5" xfId="33336" xr:uid="{C1BF5D16-9C63-44AF-8380-3B88BEBFF20E}"/>
    <cellStyle name="Comma 37 4 2 2 3" xfId="10916" xr:uid="{068F7AC3-6AC0-4127-B476-96B4C51CDA8C}"/>
    <cellStyle name="Comma 37 4 2 2 3 2" xfId="16152" xr:uid="{E5A9A40C-5C3A-4640-89E7-0115F7B85922}"/>
    <cellStyle name="Comma 37 4 2 2 3 2 2" xfId="26618" xr:uid="{46E0E43F-9C94-4DCA-96A0-CFC272819D6A}"/>
    <cellStyle name="Comma 37 4 2 2 3 2 2 2" xfId="48287" xr:uid="{5DE40C2A-0B4D-463F-A18E-FEFB5D12906D}"/>
    <cellStyle name="Comma 37 4 2 2 3 2 3" xfId="37821" xr:uid="{9E814755-D0A2-4B95-A422-CA08ACCECCF5}"/>
    <cellStyle name="Comma 37 4 2 2 3 3" xfId="21386" xr:uid="{178E05AD-1B56-4D4C-AD11-F52D387AE5B1}"/>
    <cellStyle name="Comma 37 4 2 2 3 3 2" xfId="43055" xr:uid="{5824695F-3E75-4013-B8E3-88E2B4FCEB4A}"/>
    <cellStyle name="Comma 37 4 2 2 3 4" xfId="32589" xr:uid="{6A77B48A-F4AA-4BAC-96E5-FC6732F36D4B}"/>
    <cellStyle name="Comma 37 4 2 2 4" xfId="12410" xr:uid="{784F430E-D630-4740-B1D0-A29CC3A6D70F}"/>
    <cellStyle name="Comma 37 4 2 2 4 2" xfId="17646" xr:uid="{2B978282-AF5B-4F05-B191-975EE0FEBBC2}"/>
    <cellStyle name="Comma 37 4 2 2 4 2 2" xfId="28112" xr:uid="{EE0AF780-32F1-4E0E-9CB8-299C133ECFBE}"/>
    <cellStyle name="Comma 37 4 2 2 4 2 2 2" xfId="49781" xr:uid="{210AC260-FC6B-4397-9740-689BE16714BA}"/>
    <cellStyle name="Comma 37 4 2 2 4 2 3" xfId="39315" xr:uid="{53749A1C-0AB9-4194-8629-11FC0C5D6905}"/>
    <cellStyle name="Comma 37 4 2 2 4 3" xfId="22880" xr:uid="{38D05F86-33E5-4C8F-9729-3E3F3CE3A21C}"/>
    <cellStyle name="Comma 37 4 2 2 4 3 2" xfId="44549" xr:uid="{E8D07467-D69D-4CFD-9F23-A623B4EBB01B}"/>
    <cellStyle name="Comma 37 4 2 2 4 4" xfId="34083" xr:uid="{5F9933D9-B769-4F4A-813E-3D51EF94CFBD}"/>
    <cellStyle name="Comma 37 4 2 2 5" xfId="14653" xr:uid="{D5DF23AE-EBFA-4C8C-AA9A-03A977A06DF1}"/>
    <cellStyle name="Comma 37 4 2 2 5 2" xfId="19885" xr:uid="{ED23869C-7EA8-4DC9-A691-8DAA5D518F16}"/>
    <cellStyle name="Comma 37 4 2 2 5 2 2" xfId="30351" xr:uid="{BA07ACF7-F4BF-4159-809A-24E749FE9E0B}"/>
    <cellStyle name="Comma 37 4 2 2 5 2 2 2" xfId="52020" xr:uid="{F9FDCD29-8B4B-47D1-A734-C6D5EB474B5D}"/>
    <cellStyle name="Comma 37 4 2 2 5 2 3" xfId="41554" xr:uid="{D88D9E71-3FF3-4972-92A9-F8DFA7E6C510}"/>
    <cellStyle name="Comma 37 4 2 2 5 3" xfId="25119" xr:uid="{194E7170-78BB-4812-A245-E8B116D8F223}"/>
    <cellStyle name="Comma 37 4 2 2 5 3 2" xfId="46788" xr:uid="{EE3CDAED-5DCD-4365-B9B8-AF7ADCC82712}"/>
    <cellStyle name="Comma 37 4 2 2 5 4" xfId="36322" xr:uid="{775B1A1D-11C9-4BA7-9DF8-FB7460AFF0FD}"/>
    <cellStyle name="Comma 37 4 2 2 6" xfId="15406" xr:uid="{ECCD0C12-5CF1-4248-9730-D5D492D7BCC9}"/>
    <cellStyle name="Comma 37 4 2 2 6 2" xfId="25872" xr:uid="{CACEDEF7-DC77-407F-B3C1-9B7A2F6BEF5E}"/>
    <cellStyle name="Comma 37 4 2 2 6 2 2" xfId="47541" xr:uid="{DDA1A7D2-4CC6-491A-A1E2-853AA69C7CFA}"/>
    <cellStyle name="Comma 37 4 2 2 6 3" xfId="37075" xr:uid="{6D2FC255-CEB2-468C-8286-0A3A798EA3AA}"/>
    <cellStyle name="Comma 37 4 2 2 7" xfId="20640" xr:uid="{B63674DE-5E79-4730-9718-9582F0745C3C}"/>
    <cellStyle name="Comma 37 4 2 2 7 2" xfId="42309" xr:uid="{7363830C-11CE-4249-91C9-5446EDD6E0D5}"/>
    <cellStyle name="Comma 37 4 2 2 8" xfId="31843" xr:uid="{22DB9134-731C-480F-918A-4CB013A3396E}"/>
    <cellStyle name="Comma 37 4 2 3" xfId="13908" xr:uid="{B079FEC4-DF34-43AE-AAE5-180236ABB057}"/>
    <cellStyle name="Comma 37 4 2 3 2" xfId="19140" xr:uid="{95E6D712-3008-4C19-87E8-2D416ABB626B}"/>
    <cellStyle name="Comma 37 4 2 3 2 2" xfId="29606" xr:uid="{7A25739D-BAEB-4EAD-9FA2-B246ECDF4A4F}"/>
    <cellStyle name="Comma 37 4 2 3 2 2 2" xfId="51275" xr:uid="{AB073791-4992-4DF5-856B-CAEFBB93D7C2}"/>
    <cellStyle name="Comma 37 4 2 3 2 3" xfId="40809" xr:uid="{661CAF4E-EFB5-4F13-87AA-6B3C272E9870}"/>
    <cellStyle name="Comma 37 4 2 3 3" xfId="24374" xr:uid="{54D2FECA-FBA0-4E9F-9DD6-58155093377B}"/>
    <cellStyle name="Comma 37 4 2 3 3 2" xfId="46043" xr:uid="{9C38EA2C-80B3-4731-A257-2F080532CDCA}"/>
    <cellStyle name="Comma 37 4 2 3 4" xfId="35577" xr:uid="{F0489693-B1AC-4D17-A955-5BA05F35DDE3}"/>
    <cellStyle name="Comma 37 4 2 4" xfId="31098" xr:uid="{82132B9A-D91D-439A-9994-06C461B31454}"/>
    <cellStyle name="Comma 37 4 3" xfId="9781" xr:uid="{CF01EF51-98C5-42FD-BCDD-6B7FEC965A21}"/>
    <cellStyle name="Comma 37 4 3 2" xfId="11290" xr:uid="{EC57929D-6EBD-4B8A-8036-25B35BE6E1D0}"/>
    <cellStyle name="Comma 37 4 3 2 2" xfId="12784" xr:uid="{424A7A95-6E34-4D3B-B79E-94418A896B65}"/>
    <cellStyle name="Comma 37 4 3 2 2 2" xfId="18020" xr:uid="{17D56DC6-849A-416B-A6FF-C14ED38099DB}"/>
    <cellStyle name="Comma 37 4 3 2 2 2 2" xfId="28486" xr:uid="{F1FD8B3B-4A43-48EF-9A57-25D65363EB6C}"/>
    <cellStyle name="Comma 37 4 3 2 2 2 2 2" xfId="50155" xr:uid="{2CA2F8C3-6343-4D3A-8680-F13DD3EB8D5B}"/>
    <cellStyle name="Comma 37 4 3 2 2 2 3" xfId="39689" xr:uid="{C3573D86-B07C-49C6-B40A-1E9CA61E057F}"/>
    <cellStyle name="Comma 37 4 3 2 2 3" xfId="23254" xr:uid="{3FDBCC21-067A-488C-81D6-22BC160BB6DB}"/>
    <cellStyle name="Comma 37 4 3 2 2 3 2" xfId="44923" xr:uid="{A038044B-3B97-49DE-A909-107091C75331}"/>
    <cellStyle name="Comma 37 4 3 2 2 4" xfId="34457" xr:uid="{618F3F2E-8C08-4EB1-895E-8FC3F4A7BDF8}"/>
    <cellStyle name="Comma 37 4 3 2 3" xfId="16526" xr:uid="{82C53363-C297-4E83-935B-F8E7E1F175F6}"/>
    <cellStyle name="Comma 37 4 3 2 3 2" xfId="26992" xr:uid="{A5885470-C948-4832-9BCF-CB75DC166044}"/>
    <cellStyle name="Comma 37 4 3 2 3 2 2" xfId="48661" xr:uid="{1A964F31-9F94-4721-B137-74D7DBE1D460}"/>
    <cellStyle name="Comma 37 4 3 2 3 3" xfId="38195" xr:uid="{F9B21C3D-0F84-4FDB-AD6A-633B8567AE5B}"/>
    <cellStyle name="Comma 37 4 3 2 4" xfId="21760" xr:uid="{A6919D4E-A41E-4D77-A66D-69D7E0B2BC69}"/>
    <cellStyle name="Comma 37 4 3 2 4 2" xfId="43429" xr:uid="{604341EB-EB93-4718-B616-A86E524DADA5}"/>
    <cellStyle name="Comma 37 4 3 2 5" xfId="32963" xr:uid="{E5510BAE-F329-4595-BBB2-529FBFE1D77C}"/>
    <cellStyle name="Comma 37 4 3 3" xfId="10543" xr:uid="{2DDC1D7C-0DE2-45AD-86D1-7A0300DF0BAC}"/>
    <cellStyle name="Comma 37 4 3 3 2" xfId="15779" xr:uid="{43EB343E-CFF0-45D4-B02C-927F85612354}"/>
    <cellStyle name="Comma 37 4 3 3 2 2" xfId="26245" xr:uid="{17942FB2-BC20-4ABD-998D-C71002353BB7}"/>
    <cellStyle name="Comma 37 4 3 3 2 2 2" xfId="47914" xr:uid="{89887B24-E5F7-49C5-B4BC-F58D49C41639}"/>
    <cellStyle name="Comma 37 4 3 3 2 3" xfId="37448" xr:uid="{DDE0F0E6-330C-4475-A177-A12A4C90027D}"/>
    <cellStyle name="Comma 37 4 3 3 3" xfId="21013" xr:uid="{8F945722-A803-467E-A87C-95B34A64CE54}"/>
    <cellStyle name="Comma 37 4 3 3 3 2" xfId="42682" xr:uid="{9AE2BF1B-4FD6-4E64-A694-3F3DBD944C67}"/>
    <cellStyle name="Comma 37 4 3 3 4" xfId="32216" xr:uid="{992A71D7-C81B-4B77-8A53-FB18CB2EE840}"/>
    <cellStyle name="Comma 37 4 3 4" xfId="12037" xr:uid="{40B30A2D-6E5E-42D2-8C18-3BC2D79C7178}"/>
    <cellStyle name="Comma 37 4 3 4 2" xfId="17273" xr:uid="{AB651C13-A5BC-4546-A5EA-C19579671F09}"/>
    <cellStyle name="Comma 37 4 3 4 2 2" xfId="27739" xr:uid="{5703FF48-9047-4263-8DD2-4BB77E73906C}"/>
    <cellStyle name="Comma 37 4 3 4 2 2 2" xfId="49408" xr:uid="{3CA7CEB8-13FF-4422-B3DB-B636E1643385}"/>
    <cellStyle name="Comma 37 4 3 4 2 3" xfId="38942" xr:uid="{89AA14A8-DD3E-420D-9155-8F7A57597A24}"/>
    <cellStyle name="Comma 37 4 3 4 3" xfId="22507" xr:uid="{EA7703CA-EA04-4AD5-B6B2-2F07D6675B43}"/>
    <cellStyle name="Comma 37 4 3 4 3 2" xfId="44176" xr:uid="{B47E2D4B-2B26-4880-862F-B86E413D25A8}"/>
    <cellStyle name="Comma 37 4 3 4 4" xfId="33710" xr:uid="{667D337E-E75D-4A1F-B85E-30EB9D3ADF70}"/>
    <cellStyle name="Comma 37 4 3 5" xfId="14280" xr:uid="{F3B94056-86A3-4914-9259-813ABFF1DD83}"/>
    <cellStyle name="Comma 37 4 3 5 2" xfId="19512" xr:uid="{769C9E31-F044-404E-B308-816F535F6B4A}"/>
    <cellStyle name="Comma 37 4 3 5 2 2" xfId="29978" xr:uid="{C7AC7BE0-FC09-41CC-AA79-EC6298D75D88}"/>
    <cellStyle name="Comma 37 4 3 5 2 2 2" xfId="51647" xr:uid="{4DCD57C9-C308-4082-8318-C27C98502ADD}"/>
    <cellStyle name="Comma 37 4 3 5 2 3" xfId="41181" xr:uid="{608CF05B-1906-4025-828F-C82E9256B4CA}"/>
    <cellStyle name="Comma 37 4 3 5 3" xfId="24746" xr:uid="{FAD60EEF-FD2B-4A14-80F9-0A9AC6DBD851}"/>
    <cellStyle name="Comma 37 4 3 5 3 2" xfId="46415" xr:uid="{B7CF4984-E940-41E0-92AD-0F45A2220666}"/>
    <cellStyle name="Comma 37 4 3 5 4" xfId="35949" xr:uid="{8F541C03-AD9B-4B41-9544-920B1272A08A}"/>
    <cellStyle name="Comma 37 4 3 6" xfId="15033" xr:uid="{A9F3ED34-A284-486F-87F8-6D1AB4DD28AA}"/>
    <cellStyle name="Comma 37 4 3 6 2" xfId="25499" xr:uid="{1B648890-B628-443B-8C57-37B8E608A050}"/>
    <cellStyle name="Comma 37 4 3 6 2 2" xfId="47168" xr:uid="{7F9B2DB8-8CA9-4470-9486-4B79A08A002F}"/>
    <cellStyle name="Comma 37 4 3 6 3" xfId="36702" xr:uid="{BDE3088A-688E-4DA8-89EC-1E27409C05DC}"/>
    <cellStyle name="Comma 37 4 3 7" xfId="20267" xr:uid="{9FE93CF2-4402-4102-8C52-48285F44DDB7}"/>
    <cellStyle name="Comma 37 4 3 7 2" xfId="41936" xr:uid="{833A52C8-37F1-476C-ACAE-772D8B8F942F}"/>
    <cellStyle name="Comma 37 4 3 8" xfId="31470" xr:uid="{8AF1AB64-8B7D-416B-B884-E5DBE4322CCB}"/>
    <cellStyle name="Comma 37 4 4" xfId="13537" xr:uid="{93483392-825B-491D-98AC-8C40B919F266}"/>
    <cellStyle name="Comma 37 4 4 2" xfId="18769" xr:uid="{6A93ED7B-1FE8-413A-86E6-5D4A3F8B070E}"/>
    <cellStyle name="Comma 37 4 4 2 2" xfId="29235" xr:uid="{3172AD97-C62D-4472-893D-ACDF28C2C31D}"/>
    <cellStyle name="Comma 37 4 4 2 2 2" xfId="50904" xr:uid="{80DB479D-3F22-4FB7-9C82-8CFA5C74D5AC}"/>
    <cellStyle name="Comma 37 4 4 2 3" xfId="40438" xr:uid="{FC2BC3BE-CFDA-44E6-B6ED-EB1043BA6BD3}"/>
    <cellStyle name="Comma 37 4 4 3" xfId="24003" xr:uid="{C723B33C-43AD-4189-BFE3-62EBE1B0AF11}"/>
    <cellStyle name="Comma 37 4 4 3 2" xfId="45672" xr:uid="{FB825F3C-4A1D-46CB-B57E-BE83BAE33D73}"/>
    <cellStyle name="Comma 37 4 4 4" xfId="35206" xr:uid="{36F970EC-3AE5-4284-BFD8-9F19920DDEB8}"/>
    <cellStyle name="Comma 37 4 5" xfId="30727" xr:uid="{687D8F19-0269-4A69-9AFB-3BD6FD8EDBAF}"/>
    <cellStyle name="Comma 37 5" xfId="9198" xr:uid="{00000000-0005-0000-0000-000039020000}"/>
    <cellStyle name="Comma 37 5 2" xfId="9947" xr:uid="{CDD8C873-8F4F-4C80-9557-771A2FB2AFF6}"/>
    <cellStyle name="Comma 37 5 2 2" xfId="11456" xr:uid="{82592D6C-BED9-41D4-96AF-17E25E56C3BE}"/>
    <cellStyle name="Comma 37 5 2 2 2" xfId="12950" xr:uid="{98E8A1E3-AA82-4F26-BE77-83DFF8E1EE85}"/>
    <cellStyle name="Comma 37 5 2 2 2 2" xfId="18186" xr:uid="{C93CBD7B-BCB4-43A1-8936-C0DE73F53870}"/>
    <cellStyle name="Comma 37 5 2 2 2 2 2" xfId="28652" xr:uid="{486FB8E0-2559-4FC0-AF48-3C4C6EFFA742}"/>
    <cellStyle name="Comma 37 5 2 2 2 2 2 2" xfId="50321" xr:uid="{AB2B26FE-98F8-4EE5-B649-BE5A07630215}"/>
    <cellStyle name="Comma 37 5 2 2 2 2 3" xfId="39855" xr:uid="{2211B861-AEC0-4A06-9958-8F75B3D1D011}"/>
    <cellStyle name="Comma 37 5 2 2 2 3" xfId="23420" xr:uid="{C79A7495-92C3-46D8-8F13-D05534843021}"/>
    <cellStyle name="Comma 37 5 2 2 2 3 2" xfId="45089" xr:uid="{CB60D828-3F6A-4B6D-905F-879ABDCAEE03}"/>
    <cellStyle name="Comma 37 5 2 2 2 4" xfId="34623" xr:uid="{E3B9B8B1-78E4-431D-980B-7E2861ECEBA6}"/>
    <cellStyle name="Comma 37 5 2 2 3" xfId="16692" xr:uid="{589BFA88-C9DB-4A35-B643-D756E1F9FB43}"/>
    <cellStyle name="Comma 37 5 2 2 3 2" xfId="27158" xr:uid="{85D58AC5-99BC-403B-B4AB-8F1995827965}"/>
    <cellStyle name="Comma 37 5 2 2 3 2 2" xfId="48827" xr:uid="{0F7B0225-3808-48DC-8252-CD8F84A50137}"/>
    <cellStyle name="Comma 37 5 2 2 3 3" xfId="38361" xr:uid="{754B9947-D7D6-472D-8DB2-DB3320D92D74}"/>
    <cellStyle name="Comma 37 5 2 2 4" xfId="21926" xr:uid="{54D06F03-D36A-48B2-A53E-36E17C4D1901}"/>
    <cellStyle name="Comma 37 5 2 2 4 2" xfId="43595" xr:uid="{E05EB6ED-89BF-49ED-92A3-9F2DF9CDA82E}"/>
    <cellStyle name="Comma 37 5 2 2 5" xfId="33129" xr:uid="{DA405F93-8AFA-4F35-AE96-5213052FACCE}"/>
    <cellStyle name="Comma 37 5 2 3" xfId="10709" xr:uid="{CE08841F-303E-4510-BF1C-763CFEC8AD1C}"/>
    <cellStyle name="Comma 37 5 2 3 2" xfId="15945" xr:uid="{3FF183A3-449D-422E-8E34-34AE2C700788}"/>
    <cellStyle name="Comma 37 5 2 3 2 2" xfId="26411" xr:uid="{D17E2D7B-FE3F-4FD4-ADF2-CD14D2ACD7A4}"/>
    <cellStyle name="Comma 37 5 2 3 2 2 2" xfId="48080" xr:uid="{972FB6AD-0FF9-4EF6-9605-AD310EBA3674}"/>
    <cellStyle name="Comma 37 5 2 3 2 3" xfId="37614" xr:uid="{1A72784B-117E-4E07-A162-5708B1D24C87}"/>
    <cellStyle name="Comma 37 5 2 3 3" xfId="21179" xr:uid="{B7EE3FEB-38ED-4A5C-8431-0F4E1FA31CF2}"/>
    <cellStyle name="Comma 37 5 2 3 3 2" xfId="42848" xr:uid="{D4D9A810-475C-417B-A03C-EDE7468FFF0C}"/>
    <cellStyle name="Comma 37 5 2 3 4" xfId="32382" xr:uid="{4B3E1E8D-55E3-4847-A6E2-0E4DA5ADACB4}"/>
    <cellStyle name="Comma 37 5 2 4" xfId="12203" xr:uid="{FA93C1FD-BAE9-405D-B277-E41C2A40AFAA}"/>
    <cellStyle name="Comma 37 5 2 4 2" xfId="17439" xr:uid="{CC7A13F8-1C32-49BF-AC61-9F03FC32FDB0}"/>
    <cellStyle name="Comma 37 5 2 4 2 2" xfId="27905" xr:uid="{AFDD2508-0FB5-47DD-A6EB-BB586A17ADCB}"/>
    <cellStyle name="Comma 37 5 2 4 2 2 2" xfId="49574" xr:uid="{6943DD62-9D79-4042-85FB-15113A238BCC}"/>
    <cellStyle name="Comma 37 5 2 4 2 3" xfId="39108" xr:uid="{A50A243C-1D68-4B83-AF0C-C95224501ED7}"/>
    <cellStyle name="Comma 37 5 2 4 3" xfId="22673" xr:uid="{2D039E75-D8CA-4023-8089-D6ACA5A5478F}"/>
    <cellStyle name="Comma 37 5 2 4 3 2" xfId="44342" xr:uid="{B1A33E18-4B94-43EF-8D22-EFF980BA0B0E}"/>
    <cellStyle name="Comma 37 5 2 4 4" xfId="33876" xr:uid="{81323CE0-E489-4506-B7AA-DEEF7EDC276D}"/>
    <cellStyle name="Comma 37 5 2 5" xfId="14446" xr:uid="{CC5C5916-4ECC-4C03-9320-92DDA7917BAB}"/>
    <cellStyle name="Comma 37 5 2 5 2" xfId="19678" xr:uid="{D7ABDA94-CED9-411A-89A0-3B01D028B392}"/>
    <cellStyle name="Comma 37 5 2 5 2 2" xfId="30144" xr:uid="{A506EC01-5601-45E3-A602-EE189F7DEE67}"/>
    <cellStyle name="Comma 37 5 2 5 2 2 2" xfId="51813" xr:uid="{A536AAA1-73E0-43CA-983C-14B8C3694329}"/>
    <cellStyle name="Comma 37 5 2 5 2 3" xfId="41347" xr:uid="{9BA12D49-7D6A-4F31-8386-B0D28E550928}"/>
    <cellStyle name="Comma 37 5 2 5 3" xfId="24912" xr:uid="{CA5B84E5-7CBA-4148-8451-406123F1A576}"/>
    <cellStyle name="Comma 37 5 2 5 3 2" xfId="46581" xr:uid="{9A558845-3515-4D44-AA23-F88EEB7D8EEA}"/>
    <cellStyle name="Comma 37 5 2 5 4" xfId="36115" xr:uid="{BD31971C-651D-4225-9950-3F4F3CBB0D28}"/>
    <cellStyle name="Comma 37 5 2 6" xfId="15199" xr:uid="{A8516CE4-72CA-4474-826C-3385AE9FD829}"/>
    <cellStyle name="Comma 37 5 2 6 2" xfId="25665" xr:uid="{2E9F95FB-2ACD-448E-A969-F2ADBD86FF58}"/>
    <cellStyle name="Comma 37 5 2 6 2 2" xfId="47334" xr:uid="{A3AAA732-A73D-49F0-AC26-ACBC68455FFA}"/>
    <cellStyle name="Comma 37 5 2 6 3" xfId="36868" xr:uid="{4EECDD27-A6E6-4F2A-8301-4B78C3B473F6}"/>
    <cellStyle name="Comma 37 5 2 7" xfId="20433" xr:uid="{72F1C37E-D254-486B-9252-38E95D0EEE0B}"/>
    <cellStyle name="Comma 37 5 2 7 2" xfId="42102" xr:uid="{14307D8C-8537-4DD5-8004-AAC4A0606E3C}"/>
    <cellStyle name="Comma 37 5 2 8" xfId="31636" xr:uid="{E82003E0-1C06-4C59-A258-3492834C32E2}"/>
    <cellStyle name="Comma 37 5 3" xfId="13701" xr:uid="{4AD7D77F-7DB2-4FA6-98E9-C85C8412C27A}"/>
    <cellStyle name="Comma 37 5 3 2" xfId="18933" xr:uid="{FE6DC189-3EBD-45F9-AEF6-F01FCCC6DAB1}"/>
    <cellStyle name="Comma 37 5 3 2 2" xfId="29399" xr:uid="{9AA3684C-43FE-4C65-BCCB-8508D929052D}"/>
    <cellStyle name="Comma 37 5 3 2 2 2" xfId="51068" xr:uid="{E9763FFF-211C-4782-94B3-8527A75BCE43}"/>
    <cellStyle name="Comma 37 5 3 2 3" xfId="40602" xr:uid="{ABBCD298-0D70-4CFE-AE17-C1E63BA19E01}"/>
    <cellStyle name="Comma 37 5 3 3" xfId="24167" xr:uid="{48EDC151-1FC4-4F3D-9233-6F3255B5624B}"/>
    <cellStyle name="Comma 37 5 3 3 2" xfId="45836" xr:uid="{C1380154-2D1E-4E4B-A8FA-AACCF34C7DDC}"/>
    <cellStyle name="Comma 37 5 3 4" xfId="35370" xr:uid="{740A3C43-8929-4E9E-BBA0-24BD587CAA3E}"/>
    <cellStyle name="Comma 37 5 4" xfId="30891" xr:uid="{B0E15D5C-8B13-4C49-8B71-832EA0FCBA27}"/>
    <cellStyle name="Comma 37 6" xfId="9573" xr:uid="{81D6F850-F988-482A-81B1-C2FFA4EDC435}"/>
    <cellStyle name="Comma 37 6 2" xfId="11082" xr:uid="{92A0B4F0-B158-4B9A-9020-0EAF6A5228C4}"/>
    <cellStyle name="Comma 37 6 2 2" xfId="12576" xr:uid="{DB388E43-506B-4417-8BAB-044EB30A19B2}"/>
    <cellStyle name="Comma 37 6 2 2 2" xfId="17812" xr:uid="{54D36194-BC53-414E-92A5-0423764080CF}"/>
    <cellStyle name="Comma 37 6 2 2 2 2" xfId="28278" xr:uid="{DD3B6940-9B75-4FB8-90AB-0FAFEED581D3}"/>
    <cellStyle name="Comma 37 6 2 2 2 2 2" xfId="49947" xr:uid="{0378E1FF-6929-4FEF-B033-52EBC07CDF3C}"/>
    <cellStyle name="Comma 37 6 2 2 2 3" xfId="39481" xr:uid="{17F64FEF-DC0D-4487-B2E4-17024A4E8FDB}"/>
    <cellStyle name="Comma 37 6 2 2 3" xfId="23046" xr:uid="{E94B146D-50FB-46A4-8C5C-D9498AB64BF0}"/>
    <cellStyle name="Comma 37 6 2 2 3 2" xfId="44715" xr:uid="{95AD346E-346F-4FE8-9CBD-9D972E979DC1}"/>
    <cellStyle name="Comma 37 6 2 2 4" xfId="34249" xr:uid="{0B934477-C4FA-4086-8CC9-0B181D281E36}"/>
    <cellStyle name="Comma 37 6 2 3" xfId="16318" xr:uid="{895A2E04-7565-4D37-9A40-DEC7AD603D59}"/>
    <cellStyle name="Comma 37 6 2 3 2" xfId="26784" xr:uid="{639C76EC-0FE9-466B-B975-9AF903DAA73F}"/>
    <cellStyle name="Comma 37 6 2 3 2 2" xfId="48453" xr:uid="{DF67AB23-83AA-4EA4-A238-1D6D50E744EE}"/>
    <cellStyle name="Comma 37 6 2 3 3" xfId="37987" xr:uid="{99EE0B6D-7C45-40CD-BEB4-071F4D3AB536}"/>
    <cellStyle name="Comma 37 6 2 4" xfId="21552" xr:uid="{74696C3A-6311-464D-A434-8036E621865F}"/>
    <cellStyle name="Comma 37 6 2 4 2" xfId="43221" xr:uid="{9093351F-7CA3-4BD7-BBD4-087D8AB0C74C}"/>
    <cellStyle name="Comma 37 6 2 5" xfId="32755" xr:uid="{09650B7C-A1DB-4C4E-B3CE-65B8845A007C}"/>
    <cellStyle name="Comma 37 6 3" xfId="10335" xr:uid="{9F3DD039-E129-459D-B37E-F2EBABCEB203}"/>
    <cellStyle name="Comma 37 6 3 2" xfId="15571" xr:uid="{C9696EF2-948E-445F-BC70-5CD781B45E83}"/>
    <cellStyle name="Comma 37 6 3 2 2" xfId="26037" xr:uid="{44DC49F6-E7CC-48B7-8F64-FDF1929E193E}"/>
    <cellStyle name="Comma 37 6 3 2 2 2" xfId="47706" xr:uid="{90BBE33C-B2E8-4B3D-84DD-4F1337958F9F}"/>
    <cellStyle name="Comma 37 6 3 2 3" xfId="37240" xr:uid="{DB5C3CF4-FFFB-42DD-B0C4-C4C87DDA3280}"/>
    <cellStyle name="Comma 37 6 3 3" xfId="20805" xr:uid="{94276B1E-A9CC-4ABB-A897-8A7E9DAE4933}"/>
    <cellStyle name="Comma 37 6 3 3 2" xfId="42474" xr:uid="{5FFBC72F-1BD9-4A2B-A80B-874BA2FDB7D0}"/>
    <cellStyle name="Comma 37 6 3 4" xfId="32008" xr:uid="{89E996AD-303F-44D6-A240-F2C3E4D03B57}"/>
    <cellStyle name="Comma 37 6 4" xfId="11829" xr:uid="{C618DC48-B37E-4AD4-9795-40546BC517BF}"/>
    <cellStyle name="Comma 37 6 4 2" xfId="17065" xr:uid="{B67EF218-4ED5-490A-B44C-139DD58F3657}"/>
    <cellStyle name="Comma 37 6 4 2 2" xfId="27531" xr:uid="{6588E9F4-6900-4221-993F-F60A04216734}"/>
    <cellStyle name="Comma 37 6 4 2 2 2" xfId="49200" xr:uid="{8099295E-BC99-4FC6-B1D3-7B38AFA9CA89}"/>
    <cellStyle name="Comma 37 6 4 2 3" xfId="38734" xr:uid="{B0C5C0A7-A42D-4B8F-A635-00CD9D911ECD}"/>
    <cellStyle name="Comma 37 6 4 3" xfId="22299" xr:uid="{48087615-A722-4441-9539-0DA2B1EADB84}"/>
    <cellStyle name="Comma 37 6 4 3 2" xfId="43968" xr:uid="{59CCE780-7785-4624-B63A-E263E51EF263}"/>
    <cellStyle name="Comma 37 6 4 4" xfId="33502" xr:uid="{D88A25AA-B07B-4CE9-8A82-634634FFAD17}"/>
    <cellStyle name="Comma 37 6 5" xfId="14072" xr:uid="{F3B6C69F-ED09-4FF5-A6B5-E75A220BD307}"/>
    <cellStyle name="Comma 37 6 5 2" xfId="19304" xr:uid="{944BDEAC-1605-458E-A0AC-44FC2AD4AF9D}"/>
    <cellStyle name="Comma 37 6 5 2 2" xfId="29770" xr:uid="{9D7174BA-649F-4B06-A190-E641778A5F72}"/>
    <cellStyle name="Comma 37 6 5 2 2 2" xfId="51439" xr:uid="{51E56B08-76D5-4789-8B93-3CD5100A3601}"/>
    <cellStyle name="Comma 37 6 5 2 3" xfId="40973" xr:uid="{4B2DEF22-6065-4379-A0CB-83728D356CBD}"/>
    <cellStyle name="Comma 37 6 5 3" xfId="24538" xr:uid="{224E1D55-4ED1-4C68-928C-CB8A32FD4A41}"/>
    <cellStyle name="Comma 37 6 5 3 2" xfId="46207" xr:uid="{9641B5A6-4D65-4469-BE81-12A600750C23}"/>
    <cellStyle name="Comma 37 6 5 4" xfId="35741" xr:uid="{45D03AA2-C5A7-484E-AB24-151D9B2AC83D}"/>
    <cellStyle name="Comma 37 6 6" xfId="14825" xr:uid="{5284C252-4A5D-4525-A135-415AFDAD4193}"/>
    <cellStyle name="Comma 37 6 6 2" xfId="25291" xr:uid="{9E44462C-903D-4881-A3AE-BCC87C9C019A}"/>
    <cellStyle name="Comma 37 6 6 2 2" xfId="46960" xr:uid="{D62A1727-E556-4ACF-942C-915B3962ABB0}"/>
    <cellStyle name="Comma 37 6 6 3" xfId="36494" xr:uid="{6D18188E-9719-4BBE-909F-FD173FD83744}"/>
    <cellStyle name="Comma 37 6 7" xfId="20059" xr:uid="{D7A2A2E1-EEE9-47D2-AA1B-38564749D29A}"/>
    <cellStyle name="Comma 37 6 7 2" xfId="41728" xr:uid="{D0666996-0AFE-4F0B-B043-E4251AA8C5DD}"/>
    <cellStyle name="Comma 37 6 8" xfId="31262" xr:uid="{62AA8C7E-0D25-41C8-AAC8-FE49AEC1C91D}"/>
    <cellStyle name="Comma 37 7" xfId="13330" xr:uid="{D6A99B8F-4C1D-490C-B06B-2C5B446D6E7B}"/>
    <cellStyle name="Comma 37 7 2" xfId="18562" xr:uid="{6F6D61BF-0A09-478B-815B-75F82A2D13A6}"/>
    <cellStyle name="Comma 37 7 2 2" xfId="29028" xr:uid="{8D017A29-1C39-4E33-AFA1-564797F02BFE}"/>
    <cellStyle name="Comma 37 7 2 2 2" xfId="50697" xr:uid="{5444E0F8-5B43-4996-B865-37A9B6372B87}"/>
    <cellStyle name="Comma 37 7 2 3" xfId="40231" xr:uid="{0DE3C4E6-C897-4306-90E7-9987523614DF}"/>
    <cellStyle name="Comma 37 7 3" xfId="23796" xr:uid="{D162E2E1-8B16-433D-B616-5B135453DFF6}"/>
    <cellStyle name="Comma 37 7 3 2" xfId="45465" xr:uid="{F942DBFC-01CC-4131-AE9E-FA3EC2A741CC}"/>
    <cellStyle name="Comma 37 7 4" xfId="34999" xr:uid="{1295B5BB-6ED2-4525-92F6-409CAA9B1879}"/>
    <cellStyle name="Comma 37 8" xfId="30520" xr:uid="{C6C522E5-CFFA-4A26-816E-0AFD7F259F28}"/>
    <cellStyle name="Comma 38" xfId="326" xr:uid="{00000000-0005-0000-0000-00003A020000}"/>
    <cellStyle name="Comma 38 2" xfId="530" xr:uid="{00000000-0005-0000-0000-00003B020000}"/>
    <cellStyle name="Comma 38 2 2" xfId="1867" xr:uid="{00000000-0005-0000-0000-00003C020000}"/>
    <cellStyle name="Comma 38 2 2 2" xfId="9436" xr:uid="{00000000-0005-0000-0000-00003D020000}"/>
    <cellStyle name="Comma 38 2 2 2 2" xfId="10185" xr:uid="{7152E2D5-6B34-4783-B82E-C4D2AFCC1E13}"/>
    <cellStyle name="Comma 38 2 2 2 2 2" xfId="11694" xr:uid="{F99C9019-AA61-403B-B680-84E1121F07BC}"/>
    <cellStyle name="Comma 38 2 2 2 2 2 2" xfId="13188" xr:uid="{2EFFCABB-E5F1-40E2-940E-942490116573}"/>
    <cellStyle name="Comma 38 2 2 2 2 2 2 2" xfId="18424" xr:uid="{7E097ACF-298E-4D12-9C3E-F2F5D8E319F8}"/>
    <cellStyle name="Comma 38 2 2 2 2 2 2 2 2" xfId="28890" xr:uid="{CA3E4D13-6C25-424A-9F2E-B6FD4DAC22A9}"/>
    <cellStyle name="Comma 38 2 2 2 2 2 2 2 2 2" xfId="50559" xr:uid="{D5760071-6978-4C69-86B2-141963D18ED2}"/>
    <cellStyle name="Comma 38 2 2 2 2 2 2 2 3" xfId="40093" xr:uid="{0B33A7B6-A9CF-418E-97DE-73E42974EB3F}"/>
    <cellStyle name="Comma 38 2 2 2 2 2 2 3" xfId="23658" xr:uid="{7F6DE6D3-36A2-44BC-8C98-7B3F9053C273}"/>
    <cellStyle name="Comma 38 2 2 2 2 2 2 3 2" xfId="45327" xr:uid="{C66B8997-C22C-4914-9FDB-47E71CD870E1}"/>
    <cellStyle name="Comma 38 2 2 2 2 2 2 4" xfId="34861" xr:uid="{D3FB9866-98D7-4DF0-8EE3-FA22F29C51D2}"/>
    <cellStyle name="Comma 38 2 2 2 2 2 3" xfId="16930" xr:uid="{135B79A6-B0FD-4BEE-A70F-BCF104A04FA4}"/>
    <cellStyle name="Comma 38 2 2 2 2 2 3 2" xfId="27396" xr:uid="{BA5B9C92-F967-4583-B67B-EAA908271161}"/>
    <cellStyle name="Comma 38 2 2 2 2 2 3 2 2" xfId="49065" xr:uid="{1C3A5A01-9617-4DC2-B491-E30340ACABB2}"/>
    <cellStyle name="Comma 38 2 2 2 2 2 3 3" xfId="38599" xr:uid="{F06ED143-0E46-4FAA-823A-79C120FA83DE}"/>
    <cellStyle name="Comma 38 2 2 2 2 2 4" xfId="22164" xr:uid="{E38188D2-1455-433E-BCED-6E99FD0C29B9}"/>
    <cellStyle name="Comma 38 2 2 2 2 2 4 2" xfId="43833" xr:uid="{608EE996-0FDD-43A2-A5F8-A8A83CE604B5}"/>
    <cellStyle name="Comma 38 2 2 2 2 2 5" xfId="33367" xr:uid="{4A6D9954-A1FA-48B6-BAB2-B6654545A743}"/>
    <cellStyle name="Comma 38 2 2 2 2 3" xfId="10947" xr:uid="{2A058A9E-BF9E-4F7E-8BE1-4C20E5D95909}"/>
    <cellStyle name="Comma 38 2 2 2 2 3 2" xfId="16183" xr:uid="{2EA7BCAB-BD32-4FE1-BC93-6D1B72D9FD53}"/>
    <cellStyle name="Comma 38 2 2 2 2 3 2 2" xfId="26649" xr:uid="{4A04E0B7-966D-45F8-BC63-23E8BE5F5673}"/>
    <cellStyle name="Comma 38 2 2 2 2 3 2 2 2" xfId="48318" xr:uid="{96EB59D8-8C81-4B1F-81CE-A9BD9FAF77F5}"/>
    <cellStyle name="Comma 38 2 2 2 2 3 2 3" xfId="37852" xr:uid="{73FA2026-C9FB-428E-9F14-F7C4AFB87A70}"/>
    <cellStyle name="Comma 38 2 2 2 2 3 3" xfId="21417" xr:uid="{3CFC7F23-F26C-4621-9224-4C8185D3D9F2}"/>
    <cellStyle name="Comma 38 2 2 2 2 3 3 2" xfId="43086" xr:uid="{62B6C507-50B6-4CB7-8E0C-023100734518}"/>
    <cellStyle name="Comma 38 2 2 2 2 3 4" xfId="32620" xr:uid="{61FE99A7-3FF9-44DB-9EE8-954C5813B201}"/>
    <cellStyle name="Comma 38 2 2 2 2 4" xfId="12441" xr:uid="{C864A761-F933-4BC8-A73C-92AA42443D0F}"/>
    <cellStyle name="Comma 38 2 2 2 2 4 2" xfId="17677" xr:uid="{AE1B5216-C875-4DFB-8701-99A3F7FB84FD}"/>
    <cellStyle name="Comma 38 2 2 2 2 4 2 2" xfId="28143" xr:uid="{399EB9EB-9EF6-4DA4-93A2-7700ED4CCCF5}"/>
    <cellStyle name="Comma 38 2 2 2 2 4 2 2 2" xfId="49812" xr:uid="{F94EA21C-D606-4BD2-BA7E-88AE2DBCC75B}"/>
    <cellStyle name="Comma 38 2 2 2 2 4 2 3" xfId="39346" xr:uid="{7BD511CA-4DED-4820-A91D-A83CD54C1E21}"/>
    <cellStyle name="Comma 38 2 2 2 2 4 3" xfId="22911" xr:uid="{43D87963-368F-4E68-909D-5032E53C0629}"/>
    <cellStyle name="Comma 38 2 2 2 2 4 3 2" xfId="44580" xr:uid="{49FE452F-1F99-40DA-9A56-555A2CF72246}"/>
    <cellStyle name="Comma 38 2 2 2 2 4 4" xfId="34114" xr:uid="{BFFAEF42-EC42-4808-B617-08645BC81A2B}"/>
    <cellStyle name="Comma 38 2 2 2 2 5" xfId="14684" xr:uid="{B130818C-9C58-4ED0-9B31-616D7676196E}"/>
    <cellStyle name="Comma 38 2 2 2 2 5 2" xfId="19916" xr:uid="{9CDFC5E7-77C7-49BD-AE9F-E4FD726C13F4}"/>
    <cellStyle name="Comma 38 2 2 2 2 5 2 2" xfId="30382" xr:uid="{0DAB2929-B8B2-40D6-847D-53887B89B5F9}"/>
    <cellStyle name="Comma 38 2 2 2 2 5 2 2 2" xfId="52051" xr:uid="{D6242A72-9919-4F17-813E-12499D6B57D7}"/>
    <cellStyle name="Comma 38 2 2 2 2 5 2 3" xfId="41585" xr:uid="{EE854F15-E3AF-432B-BB63-3F7E25A2EAFC}"/>
    <cellStyle name="Comma 38 2 2 2 2 5 3" xfId="25150" xr:uid="{7BE57B2A-6D4F-46C8-8058-56AFF6C9BEB3}"/>
    <cellStyle name="Comma 38 2 2 2 2 5 3 2" xfId="46819" xr:uid="{BEA21593-A5FA-449F-9C6F-2E2B2B3739A4}"/>
    <cellStyle name="Comma 38 2 2 2 2 5 4" xfId="36353" xr:uid="{ACBD254B-C7BB-462E-AD53-BF58DB7142CB}"/>
    <cellStyle name="Comma 38 2 2 2 2 6" xfId="15437" xr:uid="{9E66C848-CAC7-476F-8D86-C6C82FACCEC6}"/>
    <cellStyle name="Comma 38 2 2 2 2 6 2" xfId="25903" xr:uid="{9796E717-14FC-4892-A7EC-7AB4C2EE3C82}"/>
    <cellStyle name="Comma 38 2 2 2 2 6 2 2" xfId="47572" xr:uid="{8CFF7936-2259-4BEF-A394-D9938FBBF71A}"/>
    <cellStyle name="Comma 38 2 2 2 2 6 3" xfId="37106" xr:uid="{97520EE9-1F3C-4C05-8A09-F7D330E33EB4}"/>
    <cellStyle name="Comma 38 2 2 2 2 7" xfId="20671" xr:uid="{4A61C771-CEFB-4D9A-B4E7-EDE9CB175DD9}"/>
    <cellStyle name="Comma 38 2 2 2 2 7 2" xfId="42340" xr:uid="{1252426A-A051-4BA3-A273-82DF37530331}"/>
    <cellStyle name="Comma 38 2 2 2 2 8" xfId="31874" xr:uid="{AE943031-D723-4EED-84C8-94657C4DD44F}"/>
    <cellStyle name="Comma 38 2 2 2 3" xfId="13939" xr:uid="{553D9D0A-8BCB-4B7E-82C3-02219E604EB3}"/>
    <cellStyle name="Comma 38 2 2 2 3 2" xfId="19171" xr:uid="{65427727-4449-484F-8EE2-FA5E2D510101}"/>
    <cellStyle name="Comma 38 2 2 2 3 2 2" xfId="29637" xr:uid="{749770E8-CE66-4981-80EF-ED9076B5E775}"/>
    <cellStyle name="Comma 38 2 2 2 3 2 2 2" xfId="51306" xr:uid="{BB05AD04-19AE-44D9-B1AA-49E085633DF8}"/>
    <cellStyle name="Comma 38 2 2 2 3 2 3" xfId="40840" xr:uid="{5BD634DF-704E-45D5-AD6A-4FC0080DB8A4}"/>
    <cellStyle name="Comma 38 2 2 2 3 3" xfId="24405" xr:uid="{7A08390C-0888-44C1-8F2D-99CF9CFEB4CF}"/>
    <cellStyle name="Comma 38 2 2 2 3 3 2" xfId="46074" xr:uid="{19D21266-66AB-47A9-A453-2000ABAF01FA}"/>
    <cellStyle name="Comma 38 2 2 2 3 4" xfId="35608" xr:uid="{3D57FA33-FC1B-45A7-AED3-5EA94B837BB7}"/>
    <cellStyle name="Comma 38 2 2 2 4" xfId="31129" xr:uid="{52FA8E8B-71C5-4DC8-81FC-29FCC827610F}"/>
    <cellStyle name="Comma 38 2 2 3" xfId="9812" xr:uid="{E67EC5DD-9080-4353-812A-3C81EA81D519}"/>
    <cellStyle name="Comma 38 2 2 3 2" xfId="11321" xr:uid="{1C61DB89-0716-4DED-8F97-8F2E80621E00}"/>
    <cellStyle name="Comma 38 2 2 3 2 2" xfId="12815" xr:uid="{6764B396-E9AC-4C71-9D6B-5A3EC1C8BED9}"/>
    <cellStyle name="Comma 38 2 2 3 2 2 2" xfId="18051" xr:uid="{A7247488-6F07-4135-A7BD-441A00401F50}"/>
    <cellStyle name="Comma 38 2 2 3 2 2 2 2" xfId="28517" xr:uid="{5A80A904-9AE6-4D3C-81D8-A672ECC9C2F4}"/>
    <cellStyle name="Comma 38 2 2 3 2 2 2 2 2" xfId="50186" xr:uid="{341B3B49-7B72-4DB0-8FEF-2B5D9268C653}"/>
    <cellStyle name="Comma 38 2 2 3 2 2 2 3" xfId="39720" xr:uid="{1BD6C2C8-C190-4370-A7F1-78446021A39A}"/>
    <cellStyle name="Comma 38 2 2 3 2 2 3" xfId="23285" xr:uid="{74D76C47-6FAE-4255-A52A-47D80AB19F06}"/>
    <cellStyle name="Comma 38 2 2 3 2 2 3 2" xfId="44954" xr:uid="{54CFA9DC-AAF1-4948-BEDD-E76031EC91EB}"/>
    <cellStyle name="Comma 38 2 2 3 2 2 4" xfId="34488" xr:uid="{CE069747-1715-47C6-97BA-519AD6C28470}"/>
    <cellStyle name="Comma 38 2 2 3 2 3" xfId="16557" xr:uid="{A57B6BEB-938F-4BDC-BB8D-52B8275EF4E8}"/>
    <cellStyle name="Comma 38 2 2 3 2 3 2" xfId="27023" xr:uid="{92DC17F4-8E48-4E0C-A956-8525E7F818D4}"/>
    <cellStyle name="Comma 38 2 2 3 2 3 2 2" xfId="48692" xr:uid="{50B41C60-66C9-41F4-98D1-46139639E67A}"/>
    <cellStyle name="Comma 38 2 2 3 2 3 3" xfId="38226" xr:uid="{B57D11FD-52A7-4D46-A9A7-D05B536CFBE4}"/>
    <cellStyle name="Comma 38 2 2 3 2 4" xfId="21791" xr:uid="{05FD3DAF-8E9B-42F1-8F08-4F8B55B56903}"/>
    <cellStyle name="Comma 38 2 2 3 2 4 2" xfId="43460" xr:uid="{8835C657-44B7-40F8-919F-480A682C62D0}"/>
    <cellStyle name="Comma 38 2 2 3 2 5" xfId="32994" xr:uid="{725DEE68-0A87-473E-BF7F-5FB2B3A9FCE0}"/>
    <cellStyle name="Comma 38 2 2 3 3" xfId="10574" xr:uid="{1DAA3C2E-8267-45EE-BA5F-70A439F70361}"/>
    <cellStyle name="Comma 38 2 2 3 3 2" xfId="15810" xr:uid="{D08BAF75-FBF2-46B8-9758-1398D085CC25}"/>
    <cellStyle name="Comma 38 2 2 3 3 2 2" xfId="26276" xr:uid="{7A45FE4D-6B57-4878-AC57-8111A301BF7B}"/>
    <cellStyle name="Comma 38 2 2 3 3 2 2 2" xfId="47945" xr:uid="{1BD6C454-2EA3-4A97-B27F-5CFC1324091D}"/>
    <cellStyle name="Comma 38 2 2 3 3 2 3" xfId="37479" xr:uid="{65E366BB-E432-4BC8-BCA6-1ECBCB0AEDFF}"/>
    <cellStyle name="Comma 38 2 2 3 3 3" xfId="21044" xr:uid="{96885DEA-DA87-4189-A77E-2B0A0679611A}"/>
    <cellStyle name="Comma 38 2 2 3 3 3 2" xfId="42713" xr:uid="{CD6B1E5E-72CA-410D-A44B-66141EB2CC87}"/>
    <cellStyle name="Comma 38 2 2 3 3 4" xfId="32247" xr:uid="{95927C0A-1566-4051-9EB2-6889F3E7DE8E}"/>
    <cellStyle name="Comma 38 2 2 3 4" xfId="12068" xr:uid="{7F974A3F-922F-42CE-BD94-8DF970D48E13}"/>
    <cellStyle name="Comma 38 2 2 3 4 2" xfId="17304" xr:uid="{C6EFB86D-1386-4E0F-A207-C0F85E2B7863}"/>
    <cellStyle name="Comma 38 2 2 3 4 2 2" xfId="27770" xr:uid="{0715480F-C220-4BD2-973B-5D07853B461D}"/>
    <cellStyle name="Comma 38 2 2 3 4 2 2 2" xfId="49439" xr:uid="{051A1642-288C-417A-BA96-FD91737BDA20}"/>
    <cellStyle name="Comma 38 2 2 3 4 2 3" xfId="38973" xr:uid="{1EDEC13C-3A59-45C0-AFB0-6F813B2FBF47}"/>
    <cellStyle name="Comma 38 2 2 3 4 3" xfId="22538" xr:uid="{81C0BDDA-AD48-4EF3-AC88-23A73872B857}"/>
    <cellStyle name="Comma 38 2 2 3 4 3 2" xfId="44207" xr:uid="{E2C2BD35-FD55-4D47-BEA9-71277C5C078D}"/>
    <cellStyle name="Comma 38 2 2 3 4 4" xfId="33741" xr:uid="{798B2BB8-B992-4AC3-AE33-788BCEC6860D}"/>
    <cellStyle name="Comma 38 2 2 3 5" xfId="14311" xr:uid="{08EA6335-4938-45C3-B850-A6A6E04925D6}"/>
    <cellStyle name="Comma 38 2 2 3 5 2" xfId="19543" xr:uid="{C004AD55-AC3D-4681-885E-5157394B32A6}"/>
    <cellStyle name="Comma 38 2 2 3 5 2 2" xfId="30009" xr:uid="{E79F4736-361A-454D-A12C-B57E9D8F77F1}"/>
    <cellStyle name="Comma 38 2 2 3 5 2 2 2" xfId="51678" xr:uid="{C3178D70-7E40-4326-9121-361E8F014125}"/>
    <cellStyle name="Comma 38 2 2 3 5 2 3" xfId="41212" xr:uid="{347A6467-7141-4D00-A5F4-13E982C860B0}"/>
    <cellStyle name="Comma 38 2 2 3 5 3" xfId="24777" xr:uid="{FAC41080-086B-4D53-96BB-9B23424FD487}"/>
    <cellStyle name="Comma 38 2 2 3 5 3 2" xfId="46446" xr:uid="{0B5B1A62-2E09-4F7A-A01A-19C04EF73361}"/>
    <cellStyle name="Comma 38 2 2 3 5 4" xfId="35980" xr:uid="{38F5AA77-C348-4D95-B7AD-A18C4FD54C20}"/>
    <cellStyle name="Comma 38 2 2 3 6" xfId="15064" xr:uid="{3F013F56-2564-464D-BE9E-89A35D325950}"/>
    <cellStyle name="Comma 38 2 2 3 6 2" xfId="25530" xr:uid="{553CF7E0-A087-4335-B682-552B03A1CE3A}"/>
    <cellStyle name="Comma 38 2 2 3 6 2 2" xfId="47199" xr:uid="{18C55091-E529-40D6-BF60-61EC804C3366}"/>
    <cellStyle name="Comma 38 2 2 3 6 3" xfId="36733" xr:uid="{D64F6F35-1F4E-4AFE-815B-44B53691A76E}"/>
    <cellStyle name="Comma 38 2 2 3 7" xfId="20298" xr:uid="{C3A915E9-DF8E-4EF6-9876-2F0DBF4E98F0}"/>
    <cellStyle name="Comma 38 2 2 3 7 2" xfId="41967" xr:uid="{B3B669E9-1759-4851-A704-948FBC43F876}"/>
    <cellStyle name="Comma 38 2 2 3 8" xfId="31501" xr:uid="{0BD2E102-C1EC-4935-9E97-BBB2C7B86515}"/>
    <cellStyle name="Comma 38 2 2 4" xfId="13568" xr:uid="{FAFC5781-D08E-4D4C-95FF-0D65A6D453AE}"/>
    <cellStyle name="Comma 38 2 2 4 2" xfId="18800" xr:uid="{A88D0311-295B-4284-8679-73F7DD2BA900}"/>
    <cellStyle name="Comma 38 2 2 4 2 2" xfId="29266" xr:uid="{1E287390-A4D4-49BF-A90B-FEA32DF06351}"/>
    <cellStyle name="Comma 38 2 2 4 2 2 2" xfId="50935" xr:uid="{070FD8CA-C4F4-465E-9EFA-D43776A2B691}"/>
    <cellStyle name="Comma 38 2 2 4 2 3" xfId="40469" xr:uid="{F8783A68-BB34-480D-96B6-25EEC6EDD7A8}"/>
    <cellStyle name="Comma 38 2 2 4 3" xfId="24034" xr:uid="{7C44FFA2-3A04-495D-8DA3-C05FCCB59941}"/>
    <cellStyle name="Comma 38 2 2 4 3 2" xfId="45703" xr:uid="{6CA6841C-1458-496D-A2CE-678C75F4D92A}"/>
    <cellStyle name="Comma 38 2 2 4 4" xfId="35237" xr:uid="{4F914007-D596-4C80-B7D3-0AC8DDBED7AE}"/>
    <cellStyle name="Comma 38 2 2 5" xfId="30758" xr:uid="{13AFC6BF-B6C7-432D-8FC4-EA101EDAE023}"/>
    <cellStyle name="Comma 38 2 3" xfId="1722" xr:uid="{00000000-0005-0000-0000-00003E020000}"/>
    <cellStyle name="Comma 38 2 3 2" xfId="9408" xr:uid="{00000000-0005-0000-0000-00003F020000}"/>
    <cellStyle name="Comma 38 2 3 2 2" xfId="10157" xr:uid="{13AEBF5A-E580-45E8-9A12-ED00823986E4}"/>
    <cellStyle name="Comma 38 2 3 2 2 2" xfId="11666" xr:uid="{C73F5AF6-9227-4756-B843-6F63D316B2E3}"/>
    <cellStyle name="Comma 38 2 3 2 2 2 2" xfId="13160" xr:uid="{1112519B-CA62-448B-A9A6-82ABC4EA37DF}"/>
    <cellStyle name="Comma 38 2 3 2 2 2 2 2" xfId="18396" xr:uid="{63277314-AC5C-4DB7-8D92-C15C55EC9933}"/>
    <cellStyle name="Comma 38 2 3 2 2 2 2 2 2" xfId="28862" xr:uid="{AACF547D-027C-4D08-AC17-89BBB5A639A2}"/>
    <cellStyle name="Comma 38 2 3 2 2 2 2 2 2 2" xfId="50531" xr:uid="{BD290C4F-DD93-4740-9332-CB7E2D3FA308}"/>
    <cellStyle name="Comma 38 2 3 2 2 2 2 2 3" xfId="40065" xr:uid="{8686AF1E-5100-4F4B-A6AD-358044D5C266}"/>
    <cellStyle name="Comma 38 2 3 2 2 2 2 3" xfId="23630" xr:uid="{39A08C1E-F3B2-4ACD-BAD8-F6C08B6003FE}"/>
    <cellStyle name="Comma 38 2 3 2 2 2 2 3 2" xfId="45299" xr:uid="{FA35010B-9BDD-40EC-B388-6524E9E71F8C}"/>
    <cellStyle name="Comma 38 2 3 2 2 2 2 4" xfId="34833" xr:uid="{115AA5B3-FB7E-4B70-8359-5E53F7CC8E91}"/>
    <cellStyle name="Comma 38 2 3 2 2 2 3" xfId="16902" xr:uid="{8CDBE8BC-F001-4D6C-9282-D28D43A8A6A3}"/>
    <cellStyle name="Comma 38 2 3 2 2 2 3 2" xfId="27368" xr:uid="{C73F0A03-D19C-4A54-9106-5D9B4A7AF1FD}"/>
    <cellStyle name="Comma 38 2 3 2 2 2 3 2 2" xfId="49037" xr:uid="{FB37B8C0-BAB2-4615-AF88-DF6141893A65}"/>
    <cellStyle name="Comma 38 2 3 2 2 2 3 3" xfId="38571" xr:uid="{61FACCAC-287E-49FE-8F44-172FFFDC2204}"/>
    <cellStyle name="Comma 38 2 3 2 2 2 4" xfId="22136" xr:uid="{E07DA0FA-FD10-4ABB-9736-448E99C1C9E5}"/>
    <cellStyle name="Comma 38 2 3 2 2 2 4 2" xfId="43805" xr:uid="{EDA71645-8F13-4DE8-B2AE-9B732E9E99BE}"/>
    <cellStyle name="Comma 38 2 3 2 2 2 5" xfId="33339" xr:uid="{E9DD0FC0-26E9-4395-AB58-1745E5F9863D}"/>
    <cellStyle name="Comma 38 2 3 2 2 3" xfId="10919" xr:uid="{B7D3C9DC-E5E6-48DF-94E1-F8DA5A6077D3}"/>
    <cellStyle name="Comma 38 2 3 2 2 3 2" xfId="16155" xr:uid="{1B66924B-DC2A-4560-8BDE-B6F867FBACA1}"/>
    <cellStyle name="Comma 38 2 3 2 2 3 2 2" xfId="26621" xr:uid="{04FD1D97-1208-4098-9221-4AAD89590F6D}"/>
    <cellStyle name="Comma 38 2 3 2 2 3 2 2 2" xfId="48290" xr:uid="{A1082E54-03E0-42BC-A65E-38565BD2F7DC}"/>
    <cellStyle name="Comma 38 2 3 2 2 3 2 3" xfId="37824" xr:uid="{F4C2BA25-92BE-49FD-9301-B8C5CBC7D862}"/>
    <cellStyle name="Comma 38 2 3 2 2 3 3" xfId="21389" xr:uid="{8217C265-4CD0-426B-8702-899979B9DB82}"/>
    <cellStyle name="Comma 38 2 3 2 2 3 3 2" xfId="43058" xr:uid="{DEB68897-1785-4AB9-8866-3126A22A8D1F}"/>
    <cellStyle name="Comma 38 2 3 2 2 3 4" xfId="32592" xr:uid="{167038B5-D64C-4020-A1CD-FA320671AA7B}"/>
    <cellStyle name="Comma 38 2 3 2 2 4" xfId="12413" xr:uid="{7AAAACB3-82CF-4BB1-A67A-07079ACBC16D}"/>
    <cellStyle name="Comma 38 2 3 2 2 4 2" xfId="17649" xr:uid="{98E4D1E5-3537-482E-B284-203A93FB0846}"/>
    <cellStyle name="Comma 38 2 3 2 2 4 2 2" xfId="28115" xr:uid="{DF31905D-1AB7-4959-93DD-D3EAA1181EAE}"/>
    <cellStyle name="Comma 38 2 3 2 2 4 2 2 2" xfId="49784" xr:uid="{9086A4C4-4CC9-4A2C-9152-0F9A38A4580A}"/>
    <cellStyle name="Comma 38 2 3 2 2 4 2 3" xfId="39318" xr:uid="{4570F854-2682-483A-8FAB-81105D433AC0}"/>
    <cellStyle name="Comma 38 2 3 2 2 4 3" xfId="22883" xr:uid="{7B8E2917-9154-4FD1-BF58-17CA06B7892B}"/>
    <cellStyle name="Comma 38 2 3 2 2 4 3 2" xfId="44552" xr:uid="{183853AA-4DBE-4679-AF05-35626A6B29C5}"/>
    <cellStyle name="Comma 38 2 3 2 2 4 4" xfId="34086" xr:uid="{40A6E6E3-4673-42AD-BA9A-314CA095E396}"/>
    <cellStyle name="Comma 38 2 3 2 2 5" xfId="14656" xr:uid="{B80C9AD5-ED2B-4E35-90A6-889E7406DFC7}"/>
    <cellStyle name="Comma 38 2 3 2 2 5 2" xfId="19888" xr:uid="{66A18551-0D25-474C-B4DA-B892D9759836}"/>
    <cellStyle name="Comma 38 2 3 2 2 5 2 2" xfId="30354" xr:uid="{921B0486-4671-46F2-A5B0-40FF2F4E05D4}"/>
    <cellStyle name="Comma 38 2 3 2 2 5 2 2 2" xfId="52023" xr:uid="{D1E39D4C-2B8D-42C2-9D63-A0FF5410AD64}"/>
    <cellStyle name="Comma 38 2 3 2 2 5 2 3" xfId="41557" xr:uid="{49896122-4542-4016-BEDE-C0732B318D7B}"/>
    <cellStyle name="Comma 38 2 3 2 2 5 3" xfId="25122" xr:uid="{7515EB77-E058-45F4-9DF8-D9A667EEB716}"/>
    <cellStyle name="Comma 38 2 3 2 2 5 3 2" xfId="46791" xr:uid="{C78CBBDD-009D-4295-BD64-C822641F1631}"/>
    <cellStyle name="Comma 38 2 3 2 2 5 4" xfId="36325" xr:uid="{918A69B6-36A7-4500-9CD4-2B66F1DF421D}"/>
    <cellStyle name="Comma 38 2 3 2 2 6" xfId="15409" xr:uid="{46482B65-0FB3-46CB-84E9-D001B79DB4B8}"/>
    <cellStyle name="Comma 38 2 3 2 2 6 2" xfId="25875" xr:uid="{7305E181-AD2A-462D-BCE9-D80EA2ED79AA}"/>
    <cellStyle name="Comma 38 2 3 2 2 6 2 2" xfId="47544" xr:uid="{5266B6AA-EDAA-4049-924E-4A72CAB43595}"/>
    <cellStyle name="Comma 38 2 3 2 2 6 3" xfId="37078" xr:uid="{AFCF7E87-0B0A-4215-A60E-8AD896FA65E8}"/>
    <cellStyle name="Comma 38 2 3 2 2 7" xfId="20643" xr:uid="{4A2D8B7D-C109-4DA6-BF15-4E50AD391A56}"/>
    <cellStyle name="Comma 38 2 3 2 2 7 2" xfId="42312" xr:uid="{A03F4AC9-3FE5-46B0-99D6-8540173CDA7A}"/>
    <cellStyle name="Comma 38 2 3 2 2 8" xfId="31846" xr:uid="{FC53762B-1F5C-47D8-8714-29A3005F28DD}"/>
    <cellStyle name="Comma 38 2 3 2 3" xfId="13911" xr:uid="{D3E865B4-2AB3-4519-A016-94E73EAD66EB}"/>
    <cellStyle name="Comma 38 2 3 2 3 2" xfId="19143" xr:uid="{C9CF74A1-0A70-42BD-8892-BD542A61DC86}"/>
    <cellStyle name="Comma 38 2 3 2 3 2 2" xfId="29609" xr:uid="{F18823FA-7A0F-4EDF-96C1-7851EBB7E95F}"/>
    <cellStyle name="Comma 38 2 3 2 3 2 2 2" xfId="51278" xr:uid="{E48E0043-0F1A-4F95-B9C5-3ECA5C52BBD0}"/>
    <cellStyle name="Comma 38 2 3 2 3 2 3" xfId="40812" xr:uid="{957737CC-61EC-4D41-B111-3B86058048D7}"/>
    <cellStyle name="Comma 38 2 3 2 3 3" xfId="24377" xr:uid="{16B7D87C-A8EE-4451-A12F-799AF42BEDE5}"/>
    <cellStyle name="Comma 38 2 3 2 3 3 2" xfId="46046" xr:uid="{532BA4C6-9B12-4421-8BA8-10951F31AB1E}"/>
    <cellStyle name="Comma 38 2 3 2 3 4" xfId="35580" xr:uid="{367A6CEB-2606-4B5F-AD28-8CBAA9AE7627}"/>
    <cellStyle name="Comma 38 2 3 2 4" xfId="31101" xr:uid="{90894A6A-670B-46E5-A1D3-5DDD89844EDA}"/>
    <cellStyle name="Comma 38 2 3 3" xfId="9784" xr:uid="{3DAB28C0-6426-41FB-9B29-2F5B5C82F747}"/>
    <cellStyle name="Comma 38 2 3 3 2" xfId="11293" xr:uid="{24990937-837B-4EC9-9D78-998C6F528123}"/>
    <cellStyle name="Comma 38 2 3 3 2 2" xfId="12787" xr:uid="{FE65A6DF-9F83-4B12-9219-185FE1A954F0}"/>
    <cellStyle name="Comma 38 2 3 3 2 2 2" xfId="18023" xr:uid="{922D20B7-3DEB-4871-88D5-2BE2E1638C1C}"/>
    <cellStyle name="Comma 38 2 3 3 2 2 2 2" xfId="28489" xr:uid="{6607A135-6B7D-4B87-B150-1D44626D9DB7}"/>
    <cellStyle name="Comma 38 2 3 3 2 2 2 2 2" xfId="50158" xr:uid="{15737D1A-9A58-4EE6-A2ED-550B30E81186}"/>
    <cellStyle name="Comma 38 2 3 3 2 2 2 3" xfId="39692" xr:uid="{85DD3798-03E1-4C3E-B206-2ADBCE9A696A}"/>
    <cellStyle name="Comma 38 2 3 3 2 2 3" xfId="23257" xr:uid="{C890BA1C-65A4-4814-B0E3-258808205CAE}"/>
    <cellStyle name="Comma 38 2 3 3 2 2 3 2" xfId="44926" xr:uid="{9DB96131-C770-4879-B06E-77A8B0488945}"/>
    <cellStyle name="Comma 38 2 3 3 2 2 4" xfId="34460" xr:uid="{061BD4F7-FDCB-4A9A-9265-B36EE7B6975E}"/>
    <cellStyle name="Comma 38 2 3 3 2 3" xfId="16529" xr:uid="{49DC6D84-6A76-4468-AE0F-2AAEE3FC3517}"/>
    <cellStyle name="Comma 38 2 3 3 2 3 2" xfId="26995" xr:uid="{23FF0435-4154-4922-8C30-AF49C765ABA6}"/>
    <cellStyle name="Comma 38 2 3 3 2 3 2 2" xfId="48664" xr:uid="{7CBFB846-890C-4A04-A770-D14CEC683EC7}"/>
    <cellStyle name="Comma 38 2 3 3 2 3 3" xfId="38198" xr:uid="{2F43B943-E577-4247-A5EA-A9D13E76110F}"/>
    <cellStyle name="Comma 38 2 3 3 2 4" xfId="21763" xr:uid="{C02E474E-0B84-4906-BE63-3337B3530C56}"/>
    <cellStyle name="Comma 38 2 3 3 2 4 2" xfId="43432" xr:uid="{71A1E544-87A8-4848-B515-64DD981E07D3}"/>
    <cellStyle name="Comma 38 2 3 3 2 5" xfId="32966" xr:uid="{45E67CC0-5D63-44D9-93BA-0353FD94B732}"/>
    <cellStyle name="Comma 38 2 3 3 3" xfId="10546" xr:uid="{06382C05-B76C-45A8-AE0E-9DC5DA8F22E4}"/>
    <cellStyle name="Comma 38 2 3 3 3 2" xfId="15782" xr:uid="{817B619F-F328-409E-B431-6DE4D2BE4B53}"/>
    <cellStyle name="Comma 38 2 3 3 3 2 2" xfId="26248" xr:uid="{E1AAEB37-D3A9-47FD-8EAE-7849B53254E4}"/>
    <cellStyle name="Comma 38 2 3 3 3 2 2 2" xfId="47917" xr:uid="{1A740A92-3D19-41FA-986F-3B3070AA35AE}"/>
    <cellStyle name="Comma 38 2 3 3 3 2 3" xfId="37451" xr:uid="{8CBC369E-7406-44EB-B0D6-D60F21E80722}"/>
    <cellStyle name="Comma 38 2 3 3 3 3" xfId="21016" xr:uid="{9953DB87-A698-4826-A213-77F4E8156CC6}"/>
    <cellStyle name="Comma 38 2 3 3 3 3 2" xfId="42685" xr:uid="{D5E5EC3B-48D3-4A3E-A2F7-B331DB7D6D47}"/>
    <cellStyle name="Comma 38 2 3 3 3 4" xfId="32219" xr:uid="{F3CB5A09-DAFD-4002-8694-59AD218DE4CE}"/>
    <cellStyle name="Comma 38 2 3 3 4" xfId="12040" xr:uid="{870EAC98-1431-4369-8E02-4155350DB7A7}"/>
    <cellStyle name="Comma 38 2 3 3 4 2" xfId="17276" xr:uid="{E287A1CE-1D1D-484D-A207-FB246A82397E}"/>
    <cellStyle name="Comma 38 2 3 3 4 2 2" xfId="27742" xr:uid="{A5E5BDE0-D1C3-4280-9FEF-4FBD13B0BD7A}"/>
    <cellStyle name="Comma 38 2 3 3 4 2 2 2" xfId="49411" xr:uid="{F6E457B9-30D7-427B-9379-E19ADEE9D479}"/>
    <cellStyle name="Comma 38 2 3 3 4 2 3" xfId="38945" xr:uid="{99016977-B056-4B6F-9431-922BD22DC75F}"/>
    <cellStyle name="Comma 38 2 3 3 4 3" xfId="22510" xr:uid="{49633A25-6728-4699-BA2A-4B5D31C11713}"/>
    <cellStyle name="Comma 38 2 3 3 4 3 2" xfId="44179" xr:uid="{6E003B06-87C9-4CE7-BA9A-C9A7BA27F13B}"/>
    <cellStyle name="Comma 38 2 3 3 4 4" xfId="33713" xr:uid="{B92D9CD7-F356-491C-8542-684D78CB3338}"/>
    <cellStyle name="Comma 38 2 3 3 5" xfId="14283" xr:uid="{1EA08FFA-EE52-4F42-A407-65F4CB209841}"/>
    <cellStyle name="Comma 38 2 3 3 5 2" xfId="19515" xr:uid="{CE035F57-1F50-4D99-AAB9-277DA51AC42C}"/>
    <cellStyle name="Comma 38 2 3 3 5 2 2" xfId="29981" xr:uid="{8080177E-940D-4C9C-9893-1D88D9A9834B}"/>
    <cellStyle name="Comma 38 2 3 3 5 2 2 2" xfId="51650" xr:uid="{ADE70FA8-AFE8-4E59-A980-63CB6C833CB1}"/>
    <cellStyle name="Comma 38 2 3 3 5 2 3" xfId="41184" xr:uid="{D54CD170-D02B-42DB-A924-DE9E89E65C64}"/>
    <cellStyle name="Comma 38 2 3 3 5 3" xfId="24749" xr:uid="{4BBD4723-C8A1-4198-AB9C-C9177AC450B4}"/>
    <cellStyle name="Comma 38 2 3 3 5 3 2" xfId="46418" xr:uid="{B1A9E585-44DC-4E56-B430-E68A5BFFF842}"/>
    <cellStyle name="Comma 38 2 3 3 5 4" xfId="35952" xr:uid="{B727DCFC-5079-49DA-9C6B-20895DC0586B}"/>
    <cellStyle name="Comma 38 2 3 3 6" xfId="15036" xr:uid="{BBD0EED4-CD55-479E-A5F0-8E6B7D97786C}"/>
    <cellStyle name="Comma 38 2 3 3 6 2" xfId="25502" xr:uid="{90787405-A519-4B2B-A5E8-572F7F00000B}"/>
    <cellStyle name="Comma 38 2 3 3 6 2 2" xfId="47171" xr:uid="{50256233-3C7B-41DC-AF6D-F4008F9F10B2}"/>
    <cellStyle name="Comma 38 2 3 3 6 3" xfId="36705" xr:uid="{C739ADAE-3725-43C3-9E8B-247F964C73C4}"/>
    <cellStyle name="Comma 38 2 3 3 7" xfId="20270" xr:uid="{AE5EE3EF-400C-41B1-AF26-C8DD770A24CB}"/>
    <cellStyle name="Comma 38 2 3 3 7 2" xfId="41939" xr:uid="{C6A6ABAC-E308-421F-8F81-D45D8C666DE0}"/>
    <cellStyle name="Comma 38 2 3 3 8" xfId="31473" xr:uid="{1CFC836B-E353-4DD3-812D-6B9DBE6396AA}"/>
    <cellStyle name="Comma 38 2 3 4" xfId="13540" xr:uid="{6D464B9E-CA2E-4434-8E06-C00086034E3D}"/>
    <cellStyle name="Comma 38 2 3 4 2" xfId="18772" xr:uid="{159BC6B5-7AC5-4089-8195-BFCC262AEAE1}"/>
    <cellStyle name="Comma 38 2 3 4 2 2" xfId="29238" xr:uid="{2230AA8E-AA8B-4F00-80D7-59E2363EE163}"/>
    <cellStyle name="Comma 38 2 3 4 2 2 2" xfId="50907" xr:uid="{C985AD14-CB9E-488A-B0D9-B311C3C0FF5F}"/>
    <cellStyle name="Comma 38 2 3 4 2 3" xfId="40441" xr:uid="{443F04B0-4DE8-4A68-AA6E-EFC5A004DFEA}"/>
    <cellStyle name="Comma 38 2 3 4 3" xfId="24006" xr:uid="{8B0A3E2B-5049-4E85-9BD5-852B1298F760}"/>
    <cellStyle name="Comma 38 2 3 4 3 2" xfId="45675" xr:uid="{339F7847-BE17-48DC-8C9B-3908B261A797}"/>
    <cellStyle name="Comma 38 2 3 4 4" xfId="35209" xr:uid="{497F12FA-7DFE-4F77-8D58-22D34134A1CF}"/>
    <cellStyle name="Comma 38 2 3 5" xfId="30730" xr:uid="{2A559D93-7AF9-4790-ACC2-BFB0D53DF3FF}"/>
    <cellStyle name="Comma 38 2 4" xfId="9303" xr:uid="{00000000-0005-0000-0000-000040020000}"/>
    <cellStyle name="Comma 38 2 4 2" xfId="10052" xr:uid="{F27EDCC0-4AD3-458C-8262-59BF32C7DD85}"/>
    <cellStyle name="Comma 38 2 4 2 2" xfId="11561" xr:uid="{8F7B836F-6725-4668-89FF-D3587482B598}"/>
    <cellStyle name="Comma 38 2 4 2 2 2" xfId="13055" xr:uid="{BABFC832-D3F8-4158-A1CA-E8E2AC105685}"/>
    <cellStyle name="Comma 38 2 4 2 2 2 2" xfId="18291" xr:uid="{950C3553-B2DC-424C-9289-10FC85B3A9C4}"/>
    <cellStyle name="Comma 38 2 4 2 2 2 2 2" xfId="28757" xr:uid="{8D2708D9-60F2-4B6A-B04E-219E16F3F6EE}"/>
    <cellStyle name="Comma 38 2 4 2 2 2 2 2 2" xfId="50426" xr:uid="{7A3B1CFC-27F5-4CF7-B3D4-D4319CDD93AC}"/>
    <cellStyle name="Comma 38 2 4 2 2 2 2 3" xfId="39960" xr:uid="{D32E377C-A4F7-466B-970E-1B65F5D1EACB}"/>
    <cellStyle name="Comma 38 2 4 2 2 2 3" xfId="23525" xr:uid="{E0DF6E2E-1887-4213-B120-0A59A80738CB}"/>
    <cellStyle name="Comma 38 2 4 2 2 2 3 2" xfId="45194" xr:uid="{6D311E72-CC09-4B62-BD96-AED7D1BFAE42}"/>
    <cellStyle name="Comma 38 2 4 2 2 2 4" xfId="34728" xr:uid="{04F74AAE-3AAA-441A-9289-166A399A9161}"/>
    <cellStyle name="Comma 38 2 4 2 2 3" xfId="16797" xr:uid="{0F4CFE9C-DA5B-411A-9D8E-171CDD623F90}"/>
    <cellStyle name="Comma 38 2 4 2 2 3 2" xfId="27263" xr:uid="{63BF144D-26F1-4231-BAF8-DEB3DCC2926A}"/>
    <cellStyle name="Comma 38 2 4 2 2 3 2 2" xfId="48932" xr:uid="{5D5277C8-BE0D-4C2F-8C7D-83B5E104EC76}"/>
    <cellStyle name="Comma 38 2 4 2 2 3 3" xfId="38466" xr:uid="{4FB3BE1C-79E7-43AC-94EC-77FA1D00B8EB}"/>
    <cellStyle name="Comma 38 2 4 2 2 4" xfId="22031" xr:uid="{FEAC088D-CE73-49D8-9E16-34025F000041}"/>
    <cellStyle name="Comma 38 2 4 2 2 4 2" xfId="43700" xr:uid="{ECF29DA8-3307-4A0A-A935-D93DBE711FFB}"/>
    <cellStyle name="Comma 38 2 4 2 2 5" xfId="33234" xr:uid="{887B29EA-C934-411B-A116-E68F161B36E6}"/>
    <cellStyle name="Comma 38 2 4 2 3" xfId="10814" xr:uid="{0F238D43-BB26-44F5-B539-885A0BC7576C}"/>
    <cellStyle name="Comma 38 2 4 2 3 2" xfId="16050" xr:uid="{140B9830-8F76-4CD9-894B-1644F391AB93}"/>
    <cellStyle name="Comma 38 2 4 2 3 2 2" xfId="26516" xr:uid="{C75B30D0-7F59-4DC6-A7B9-E27B38953CC6}"/>
    <cellStyle name="Comma 38 2 4 2 3 2 2 2" xfId="48185" xr:uid="{5ED8FCA6-198C-4863-8760-8F391407EABF}"/>
    <cellStyle name="Comma 38 2 4 2 3 2 3" xfId="37719" xr:uid="{B03E1672-E656-4757-B7A5-06423C7F6EE7}"/>
    <cellStyle name="Comma 38 2 4 2 3 3" xfId="21284" xr:uid="{02E92A54-4EAC-464E-8EFD-9F1256FC3176}"/>
    <cellStyle name="Comma 38 2 4 2 3 3 2" xfId="42953" xr:uid="{A8BD597E-5CD1-4CDA-A107-534A2AF1EAE9}"/>
    <cellStyle name="Comma 38 2 4 2 3 4" xfId="32487" xr:uid="{54E6C44D-BC43-48E7-B02C-A2AC2B23424D}"/>
    <cellStyle name="Comma 38 2 4 2 4" xfId="12308" xr:uid="{9E87A0EF-166D-4D1C-9FBF-AF2479A66EA3}"/>
    <cellStyle name="Comma 38 2 4 2 4 2" xfId="17544" xr:uid="{AEAF84BD-4FDD-4C82-8174-55C764AC4121}"/>
    <cellStyle name="Comma 38 2 4 2 4 2 2" xfId="28010" xr:uid="{A26DDFB1-C6E2-4EB7-8301-C96763B001FF}"/>
    <cellStyle name="Comma 38 2 4 2 4 2 2 2" xfId="49679" xr:uid="{3D70E24C-FAE9-4AB8-869C-5A5DD8AF6785}"/>
    <cellStyle name="Comma 38 2 4 2 4 2 3" xfId="39213" xr:uid="{21697BFC-80C9-486D-BE23-625EA00CEF1D}"/>
    <cellStyle name="Comma 38 2 4 2 4 3" xfId="22778" xr:uid="{E89B7FAF-4F61-4246-BCEF-17E1FA5DA3DA}"/>
    <cellStyle name="Comma 38 2 4 2 4 3 2" xfId="44447" xr:uid="{01AC8679-5841-497A-9082-66CA127615FA}"/>
    <cellStyle name="Comma 38 2 4 2 4 4" xfId="33981" xr:uid="{7B670500-6C16-435E-8E75-0DDFD989CBF3}"/>
    <cellStyle name="Comma 38 2 4 2 5" xfId="14551" xr:uid="{124EE8ED-B989-4B79-A9AA-F802B7FE7C77}"/>
    <cellStyle name="Comma 38 2 4 2 5 2" xfId="19783" xr:uid="{6CCBAFA1-8B14-4C67-B8E7-A69C66ABD44B}"/>
    <cellStyle name="Comma 38 2 4 2 5 2 2" xfId="30249" xr:uid="{3F3D40F9-4D2D-4699-A8B3-A7AD80176965}"/>
    <cellStyle name="Comma 38 2 4 2 5 2 2 2" xfId="51918" xr:uid="{56CDE284-F42A-4611-9BBD-3AEEBC1E6F7F}"/>
    <cellStyle name="Comma 38 2 4 2 5 2 3" xfId="41452" xr:uid="{5981A4DB-0A17-4476-A43C-9585D4D74071}"/>
    <cellStyle name="Comma 38 2 4 2 5 3" xfId="25017" xr:uid="{78AA3282-EA40-4467-9131-86C73FB0FEBE}"/>
    <cellStyle name="Comma 38 2 4 2 5 3 2" xfId="46686" xr:uid="{B70DDDD4-5406-4599-ACBE-F70292B578A0}"/>
    <cellStyle name="Comma 38 2 4 2 5 4" xfId="36220" xr:uid="{FCE751DF-6980-405E-9B5B-7F21565963AA}"/>
    <cellStyle name="Comma 38 2 4 2 6" xfId="15304" xr:uid="{0AD7EE4B-0DD8-4D7F-B0E8-21479A3E3DE0}"/>
    <cellStyle name="Comma 38 2 4 2 6 2" xfId="25770" xr:uid="{D8227A33-9FC3-4871-AA52-F4E133D69694}"/>
    <cellStyle name="Comma 38 2 4 2 6 2 2" xfId="47439" xr:uid="{6FE2D660-B053-4C53-860F-99F3A507FC22}"/>
    <cellStyle name="Comma 38 2 4 2 6 3" xfId="36973" xr:uid="{C9A101D7-B57C-4802-B72A-3AF1B2E2B7C2}"/>
    <cellStyle name="Comma 38 2 4 2 7" xfId="20538" xr:uid="{9E61FB31-EBE5-4FF1-9095-3F004B3A4728}"/>
    <cellStyle name="Comma 38 2 4 2 7 2" xfId="42207" xr:uid="{343B270B-6C0F-4C62-87C8-96CF09A7F7FC}"/>
    <cellStyle name="Comma 38 2 4 2 8" xfId="31741" xr:uid="{29DA7FFD-2772-4529-A770-CC330417C897}"/>
    <cellStyle name="Comma 38 2 4 3" xfId="13806" xr:uid="{9F433409-68B4-4903-949F-6B0EA39B801F}"/>
    <cellStyle name="Comma 38 2 4 3 2" xfId="19038" xr:uid="{66DDFBA2-D72E-4AD8-9C94-028474FD8B10}"/>
    <cellStyle name="Comma 38 2 4 3 2 2" xfId="29504" xr:uid="{763F6B98-E8B6-4A23-9105-C71F25C1354B}"/>
    <cellStyle name="Comma 38 2 4 3 2 2 2" xfId="51173" xr:uid="{FB647F53-7EE1-4B8F-8324-053B1A1E2D42}"/>
    <cellStyle name="Comma 38 2 4 3 2 3" xfId="40707" xr:uid="{CD3FA30E-5134-4DDA-8C8E-1961164F9ECA}"/>
    <cellStyle name="Comma 38 2 4 3 3" xfId="24272" xr:uid="{51B09102-95FE-475B-859E-B984E4B773B8}"/>
    <cellStyle name="Comma 38 2 4 3 3 2" xfId="45941" xr:uid="{F159428B-67E9-41EA-932A-25C91456E915}"/>
    <cellStyle name="Comma 38 2 4 3 4" xfId="35475" xr:uid="{9144C20C-D69E-45EE-A3B3-F455A361FBFB}"/>
    <cellStyle name="Comma 38 2 4 4" xfId="30996" xr:uid="{8072D748-CF8D-4E07-B04A-3125B4FCE72D}"/>
    <cellStyle name="Comma 38 2 5" xfId="9678" xr:uid="{CB45CB5F-EBCA-4CD5-BF5A-372E964C4D46}"/>
    <cellStyle name="Comma 38 2 5 2" xfId="11187" xr:uid="{31EFE8A7-0C35-4482-B260-30EC10BE3686}"/>
    <cellStyle name="Comma 38 2 5 2 2" xfId="12681" xr:uid="{5FB8B8F7-8C3B-4CC7-9FC5-DD79642A0BC6}"/>
    <cellStyle name="Comma 38 2 5 2 2 2" xfId="17917" xr:uid="{D9605998-228D-42AE-821D-249148515B5A}"/>
    <cellStyle name="Comma 38 2 5 2 2 2 2" xfId="28383" xr:uid="{F05A1C02-C382-42E1-923D-8444A2F50C65}"/>
    <cellStyle name="Comma 38 2 5 2 2 2 2 2" xfId="50052" xr:uid="{D993F638-6591-4433-8EFC-7BFD80F656C4}"/>
    <cellStyle name="Comma 38 2 5 2 2 2 3" xfId="39586" xr:uid="{B9505DF7-EB42-47C2-82C2-4BD43F06DE13}"/>
    <cellStyle name="Comma 38 2 5 2 2 3" xfId="23151" xr:uid="{E4683C9C-0A20-4226-9864-5E92FA5E7702}"/>
    <cellStyle name="Comma 38 2 5 2 2 3 2" xfId="44820" xr:uid="{A59556D2-11D8-4E28-BDC0-D464AA03C168}"/>
    <cellStyle name="Comma 38 2 5 2 2 4" xfId="34354" xr:uid="{9A0C37C7-E336-40D2-84B8-A9DFD0357DEC}"/>
    <cellStyle name="Comma 38 2 5 2 3" xfId="16423" xr:uid="{0C33AF81-3B3A-4162-B502-B3063E2984B2}"/>
    <cellStyle name="Comma 38 2 5 2 3 2" xfId="26889" xr:uid="{821C0E75-28A2-40A0-93B7-000C77987DD0}"/>
    <cellStyle name="Comma 38 2 5 2 3 2 2" xfId="48558" xr:uid="{E3BB4A08-8212-4481-993C-77DE12DF0825}"/>
    <cellStyle name="Comma 38 2 5 2 3 3" xfId="38092" xr:uid="{8AFC52B9-0B31-4178-9B96-185C1A3F7011}"/>
    <cellStyle name="Comma 38 2 5 2 4" xfId="21657" xr:uid="{A0884D8B-E088-4C27-812C-61F8D4343B51}"/>
    <cellStyle name="Comma 38 2 5 2 4 2" xfId="43326" xr:uid="{73B62443-7DC0-4F5C-879A-E8DF87D4DDEC}"/>
    <cellStyle name="Comma 38 2 5 2 5" xfId="32860" xr:uid="{D6490F20-A096-4D00-B65B-7FBDF402FA73}"/>
    <cellStyle name="Comma 38 2 5 3" xfId="10440" xr:uid="{60996C69-2D43-4046-B105-731045C76CAB}"/>
    <cellStyle name="Comma 38 2 5 3 2" xfId="15676" xr:uid="{5E702BCA-A1A4-4BC5-81C4-801E83C5173A}"/>
    <cellStyle name="Comma 38 2 5 3 2 2" xfId="26142" xr:uid="{666BA991-B00E-404D-8AA8-C08E9D93B5BE}"/>
    <cellStyle name="Comma 38 2 5 3 2 2 2" xfId="47811" xr:uid="{B2040F84-FCE7-498D-9811-5643876B17A1}"/>
    <cellStyle name="Comma 38 2 5 3 2 3" xfId="37345" xr:uid="{E2AF891E-33E8-4ABE-B38F-6E8A0266312E}"/>
    <cellStyle name="Comma 38 2 5 3 3" xfId="20910" xr:uid="{DDEC42B5-B8FB-42DC-9F98-7EC6649F52C4}"/>
    <cellStyle name="Comma 38 2 5 3 3 2" xfId="42579" xr:uid="{BAEDB92D-D694-4B65-BE60-ED7006BBAABF}"/>
    <cellStyle name="Comma 38 2 5 3 4" xfId="32113" xr:uid="{CA3E3294-2624-40E8-9C5F-462A246DC76B}"/>
    <cellStyle name="Comma 38 2 5 4" xfId="11934" xr:uid="{2995AF23-DA37-451A-9DC5-E3739D584764}"/>
    <cellStyle name="Comma 38 2 5 4 2" xfId="17170" xr:uid="{ED116487-7D9D-4FC5-95A0-EFB80648EFD2}"/>
    <cellStyle name="Comma 38 2 5 4 2 2" xfId="27636" xr:uid="{4F8C5EDD-9D37-4593-8441-8FDC94A580AF}"/>
    <cellStyle name="Comma 38 2 5 4 2 2 2" xfId="49305" xr:uid="{3B95BE70-4986-43B7-808A-17D8C6F621B4}"/>
    <cellStyle name="Comma 38 2 5 4 2 3" xfId="38839" xr:uid="{5B59BC59-855C-40E0-9F98-A3698912FDF9}"/>
    <cellStyle name="Comma 38 2 5 4 3" xfId="22404" xr:uid="{95B88C14-CB69-488B-9483-B9CC01C40C57}"/>
    <cellStyle name="Comma 38 2 5 4 3 2" xfId="44073" xr:uid="{8C4D55B7-688A-4CC1-8219-B5976A2F8719}"/>
    <cellStyle name="Comma 38 2 5 4 4" xfId="33607" xr:uid="{A5F7B512-AFFC-4DA4-A6F0-432B99C5F66C}"/>
    <cellStyle name="Comma 38 2 5 5" xfId="14177" xr:uid="{5E76B2F7-E7EB-47F0-BEB6-4D6D1A5E169C}"/>
    <cellStyle name="Comma 38 2 5 5 2" xfId="19409" xr:uid="{4B5CBEA5-0250-400D-AF0E-158E7B0458D9}"/>
    <cellStyle name="Comma 38 2 5 5 2 2" xfId="29875" xr:uid="{5CF917FA-C66A-4E10-8824-4D2521F124BA}"/>
    <cellStyle name="Comma 38 2 5 5 2 2 2" xfId="51544" xr:uid="{1BF709E2-2119-4911-ACDA-8836CC04B744}"/>
    <cellStyle name="Comma 38 2 5 5 2 3" xfId="41078" xr:uid="{56F4E510-438B-4353-9E15-28F839205E5B}"/>
    <cellStyle name="Comma 38 2 5 5 3" xfId="24643" xr:uid="{E18F1AF6-4ECA-4086-A145-3B6EF8DD89C1}"/>
    <cellStyle name="Comma 38 2 5 5 3 2" xfId="46312" xr:uid="{0E2D5B09-B8DD-42A9-8FAD-5093BE83C657}"/>
    <cellStyle name="Comma 38 2 5 5 4" xfId="35846" xr:uid="{E152717D-C57B-419C-8996-5526F085BA6B}"/>
    <cellStyle name="Comma 38 2 5 6" xfId="14930" xr:uid="{DE931008-18DA-483C-AF59-EE94A160850D}"/>
    <cellStyle name="Comma 38 2 5 6 2" xfId="25396" xr:uid="{5D5572ED-907E-46E7-AC34-43A75F0390A7}"/>
    <cellStyle name="Comma 38 2 5 6 2 2" xfId="47065" xr:uid="{C3AF8B1D-206E-4724-9864-A424C482ED9B}"/>
    <cellStyle name="Comma 38 2 5 6 3" xfId="36599" xr:uid="{12D47297-C358-47E1-B35F-4EDB3775F755}"/>
    <cellStyle name="Comma 38 2 5 7" xfId="20164" xr:uid="{48C75A6C-9CB5-4A95-9DEE-52278E6011DC}"/>
    <cellStyle name="Comma 38 2 5 7 2" xfId="41833" xr:uid="{4E3B20A1-7527-4FEC-A6E7-3A93DBD424B5}"/>
    <cellStyle name="Comma 38 2 5 8" xfId="31367" xr:uid="{4FC486F4-0627-4894-8236-0AEEEC592279}"/>
    <cellStyle name="Comma 38 2 6" xfId="13435" xr:uid="{0C5723B3-0C5D-44F3-9341-0627C8E762CA}"/>
    <cellStyle name="Comma 38 2 6 2" xfId="18667" xr:uid="{5F05EB05-948C-46FD-BB8C-60CB937AB597}"/>
    <cellStyle name="Comma 38 2 6 2 2" xfId="29133" xr:uid="{FCCD5C3D-9133-4F40-9AE8-0443F450AF0E}"/>
    <cellStyle name="Comma 38 2 6 2 2 2" xfId="50802" xr:uid="{0D6B0B84-7EA5-44F9-B6C9-C0D39878E78A}"/>
    <cellStyle name="Comma 38 2 6 2 3" xfId="40336" xr:uid="{5ADC253A-3FA4-473B-AF5D-C3CBAE54C354}"/>
    <cellStyle name="Comma 38 2 6 3" xfId="23901" xr:uid="{AD606710-6B41-4780-9708-B4288CB16609}"/>
    <cellStyle name="Comma 38 2 6 3 2" xfId="45570" xr:uid="{A966CDCF-0BD6-43CD-A89F-5B65B6087410}"/>
    <cellStyle name="Comma 38 2 6 4" xfId="35104" xr:uid="{03BD2AFF-302A-4629-A08E-0774853B2085}"/>
    <cellStyle name="Comma 38 2 7" xfId="30625" xr:uid="{3087BA24-6B30-4BD6-9C1A-F78F859A90BF}"/>
    <cellStyle name="Comma 38 3" xfId="1762" xr:uid="{00000000-0005-0000-0000-000041020000}"/>
    <cellStyle name="Comma 38 3 2" xfId="9424" xr:uid="{00000000-0005-0000-0000-000042020000}"/>
    <cellStyle name="Comma 38 3 2 2" xfId="10173" xr:uid="{DB6E08EE-B1F2-4222-A777-25E179912FD5}"/>
    <cellStyle name="Comma 38 3 2 2 2" xfId="11682" xr:uid="{E6932BD0-1B08-4C06-96CE-556B25D889D5}"/>
    <cellStyle name="Comma 38 3 2 2 2 2" xfId="13176" xr:uid="{FA51C034-BB52-4D08-8DA5-E75948A8669E}"/>
    <cellStyle name="Comma 38 3 2 2 2 2 2" xfId="18412" xr:uid="{B8AABD42-5376-4565-B0A8-3F0287AA1F61}"/>
    <cellStyle name="Comma 38 3 2 2 2 2 2 2" xfId="28878" xr:uid="{7FD90F72-9439-43FA-8747-A430DADDBAE9}"/>
    <cellStyle name="Comma 38 3 2 2 2 2 2 2 2" xfId="50547" xr:uid="{31A2B6FB-A809-44D0-8233-3BF16B817D63}"/>
    <cellStyle name="Comma 38 3 2 2 2 2 2 3" xfId="40081" xr:uid="{B128F349-CBDF-4902-9A29-C3EBBB29F0E4}"/>
    <cellStyle name="Comma 38 3 2 2 2 2 3" xfId="23646" xr:uid="{BDCE4A0D-17AF-4D80-86FD-6FDAFDBF7F2E}"/>
    <cellStyle name="Comma 38 3 2 2 2 2 3 2" xfId="45315" xr:uid="{22954CD7-CB76-4769-9A5F-82B21DD886A1}"/>
    <cellStyle name="Comma 38 3 2 2 2 2 4" xfId="34849" xr:uid="{4E788E3D-9C51-4DB5-AA3D-E122FE56E942}"/>
    <cellStyle name="Comma 38 3 2 2 2 3" xfId="16918" xr:uid="{C8A2F995-0C0A-46D2-83EB-2ACF13C4F4B6}"/>
    <cellStyle name="Comma 38 3 2 2 2 3 2" xfId="27384" xr:uid="{09BB1268-7294-4D99-8862-4F4D63535010}"/>
    <cellStyle name="Comma 38 3 2 2 2 3 2 2" xfId="49053" xr:uid="{6EC5D1AE-97BD-4DBE-B4DB-6E078B89FED8}"/>
    <cellStyle name="Comma 38 3 2 2 2 3 3" xfId="38587" xr:uid="{3C337FAC-676A-42BE-91E9-C7BA8F55A281}"/>
    <cellStyle name="Comma 38 3 2 2 2 4" xfId="22152" xr:uid="{564BD497-7CA6-4B73-AD7D-9F58C962C8A9}"/>
    <cellStyle name="Comma 38 3 2 2 2 4 2" xfId="43821" xr:uid="{717B74B6-A81F-4D56-9E75-34B2766D8367}"/>
    <cellStyle name="Comma 38 3 2 2 2 5" xfId="33355" xr:uid="{420DF73B-B56B-4335-B981-6E04BA726490}"/>
    <cellStyle name="Comma 38 3 2 2 3" xfId="10935" xr:uid="{E4CD8973-BED2-4DB6-8AB9-B198B9081DB3}"/>
    <cellStyle name="Comma 38 3 2 2 3 2" xfId="16171" xr:uid="{46E20B76-5E48-43B4-ADA7-34BA733F7FD0}"/>
    <cellStyle name="Comma 38 3 2 2 3 2 2" xfId="26637" xr:uid="{219C800C-F39A-4006-BA73-7BCF86BC7513}"/>
    <cellStyle name="Comma 38 3 2 2 3 2 2 2" xfId="48306" xr:uid="{6A054BB1-E385-4A16-BDC5-0B52063491A8}"/>
    <cellStyle name="Comma 38 3 2 2 3 2 3" xfId="37840" xr:uid="{84B1BCF3-D2C9-4919-BE6C-C7E67E091CD0}"/>
    <cellStyle name="Comma 38 3 2 2 3 3" xfId="21405" xr:uid="{836DB5FC-FB15-4095-8A31-12FA34438496}"/>
    <cellStyle name="Comma 38 3 2 2 3 3 2" xfId="43074" xr:uid="{FED75037-87BC-452B-89E8-7FC752CF45D4}"/>
    <cellStyle name="Comma 38 3 2 2 3 4" xfId="32608" xr:uid="{1CD6BF35-98DF-4476-950B-DB89C44F7CA4}"/>
    <cellStyle name="Comma 38 3 2 2 4" xfId="12429" xr:uid="{68EE60C1-E523-4EF7-AE82-4FBA6275B8B2}"/>
    <cellStyle name="Comma 38 3 2 2 4 2" xfId="17665" xr:uid="{B041D357-A352-47B9-A47D-0CCC38D4715A}"/>
    <cellStyle name="Comma 38 3 2 2 4 2 2" xfId="28131" xr:uid="{FB40CB43-FE21-4B2F-946E-0DBCB7587516}"/>
    <cellStyle name="Comma 38 3 2 2 4 2 2 2" xfId="49800" xr:uid="{7FB99C57-2796-4254-A1F3-F300416B6C01}"/>
    <cellStyle name="Comma 38 3 2 2 4 2 3" xfId="39334" xr:uid="{C261D525-0EED-485C-A76F-36263EE0E2D2}"/>
    <cellStyle name="Comma 38 3 2 2 4 3" xfId="22899" xr:uid="{EFB01598-AF37-4405-A1F2-FFB4E76A152F}"/>
    <cellStyle name="Comma 38 3 2 2 4 3 2" xfId="44568" xr:uid="{316EA4CF-5A47-4846-BF81-0951BE140184}"/>
    <cellStyle name="Comma 38 3 2 2 4 4" xfId="34102" xr:uid="{87CB7761-88B4-4232-ABB4-B527FC9E00D1}"/>
    <cellStyle name="Comma 38 3 2 2 5" xfId="14672" xr:uid="{F7D0720F-9D25-4241-ABFA-73BCDF634B98}"/>
    <cellStyle name="Comma 38 3 2 2 5 2" xfId="19904" xr:uid="{3CD595BF-5E14-4335-B3DB-9D95B4E0E7DD}"/>
    <cellStyle name="Comma 38 3 2 2 5 2 2" xfId="30370" xr:uid="{FB5F4704-2127-492E-99C3-564672773592}"/>
    <cellStyle name="Comma 38 3 2 2 5 2 2 2" xfId="52039" xr:uid="{719B5DD6-9382-40CE-97A7-63724E993494}"/>
    <cellStyle name="Comma 38 3 2 2 5 2 3" xfId="41573" xr:uid="{30216F52-39A3-42F8-8ABC-387D4B168533}"/>
    <cellStyle name="Comma 38 3 2 2 5 3" xfId="25138" xr:uid="{03B48DAA-E14F-435B-83CF-7303C62E8ABE}"/>
    <cellStyle name="Comma 38 3 2 2 5 3 2" xfId="46807" xr:uid="{524D52C3-2F22-48DB-8CEC-F711B4D3F9F4}"/>
    <cellStyle name="Comma 38 3 2 2 5 4" xfId="36341" xr:uid="{0433EE6B-4D7C-4375-824B-D2E73B41BDD6}"/>
    <cellStyle name="Comma 38 3 2 2 6" xfId="15425" xr:uid="{377E0D32-60A9-422B-B596-8578D0E46A1D}"/>
    <cellStyle name="Comma 38 3 2 2 6 2" xfId="25891" xr:uid="{0CCC91DD-C508-40D9-984C-E37614646A2B}"/>
    <cellStyle name="Comma 38 3 2 2 6 2 2" xfId="47560" xr:uid="{59AF0E4F-2C47-4257-9E21-C0F14EDE8581}"/>
    <cellStyle name="Comma 38 3 2 2 6 3" xfId="37094" xr:uid="{562F15F0-92EC-4406-BBF6-C42FCCF096F8}"/>
    <cellStyle name="Comma 38 3 2 2 7" xfId="20659" xr:uid="{87A9CB11-480A-4CB8-BF00-272C1DE843D8}"/>
    <cellStyle name="Comma 38 3 2 2 7 2" xfId="42328" xr:uid="{0CE9AB34-79CD-4C81-84CF-CBA8F8D5F07D}"/>
    <cellStyle name="Comma 38 3 2 2 8" xfId="31862" xr:uid="{7C4815A0-49FE-4C63-A2E1-7BA3CBCD4C34}"/>
    <cellStyle name="Comma 38 3 2 3" xfId="13927" xr:uid="{E1B1F21A-7E24-48A1-8C00-39CD54D7C29B}"/>
    <cellStyle name="Comma 38 3 2 3 2" xfId="19159" xr:uid="{C16DEF90-297E-40B1-99D3-ED190D5C9FB8}"/>
    <cellStyle name="Comma 38 3 2 3 2 2" xfId="29625" xr:uid="{487421B6-EEA7-43B1-8C65-167205DB7EE5}"/>
    <cellStyle name="Comma 38 3 2 3 2 2 2" xfId="51294" xr:uid="{8B094D8F-D75C-4089-990A-486444C2E110}"/>
    <cellStyle name="Comma 38 3 2 3 2 3" xfId="40828" xr:uid="{91C8E47F-03E7-4975-8EF6-E95972123EE7}"/>
    <cellStyle name="Comma 38 3 2 3 3" xfId="24393" xr:uid="{548D0EB5-5AB0-47C8-932E-567AF5587B0F}"/>
    <cellStyle name="Comma 38 3 2 3 3 2" xfId="46062" xr:uid="{86A91D70-3D43-4078-8B54-DDFD72662FE2}"/>
    <cellStyle name="Comma 38 3 2 3 4" xfId="35596" xr:uid="{7CAFD4E2-7B27-4C30-9C9A-8E42F1F458DA}"/>
    <cellStyle name="Comma 38 3 2 4" xfId="31117" xr:uid="{4A3ACEE9-E50F-46B8-A949-CDE3938DAE5B}"/>
    <cellStyle name="Comma 38 3 3" xfId="9800" xr:uid="{792B8A7A-B854-430D-9F52-F3A0D6887C6C}"/>
    <cellStyle name="Comma 38 3 3 2" xfId="11309" xr:uid="{CF861511-16CF-4D31-B8CF-0BD6904CB100}"/>
    <cellStyle name="Comma 38 3 3 2 2" xfId="12803" xr:uid="{26211DBA-E964-4BA2-BB89-7E699C65828F}"/>
    <cellStyle name="Comma 38 3 3 2 2 2" xfId="18039" xr:uid="{395F7DE7-9DB5-4A76-AD61-92A1703FC350}"/>
    <cellStyle name="Comma 38 3 3 2 2 2 2" xfId="28505" xr:uid="{548E588F-FAD5-435A-B8AA-D3A4FE407058}"/>
    <cellStyle name="Comma 38 3 3 2 2 2 2 2" xfId="50174" xr:uid="{35BB03F0-499D-48AE-9EED-1E5832933845}"/>
    <cellStyle name="Comma 38 3 3 2 2 2 3" xfId="39708" xr:uid="{5AB2B0E9-3736-4D5D-BA5D-4C7EEE25ACB0}"/>
    <cellStyle name="Comma 38 3 3 2 2 3" xfId="23273" xr:uid="{1103F7F3-2FCF-4709-A440-206D58D19FCD}"/>
    <cellStyle name="Comma 38 3 3 2 2 3 2" xfId="44942" xr:uid="{89A32033-18D4-4C78-AC3C-6A57A43DC6C3}"/>
    <cellStyle name="Comma 38 3 3 2 2 4" xfId="34476" xr:uid="{5A0D6831-D416-47B4-BE02-8549E950767F}"/>
    <cellStyle name="Comma 38 3 3 2 3" xfId="16545" xr:uid="{D0973C93-D0CD-4705-9104-D22AA81F73A6}"/>
    <cellStyle name="Comma 38 3 3 2 3 2" xfId="27011" xr:uid="{BC3DAB48-FE32-4C49-8B6E-85E96A5B1D92}"/>
    <cellStyle name="Comma 38 3 3 2 3 2 2" xfId="48680" xr:uid="{BA59CEF0-6EDB-447D-BC62-3E491013AAF5}"/>
    <cellStyle name="Comma 38 3 3 2 3 3" xfId="38214" xr:uid="{89E702DE-730C-4E16-AEFB-1FE162B5CBA1}"/>
    <cellStyle name="Comma 38 3 3 2 4" xfId="21779" xr:uid="{497076F4-6015-4252-BEE4-BD81132B7D38}"/>
    <cellStyle name="Comma 38 3 3 2 4 2" xfId="43448" xr:uid="{4982A341-05E6-436B-87FB-E347BEC7BDC7}"/>
    <cellStyle name="Comma 38 3 3 2 5" xfId="32982" xr:uid="{4F7B2B31-6026-49F2-9D38-B3014668F6D3}"/>
    <cellStyle name="Comma 38 3 3 3" xfId="10562" xr:uid="{6B3054FD-5F17-42C8-A7BA-EE368B2CD488}"/>
    <cellStyle name="Comma 38 3 3 3 2" xfId="15798" xr:uid="{0DA546FE-6E7C-4AF7-91CF-B17991091294}"/>
    <cellStyle name="Comma 38 3 3 3 2 2" xfId="26264" xr:uid="{EBF4F849-54B9-4F13-80A0-C66E20EA77D0}"/>
    <cellStyle name="Comma 38 3 3 3 2 2 2" xfId="47933" xr:uid="{5BF5E2C6-9FD4-4E60-BF69-E2F7FF4220C2}"/>
    <cellStyle name="Comma 38 3 3 3 2 3" xfId="37467" xr:uid="{F57AF96B-1438-4318-BF73-755568C210FD}"/>
    <cellStyle name="Comma 38 3 3 3 3" xfId="21032" xr:uid="{450D7355-D499-4D81-9151-8DEC63E19433}"/>
    <cellStyle name="Comma 38 3 3 3 3 2" xfId="42701" xr:uid="{284B3658-FF1C-486E-9385-14020900C193}"/>
    <cellStyle name="Comma 38 3 3 3 4" xfId="32235" xr:uid="{C3C14760-0AF9-43E6-A956-42B4FE00EE93}"/>
    <cellStyle name="Comma 38 3 3 4" xfId="12056" xr:uid="{02655522-0FA4-4714-B3FB-1DA173550D37}"/>
    <cellStyle name="Comma 38 3 3 4 2" xfId="17292" xr:uid="{2460A20C-DDBD-456E-A082-403885CBA76D}"/>
    <cellStyle name="Comma 38 3 3 4 2 2" xfId="27758" xr:uid="{88217064-5E97-4881-87CB-508ECEB1B2AD}"/>
    <cellStyle name="Comma 38 3 3 4 2 2 2" xfId="49427" xr:uid="{6E4FCB45-D212-4638-A1A2-64C52EF52AA5}"/>
    <cellStyle name="Comma 38 3 3 4 2 3" xfId="38961" xr:uid="{95E784A7-93CB-46F5-8BA9-DF9E40772726}"/>
    <cellStyle name="Comma 38 3 3 4 3" xfId="22526" xr:uid="{F19D39EA-CC2D-473F-8D2B-C2DCA756C11D}"/>
    <cellStyle name="Comma 38 3 3 4 3 2" xfId="44195" xr:uid="{AE3B1C12-CB87-45F5-97DF-64E6051F29E9}"/>
    <cellStyle name="Comma 38 3 3 4 4" xfId="33729" xr:uid="{FDB6CDAD-DC71-4F43-B24E-4B9CA2262187}"/>
    <cellStyle name="Comma 38 3 3 5" xfId="14299" xr:uid="{BC6E293A-5EE3-44A7-9D6F-6C212C075E10}"/>
    <cellStyle name="Comma 38 3 3 5 2" xfId="19531" xr:uid="{E5E7C9A8-AC8B-4F95-BFF6-8561D121E52C}"/>
    <cellStyle name="Comma 38 3 3 5 2 2" xfId="29997" xr:uid="{872F1ADC-0AA3-4253-AFE8-017F77FD99CA}"/>
    <cellStyle name="Comma 38 3 3 5 2 2 2" xfId="51666" xr:uid="{48BC3BA1-7E11-4B8B-9324-DBC7EA1D1064}"/>
    <cellStyle name="Comma 38 3 3 5 2 3" xfId="41200" xr:uid="{92271A67-985A-4860-ACFE-B85FBF9AECE5}"/>
    <cellStyle name="Comma 38 3 3 5 3" xfId="24765" xr:uid="{E467DC71-A5A8-4060-83F8-DCE44F1FA583}"/>
    <cellStyle name="Comma 38 3 3 5 3 2" xfId="46434" xr:uid="{171A782C-D72C-4D6D-AEF1-8F22D7451245}"/>
    <cellStyle name="Comma 38 3 3 5 4" xfId="35968" xr:uid="{9AC2799E-B4DB-4F94-A983-CC670DBCA9BA}"/>
    <cellStyle name="Comma 38 3 3 6" xfId="15052" xr:uid="{64C68F61-1A6A-4AB0-A359-587AF0DAE2C1}"/>
    <cellStyle name="Comma 38 3 3 6 2" xfId="25518" xr:uid="{B0BB52E6-CDE6-4C80-B045-45E5E1E85BFD}"/>
    <cellStyle name="Comma 38 3 3 6 2 2" xfId="47187" xr:uid="{6AC43DC9-E6B4-42A8-B1B9-05468CF04AEC}"/>
    <cellStyle name="Comma 38 3 3 6 3" xfId="36721" xr:uid="{606920E9-AF0A-4861-8EE4-E201CEAE4BC1}"/>
    <cellStyle name="Comma 38 3 3 7" xfId="20286" xr:uid="{1ED2D15A-10ED-4457-963A-05631A455528}"/>
    <cellStyle name="Comma 38 3 3 7 2" xfId="41955" xr:uid="{2880CF72-3D25-40DB-BAD8-F1F72B4698B2}"/>
    <cellStyle name="Comma 38 3 3 8" xfId="31489" xr:uid="{CC9862E6-D35D-4F4A-89C5-FE6E9849138F}"/>
    <cellStyle name="Comma 38 3 4" xfId="13556" xr:uid="{71DD9481-2629-4851-8815-2671A101FDFB}"/>
    <cellStyle name="Comma 38 3 4 2" xfId="18788" xr:uid="{85CAE482-A934-471B-A6E1-F82ACE580B2F}"/>
    <cellStyle name="Comma 38 3 4 2 2" xfId="29254" xr:uid="{D47AFC0C-EEAF-4CE9-8042-78525D3E1326}"/>
    <cellStyle name="Comma 38 3 4 2 2 2" xfId="50923" xr:uid="{103654A4-1F94-4CC0-85A3-086841ACC7EB}"/>
    <cellStyle name="Comma 38 3 4 2 3" xfId="40457" xr:uid="{A862691B-9B21-4BEB-8F13-42F57734ED5D}"/>
    <cellStyle name="Comma 38 3 4 3" xfId="24022" xr:uid="{D7F1791A-793F-4749-A552-D8626F11AE1A}"/>
    <cellStyle name="Comma 38 3 4 3 2" xfId="45691" xr:uid="{5C585870-0A7E-4952-9AB5-71042F5BA52A}"/>
    <cellStyle name="Comma 38 3 4 4" xfId="35225" xr:uid="{B76B1FBE-CB0C-45EB-A0E0-2F69F15F27A6}"/>
    <cellStyle name="Comma 38 3 5" xfId="30746" xr:uid="{182F21DE-1307-4612-84E6-4D4586DD540E}"/>
    <cellStyle name="Comma 38 4" xfId="1721" xr:uid="{00000000-0005-0000-0000-000043020000}"/>
    <cellStyle name="Comma 38 4 2" xfId="9407" xr:uid="{00000000-0005-0000-0000-000044020000}"/>
    <cellStyle name="Comma 38 4 2 2" xfId="10156" xr:uid="{7C989F06-5098-4088-89B3-BB02F2A0758A}"/>
    <cellStyle name="Comma 38 4 2 2 2" xfId="11665" xr:uid="{D5004EAE-54AC-4CDC-8372-88706200CCD4}"/>
    <cellStyle name="Comma 38 4 2 2 2 2" xfId="13159" xr:uid="{16035596-D8FD-42E7-82C4-B5A9B2A6F0C2}"/>
    <cellStyle name="Comma 38 4 2 2 2 2 2" xfId="18395" xr:uid="{007C75EF-63CD-4209-BAD2-17953578EE38}"/>
    <cellStyle name="Comma 38 4 2 2 2 2 2 2" xfId="28861" xr:uid="{2FEA0788-FE09-4BF9-B722-5448E9F80F22}"/>
    <cellStyle name="Comma 38 4 2 2 2 2 2 2 2" xfId="50530" xr:uid="{C9F5C123-23EB-4830-9B5A-16C6CF527803}"/>
    <cellStyle name="Comma 38 4 2 2 2 2 2 3" xfId="40064" xr:uid="{38815A8D-78F6-42D1-9BA7-728DB0A6EDAB}"/>
    <cellStyle name="Comma 38 4 2 2 2 2 3" xfId="23629" xr:uid="{95B90E71-C1C1-41A8-A8E7-B37174889ABA}"/>
    <cellStyle name="Comma 38 4 2 2 2 2 3 2" xfId="45298" xr:uid="{82BDCFE1-6080-4F38-ABCD-23DEC86C9949}"/>
    <cellStyle name="Comma 38 4 2 2 2 2 4" xfId="34832" xr:uid="{FAF8CB83-1296-4E18-B5E6-77BF3F23C0F5}"/>
    <cellStyle name="Comma 38 4 2 2 2 3" xfId="16901" xr:uid="{52F38B33-3081-41B6-87D7-BFDB66921C9A}"/>
    <cellStyle name="Comma 38 4 2 2 2 3 2" xfId="27367" xr:uid="{C8308FAA-8FE2-4F90-86C6-99D19A433F17}"/>
    <cellStyle name="Comma 38 4 2 2 2 3 2 2" xfId="49036" xr:uid="{9500F972-7C71-4A5A-957D-DFD5D2904ACA}"/>
    <cellStyle name="Comma 38 4 2 2 2 3 3" xfId="38570" xr:uid="{9E8E5C31-5008-4D95-800A-D0DDAF7062AB}"/>
    <cellStyle name="Comma 38 4 2 2 2 4" xfId="22135" xr:uid="{243076B0-A7EC-42BE-8419-F35AC3A1815D}"/>
    <cellStyle name="Comma 38 4 2 2 2 4 2" xfId="43804" xr:uid="{19EB23CE-DFCF-4D5E-89A0-148517DDDCC0}"/>
    <cellStyle name="Comma 38 4 2 2 2 5" xfId="33338" xr:uid="{FA773F02-91A5-4892-8A3D-3DC7A686FE63}"/>
    <cellStyle name="Comma 38 4 2 2 3" xfId="10918" xr:uid="{CD5C3881-EBC7-4929-BC1A-06AE6DEB7B04}"/>
    <cellStyle name="Comma 38 4 2 2 3 2" xfId="16154" xr:uid="{2655256E-5049-4AC2-9281-FC7909D29218}"/>
    <cellStyle name="Comma 38 4 2 2 3 2 2" xfId="26620" xr:uid="{BB6AC8DA-46BA-4E7D-A5A9-6C4083013603}"/>
    <cellStyle name="Comma 38 4 2 2 3 2 2 2" xfId="48289" xr:uid="{8FD134A6-1080-46F7-9F31-C710785A0F6E}"/>
    <cellStyle name="Comma 38 4 2 2 3 2 3" xfId="37823" xr:uid="{321B84C8-D267-48EF-AD66-52756E74F71B}"/>
    <cellStyle name="Comma 38 4 2 2 3 3" xfId="21388" xr:uid="{F620241B-DE28-400F-996E-969F79063A7C}"/>
    <cellStyle name="Comma 38 4 2 2 3 3 2" xfId="43057" xr:uid="{853654D1-9AE6-457C-AD80-A4DD0388946A}"/>
    <cellStyle name="Comma 38 4 2 2 3 4" xfId="32591" xr:uid="{8100C374-AFD3-44F8-A899-E7EC77B1175B}"/>
    <cellStyle name="Comma 38 4 2 2 4" xfId="12412" xr:uid="{2668A734-1E1B-4FC9-BCFA-9D91F0C1E5A6}"/>
    <cellStyle name="Comma 38 4 2 2 4 2" xfId="17648" xr:uid="{A25AE3F7-5A2C-4B41-BCA3-41F4D508CDDE}"/>
    <cellStyle name="Comma 38 4 2 2 4 2 2" xfId="28114" xr:uid="{4FCE416B-309B-4515-9BC2-4FA33D4787D7}"/>
    <cellStyle name="Comma 38 4 2 2 4 2 2 2" xfId="49783" xr:uid="{BB9B02E6-0EF7-4E17-871C-937A2CB779D7}"/>
    <cellStyle name="Comma 38 4 2 2 4 2 3" xfId="39317" xr:uid="{1FEB08C5-556D-469A-9F66-1A7C15721486}"/>
    <cellStyle name="Comma 38 4 2 2 4 3" xfId="22882" xr:uid="{DFC06586-8E04-42E6-A4BE-CFDE8EF494D5}"/>
    <cellStyle name="Comma 38 4 2 2 4 3 2" xfId="44551" xr:uid="{96FCEC69-30A8-4DA0-A6B3-34F98011199F}"/>
    <cellStyle name="Comma 38 4 2 2 4 4" xfId="34085" xr:uid="{DEB522AB-385F-4D64-9DE4-E6031F2EDC79}"/>
    <cellStyle name="Comma 38 4 2 2 5" xfId="14655" xr:uid="{CC639A41-2A08-417C-A986-B8590D47ED3E}"/>
    <cellStyle name="Comma 38 4 2 2 5 2" xfId="19887" xr:uid="{C9F9420B-906B-4C7C-847E-92ABE082E5BE}"/>
    <cellStyle name="Comma 38 4 2 2 5 2 2" xfId="30353" xr:uid="{287EEE1C-871E-4442-9391-F0882FE5465F}"/>
    <cellStyle name="Comma 38 4 2 2 5 2 2 2" xfId="52022" xr:uid="{0CADC10E-9A3F-47E7-A91B-3FF7FB58E359}"/>
    <cellStyle name="Comma 38 4 2 2 5 2 3" xfId="41556" xr:uid="{D1BA37CC-AB5B-48B6-8253-0FDCE769E1DA}"/>
    <cellStyle name="Comma 38 4 2 2 5 3" xfId="25121" xr:uid="{0003D1CE-9D5A-40E0-AC99-7EEABFABCD62}"/>
    <cellStyle name="Comma 38 4 2 2 5 3 2" xfId="46790" xr:uid="{FC4EC161-E129-47AE-B75B-30764C6E01B4}"/>
    <cellStyle name="Comma 38 4 2 2 5 4" xfId="36324" xr:uid="{3D79A065-58ED-430F-B938-2DC369E8D2EA}"/>
    <cellStyle name="Comma 38 4 2 2 6" xfId="15408" xr:uid="{88D197B6-C7BA-46B6-B2F1-7E7EF7F6C900}"/>
    <cellStyle name="Comma 38 4 2 2 6 2" xfId="25874" xr:uid="{1CB35DFD-3695-450D-AC39-31334CC94242}"/>
    <cellStyle name="Comma 38 4 2 2 6 2 2" xfId="47543" xr:uid="{F2E15340-CAA6-4D24-A1B4-8C8BB860564A}"/>
    <cellStyle name="Comma 38 4 2 2 6 3" xfId="37077" xr:uid="{AE313A43-66DD-4CDC-8836-C4F8184A5187}"/>
    <cellStyle name="Comma 38 4 2 2 7" xfId="20642" xr:uid="{E8027DB8-0118-45D5-9D75-3AE1A922A75B}"/>
    <cellStyle name="Comma 38 4 2 2 7 2" xfId="42311" xr:uid="{00DC1E3D-4157-47FB-8EE5-CB96DABE647A}"/>
    <cellStyle name="Comma 38 4 2 2 8" xfId="31845" xr:uid="{F2927541-C40E-454F-8252-D4A8173C11FC}"/>
    <cellStyle name="Comma 38 4 2 3" xfId="13910" xr:uid="{AAB5A6F9-0886-4B9B-A018-7FFEA3028EBC}"/>
    <cellStyle name="Comma 38 4 2 3 2" xfId="19142" xr:uid="{DF7651D1-8B24-413A-9376-9FDF4A6AEF5A}"/>
    <cellStyle name="Comma 38 4 2 3 2 2" xfId="29608" xr:uid="{3E90E9BE-1EE1-4568-B4A8-C7DE98314291}"/>
    <cellStyle name="Comma 38 4 2 3 2 2 2" xfId="51277" xr:uid="{57778475-8C33-4FC5-933A-3EA731C798B1}"/>
    <cellStyle name="Comma 38 4 2 3 2 3" xfId="40811" xr:uid="{C069AFEE-5FC3-47B5-B972-AE4D454ABE24}"/>
    <cellStyle name="Comma 38 4 2 3 3" xfId="24376" xr:uid="{F95C3BA1-6F0C-4DB3-8A7B-A32EED4C1691}"/>
    <cellStyle name="Comma 38 4 2 3 3 2" xfId="46045" xr:uid="{DE480B8C-6371-4ADD-B10A-219773CCED76}"/>
    <cellStyle name="Comma 38 4 2 3 4" xfId="35579" xr:uid="{FC2A9F12-C617-4B02-8AE1-F13B03D57B59}"/>
    <cellStyle name="Comma 38 4 2 4" xfId="31100" xr:uid="{272D3F63-433B-4E3D-8EDA-426E47741C6A}"/>
    <cellStyle name="Comma 38 4 3" xfId="9783" xr:uid="{5D368A5B-0BB9-41DC-A3A7-9B90352C91A2}"/>
    <cellStyle name="Comma 38 4 3 2" xfId="11292" xr:uid="{8CF333F1-B97E-42E3-A8E2-A3F329C7DEE7}"/>
    <cellStyle name="Comma 38 4 3 2 2" xfId="12786" xr:uid="{39A4E7CD-E8DF-4275-85B5-3CE79AE8514E}"/>
    <cellStyle name="Comma 38 4 3 2 2 2" xfId="18022" xr:uid="{B51EEDA2-EEDA-4F5F-8071-E2DAE83D0DA8}"/>
    <cellStyle name="Comma 38 4 3 2 2 2 2" xfId="28488" xr:uid="{F931AC59-E3E8-4D6D-AABE-03C312CF8349}"/>
    <cellStyle name="Comma 38 4 3 2 2 2 2 2" xfId="50157" xr:uid="{3B1DAB6F-102C-421E-8DC3-8B4D8C997659}"/>
    <cellStyle name="Comma 38 4 3 2 2 2 3" xfId="39691" xr:uid="{06F4CF3C-08DF-4E26-8A8A-9D9A9646C0EB}"/>
    <cellStyle name="Comma 38 4 3 2 2 3" xfId="23256" xr:uid="{0951E27B-062E-4631-81BD-DC3084065BC4}"/>
    <cellStyle name="Comma 38 4 3 2 2 3 2" xfId="44925" xr:uid="{AB37C3C1-0000-40E9-A92C-AE7F8D99F209}"/>
    <cellStyle name="Comma 38 4 3 2 2 4" xfId="34459" xr:uid="{C3DE8EF5-352A-48A5-A66C-DDB6F04D2089}"/>
    <cellStyle name="Comma 38 4 3 2 3" xfId="16528" xr:uid="{85652BCC-AF13-497B-866C-305E3B45482A}"/>
    <cellStyle name="Comma 38 4 3 2 3 2" xfId="26994" xr:uid="{DE9DBA40-8C9B-46DF-89E1-8D7337C8FA77}"/>
    <cellStyle name="Comma 38 4 3 2 3 2 2" xfId="48663" xr:uid="{BBFC4AE5-E87B-4D41-BC54-9068BC55642D}"/>
    <cellStyle name="Comma 38 4 3 2 3 3" xfId="38197" xr:uid="{28CD32CA-C6D8-40E3-9994-CD07E8ACC93B}"/>
    <cellStyle name="Comma 38 4 3 2 4" xfId="21762" xr:uid="{ED4132A6-27AA-42D0-B42E-4FF46296255A}"/>
    <cellStyle name="Comma 38 4 3 2 4 2" xfId="43431" xr:uid="{BB5B7F45-E602-4DD8-A465-9E33BAC071B3}"/>
    <cellStyle name="Comma 38 4 3 2 5" xfId="32965" xr:uid="{905D15F1-F865-4C49-BBA0-218D38E684D4}"/>
    <cellStyle name="Comma 38 4 3 3" xfId="10545" xr:uid="{9D502BC3-C69A-4425-9F4B-72F58C60A183}"/>
    <cellStyle name="Comma 38 4 3 3 2" xfId="15781" xr:uid="{D812B7A5-162D-4518-814A-5B64F15457A6}"/>
    <cellStyle name="Comma 38 4 3 3 2 2" xfId="26247" xr:uid="{11D9FC92-44FC-45D5-AA66-ABC53CEC7FC1}"/>
    <cellStyle name="Comma 38 4 3 3 2 2 2" xfId="47916" xr:uid="{1ADEA5C4-292F-4380-B6E7-22E39677C32F}"/>
    <cellStyle name="Comma 38 4 3 3 2 3" xfId="37450" xr:uid="{E270A888-DC1D-4643-9B76-E4B03D288AA5}"/>
    <cellStyle name="Comma 38 4 3 3 3" xfId="21015" xr:uid="{273294C2-8DEE-432C-8C1F-0EA98C7AA259}"/>
    <cellStyle name="Comma 38 4 3 3 3 2" xfId="42684" xr:uid="{C2954DDF-C03D-4DF2-AEEF-2F207564B1EE}"/>
    <cellStyle name="Comma 38 4 3 3 4" xfId="32218" xr:uid="{895F676C-94B5-435F-A584-D5698C525724}"/>
    <cellStyle name="Comma 38 4 3 4" xfId="12039" xr:uid="{293FD397-0961-4C09-BD9E-838143270D0E}"/>
    <cellStyle name="Comma 38 4 3 4 2" xfId="17275" xr:uid="{7554A570-B217-4BF9-A408-3B44B4476203}"/>
    <cellStyle name="Comma 38 4 3 4 2 2" xfId="27741" xr:uid="{6D011AC0-2071-4637-B461-5901C0278319}"/>
    <cellStyle name="Comma 38 4 3 4 2 2 2" xfId="49410" xr:uid="{7E57F80D-5D03-4AEE-85EA-F37E67AD653A}"/>
    <cellStyle name="Comma 38 4 3 4 2 3" xfId="38944" xr:uid="{C4098898-D025-4778-9891-8882AB35BC03}"/>
    <cellStyle name="Comma 38 4 3 4 3" xfId="22509" xr:uid="{A0874182-B0BD-48B1-9E97-3DE7A34FD34D}"/>
    <cellStyle name="Comma 38 4 3 4 3 2" xfId="44178" xr:uid="{269DCEFB-B439-4690-9959-EFBE691E2821}"/>
    <cellStyle name="Comma 38 4 3 4 4" xfId="33712" xr:uid="{E8704FA3-8722-4C98-92A8-A711E931BBC9}"/>
    <cellStyle name="Comma 38 4 3 5" xfId="14282" xr:uid="{2D956BE9-3869-47D3-A622-6EBAE9B8B280}"/>
    <cellStyle name="Comma 38 4 3 5 2" xfId="19514" xr:uid="{CB1C2930-C475-4758-B7A1-494335714ECB}"/>
    <cellStyle name="Comma 38 4 3 5 2 2" xfId="29980" xr:uid="{D6F2ADFD-EE9E-4A1E-911A-A64BEBBCF7C2}"/>
    <cellStyle name="Comma 38 4 3 5 2 2 2" xfId="51649" xr:uid="{22979B1E-E894-468D-B9A9-8DBCBAE615A6}"/>
    <cellStyle name="Comma 38 4 3 5 2 3" xfId="41183" xr:uid="{54DE4D62-207F-4118-8439-A773475BDBB2}"/>
    <cellStyle name="Comma 38 4 3 5 3" xfId="24748" xr:uid="{58EF6BC4-EFF5-4861-BC67-231C22999867}"/>
    <cellStyle name="Comma 38 4 3 5 3 2" xfId="46417" xr:uid="{077EEFBC-6972-45D7-8C63-ACFF695D4656}"/>
    <cellStyle name="Comma 38 4 3 5 4" xfId="35951" xr:uid="{D184CE51-FAD2-4D41-B2C3-57DEFEBACAD7}"/>
    <cellStyle name="Comma 38 4 3 6" xfId="15035" xr:uid="{41A6CADC-0523-4AF8-B5D9-7D957F2D8E72}"/>
    <cellStyle name="Comma 38 4 3 6 2" xfId="25501" xr:uid="{7BD3E427-407A-4566-8510-F36327C47018}"/>
    <cellStyle name="Comma 38 4 3 6 2 2" xfId="47170" xr:uid="{EB00285A-06A1-4C83-A3CE-93031BF07CAA}"/>
    <cellStyle name="Comma 38 4 3 6 3" xfId="36704" xr:uid="{679F60B6-8370-4E6A-85D2-B9681972F269}"/>
    <cellStyle name="Comma 38 4 3 7" xfId="20269" xr:uid="{A3D901B1-E32D-4654-939C-9B96399B9A1D}"/>
    <cellStyle name="Comma 38 4 3 7 2" xfId="41938" xr:uid="{E8E2E16D-0B02-45A8-89B2-0F4F011BC94F}"/>
    <cellStyle name="Comma 38 4 3 8" xfId="31472" xr:uid="{E18A72BB-B829-4F3C-80B9-139C910EB121}"/>
    <cellStyle name="Comma 38 4 4" xfId="13539" xr:uid="{B244BE70-FEA1-4464-9A40-EBCE220CBAF5}"/>
    <cellStyle name="Comma 38 4 4 2" xfId="18771" xr:uid="{7747D8A6-E4A5-4D8F-8C2F-3F1880A96D2C}"/>
    <cellStyle name="Comma 38 4 4 2 2" xfId="29237" xr:uid="{034E6455-3EE1-40B6-90A0-ED156E0F309D}"/>
    <cellStyle name="Comma 38 4 4 2 2 2" xfId="50906" xr:uid="{39470DA1-67E9-4027-B84A-82CF4A407A69}"/>
    <cellStyle name="Comma 38 4 4 2 3" xfId="40440" xr:uid="{6CEB2034-0CAD-4220-808E-D6DDC172F040}"/>
    <cellStyle name="Comma 38 4 4 3" xfId="24005" xr:uid="{316BF1A1-C527-4C16-9B09-B52BC36B667F}"/>
    <cellStyle name="Comma 38 4 4 3 2" xfId="45674" xr:uid="{CD0B804C-CC26-44F4-B9F3-39B4FBCA1BD8}"/>
    <cellStyle name="Comma 38 4 4 4" xfId="35208" xr:uid="{C3CAC4CF-21DD-4899-8FE2-16D44C9D4986}"/>
    <cellStyle name="Comma 38 4 5" xfId="30729" xr:uid="{F6B0177F-8CDB-436E-8694-4522E0595038}"/>
    <cellStyle name="Comma 38 5" xfId="9200" xr:uid="{00000000-0005-0000-0000-000045020000}"/>
    <cellStyle name="Comma 38 5 2" xfId="9949" xr:uid="{529BDD28-337C-42D1-BF92-2A6664521F6F}"/>
    <cellStyle name="Comma 38 5 2 2" xfId="11458" xr:uid="{3136B2B5-9FB5-467E-9059-A8C2D8A2F41D}"/>
    <cellStyle name="Comma 38 5 2 2 2" xfId="12952" xr:uid="{93B39755-DAD4-4F6B-B756-E2C789A39D04}"/>
    <cellStyle name="Comma 38 5 2 2 2 2" xfId="18188" xr:uid="{9C0FDD57-0AD3-4AED-8486-C8AB93436781}"/>
    <cellStyle name="Comma 38 5 2 2 2 2 2" xfId="28654" xr:uid="{A8FDEB4D-B64C-4B87-A95A-FFBE05E0DF57}"/>
    <cellStyle name="Comma 38 5 2 2 2 2 2 2" xfId="50323" xr:uid="{D6EBD23E-AA5E-4D01-AFE1-DB61DC0BD642}"/>
    <cellStyle name="Comma 38 5 2 2 2 2 3" xfId="39857" xr:uid="{38DEDE64-43FD-45A7-8114-49AE030C6303}"/>
    <cellStyle name="Comma 38 5 2 2 2 3" xfId="23422" xr:uid="{D4BA8FA1-7BB2-41F0-8036-1F93FA0F7D91}"/>
    <cellStyle name="Comma 38 5 2 2 2 3 2" xfId="45091" xr:uid="{55AEE5D5-4444-4144-AF20-A152E82170EC}"/>
    <cellStyle name="Comma 38 5 2 2 2 4" xfId="34625" xr:uid="{904EC8CF-E80B-4EB6-8A02-74E18820F3C9}"/>
    <cellStyle name="Comma 38 5 2 2 3" xfId="16694" xr:uid="{B51791BE-4197-48D4-BA34-33676BD0B2A4}"/>
    <cellStyle name="Comma 38 5 2 2 3 2" xfId="27160" xr:uid="{F467093D-8A78-4B33-901B-ED446878E68C}"/>
    <cellStyle name="Comma 38 5 2 2 3 2 2" xfId="48829" xr:uid="{203E26AE-E292-48DF-897B-4C04E560BB27}"/>
    <cellStyle name="Comma 38 5 2 2 3 3" xfId="38363" xr:uid="{9B0D4F44-DF2C-4872-BBAB-C3425A87D801}"/>
    <cellStyle name="Comma 38 5 2 2 4" xfId="21928" xr:uid="{0E51CDC4-65A8-4AF6-BC76-B349DDCC6621}"/>
    <cellStyle name="Comma 38 5 2 2 4 2" xfId="43597" xr:uid="{544F47A3-533F-4D03-A367-AA74A718875F}"/>
    <cellStyle name="Comma 38 5 2 2 5" xfId="33131" xr:uid="{CBA8F9BC-2494-471F-982F-5695E08B9A81}"/>
    <cellStyle name="Comma 38 5 2 3" xfId="10711" xr:uid="{984C01BD-0F92-4AB8-89DE-11CF26B8F6DC}"/>
    <cellStyle name="Comma 38 5 2 3 2" xfId="15947" xr:uid="{6674473E-24D7-4358-8A3B-2B4B02FADE08}"/>
    <cellStyle name="Comma 38 5 2 3 2 2" xfId="26413" xr:uid="{42282172-A53F-45F4-8923-9010ECE8B9D5}"/>
    <cellStyle name="Comma 38 5 2 3 2 2 2" xfId="48082" xr:uid="{A58CD7B2-C59E-448F-8E88-62269046322F}"/>
    <cellStyle name="Comma 38 5 2 3 2 3" xfId="37616" xr:uid="{2633FACC-A4DE-4324-8CCC-23C8E5024657}"/>
    <cellStyle name="Comma 38 5 2 3 3" xfId="21181" xr:uid="{1B675F75-5AB8-4324-B1D8-7D8A3310EAB8}"/>
    <cellStyle name="Comma 38 5 2 3 3 2" xfId="42850" xr:uid="{8CDD9872-ADB0-4DE1-BCF8-20F62510D83A}"/>
    <cellStyle name="Comma 38 5 2 3 4" xfId="32384" xr:uid="{52E96F23-F043-4C6F-B3CC-9CA0AE51930E}"/>
    <cellStyle name="Comma 38 5 2 4" xfId="12205" xr:uid="{ECD319BE-D2FD-4080-869E-87AC06DF874C}"/>
    <cellStyle name="Comma 38 5 2 4 2" xfId="17441" xr:uid="{B3E68482-69A0-4A13-9EC8-60FC3F23F843}"/>
    <cellStyle name="Comma 38 5 2 4 2 2" xfId="27907" xr:uid="{80A7A752-5563-460C-A345-99AEDB14AF51}"/>
    <cellStyle name="Comma 38 5 2 4 2 2 2" xfId="49576" xr:uid="{BAA3E255-4C5B-4ACC-B841-BE70B7DAF55D}"/>
    <cellStyle name="Comma 38 5 2 4 2 3" xfId="39110" xr:uid="{778A56A5-72FD-4169-8919-FE4C423BAE53}"/>
    <cellStyle name="Comma 38 5 2 4 3" xfId="22675" xr:uid="{8918E26A-4BD0-4A80-BAC7-6FFCF17AC86C}"/>
    <cellStyle name="Comma 38 5 2 4 3 2" xfId="44344" xr:uid="{40DCC12B-261C-4875-A9E9-B301F3B5FFDF}"/>
    <cellStyle name="Comma 38 5 2 4 4" xfId="33878" xr:uid="{6FCDB85D-C3BF-43A8-A5ED-71ABDDF68202}"/>
    <cellStyle name="Comma 38 5 2 5" xfId="14448" xr:uid="{E39494A9-E3F1-4FD5-8C84-3D5E57356F93}"/>
    <cellStyle name="Comma 38 5 2 5 2" xfId="19680" xr:uid="{828D03F3-30EC-44AB-AED7-D4A67FC9A204}"/>
    <cellStyle name="Comma 38 5 2 5 2 2" xfId="30146" xr:uid="{CD83BF31-A032-43C4-8071-FD9CCEA6A4FE}"/>
    <cellStyle name="Comma 38 5 2 5 2 2 2" xfId="51815" xr:uid="{BC6D05C7-C0CA-4770-9A89-737414574ECF}"/>
    <cellStyle name="Comma 38 5 2 5 2 3" xfId="41349" xr:uid="{43BFFC50-D8F3-4826-A65F-AEB4FC9A9B6C}"/>
    <cellStyle name="Comma 38 5 2 5 3" xfId="24914" xr:uid="{D221DB82-7182-48F9-88BB-D853D48C8186}"/>
    <cellStyle name="Comma 38 5 2 5 3 2" xfId="46583" xr:uid="{0255E922-7A8B-4C72-8F54-860F6A084798}"/>
    <cellStyle name="Comma 38 5 2 5 4" xfId="36117" xr:uid="{9A143A09-69D8-4B3E-A125-0F627ABD1DF2}"/>
    <cellStyle name="Comma 38 5 2 6" xfId="15201" xr:uid="{7210A34D-08DE-4D76-8AFB-2A1850C31E45}"/>
    <cellStyle name="Comma 38 5 2 6 2" xfId="25667" xr:uid="{588137F2-188D-4920-A58D-C64C2DB0A43B}"/>
    <cellStyle name="Comma 38 5 2 6 2 2" xfId="47336" xr:uid="{625D147A-11AC-427B-A3F0-BDEF43F510A7}"/>
    <cellStyle name="Comma 38 5 2 6 3" xfId="36870" xr:uid="{993E9A54-6639-40C0-851E-B17FBE806865}"/>
    <cellStyle name="Comma 38 5 2 7" xfId="20435" xr:uid="{8D7652A1-485B-4B5E-8127-100B3DF95623}"/>
    <cellStyle name="Comma 38 5 2 7 2" xfId="42104" xr:uid="{8BE3D6F9-7085-48B0-920D-93EADE37AB6D}"/>
    <cellStyle name="Comma 38 5 2 8" xfId="31638" xr:uid="{F4FE0BEA-2A46-447A-992F-DD132DAAC442}"/>
    <cellStyle name="Comma 38 5 3" xfId="13703" xr:uid="{8065F493-F2F2-4BC2-BF49-ACE050F01E6A}"/>
    <cellStyle name="Comma 38 5 3 2" xfId="18935" xr:uid="{62D610DB-0529-4CCB-BF86-41B5E90F5D66}"/>
    <cellStyle name="Comma 38 5 3 2 2" xfId="29401" xr:uid="{FD19A76C-EF33-4DEE-B651-8C76D6108C29}"/>
    <cellStyle name="Comma 38 5 3 2 2 2" xfId="51070" xr:uid="{9A987BE0-369E-4A31-BD4B-3D3CEEECB564}"/>
    <cellStyle name="Comma 38 5 3 2 3" xfId="40604" xr:uid="{A08F0A12-5FAF-4B30-AB4E-496DF36165C1}"/>
    <cellStyle name="Comma 38 5 3 3" xfId="24169" xr:uid="{C88484AC-5605-472B-B7BE-26CA36FA21EA}"/>
    <cellStyle name="Comma 38 5 3 3 2" xfId="45838" xr:uid="{0BB55743-29AC-42C0-BA1D-E8C96C876B2E}"/>
    <cellStyle name="Comma 38 5 3 4" xfId="35372" xr:uid="{274295A5-8836-4583-A009-7ABA9AFCF738}"/>
    <cellStyle name="Comma 38 5 4" xfId="30893" xr:uid="{B7771CB9-F4F5-478C-B5F2-3B36760BEA50}"/>
    <cellStyle name="Comma 38 6" xfId="9575" xr:uid="{D9612716-8832-482A-B63E-43299F1585D5}"/>
    <cellStyle name="Comma 38 6 2" xfId="11084" xr:uid="{DBB32745-13BF-49DE-ADE8-B04B72674539}"/>
    <cellStyle name="Comma 38 6 2 2" xfId="12578" xr:uid="{8C4A4DCB-5C57-45E1-9087-09936A2BC1D8}"/>
    <cellStyle name="Comma 38 6 2 2 2" xfId="17814" xr:uid="{0B092C12-67A9-480B-9140-36EDC2F10670}"/>
    <cellStyle name="Comma 38 6 2 2 2 2" xfId="28280" xr:uid="{92799245-1654-45E0-9260-FCADA506BDD9}"/>
    <cellStyle name="Comma 38 6 2 2 2 2 2" xfId="49949" xr:uid="{C2DAFB8F-5008-4D77-8F27-37413F4574A9}"/>
    <cellStyle name="Comma 38 6 2 2 2 3" xfId="39483" xr:uid="{C4CC6F0F-C969-4E87-90C5-6C6AC2253335}"/>
    <cellStyle name="Comma 38 6 2 2 3" xfId="23048" xr:uid="{30DAEB57-BD62-4F43-AF1F-4F491FBC0F2F}"/>
    <cellStyle name="Comma 38 6 2 2 3 2" xfId="44717" xr:uid="{A3244FAE-9CFA-4E0F-A0C8-B5CCFAD7F996}"/>
    <cellStyle name="Comma 38 6 2 2 4" xfId="34251" xr:uid="{41A5BCEB-450C-4BCF-B077-3E3D127BCC7D}"/>
    <cellStyle name="Comma 38 6 2 3" xfId="16320" xr:uid="{8556C805-E450-4B04-916D-49E50DEC74F3}"/>
    <cellStyle name="Comma 38 6 2 3 2" xfId="26786" xr:uid="{85EF6D3E-39C1-4CAC-9DE5-5620CEE02941}"/>
    <cellStyle name="Comma 38 6 2 3 2 2" xfId="48455" xr:uid="{0C48C6E4-1EC1-4519-A7D2-CE4239206CE0}"/>
    <cellStyle name="Comma 38 6 2 3 3" xfId="37989" xr:uid="{9F81D22F-9EF9-4C74-8F23-129644D73957}"/>
    <cellStyle name="Comma 38 6 2 4" xfId="21554" xr:uid="{FC14F231-4227-4571-8C8C-0296E0D1C9F7}"/>
    <cellStyle name="Comma 38 6 2 4 2" xfId="43223" xr:uid="{3513D765-16B8-4F52-BA75-61DAE9B6DABD}"/>
    <cellStyle name="Comma 38 6 2 5" xfId="32757" xr:uid="{409F427D-DB90-4EFE-9ECC-5C7CBB614789}"/>
    <cellStyle name="Comma 38 6 3" xfId="10337" xr:uid="{7B177CF7-032F-4AA7-BF34-9A2BBDEAA43A}"/>
    <cellStyle name="Comma 38 6 3 2" xfId="15573" xr:uid="{F46D2953-08D2-4239-86BA-95AD1A718035}"/>
    <cellStyle name="Comma 38 6 3 2 2" xfId="26039" xr:uid="{EB6ED5A7-CF47-48B1-93F2-153A11935F5B}"/>
    <cellStyle name="Comma 38 6 3 2 2 2" xfId="47708" xr:uid="{B3D8153E-D989-4DB1-80AD-35D2C37CBB9F}"/>
    <cellStyle name="Comma 38 6 3 2 3" xfId="37242" xr:uid="{058BF180-114D-4D3D-9A34-6877C2840626}"/>
    <cellStyle name="Comma 38 6 3 3" xfId="20807" xr:uid="{4A02D490-F985-4E24-91FD-2620D6A2009B}"/>
    <cellStyle name="Comma 38 6 3 3 2" xfId="42476" xr:uid="{1E21CD10-B56E-4B10-B45E-81DFEF0027DB}"/>
    <cellStyle name="Comma 38 6 3 4" xfId="32010" xr:uid="{FE1C827E-06E0-489B-9746-FD172442CB66}"/>
    <cellStyle name="Comma 38 6 4" xfId="11831" xr:uid="{F9538FB4-7F36-4EB5-A3A0-14C9372A49D2}"/>
    <cellStyle name="Comma 38 6 4 2" xfId="17067" xr:uid="{16832AF7-2A06-4769-BC38-444FFDEA3A36}"/>
    <cellStyle name="Comma 38 6 4 2 2" xfId="27533" xr:uid="{0DD81ED9-8B9D-4893-88FE-9EE5CF121873}"/>
    <cellStyle name="Comma 38 6 4 2 2 2" xfId="49202" xr:uid="{362DD2EC-246D-4250-99D3-8D8D99A8504A}"/>
    <cellStyle name="Comma 38 6 4 2 3" xfId="38736" xr:uid="{4D2E018B-EEC0-4097-8DE3-11297CE9E13B}"/>
    <cellStyle name="Comma 38 6 4 3" xfId="22301" xr:uid="{40B1287F-151B-44E1-AB55-9B4F65707DFE}"/>
    <cellStyle name="Comma 38 6 4 3 2" xfId="43970" xr:uid="{2F245667-FF08-4269-BF10-63D72D31C827}"/>
    <cellStyle name="Comma 38 6 4 4" xfId="33504" xr:uid="{F739F65E-B30D-4D6A-8171-C63AC1C022E2}"/>
    <cellStyle name="Comma 38 6 5" xfId="14074" xr:uid="{1EC573C3-E3CD-4FBE-B572-D77601537C94}"/>
    <cellStyle name="Comma 38 6 5 2" xfId="19306" xr:uid="{8BE28096-6312-4E7C-9527-8A99CE3C6941}"/>
    <cellStyle name="Comma 38 6 5 2 2" xfId="29772" xr:uid="{8DF1ED46-D83F-4DD6-8AD1-8A8B44A019A0}"/>
    <cellStyle name="Comma 38 6 5 2 2 2" xfId="51441" xr:uid="{D0E40E0B-AE85-4B70-A440-89C4CA9E565B}"/>
    <cellStyle name="Comma 38 6 5 2 3" xfId="40975" xr:uid="{3B5E2724-5A2F-4D46-9709-BF72DB62DA20}"/>
    <cellStyle name="Comma 38 6 5 3" xfId="24540" xr:uid="{4F6B8BA7-2A1A-4425-B801-3A9860AA5F5D}"/>
    <cellStyle name="Comma 38 6 5 3 2" xfId="46209" xr:uid="{5A9DDF65-85CD-46E8-9FF7-C939F95C1B12}"/>
    <cellStyle name="Comma 38 6 5 4" xfId="35743" xr:uid="{00F53F4D-0FF5-4377-9ED2-6F7EA810416C}"/>
    <cellStyle name="Comma 38 6 6" xfId="14827" xr:uid="{68FA908E-6FB4-449F-B8F9-BC3F7DAD94BB}"/>
    <cellStyle name="Comma 38 6 6 2" xfId="25293" xr:uid="{524EA8CA-7BD0-48FD-983A-49D99F352E3E}"/>
    <cellStyle name="Comma 38 6 6 2 2" xfId="46962" xr:uid="{7FB40C39-EC5F-46E5-83D7-C8694639EDB4}"/>
    <cellStyle name="Comma 38 6 6 3" xfId="36496" xr:uid="{AE525D12-B92B-4511-BD90-4A032F420A0C}"/>
    <cellStyle name="Comma 38 6 7" xfId="20061" xr:uid="{A0E53080-A968-488C-99FC-75EC960A8567}"/>
    <cellStyle name="Comma 38 6 7 2" xfId="41730" xr:uid="{6F00D984-FB7D-4974-9E94-F6B338A080D6}"/>
    <cellStyle name="Comma 38 6 8" xfId="31264" xr:uid="{1F1E3618-1A0F-4E7F-BC71-6272337B933B}"/>
    <cellStyle name="Comma 38 7" xfId="13332" xr:uid="{93FC4AF3-5CE3-4D01-BEFC-3BA2F52A19FD}"/>
    <cellStyle name="Comma 38 7 2" xfId="18564" xr:uid="{70A5E4ED-9022-43CD-B8FA-D38182C25E7A}"/>
    <cellStyle name="Comma 38 7 2 2" xfId="29030" xr:uid="{8EDFBF86-54D2-4596-8025-CF9364B88518}"/>
    <cellStyle name="Comma 38 7 2 2 2" xfId="50699" xr:uid="{BCC3B0A6-7DF1-4549-9AF6-72C515B0C401}"/>
    <cellStyle name="Comma 38 7 2 3" xfId="40233" xr:uid="{9AE8317E-BE3F-44AF-9CB6-F31898611DE7}"/>
    <cellStyle name="Comma 38 7 3" xfId="23798" xr:uid="{956D72FB-90C5-4E99-A326-8C1B3E333D75}"/>
    <cellStyle name="Comma 38 7 3 2" xfId="45467" xr:uid="{34C00E6F-6EFE-44E0-B8D6-ED52AB534AB0}"/>
    <cellStyle name="Comma 38 7 4" xfId="35001" xr:uid="{3B229FFC-2527-4A14-A959-7CDEBD9B937B}"/>
    <cellStyle name="Comma 38 8" xfId="30522" xr:uid="{149A57E9-F07F-4277-96D5-F788DDFDD0D3}"/>
    <cellStyle name="Comma 39" xfId="323" xr:uid="{00000000-0005-0000-0000-000046020000}"/>
    <cellStyle name="Comma 39 2" xfId="527" xr:uid="{00000000-0005-0000-0000-000047020000}"/>
    <cellStyle name="Comma 39 2 2" xfId="9300" xr:uid="{00000000-0005-0000-0000-000048020000}"/>
    <cellStyle name="Comma 39 2 2 2" xfId="10049" xr:uid="{F7F6D229-3345-45A8-A79F-919E8961B4EB}"/>
    <cellStyle name="Comma 39 2 2 2 2" xfId="11558" xr:uid="{A5BE10DD-DE67-4A66-AFD7-77FD4386AC0D}"/>
    <cellStyle name="Comma 39 2 2 2 2 2" xfId="13052" xr:uid="{208D139A-4888-4FE3-9A04-D0C7A4F7B125}"/>
    <cellStyle name="Comma 39 2 2 2 2 2 2" xfId="18288" xr:uid="{29FF0C4A-2CC7-47B6-A580-7BA373E4BD23}"/>
    <cellStyle name="Comma 39 2 2 2 2 2 2 2" xfId="28754" xr:uid="{BF634DC7-AE37-47C8-A1DD-64D2D6A9F4A1}"/>
    <cellStyle name="Comma 39 2 2 2 2 2 2 2 2" xfId="50423" xr:uid="{8F2AC9CA-32CF-4C1A-BF20-FA4E7E971C4E}"/>
    <cellStyle name="Comma 39 2 2 2 2 2 2 3" xfId="39957" xr:uid="{40A04B0F-EC71-42B4-8743-6BC7E93BBA91}"/>
    <cellStyle name="Comma 39 2 2 2 2 2 3" xfId="23522" xr:uid="{3065E2C4-4DCA-4CAE-9AD1-F9B5DCB7599D}"/>
    <cellStyle name="Comma 39 2 2 2 2 2 3 2" xfId="45191" xr:uid="{E1155030-AEDE-4695-A5EA-2D1245B3B0E5}"/>
    <cellStyle name="Comma 39 2 2 2 2 2 4" xfId="34725" xr:uid="{88D3E159-F906-4EF8-84A0-9A1AD8705E61}"/>
    <cellStyle name="Comma 39 2 2 2 2 3" xfId="16794" xr:uid="{202BEE3C-6264-4F3E-A06C-8FEC6625560C}"/>
    <cellStyle name="Comma 39 2 2 2 2 3 2" xfId="27260" xr:uid="{C830AFCD-77EF-447B-92DA-3F828442C7D6}"/>
    <cellStyle name="Comma 39 2 2 2 2 3 2 2" xfId="48929" xr:uid="{FAB31E47-140C-4EB7-BBA3-4BAB15744BF6}"/>
    <cellStyle name="Comma 39 2 2 2 2 3 3" xfId="38463" xr:uid="{CC7D9EF1-DEC7-43EA-B091-6B4AD6546127}"/>
    <cellStyle name="Comma 39 2 2 2 2 4" xfId="22028" xr:uid="{6E685C43-91EB-41CC-9ED5-8C567337798F}"/>
    <cellStyle name="Comma 39 2 2 2 2 4 2" xfId="43697" xr:uid="{3CAF52DE-170D-4D86-A2CA-D01B050B6316}"/>
    <cellStyle name="Comma 39 2 2 2 2 5" xfId="33231" xr:uid="{4EAF341F-B8E7-4D96-82C6-FB79086AB67B}"/>
    <cellStyle name="Comma 39 2 2 2 3" xfId="10811" xr:uid="{8135F99F-4AA4-4C46-B301-A268FF25721F}"/>
    <cellStyle name="Comma 39 2 2 2 3 2" xfId="16047" xr:uid="{2B18A28D-F46F-4D2C-A57C-161DE3844513}"/>
    <cellStyle name="Comma 39 2 2 2 3 2 2" xfId="26513" xr:uid="{95167BC3-15D6-470B-95EF-7806494BD804}"/>
    <cellStyle name="Comma 39 2 2 2 3 2 2 2" xfId="48182" xr:uid="{22AE94E5-CC3C-4E90-8BB8-F7A6CDABF3B1}"/>
    <cellStyle name="Comma 39 2 2 2 3 2 3" xfId="37716" xr:uid="{15A1D77A-AE4E-4AB7-B714-C608ADD11960}"/>
    <cellStyle name="Comma 39 2 2 2 3 3" xfId="21281" xr:uid="{CD579CBE-397E-4615-9BD7-9062E559ADC2}"/>
    <cellStyle name="Comma 39 2 2 2 3 3 2" xfId="42950" xr:uid="{2974FDA5-4835-4264-A6E7-3F67744875C6}"/>
    <cellStyle name="Comma 39 2 2 2 3 4" xfId="32484" xr:uid="{A82BBA7E-15A1-48F0-B9E6-E0D915556A5D}"/>
    <cellStyle name="Comma 39 2 2 2 4" xfId="12305" xr:uid="{98B62706-891D-4510-897A-1BCC5B8BE8A9}"/>
    <cellStyle name="Comma 39 2 2 2 4 2" xfId="17541" xr:uid="{0667062E-9EB7-4D0F-BA78-A6A0913C57D0}"/>
    <cellStyle name="Comma 39 2 2 2 4 2 2" xfId="28007" xr:uid="{1628EC5A-9245-4D15-A071-6861CD34438D}"/>
    <cellStyle name="Comma 39 2 2 2 4 2 2 2" xfId="49676" xr:uid="{98454182-4FA6-490E-93D3-D81C55BC1006}"/>
    <cellStyle name="Comma 39 2 2 2 4 2 3" xfId="39210" xr:uid="{5CEC10D0-82F4-4FBC-B65F-CB7E9C758E2A}"/>
    <cellStyle name="Comma 39 2 2 2 4 3" xfId="22775" xr:uid="{BBB91124-AAC4-4732-A385-A2D8BFFED828}"/>
    <cellStyle name="Comma 39 2 2 2 4 3 2" xfId="44444" xr:uid="{757FA01F-87B4-4A09-BC0D-153436FAEBD5}"/>
    <cellStyle name="Comma 39 2 2 2 4 4" xfId="33978" xr:uid="{509FEC05-D268-48BF-A87B-4111804833B6}"/>
    <cellStyle name="Comma 39 2 2 2 5" xfId="14548" xr:uid="{902796F2-A935-4EDE-9B3A-8EBC90B956F2}"/>
    <cellStyle name="Comma 39 2 2 2 5 2" xfId="19780" xr:uid="{77D990BB-570F-45B7-AD95-4BD1DEE8F180}"/>
    <cellStyle name="Comma 39 2 2 2 5 2 2" xfId="30246" xr:uid="{160D0241-65DF-4469-B65E-E8D4A698CE70}"/>
    <cellStyle name="Comma 39 2 2 2 5 2 2 2" xfId="51915" xr:uid="{343C9C48-CB15-4D8E-B1AE-BC24EF9B2A3F}"/>
    <cellStyle name="Comma 39 2 2 2 5 2 3" xfId="41449" xr:uid="{5F07A24A-C334-4176-989E-1CCCAB55933F}"/>
    <cellStyle name="Comma 39 2 2 2 5 3" xfId="25014" xr:uid="{E76597CE-993D-4F8C-8CE1-639B1A3EC931}"/>
    <cellStyle name="Comma 39 2 2 2 5 3 2" xfId="46683" xr:uid="{814F2E71-5A38-4361-9464-D1EF8D015453}"/>
    <cellStyle name="Comma 39 2 2 2 5 4" xfId="36217" xr:uid="{C2F54ACE-8882-4D21-BB76-1CD08AD8BB05}"/>
    <cellStyle name="Comma 39 2 2 2 6" xfId="15301" xr:uid="{E0070202-7965-4524-AA23-AC08E2125730}"/>
    <cellStyle name="Comma 39 2 2 2 6 2" xfId="25767" xr:uid="{72E468BE-B57D-4AB6-A1B4-59D5A41A1F51}"/>
    <cellStyle name="Comma 39 2 2 2 6 2 2" xfId="47436" xr:uid="{A17F5AA9-AA6B-49EB-B73A-61EF63781D02}"/>
    <cellStyle name="Comma 39 2 2 2 6 3" xfId="36970" xr:uid="{A440DEC4-F40E-4808-A4FD-802E4456A491}"/>
    <cellStyle name="Comma 39 2 2 2 7" xfId="20535" xr:uid="{747E82B7-669C-43DB-89FE-929D623FC9A5}"/>
    <cellStyle name="Comma 39 2 2 2 7 2" xfId="42204" xr:uid="{95EBF854-A3B9-43F4-BB83-E1362CD992C6}"/>
    <cellStyle name="Comma 39 2 2 2 8" xfId="31738" xr:uid="{C160A6C6-9383-4336-932D-4C046B760734}"/>
    <cellStyle name="Comma 39 2 2 3" xfId="13803" xr:uid="{230BD09E-6E44-4A54-9A81-20D17C1C029C}"/>
    <cellStyle name="Comma 39 2 2 3 2" xfId="19035" xr:uid="{988C312A-8EBF-49FC-8C31-18D0D44A32A2}"/>
    <cellStyle name="Comma 39 2 2 3 2 2" xfId="29501" xr:uid="{CC60ED54-08BD-4B5A-A765-0F9BE0CCFE16}"/>
    <cellStyle name="Comma 39 2 2 3 2 2 2" xfId="51170" xr:uid="{DAE45DAF-29B1-4899-BB3E-72174068D24C}"/>
    <cellStyle name="Comma 39 2 2 3 2 3" xfId="40704" xr:uid="{3F551911-5ABE-4222-876E-B3552506307D}"/>
    <cellStyle name="Comma 39 2 2 3 3" xfId="24269" xr:uid="{44B93307-B21C-4631-85D8-6DAD8E8026FF}"/>
    <cellStyle name="Comma 39 2 2 3 3 2" xfId="45938" xr:uid="{B0AF7986-849F-4864-9D40-5732520F5194}"/>
    <cellStyle name="Comma 39 2 2 3 4" xfId="35472" xr:uid="{C093F1BF-8BED-464E-81E6-A7A06D1CE2BD}"/>
    <cellStyle name="Comma 39 2 2 4" xfId="30993" xr:uid="{A4EC0563-DA83-4667-A91B-C65BF14587E4}"/>
    <cellStyle name="Comma 39 2 3" xfId="9675" xr:uid="{EA4B628C-0763-4455-9DFE-69B89C59F725}"/>
    <cellStyle name="Comma 39 2 3 2" xfId="11184" xr:uid="{6F1AAB1A-5C12-445F-9992-66F217D423B4}"/>
    <cellStyle name="Comma 39 2 3 2 2" xfId="12678" xr:uid="{9262B1E7-3BBE-4BAE-AA34-EAC4D4EAF7E3}"/>
    <cellStyle name="Comma 39 2 3 2 2 2" xfId="17914" xr:uid="{90D63C0F-3BC6-421B-9EF5-6F3CB27CA41F}"/>
    <cellStyle name="Comma 39 2 3 2 2 2 2" xfId="28380" xr:uid="{3720AA53-92FE-4E30-8575-4CF82B77D89A}"/>
    <cellStyle name="Comma 39 2 3 2 2 2 2 2" xfId="50049" xr:uid="{215899A8-ED6E-49EA-9960-440CACB6E492}"/>
    <cellStyle name="Comma 39 2 3 2 2 2 3" xfId="39583" xr:uid="{EEEBB57B-CD06-4F1E-AEDF-ABB52790CB8D}"/>
    <cellStyle name="Comma 39 2 3 2 2 3" xfId="23148" xr:uid="{B19CC3F6-61FF-493C-A8CA-EFBC0324F3D0}"/>
    <cellStyle name="Comma 39 2 3 2 2 3 2" xfId="44817" xr:uid="{97EFB311-3A80-4332-ACAE-7792D8102746}"/>
    <cellStyle name="Comma 39 2 3 2 2 4" xfId="34351" xr:uid="{EC2A9D14-FE4C-4BA7-BD80-A61ABEBC4616}"/>
    <cellStyle name="Comma 39 2 3 2 3" xfId="16420" xr:uid="{5FA7A88B-F32F-4A8A-942E-D0AC15C0FB11}"/>
    <cellStyle name="Comma 39 2 3 2 3 2" xfId="26886" xr:uid="{6405DDAE-72FC-4C07-99A1-4A17D2163A93}"/>
    <cellStyle name="Comma 39 2 3 2 3 2 2" xfId="48555" xr:uid="{0E26777B-6231-4BB8-BC0F-9E93C83E8357}"/>
    <cellStyle name="Comma 39 2 3 2 3 3" xfId="38089" xr:uid="{6B043A01-878A-427C-BE6C-05D4C970323A}"/>
    <cellStyle name="Comma 39 2 3 2 4" xfId="21654" xr:uid="{CF4A801D-2603-42F4-9F06-77338ADE0268}"/>
    <cellStyle name="Comma 39 2 3 2 4 2" xfId="43323" xr:uid="{AE30FA0A-B8B7-4E6F-AF16-F638B6487D5D}"/>
    <cellStyle name="Comma 39 2 3 2 5" xfId="32857" xr:uid="{C9ACD08B-D3DF-4A39-8EAA-1C97F85306FE}"/>
    <cellStyle name="Comma 39 2 3 3" xfId="10437" xr:uid="{441B707A-9F31-492D-B3DA-A8C83884EB14}"/>
    <cellStyle name="Comma 39 2 3 3 2" xfId="15673" xr:uid="{6C043703-9577-4885-8C25-D64516F987D6}"/>
    <cellStyle name="Comma 39 2 3 3 2 2" xfId="26139" xr:uid="{6F5439D3-3306-44A7-8A3F-22B4EB8B335D}"/>
    <cellStyle name="Comma 39 2 3 3 2 2 2" xfId="47808" xr:uid="{2F034FDF-8390-4729-B2DE-237A5D9898BB}"/>
    <cellStyle name="Comma 39 2 3 3 2 3" xfId="37342" xr:uid="{059E22D7-072C-4E7E-87AF-3FE6169799BA}"/>
    <cellStyle name="Comma 39 2 3 3 3" xfId="20907" xr:uid="{5785BD49-4D24-4AAA-B2D3-37AC46785F8D}"/>
    <cellStyle name="Comma 39 2 3 3 3 2" xfId="42576" xr:uid="{386E9C2E-906A-4730-A5E0-0CE8715800C0}"/>
    <cellStyle name="Comma 39 2 3 3 4" xfId="32110" xr:uid="{2722D5D1-276D-42C4-A934-A04EB04A99B3}"/>
    <cellStyle name="Comma 39 2 3 4" xfId="11931" xr:uid="{73FF92CD-B570-4F37-AEA3-686805839FC5}"/>
    <cellStyle name="Comma 39 2 3 4 2" xfId="17167" xr:uid="{8C2CCF27-EEC3-49E6-AC21-7387853C19BB}"/>
    <cellStyle name="Comma 39 2 3 4 2 2" xfId="27633" xr:uid="{B235ABBF-3B51-43AC-9B8F-4244517F5744}"/>
    <cellStyle name="Comma 39 2 3 4 2 2 2" xfId="49302" xr:uid="{7A28F703-A795-4FAC-8C75-6F7F7BDB4AC9}"/>
    <cellStyle name="Comma 39 2 3 4 2 3" xfId="38836" xr:uid="{793A6B33-7F91-45D1-BA7E-A87A1D5A4125}"/>
    <cellStyle name="Comma 39 2 3 4 3" xfId="22401" xr:uid="{088E616C-DC78-42AF-8142-49D330FE3E44}"/>
    <cellStyle name="Comma 39 2 3 4 3 2" xfId="44070" xr:uid="{93C25BEA-03DA-4384-9451-29F342BE83DB}"/>
    <cellStyle name="Comma 39 2 3 4 4" xfId="33604" xr:uid="{AB0E66C8-F5CC-4513-B236-99153CDF1C35}"/>
    <cellStyle name="Comma 39 2 3 5" xfId="14174" xr:uid="{F4C40253-2B91-4150-B308-7262CC3451F7}"/>
    <cellStyle name="Comma 39 2 3 5 2" xfId="19406" xr:uid="{4088D15C-9195-441D-9EA7-AE8EFB6940DB}"/>
    <cellStyle name="Comma 39 2 3 5 2 2" xfId="29872" xr:uid="{91921B7D-1D8C-419F-ADF4-A19C00E0EF1F}"/>
    <cellStyle name="Comma 39 2 3 5 2 2 2" xfId="51541" xr:uid="{78A6C236-DA1B-436E-A86D-D5C5809B4953}"/>
    <cellStyle name="Comma 39 2 3 5 2 3" xfId="41075" xr:uid="{B96E0BD0-63B3-41AC-B255-C75439739740}"/>
    <cellStyle name="Comma 39 2 3 5 3" xfId="24640" xr:uid="{A6120FBF-CAC3-4B31-9A55-E523CDC105FD}"/>
    <cellStyle name="Comma 39 2 3 5 3 2" xfId="46309" xr:uid="{FDCBD3D7-DF5C-4269-B9BB-26A6B641766F}"/>
    <cellStyle name="Comma 39 2 3 5 4" xfId="35843" xr:uid="{E8C5D313-78B8-4216-8182-55A452C3B82D}"/>
    <cellStyle name="Comma 39 2 3 6" xfId="14927" xr:uid="{DFBB8B07-8BAE-4260-BF67-F02B8183E704}"/>
    <cellStyle name="Comma 39 2 3 6 2" xfId="25393" xr:uid="{39827C24-5CCC-483B-A966-21166048D089}"/>
    <cellStyle name="Comma 39 2 3 6 2 2" xfId="47062" xr:uid="{4E28006E-417C-4CCE-8253-467E1B59F878}"/>
    <cellStyle name="Comma 39 2 3 6 3" xfId="36596" xr:uid="{48EFC346-D5E7-4D67-B5EF-06E0850BC08F}"/>
    <cellStyle name="Comma 39 2 3 7" xfId="20161" xr:uid="{92806F1F-2DCB-40BD-BD2C-27C73E3B302B}"/>
    <cellStyle name="Comma 39 2 3 7 2" xfId="41830" xr:uid="{4828A855-1472-428B-9E9A-0B0CDDFCEA89}"/>
    <cellStyle name="Comma 39 2 3 8" xfId="31364" xr:uid="{444E1A0F-43CF-4D53-ABE9-971008D9FBA5}"/>
    <cellStyle name="Comma 39 2 4" xfId="13432" xr:uid="{50D00C48-7EC0-4A11-9ABB-533E98C70D5E}"/>
    <cellStyle name="Comma 39 2 4 2" xfId="18664" xr:uid="{C8A68FD8-548C-4DD6-8243-F45992849799}"/>
    <cellStyle name="Comma 39 2 4 2 2" xfId="29130" xr:uid="{51F16E39-387B-4088-9D53-D2C8EFDA680C}"/>
    <cellStyle name="Comma 39 2 4 2 2 2" xfId="50799" xr:uid="{CD9E6644-A597-431D-8D14-1D76CB5B26B0}"/>
    <cellStyle name="Comma 39 2 4 2 3" xfId="40333" xr:uid="{556EE6E8-5BA5-47FD-965D-74AB2D8ECDC3}"/>
    <cellStyle name="Comma 39 2 4 3" xfId="23898" xr:uid="{7D6962EA-2E8F-46AC-A864-028F12936433}"/>
    <cellStyle name="Comma 39 2 4 3 2" xfId="45567" xr:uid="{1DEF1EB8-BAE4-4B17-B41A-41098CF65765}"/>
    <cellStyle name="Comma 39 2 4 4" xfId="35101" xr:uid="{AE5A5E5D-1E45-4DF3-8829-C62B0785166C}"/>
    <cellStyle name="Comma 39 2 5" xfId="30622" xr:uid="{CD2271C3-9733-44D7-B68E-665F28318BBE}"/>
    <cellStyle name="Comma 39 3" xfId="1763" xr:uid="{00000000-0005-0000-0000-000049020000}"/>
    <cellStyle name="Comma 39 3 2" xfId="9425" xr:uid="{00000000-0005-0000-0000-00004A020000}"/>
    <cellStyle name="Comma 39 3 2 2" xfId="10174" xr:uid="{71C30022-2FCA-409E-A410-96B7A2E19112}"/>
    <cellStyle name="Comma 39 3 2 2 2" xfId="11683" xr:uid="{976B5FBB-B315-43EC-B6A9-4DB4B3F69B14}"/>
    <cellStyle name="Comma 39 3 2 2 2 2" xfId="13177" xr:uid="{92ED1D90-6806-48D6-B7E3-F8DD5CCCADEE}"/>
    <cellStyle name="Comma 39 3 2 2 2 2 2" xfId="18413" xr:uid="{668A33A8-28BA-4070-92E6-D7507E282F47}"/>
    <cellStyle name="Comma 39 3 2 2 2 2 2 2" xfId="28879" xr:uid="{A05EF11F-F4F7-4BD6-9976-4A1B8170F0A0}"/>
    <cellStyle name="Comma 39 3 2 2 2 2 2 2 2" xfId="50548" xr:uid="{1DEC753E-344F-4343-97EB-4F5140D4EBC3}"/>
    <cellStyle name="Comma 39 3 2 2 2 2 2 3" xfId="40082" xr:uid="{4355130F-A42E-4FBA-BC68-36724F732129}"/>
    <cellStyle name="Comma 39 3 2 2 2 2 3" xfId="23647" xr:uid="{DF7E37B7-5F6C-45A5-AF8E-E5D34D348D2D}"/>
    <cellStyle name="Comma 39 3 2 2 2 2 3 2" xfId="45316" xr:uid="{591DAB5C-97CC-4490-9B70-F4ECA0D24015}"/>
    <cellStyle name="Comma 39 3 2 2 2 2 4" xfId="34850" xr:uid="{7B8DFEE1-815F-4C38-A4B0-979794EFAA6F}"/>
    <cellStyle name="Comma 39 3 2 2 2 3" xfId="16919" xr:uid="{E30C39F2-4BEE-4EB1-BC8B-94B6AA89932D}"/>
    <cellStyle name="Comma 39 3 2 2 2 3 2" xfId="27385" xr:uid="{6328B318-45B9-4DA2-A272-15E055B014CF}"/>
    <cellStyle name="Comma 39 3 2 2 2 3 2 2" xfId="49054" xr:uid="{1D9F23D3-1E5B-4170-AEC6-2EE68B55AAB8}"/>
    <cellStyle name="Comma 39 3 2 2 2 3 3" xfId="38588" xr:uid="{F88B9DFF-2DD8-43F0-975C-8A65D55AA3FB}"/>
    <cellStyle name="Comma 39 3 2 2 2 4" xfId="22153" xr:uid="{71BB1DF9-EC17-4FD1-BF37-456FD33E4F60}"/>
    <cellStyle name="Comma 39 3 2 2 2 4 2" xfId="43822" xr:uid="{1990696A-650D-4214-BC05-F947B7833812}"/>
    <cellStyle name="Comma 39 3 2 2 2 5" xfId="33356" xr:uid="{CA3974DF-5430-4E09-9FDE-46D6E8D2864A}"/>
    <cellStyle name="Comma 39 3 2 2 3" xfId="10936" xr:uid="{71EC30E7-794C-4DFB-A331-2AEBD0EDAC19}"/>
    <cellStyle name="Comma 39 3 2 2 3 2" xfId="16172" xr:uid="{7EE6AE3A-9E51-4DEE-A841-788FE3219B4F}"/>
    <cellStyle name="Comma 39 3 2 2 3 2 2" xfId="26638" xr:uid="{C9367486-5AD1-4697-ABE1-F122640F656C}"/>
    <cellStyle name="Comma 39 3 2 2 3 2 2 2" xfId="48307" xr:uid="{F4F45382-059C-4577-BE3A-23391BFB1642}"/>
    <cellStyle name="Comma 39 3 2 2 3 2 3" xfId="37841" xr:uid="{5E0FB569-6EA0-4C97-9A98-3FFC7B88F1CB}"/>
    <cellStyle name="Comma 39 3 2 2 3 3" xfId="21406" xr:uid="{49FB5F83-2419-4DF3-9E46-B68F6DE93E89}"/>
    <cellStyle name="Comma 39 3 2 2 3 3 2" xfId="43075" xr:uid="{60A33327-7D85-43DD-886C-D33021BAF55A}"/>
    <cellStyle name="Comma 39 3 2 2 3 4" xfId="32609" xr:uid="{AE36A457-4FA8-462F-8A8C-AEF22CE682B1}"/>
    <cellStyle name="Comma 39 3 2 2 4" xfId="12430" xr:uid="{49F2F4F8-B2CA-421F-8668-FE32E006A648}"/>
    <cellStyle name="Comma 39 3 2 2 4 2" xfId="17666" xr:uid="{84839BBA-FBEC-4C06-8D7B-BE0EB5B0F5A3}"/>
    <cellStyle name="Comma 39 3 2 2 4 2 2" xfId="28132" xr:uid="{E049F555-E4B7-48F1-BE80-7A9180BE7FC1}"/>
    <cellStyle name="Comma 39 3 2 2 4 2 2 2" xfId="49801" xr:uid="{768454F3-2852-4F99-9DE8-B808A3C5D2F3}"/>
    <cellStyle name="Comma 39 3 2 2 4 2 3" xfId="39335" xr:uid="{5DAB29AA-B798-45A2-A4A5-34C2047486B1}"/>
    <cellStyle name="Comma 39 3 2 2 4 3" xfId="22900" xr:uid="{0578DB11-5315-41E6-A5B7-939888BF9FFA}"/>
    <cellStyle name="Comma 39 3 2 2 4 3 2" xfId="44569" xr:uid="{9F1D7465-9AA9-45B3-9B25-B4C8AC10D7C2}"/>
    <cellStyle name="Comma 39 3 2 2 4 4" xfId="34103" xr:uid="{58F9C4AC-B263-4019-A555-C4A365947FA6}"/>
    <cellStyle name="Comma 39 3 2 2 5" xfId="14673" xr:uid="{B459A000-14BE-4815-9756-297BE7A8BB8B}"/>
    <cellStyle name="Comma 39 3 2 2 5 2" xfId="19905" xr:uid="{31F4C35E-E408-4BA2-BC5F-4E4C03FCEE7B}"/>
    <cellStyle name="Comma 39 3 2 2 5 2 2" xfId="30371" xr:uid="{400F7039-ED22-4CA0-A299-57C3D8EB7C7B}"/>
    <cellStyle name="Comma 39 3 2 2 5 2 2 2" xfId="52040" xr:uid="{C1ED90FC-6F4C-44DE-852C-CFFC50CFC36D}"/>
    <cellStyle name="Comma 39 3 2 2 5 2 3" xfId="41574" xr:uid="{AD45BD47-8F4D-4373-AC30-D3C1CDE23561}"/>
    <cellStyle name="Comma 39 3 2 2 5 3" xfId="25139" xr:uid="{D4506FC4-D4FF-48AF-8C61-87B72463F1DC}"/>
    <cellStyle name="Comma 39 3 2 2 5 3 2" xfId="46808" xr:uid="{7F4E9B5B-ACAE-4935-BDF5-6DAA51B06B7E}"/>
    <cellStyle name="Comma 39 3 2 2 5 4" xfId="36342" xr:uid="{06C4D1BC-2CCE-4C63-A1BE-692E90F015ED}"/>
    <cellStyle name="Comma 39 3 2 2 6" xfId="15426" xr:uid="{2D29AF9E-288E-4518-8855-97700C23A5E5}"/>
    <cellStyle name="Comma 39 3 2 2 6 2" xfId="25892" xr:uid="{0669C7DC-1C1C-4213-9F55-1CC41F5346F6}"/>
    <cellStyle name="Comma 39 3 2 2 6 2 2" xfId="47561" xr:uid="{9204A248-DF1C-46C4-8B80-3C22CB3944B9}"/>
    <cellStyle name="Comma 39 3 2 2 6 3" xfId="37095" xr:uid="{73414A57-48B7-4C8B-B766-F021FE33B7F7}"/>
    <cellStyle name="Comma 39 3 2 2 7" xfId="20660" xr:uid="{8796DCDF-9D69-40CE-97F3-203E65734B43}"/>
    <cellStyle name="Comma 39 3 2 2 7 2" xfId="42329" xr:uid="{20DB68A7-1759-4F75-A7F7-2F0EC85AD02E}"/>
    <cellStyle name="Comma 39 3 2 2 8" xfId="31863" xr:uid="{11226187-5B69-4943-AF72-534A8B44F4E0}"/>
    <cellStyle name="Comma 39 3 2 3" xfId="13928" xr:uid="{B7698CA0-75F2-4FD7-8BE5-4C62289A27D9}"/>
    <cellStyle name="Comma 39 3 2 3 2" xfId="19160" xr:uid="{09589510-9C3F-442E-B477-8CE615FA6601}"/>
    <cellStyle name="Comma 39 3 2 3 2 2" xfId="29626" xr:uid="{EF7DCFC2-30D9-485A-A8E3-249F72293FF4}"/>
    <cellStyle name="Comma 39 3 2 3 2 2 2" xfId="51295" xr:uid="{55D59478-64A0-4FCE-A0B5-7D15B5004EF1}"/>
    <cellStyle name="Comma 39 3 2 3 2 3" xfId="40829" xr:uid="{3F8B346A-6BDE-4254-B481-076FF1C11519}"/>
    <cellStyle name="Comma 39 3 2 3 3" xfId="24394" xr:uid="{CE59C619-E5CE-4BD6-AC95-A153DEF35491}"/>
    <cellStyle name="Comma 39 3 2 3 3 2" xfId="46063" xr:uid="{01B7CB9D-D2F2-46DB-821A-8E3DEC87A5AA}"/>
    <cellStyle name="Comma 39 3 2 3 4" xfId="35597" xr:uid="{733FC2E0-7286-45A1-852E-D29EB513BA41}"/>
    <cellStyle name="Comma 39 3 2 4" xfId="31118" xr:uid="{0A216712-80BC-47DA-BB84-E926274C5BCA}"/>
    <cellStyle name="Comma 39 3 3" xfId="9801" xr:uid="{DDC6E1E6-ACD6-4FC4-B925-EC93B027D23E}"/>
    <cellStyle name="Comma 39 3 3 2" xfId="11310" xr:uid="{61AA57A3-27C7-4DB1-80FB-B4B1954FF3D2}"/>
    <cellStyle name="Comma 39 3 3 2 2" xfId="12804" xr:uid="{F02A3D43-6F58-4912-BB67-DE4F07E176D4}"/>
    <cellStyle name="Comma 39 3 3 2 2 2" xfId="18040" xr:uid="{6D2CF23A-F42A-4C78-9874-3BDA18C2F910}"/>
    <cellStyle name="Comma 39 3 3 2 2 2 2" xfId="28506" xr:uid="{6085D42B-0C56-4F39-9F61-26F2C063F218}"/>
    <cellStyle name="Comma 39 3 3 2 2 2 2 2" xfId="50175" xr:uid="{398C6180-DBA1-4EF7-B19B-59110C6A77AE}"/>
    <cellStyle name="Comma 39 3 3 2 2 2 3" xfId="39709" xr:uid="{8B53F5B7-FA86-4312-B6BF-7CEF3FB449EA}"/>
    <cellStyle name="Comma 39 3 3 2 2 3" xfId="23274" xr:uid="{E0FE88E9-7BE8-42DF-97F2-55B928B07808}"/>
    <cellStyle name="Comma 39 3 3 2 2 3 2" xfId="44943" xr:uid="{6DDAF6C8-7F5B-4227-85EE-BCDB27A1432C}"/>
    <cellStyle name="Comma 39 3 3 2 2 4" xfId="34477" xr:uid="{754B9DC3-D81C-4D60-AB6B-A328563D4365}"/>
    <cellStyle name="Comma 39 3 3 2 3" xfId="16546" xr:uid="{5EBF517C-A0D3-464D-AE63-D34BA0853906}"/>
    <cellStyle name="Comma 39 3 3 2 3 2" xfId="27012" xr:uid="{05B5A2F0-866A-4E63-ADB8-F1EE867593AA}"/>
    <cellStyle name="Comma 39 3 3 2 3 2 2" xfId="48681" xr:uid="{9BCF9A41-C4E0-4318-AAA2-151D6D1B37AC}"/>
    <cellStyle name="Comma 39 3 3 2 3 3" xfId="38215" xr:uid="{800BF579-D67C-45D6-8015-51EFE8223A16}"/>
    <cellStyle name="Comma 39 3 3 2 4" xfId="21780" xr:uid="{92D5AAA0-C279-44F3-B541-FDEC8C33D4CD}"/>
    <cellStyle name="Comma 39 3 3 2 4 2" xfId="43449" xr:uid="{E35CFE51-9460-421F-8102-066F60F3821D}"/>
    <cellStyle name="Comma 39 3 3 2 5" xfId="32983" xr:uid="{60D14329-518A-4975-B14F-78612BA1DC89}"/>
    <cellStyle name="Comma 39 3 3 3" xfId="10563" xr:uid="{9E6882C6-FE29-4349-AE0C-E8C866ACF8E8}"/>
    <cellStyle name="Comma 39 3 3 3 2" xfId="15799" xr:uid="{B42BCA0C-F6B8-4724-82B7-76FFC4E6E058}"/>
    <cellStyle name="Comma 39 3 3 3 2 2" xfId="26265" xr:uid="{FE7F491E-F849-462C-94FA-81FDA42DCDB6}"/>
    <cellStyle name="Comma 39 3 3 3 2 2 2" xfId="47934" xr:uid="{91BDEB7F-A6DA-43AE-A268-91D2785F7625}"/>
    <cellStyle name="Comma 39 3 3 3 2 3" xfId="37468" xr:uid="{2B48094E-59FC-4C28-9290-17B364E5C558}"/>
    <cellStyle name="Comma 39 3 3 3 3" xfId="21033" xr:uid="{987CB8F1-C9BE-4448-AB47-A2984796E787}"/>
    <cellStyle name="Comma 39 3 3 3 3 2" xfId="42702" xr:uid="{34DCF873-468C-4703-9327-4AACF3A86F20}"/>
    <cellStyle name="Comma 39 3 3 3 4" xfId="32236" xr:uid="{48477A53-2225-48F3-9416-520DDC70005C}"/>
    <cellStyle name="Comma 39 3 3 4" xfId="12057" xr:uid="{D2CB1F58-8C75-4819-8156-CA300CECA748}"/>
    <cellStyle name="Comma 39 3 3 4 2" xfId="17293" xr:uid="{9499ABF9-F987-4985-A7D6-5EBDE2892014}"/>
    <cellStyle name="Comma 39 3 3 4 2 2" xfId="27759" xr:uid="{1994656B-1B68-4776-8BB1-E3875BB45762}"/>
    <cellStyle name="Comma 39 3 3 4 2 2 2" xfId="49428" xr:uid="{DFC45085-D1F2-4B3A-B963-BA4E7707CC68}"/>
    <cellStyle name="Comma 39 3 3 4 2 3" xfId="38962" xr:uid="{8A120ABE-2DD0-47AD-9BCD-1CCDC43F068F}"/>
    <cellStyle name="Comma 39 3 3 4 3" xfId="22527" xr:uid="{4B36E168-3B92-4261-B974-124CFD10EB2F}"/>
    <cellStyle name="Comma 39 3 3 4 3 2" xfId="44196" xr:uid="{5B558490-777E-493A-ADE9-DC6E767D44A2}"/>
    <cellStyle name="Comma 39 3 3 4 4" xfId="33730" xr:uid="{171E97F6-A241-4092-9AA1-C6C5DF21667D}"/>
    <cellStyle name="Comma 39 3 3 5" xfId="14300" xr:uid="{EF89C0C8-111C-4F21-ABF5-687785C25427}"/>
    <cellStyle name="Comma 39 3 3 5 2" xfId="19532" xr:uid="{3E01BCBD-8A35-4A02-8579-910F89D894A2}"/>
    <cellStyle name="Comma 39 3 3 5 2 2" xfId="29998" xr:uid="{FA678D60-5EF8-4661-8C5C-EEEB7A14C0EE}"/>
    <cellStyle name="Comma 39 3 3 5 2 2 2" xfId="51667" xr:uid="{F239E631-7B6B-4EC6-BACD-7C7F08B49CE4}"/>
    <cellStyle name="Comma 39 3 3 5 2 3" xfId="41201" xr:uid="{9CDF1E9E-8E6F-4081-A8F4-DFDBD8F477C2}"/>
    <cellStyle name="Comma 39 3 3 5 3" xfId="24766" xr:uid="{F92B14F2-B9EB-4E05-B8AB-EE66F14D6CC1}"/>
    <cellStyle name="Comma 39 3 3 5 3 2" xfId="46435" xr:uid="{ABBF083D-17CC-437A-906A-2E57F0C4D0FC}"/>
    <cellStyle name="Comma 39 3 3 5 4" xfId="35969" xr:uid="{E0081594-F061-497E-AC02-8260F822434D}"/>
    <cellStyle name="Comma 39 3 3 6" xfId="15053" xr:uid="{41E9F89B-F7C5-4D6C-9CEC-323B94CB9F5D}"/>
    <cellStyle name="Comma 39 3 3 6 2" xfId="25519" xr:uid="{2D16CAFE-0323-4FF2-9518-F2768CF472A4}"/>
    <cellStyle name="Comma 39 3 3 6 2 2" xfId="47188" xr:uid="{246E6EB0-BA37-4026-BC21-0BA5C577D486}"/>
    <cellStyle name="Comma 39 3 3 6 3" xfId="36722" xr:uid="{98BDD0EA-D1B0-4413-8146-8A15C2405B9F}"/>
    <cellStyle name="Comma 39 3 3 7" xfId="20287" xr:uid="{2950E404-ABE2-4EA1-9D98-7C45ED8A1ED6}"/>
    <cellStyle name="Comma 39 3 3 7 2" xfId="41956" xr:uid="{C5D371C1-1FD0-49A5-BDC8-2D333BF73A0F}"/>
    <cellStyle name="Comma 39 3 3 8" xfId="31490" xr:uid="{C9A178EA-4D15-48E0-9213-7E51EC23E760}"/>
    <cellStyle name="Comma 39 3 4" xfId="13557" xr:uid="{8324FB40-35A2-488D-B459-4159AE303AD0}"/>
    <cellStyle name="Comma 39 3 4 2" xfId="18789" xr:uid="{FF236AE4-A6B3-4386-956D-C23AD146D479}"/>
    <cellStyle name="Comma 39 3 4 2 2" xfId="29255" xr:uid="{8C0171EC-B23D-4BD0-9C4B-311D984EFB9A}"/>
    <cellStyle name="Comma 39 3 4 2 2 2" xfId="50924" xr:uid="{8058C43D-BE52-442B-A603-9D01C84BF252}"/>
    <cellStyle name="Comma 39 3 4 2 3" xfId="40458" xr:uid="{2AC1C1F0-E38F-478E-A734-F65AC370A507}"/>
    <cellStyle name="Comma 39 3 4 3" xfId="24023" xr:uid="{5AAB007B-6D86-4F83-A8D1-6E52F0588925}"/>
    <cellStyle name="Comma 39 3 4 3 2" xfId="45692" xr:uid="{425C79E0-2C8D-4C4F-9109-4EC137F4C8F9}"/>
    <cellStyle name="Comma 39 3 4 4" xfId="35226" xr:uid="{C3078683-7CE6-4704-9DD3-093DCEC93263}"/>
    <cellStyle name="Comma 39 3 5" xfId="30747" xr:uid="{A4D40FEE-6D9F-4F9F-A3AA-A035B0843A86}"/>
    <cellStyle name="Comma 39 4" xfId="1723" xr:uid="{00000000-0005-0000-0000-00004B020000}"/>
    <cellStyle name="Comma 39 4 2" xfId="9409" xr:uid="{00000000-0005-0000-0000-00004C020000}"/>
    <cellStyle name="Comma 39 4 2 2" xfId="10158" xr:uid="{3BD9EEC2-3E4A-4690-ACBE-AEAF810BF1C4}"/>
    <cellStyle name="Comma 39 4 2 2 2" xfId="11667" xr:uid="{E6F00BE9-BE85-4E33-BBDD-1B2422CEF5DC}"/>
    <cellStyle name="Comma 39 4 2 2 2 2" xfId="13161" xr:uid="{0D1CD01F-5943-4635-8AAF-C833AD3C4355}"/>
    <cellStyle name="Comma 39 4 2 2 2 2 2" xfId="18397" xr:uid="{BDE9B5E9-5A63-4228-8885-8E5EF4E237E5}"/>
    <cellStyle name="Comma 39 4 2 2 2 2 2 2" xfId="28863" xr:uid="{57714D79-9FE1-46AA-B0F2-C1AEEE3CE8E6}"/>
    <cellStyle name="Comma 39 4 2 2 2 2 2 2 2" xfId="50532" xr:uid="{EDE7F553-2D06-45AE-B07F-256F2BD62C47}"/>
    <cellStyle name="Comma 39 4 2 2 2 2 2 3" xfId="40066" xr:uid="{50C7C967-2940-4266-934B-F03C5B339226}"/>
    <cellStyle name="Comma 39 4 2 2 2 2 3" xfId="23631" xr:uid="{83710CAA-EBF5-4E86-A4D7-472A0023ABEE}"/>
    <cellStyle name="Comma 39 4 2 2 2 2 3 2" xfId="45300" xr:uid="{1547EA78-E6A2-4799-BE6F-62A216C270C8}"/>
    <cellStyle name="Comma 39 4 2 2 2 2 4" xfId="34834" xr:uid="{992983F3-C9B2-4598-8C17-882E0CFF0CAD}"/>
    <cellStyle name="Comma 39 4 2 2 2 3" xfId="16903" xr:uid="{3E2C99B7-8F93-4AD5-8CBD-50B9B2D961DA}"/>
    <cellStyle name="Comma 39 4 2 2 2 3 2" xfId="27369" xr:uid="{F0E3123E-1BC2-4DA5-9058-DE87AE895399}"/>
    <cellStyle name="Comma 39 4 2 2 2 3 2 2" xfId="49038" xr:uid="{8C5604B5-E43D-418F-8079-E31AB0FF328D}"/>
    <cellStyle name="Comma 39 4 2 2 2 3 3" xfId="38572" xr:uid="{E3A6B204-D0EE-4D88-820F-C78EDF013BE3}"/>
    <cellStyle name="Comma 39 4 2 2 2 4" xfId="22137" xr:uid="{D4E80157-7138-48AA-92FA-91AB0F249FB1}"/>
    <cellStyle name="Comma 39 4 2 2 2 4 2" xfId="43806" xr:uid="{A1FC35DE-B23E-4956-927F-CF7603DE543E}"/>
    <cellStyle name="Comma 39 4 2 2 2 5" xfId="33340" xr:uid="{7D3FDB78-D46C-434B-B936-FE6AABCB40A4}"/>
    <cellStyle name="Comma 39 4 2 2 3" xfId="10920" xr:uid="{6BF6EE92-3BBE-4EE1-BE0A-2757D858F093}"/>
    <cellStyle name="Comma 39 4 2 2 3 2" xfId="16156" xr:uid="{602C0C2B-C679-4716-8100-0FCAE7BF3453}"/>
    <cellStyle name="Comma 39 4 2 2 3 2 2" xfId="26622" xr:uid="{C0EEB6FD-36E2-459E-861C-CD7BB558E83A}"/>
    <cellStyle name="Comma 39 4 2 2 3 2 2 2" xfId="48291" xr:uid="{8136FF44-9E20-4EB2-961C-7FF33106F266}"/>
    <cellStyle name="Comma 39 4 2 2 3 2 3" xfId="37825" xr:uid="{4CAD3DF1-FAE1-4CB6-A0B3-1A79A44DB8B4}"/>
    <cellStyle name="Comma 39 4 2 2 3 3" xfId="21390" xr:uid="{76FCCB65-4814-4383-9EB2-5E3A4DDFA82C}"/>
    <cellStyle name="Comma 39 4 2 2 3 3 2" xfId="43059" xr:uid="{02CCD519-A703-43A8-855C-EE2AEA9468B2}"/>
    <cellStyle name="Comma 39 4 2 2 3 4" xfId="32593" xr:uid="{AFD48A95-EB98-4BB9-ADF4-9C8C02C1C036}"/>
    <cellStyle name="Comma 39 4 2 2 4" xfId="12414" xr:uid="{603009FA-E3A3-4B77-B958-B9BA25358AD0}"/>
    <cellStyle name="Comma 39 4 2 2 4 2" xfId="17650" xr:uid="{C83D1023-863B-4E9E-A57F-A1682AB428BE}"/>
    <cellStyle name="Comma 39 4 2 2 4 2 2" xfId="28116" xr:uid="{4CCF4C17-59DC-4411-BB76-72B18A19A5E4}"/>
    <cellStyle name="Comma 39 4 2 2 4 2 2 2" xfId="49785" xr:uid="{A5734426-AE95-4DFC-A501-4E174DC55C38}"/>
    <cellStyle name="Comma 39 4 2 2 4 2 3" xfId="39319" xr:uid="{39A70FB0-BE3E-4434-9D77-57BC810C5B10}"/>
    <cellStyle name="Comma 39 4 2 2 4 3" xfId="22884" xr:uid="{DE5EEF9A-E23F-4A88-B85A-42823055CBB8}"/>
    <cellStyle name="Comma 39 4 2 2 4 3 2" xfId="44553" xr:uid="{0244D117-959D-4EB2-8146-3941D3E81AA3}"/>
    <cellStyle name="Comma 39 4 2 2 4 4" xfId="34087" xr:uid="{180A51F3-A4BD-401A-A1D1-5B48BB402F2D}"/>
    <cellStyle name="Comma 39 4 2 2 5" xfId="14657" xr:uid="{481EB631-E30E-4618-90B6-088639E3BA26}"/>
    <cellStyle name="Comma 39 4 2 2 5 2" xfId="19889" xr:uid="{0121AF76-695F-4106-BC6B-E424A86B5618}"/>
    <cellStyle name="Comma 39 4 2 2 5 2 2" xfId="30355" xr:uid="{CD405D4C-08C6-46E3-99AA-BCC0F585B7ED}"/>
    <cellStyle name="Comma 39 4 2 2 5 2 2 2" xfId="52024" xr:uid="{E4F05BCE-7115-4D25-AA2E-6E03401EDE65}"/>
    <cellStyle name="Comma 39 4 2 2 5 2 3" xfId="41558" xr:uid="{99328754-CDD7-48BA-914C-6588DCE7FAB3}"/>
    <cellStyle name="Comma 39 4 2 2 5 3" xfId="25123" xr:uid="{CA47B162-637C-414A-BB32-DAE77AE078C5}"/>
    <cellStyle name="Comma 39 4 2 2 5 3 2" xfId="46792" xr:uid="{7C094E07-4E67-4B2F-B40A-B0F4CDD2DCAD}"/>
    <cellStyle name="Comma 39 4 2 2 5 4" xfId="36326" xr:uid="{23DD544A-CF5B-47E3-A17C-EE460B90E105}"/>
    <cellStyle name="Comma 39 4 2 2 6" xfId="15410" xr:uid="{338AB859-66AC-4380-9E65-C1A9F0D9D582}"/>
    <cellStyle name="Comma 39 4 2 2 6 2" xfId="25876" xr:uid="{ED3D11EB-B04F-4000-B40B-6F4B16ED2EF2}"/>
    <cellStyle name="Comma 39 4 2 2 6 2 2" xfId="47545" xr:uid="{480CE5E5-3E3F-4B2D-8613-298384A09F52}"/>
    <cellStyle name="Comma 39 4 2 2 6 3" xfId="37079" xr:uid="{75EFEB72-1AC8-4C28-9DB3-F0B9B8CE1A21}"/>
    <cellStyle name="Comma 39 4 2 2 7" xfId="20644" xr:uid="{0E64EF45-E442-410D-B3AF-ACC74F04DC8F}"/>
    <cellStyle name="Comma 39 4 2 2 7 2" xfId="42313" xr:uid="{E6F8CE11-3988-4D0C-B143-B9F397C6B8B6}"/>
    <cellStyle name="Comma 39 4 2 2 8" xfId="31847" xr:uid="{2E1D65B0-EA88-4D8C-B672-0772D264638E}"/>
    <cellStyle name="Comma 39 4 2 3" xfId="13912" xr:uid="{E45DB324-9022-45CF-B230-7D354553FB5C}"/>
    <cellStyle name="Comma 39 4 2 3 2" xfId="19144" xr:uid="{52A073CF-B1B1-4AE3-A8D5-F67C8EB8E0C9}"/>
    <cellStyle name="Comma 39 4 2 3 2 2" xfId="29610" xr:uid="{6DE408B3-CFF4-4D4E-B778-0EEC92C28DEC}"/>
    <cellStyle name="Comma 39 4 2 3 2 2 2" xfId="51279" xr:uid="{E9FE6F5A-ACC0-4937-AAE7-300734526094}"/>
    <cellStyle name="Comma 39 4 2 3 2 3" xfId="40813" xr:uid="{25D5DEBD-B1D3-4D23-BF82-11B4CC1B9BEE}"/>
    <cellStyle name="Comma 39 4 2 3 3" xfId="24378" xr:uid="{D44D7E86-40F0-4583-9288-E96C0FFDD39D}"/>
    <cellStyle name="Comma 39 4 2 3 3 2" xfId="46047" xr:uid="{9F2E3CE6-A0C5-4299-9F4C-4F57084B2D7D}"/>
    <cellStyle name="Comma 39 4 2 3 4" xfId="35581" xr:uid="{83666A1F-1277-4536-94CC-5C746E22BFFF}"/>
    <cellStyle name="Comma 39 4 2 4" xfId="31102" xr:uid="{B6ED6BB4-02FF-4A60-ACB4-1F090B5AD720}"/>
    <cellStyle name="Comma 39 4 3" xfId="9785" xr:uid="{86253129-4D0C-4775-89E4-069D11DFF037}"/>
    <cellStyle name="Comma 39 4 3 2" xfId="11294" xr:uid="{A1ACADE6-F1F4-4DAA-983E-52A8242AC60A}"/>
    <cellStyle name="Comma 39 4 3 2 2" xfId="12788" xr:uid="{1A65BF78-4172-48F7-A41F-B42E65895EAA}"/>
    <cellStyle name="Comma 39 4 3 2 2 2" xfId="18024" xr:uid="{34CD1643-996F-4652-BA95-8A9AB70EAE20}"/>
    <cellStyle name="Comma 39 4 3 2 2 2 2" xfId="28490" xr:uid="{E2B0E932-0EA7-43F7-8F2B-C05E82E300E2}"/>
    <cellStyle name="Comma 39 4 3 2 2 2 2 2" xfId="50159" xr:uid="{9E0525C8-0177-4400-960B-9D86D081FFB1}"/>
    <cellStyle name="Comma 39 4 3 2 2 2 3" xfId="39693" xr:uid="{046D3D58-2CF2-4B1C-8263-D3B96A31C55A}"/>
    <cellStyle name="Comma 39 4 3 2 2 3" xfId="23258" xr:uid="{B209123E-3DEB-4510-B015-C4281E237CEB}"/>
    <cellStyle name="Comma 39 4 3 2 2 3 2" xfId="44927" xr:uid="{4A9BC1F5-2D1A-4AC4-9E18-0FD0F35B639A}"/>
    <cellStyle name="Comma 39 4 3 2 2 4" xfId="34461" xr:uid="{D3A628EE-0EAB-41A7-B8BC-EF1A1E397494}"/>
    <cellStyle name="Comma 39 4 3 2 3" xfId="16530" xr:uid="{C7FEF5BB-BB71-49D1-95FE-A4CCE2A23DD7}"/>
    <cellStyle name="Comma 39 4 3 2 3 2" xfId="26996" xr:uid="{37EFE6C1-299A-4637-823F-2A785D57207C}"/>
    <cellStyle name="Comma 39 4 3 2 3 2 2" xfId="48665" xr:uid="{6AD9570B-2837-40B3-889A-5BE1F4B988D3}"/>
    <cellStyle name="Comma 39 4 3 2 3 3" xfId="38199" xr:uid="{9EF7692B-E74B-43D5-8BB3-91B27568FA4C}"/>
    <cellStyle name="Comma 39 4 3 2 4" xfId="21764" xr:uid="{EFF37D2B-6839-44B8-BD85-9D80C331D8AA}"/>
    <cellStyle name="Comma 39 4 3 2 4 2" xfId="43433" xr:uid="{C1B177DF-9C53-4574-BDDC-46744EB32A37}"/>
    <cellStyle name="Comma 39 4 3 2 5" xfId="32967" xr:uid="{24DB0414-6B76-4FAE-95DE-7D20582E541D}"/>
    <cellStyle name="Comma 39 4 3 3" xfId="10547" xr:uid="{22A548C5-991B-4353-A67E-01824FFDA6F5}"/>
    <cellStyle name="Comma 39 4 3 3 2" xfId="15783" xr:uid="{391C1526-3420-4584-9AA1-63B1082DD8B1}"/>
    <cellStyle name="Comma 39 4 3 3 2 2" xfId="26249" xr:uid="{297A6E1A-563D-493F-861E-EB6BC9F73A19}"/>
    <cellStyle name="Comma 39 4 3 3 2 2 2" xfId="47918" xr:uid="{2E8D787A-E34C-49DC-951A-FC8D7275D0F1}"/>
    <cellStyle name="Comma 39 4 3 3 2 3" xfId="37452" xr:uid="{D4088E69-6F31-401C-8336-F2D1F34578C6}"/>
    <cellStyle name="Comma 39 4 3 3 3" xfId="21017" xr:uid="{93AAD225-721D-4756-922A-884AEBC8E558}"/>
    <cellStyle name="Comma 39 4 3 3 3 2" xfId="42686" xr:uid="{DBC8D33F-8D51-48ED-B851-A1631F29C242}"/>
    <cellStyle name="Comma 39 4 3 3 4" xfId="32220" xr:uid="{B36BAE39-B26C-4635-8DE5-3DEA28CDE496}"/>
    <cellStyle name="Comma 39 4 3 4" xfId="12041" xr:uid="{CFFA6250-8290-430C-9E8F-17DC5094A45D}"/>
    <cellStyle name="Comma 39 4 3 4 2" xfId="17277" xr:uid="{51871873-7E34-4CD8-8E52-E2325AB7191D}"/>
    <cellStyle name="Comma 39 4 3 4 2 2" xfId="27743" xr:uid="{40167662-983A-4674-95C2-41DE76100109}"/>
    <cellStyle name="Comma 39 4 3 4 2 2 2" xfId="49412" xr:uid="{F5B8F7F7-2BBB-4900-9A49-5EEB107AA2DA}"/>
    <cellStyle name="Comma 39 4 3 4 2 3" xfId="38946" xr:uid="{AB7BD1C1-C8D8-44C5-B2F5-D44A904A15A3}"/>
    <cellStyle name="Comma 39 4 3 4 3" xfId="22511" xr:uid="{520B9222-668C-48F7-A811-2AA83650B7BF}"/>
    <cellStyle name="Comma 39 4 3 4 3 2" xfId="44180" xr:uid="{71FEAADD-5ECE-4F59-BC27-88B928B2A88E}"/>
    <cellStyle name="Comma 39 4 3 4 4" xfId="33714" xr:uid="{E66D3B9B-C4C0-44E4-8FBE-D3D4541FCBF9}"/>
    <cellStyle name="Comma 39 4 3 5" xfId="14284" xr:uid="{FF5C4F0B-E5E3-4FE4-A511-F00500BDDE3D}"/>
    <cellStyle name="Comma 39 4 3 5 2" xfId="19516" xr:uid="{2144408E-1A47-4612-B601-B5E214D5FC01}"/>
    <cellStyle name="Comma 39 4 3 5 2 2" xfId="29982" xr:uid="{C4D11CE2-D829-4F95-946A-5CFD6C608D09}"/>
    <cellStyle name="Comma 39 4 3 5 2 2 2" xfId="51651" xr:uid="{7CC5A8FE-1C3B-4F3F-9EF7-791AB1A60620}"/>
    <cellStyle name="Comma 39 4 3 5 2 3" xfId="41185" xr:uid="{C4FEE66E-DBEE-4C33-B054-EDD2A3EE4EEF}"/>
    <cellStyle name="Comma 39 4 3 5 3" xfId="24750" xr:uid="{7865F6AC-3E7F-4805-BA9A-BFFF2B0B3238}"/>
    <cellStyle name="Comma 39 4 3 5 3 2" xfId="46419" xr:uid="{C3CB2F3F-233A-4E8C-B317-781B06D9EF8A}"/>
    <cellStyle name="Comma 39 4 3 5 4" xfId="35953" xr:uid="{D49A40AA-0F80-4BBE-B369-2591BDA7E656}"/>
    <cellStyle name="Comma 39 4 3 6" xfId="15037" xr:uid="{AE6717E3-5D3D-46C5-B47B-31D90D558A61}"/>
    <cellStyle name="Comma 39 4 3 6 2" xfId="25503" xr:uid="{BD53CBE0-C4F8-4A65-94B6-D772C4DFFAB8}"/>
    <cellStyle name="Comma 39 4 3 6 2 2" xfId="47172" xr:uid="{391E9C4E-EF53-4B54-B116-6E1917E3A135}"/>
    <cellStyle name="Comma 39 4 3 6 3" xfId="36706" xr:uid="{9492FC52-8AC6-4F9D-94BD-1F590F2D71B5}"/>
    <cellStyle name="Comma 39 4 3 7" xfId="20271" xr:uid="{A9C72B6D-FD81-492C-950B-107998162E39}"/>
    <cellStyle name="Comma 39 4 3 7 2" xfId="41940" xr:uid="{C6694041-5E04-46E0-B6A2-3B5197AC0737}"/>
    <cellStyle name="Comma 39 4 3 8" xfId="31474" xr:uid="{F1A91F50-BE91-45D7-AAAC-111A1ECB323E}"/>
    <cellStyle name="Comma 39 4 4" xfId="13541" xr:uid="{CF8A18DB-1627-42FF-84CA-4E5136C832CB}"/>
    <cellStyle name="Comma 39 4 4 2" xfId="18773" xr:uid="{9817AAE8-C483-4F2D-AF70-01344DDFCD9C}"/>
    <cellStyle name="Comma 39 4 4 2 2" xfId="29239" xr:uid="{B812C720-345C-45D7-8288-1EABA38F1B4A}"/>
    <cellStyle name="Comma 39 4 4 2 2 2" xfId="50908" xr:uid="{DF3AE7FD-C873-44AC-B623-F764F7EC53BF}"/>
    <cellStyle name="Comma 39 4 4 2 3" xfId="40442" xr:uid="{F442B773-31C4-4EA6-BBFC-A9E6792EBB12}"/>
    <cellStyle name="Comma 39 4 4 3" xfId="24007" xr:uid="{179FBCC4-4F94-44D6-8784-17E080325B8B}"/>
    <cellStyle name="Comma 39 4 4 3 2" xfId="45676" xr:uid="{C4D0AC66-06F4-405D-BD58-FAFAFECD081E}"/>
    <cellStyle name="Comma 39 4 4 4" xfId="35210" xr:uid="{EAE1739B-AEDA-409A-8206-319D659F9C16}"/>
    <cellStyle name="Comma 39 4 5" xfId="30731" xr:uid="{70993020-B624-4C40-8C37-E7C9EBF64E02}"/>
    <cellStyle name="Comma 39 5" xfId="9197" xr:uid="{00000000-0005-0000-0000-00004D020000}"/>
    <cellStyle name="Comma 39 5 2" xfId="9946" xr:uid="{F89BF3C6-4AE1-4504-AE99-E5475E7DDB9F}"/>
    <cellStyle name="Comma 39 5 2 2" xfId="11455" xr:uid="{4ED52879-A818-48A0-ABE7-D0E361487FFD}"/>
    <cellStyle name="Comma 39 5 2 2 2" xfId="12949" xr:uid="{6F2C4B32-C0B3-4AB7-9CBF-6A870ED9E22F}"/>
    <cellStyle name="Comma 39 5 2 2 2 2" xfId="18185" xr:uid="{5ECF7CE5-18DE-4821-A358-4363DDA938D0}"/>
    <cellStyle name="Comma 39 5 2 2 2 2 2" xfId="28651" xr:uid="{6D33639E-8B7A-4E60-A32F-33B7DAB242BD}"/>
    <cellStyle name="Comma 39 5 2 2 2 2 2 2" xfId="50320" xr:uid="{9A0F9F6D-FB41-44C4-96D9-8F883DA36403}"/>
    <cellStyle name="Comma 39 5 2 2 2 2 3" xfId="39854" xr:uid="{235C1435-2636-4A59-BF72-ED85249A3E12}"/>
    <cellStyle name="Comma 39 5 2 2 2 3" xfId="23419" xr:uid="{EA70C6FB-7CF6-4870-9085-EB726D889B26}"/>
    <cellStyle name="Comma 39 5 2 2 2 3 2" xfId="45088" xr:uid="{835B9A18-95B3-4AF8-A452-E7B3BC18374D}"/>
    <cellStyle name="Comma 39 5 2 2 2 4" xfId="34622" xr:uid="{3A391741-8857-4493-A804-4B4F6205144D}"/>
    <cellStyle name="Comma 39 5 2 2 3" xfId="16691" xr:uid="{2759AF69-9824-4224-8A3F-0A4AEDB72681}"/>
    <cellStyle name="Comma 39 5 2 2 3 2" xfId="27157" xr:uid="{A994EFCB-F4CF-46D5-AC3E-3D0DA9A171FC}"/>
    <cellStyle name="Comma 39 5 2 2 3 2 2" xfId="48826" xr:uid="{8BB7893E-3E71-46A5-80D5-AD6FF64D57C9}"/>
    <cellStyle name="Comma 39 5 2 2 3 3" xfId="38360" xr:uid="{2F5520CD-F458-4F72-9BF9-683F0CCC59CC}"/>
    <cellStyle name="Comma 39 5 2 2 4" xfId="21925" xr:uid="{CE6C5A25-B238-45AE-9745-7E46A8916D60}"/>
    <cellStyle name="Comma 39 5 2 2 4 2" xfId="43594" xr:uid="{610E91B6-C98D-4F89-B987-CAB3A7AD9766}"/>
    <cellStyle name="Comma 39 5 2 2 5" xfId="33128" xr:uid="{9E2B7288-8F06-47A3-A1E7-D08F8A790FE0}"/>
    <cellStyle name="Comma 39 5 2 3" xfId="10708" xr:uid="{C6BDE0F8-CB62-48F2-B824-3E96C9E15EE3}"/>
    <cellStyle name="Comma 39 5 2 3 2" xfId="15944" xr:uid="{D4286729-72F1-4370-95C2-6FA86C738E47}"/>
    <cellStyle name="Comma 39 5 2 3 2 2" xfId="26410" xr:uid="{255D31F0-3F80-4E8B-B15D-0D18313FD37C}"/>
    <cellStyle name="Comma 39 5 2 3 2 2 2" xfId="48079" xr:uid="{1D692B95-FC05-429B-B763-6CB1DE582927}"/>
    <cellStyle name="Comma 39 5 2 3 2 3" xfId="37613" xr:uid="{B3648AC5-D3C7-4AD7-B66E-540D81B0FFFC}"/>
    <cellStyle name="Comma 39 5 2 3 3" xfId="21178" xr:uid="{8EEA24AB-290A-4F15-81D9-0856730FA3B7}"/>
    <cellStyle name="Comma 39 5 2 3 3 2" xfId="42847" xr:uid="{E92ECB92-AC61-4806-B4C9-0D633D9D5856}"/>
    <cellStyle name="Comma 39 5 2 3 4" xfId="32381" xr:uid="{3E0F0083-289F-4963-B516-CD1FF8EDC22E}"/>
    <cellStyle name="Comma 39 5 2 4" xfId="12202" xr:uid="{3FEDA47F-800C-4B3A-B6EE-D379C4777A20}"/>
    <cellStyle name="Comma 39 5 2 4 2" xfId="17438" xr:uid="{2908384B-E462-4976-887F-FE95EEBB22E5}"/>
    <cellStyle name="Comma 39 5 2 4 2 2" xfId="27904" xr:uid="{D9885001-53BE-4804-AE81-ECBE737E793B}"/>
    <cellStyle name="Comma 39 5 2 4 2 2 2" xfId="49573" xr:uid="{3C8BC7A3-53C6-458E-AF50-0C53A86DC2D9}"/>
    <cellStyle name="Comma 39 5 2 4 2 3" xfId="39107" xr:uid="{718095F0-71E0-4371-8ABB-A07E920AF994}"/>
    <cellStyle name="Comma 39 5 2 4 3" xfId="22672" xr:uid="{3BDAA427-B88E-4E13-8F67-9AAEBDF9A80F}"/>
    <cellStyle name="Comma 39 5 2 4 3 2" xfId="44341" xr:uid="{C533FFC0-127A-4AE5-849A-32B585CAC054}"/>
    <cellStyle name="Comma 39 5 2 4 4" xfId="33875" xr:uid="{1BFAF351-96BD-4F93-9F19-722F8E7BCD8A}"/>
    <cellStyle name="Comma 39 5 2 5" xfId="14445" xr:uid="{B2362AA8-9944-4B06-B2D5-0D7A6A524672}"/>
    <cellStyle name="Comma 39 5 2 5 2" xfId="19677" xr:uid="{0ED7A6C6-59F0-4361-BE6F-B2576AEAC5A2}"/>
    <cellStyle name="Comma 39 5 2 5 2 2" xfId="30143" xr:uid="{EBF43A14-52AB-465A-8691-D69324C7482D}"/>
    <cellStyle name="Comma 39 5 2 5 2 2 2" xfId="51812" xr:uid="{4153FDC1-943A-4BE2-9B49-2D4E76349EFE}"/>
    <cellStyle name="Comma 39 5 2 5 2 3" xfId="41346" xr:uid="{A2DC0A5F-65C7-4A2F-9921-4926050CE73B}"/>
    <cellStyle name="Comma 39 5 2 5 3" xfId="24911" xr:uid="{D7A1AB08-7AA7-4804-9E2A-1F08B239BE4F}"/>
    <cellStyle name="Comma 39 5 2 5 3 2" xfId="46580" xr:uid="{492AE41D-C781-49B5-B21E-A2185645DD9D}"/>
    <cellStyle name="Comma 39 5 2 5 4" xfId="36114" xr:uid="{89CD315D-D0AD-442B-AC3E-7B32FC6E3C75}"/>
    <cellStyle name="Comma 39 5 2 6" xfId="15198" xr:uid="{49C6901B-2DD7-4270-8AEF-023471012C6A}"/>
    <cellStyle name="Comma 39 5 2 6 2" xfId="25664" xr:uid="{05A12193-3AEC-40D3-8BE6-C775A5F01720}"/>
    <cellStyle name="Comma 39 5 2 6 2 2" xfId="47333" xr:uid="{D62EE568-5BC8-4D4C-8FAB-668DF4B8020B}"/>
    <cellStyle name="Comma 39 5 2 6 3" xfId="36867" xr:uid="{4503C4DC-D3BA-45B8-8CA3-EA4CDCB284B2}"/>
    <cellStyle name="Comma 39 5 2 7" xfId="20432" xr:uid="{267B9296-15C3-4450-AF0A-A1CEC6EAB697}"/>
    <cellStyle name="Comma 39 5 2 7 2" xfId="42101" xr:uid="{33CE1E45-B8B2-4463-BF23-9A663C59CE9E}"/>
    <cellStyle name="Comma 39 5 2 8" xfId="31635" xr:uid="{41F2F044-D15E-446E-B63B-25E54AF13B60}"/>
    <cellStyle name="Comma 39 5 3" xfId="13700" xr:uid="{8ADFB07F-492B-4DDF-9814-74C960E3544B}"/>
    <cellStyle name="Comma 39 5 3 2" xfId="18932" xr:uid="{AECF01CA-298E-4D7B-8A32-2CD1B99EF6F0}"/>
    <cellStyle name="Comma 39 5 3 2 2" xfId="29398" xr:uid="{AAC487C4-3EB9-4D00-A505-E6B45C9C9AB5}"/>
    <cellStyle name="Comma 39 5 3 2 2 2" xfId="51067" xr:uid="{A982197B-6452-4FF1-86A1-6BEDEBA47C48}"/>
    <cellStyle name="Comma 39 5 3 2 3" xfId="40601" xr:uid="{D51BF483-5386-4D4E-BD5E-C5AA949CF028}"/>
    <cellStyle name="Comma 39 5 3 3" xfId="24166" xr:uid="{A425BD4A-AF6D-4CEE-B74E-9545B32767A9}"/>
    <cellStyle name="Comma 39 5 3 3 2" xfId="45835" xr:uid="{DDC32F96-F421-4EDE-93CC-63E71ABE3DA9}"/>
    <cellStyle name="Comma 39 5 3 4" xfId="35369" xr:uid="{48F864DD-3783-4270-86C6-839DD3020B48}"/>
    <cellStyle name="Comma 39 5 4" xfId="30890" xr:uid="{5D6DBAB2-B54C-4AB3-8114-BC000E034D98}"/>
    <cellStyle name="Comma 39 6" xfId="9572" xr:uid="{6CC9B0F3-B7D9-4FC1-A7CA-A20DE2322F8D}"/>
    <cellStyle name="Comma 39 6 2" xfId="11081" xr:uid="{684F5E8A-41E9-4EE0-86ED-4DDCEB969254}"/>
    <cellStyle name="Comma 39 6 2 2" xfId="12575" xr:uid="{A6F9B7D2-AD10-471D-A092-539E813C551B}"/>
    <cellStyle name="Comma 39 6 2 2 2" xfId="17811" xr:uid="{75F1B761-95C4-46F5-996A-FB13142AB69C}"/>
    <cellStyle name="Comma 39 6 2 2 2 2" xfId="28277" xr:uid="{DFCC6A5E-8F4F-4512-B0A4-7FA1B98C5F72}"/>
    <cellStyle name="Comma 39 6 2 2 2 2 2" xfId="49946" xr:uid="{785BEC9E-3D81-4183-A74E-11D4A9661665}"/>
    <cellStyle name="Comma 39 6 2 2 2 3" xfId="39480" xr:uid="{D3AA2C56-F076-4D98-B031-A789C2E9DA04}"/>
    <cellStyle name="Comma 39 6 2 2 3" xfId="23045" xr:uid="{2D2CB080-5A8C-425F-8003-8D082FADE868}"/>
    <cellStyle name="Comma 39 6 2 2 3 2" xfId="44714" xr:uid="{36F72B45-A63A-4F09-8311-C2426899C4DF}"/>
    <cellStyle name="Comma 39 6 2 2 4" xfId="34248" xr:uid="{999FAE6C-03D0-4A40-B46F-1A43E1B87C62}"/>
    <cellStyle name="Comma 39 6 2 3" xfId="16317" xr:uid="{8C7955FA-4115-40DC-B603-563FA314D01D}"/>
    <cellStyle name="Comma 39 6 2 3 2" xfId="26783" xr:uid="{22C2EC8B-30B6-45D2-925D-9826CD1DE280}"/>
    <cellStyle name="Comma 39 6 2 3 2 2" xfId="48452" xr:uid="{E6E6BEA7-87DA-4107-81C6-4783D6AF7C29}"/>
    <cellStyle name="Comma 39 6 2 3 3" xfId="37986" xr:uid="{7B0C9EBC-0017-4FDB-8391-DACE46025A5C}"/>
    <cellStyle name="Comma 39 6 2 4" xfId="21551" xr:uid="{AB161EB5-661D-4EDE-B69B-607F2F86E866}"/>
    <cellStyle name="Comma 39 6 2 4 2" xfId="43220" xr:uid="{0C7FB92C-7349-46BB-A1AE-27CDAF78E731}"/>
    <cellStyle name="Comma 39 6 2 5" xfId="32754" xr:uid="{9A965F20-947F-41BF-B701-F63DE883B4E6}"/>
    <cellStyle name="Comma 39 6 3" xfId="10334" xr:uid="{4CD2B333-3079-46CA-8169-0EAA4698009E}"/>
    <cellStyle name="Comma 39 6 3 2" xfId="15570" xr:uid="{B0D9F406-A152-4BE2-A0F2-14753FEEE0EB}"/>
    <cellStyle name="Comma 39 6 3 2 2" xfId="26036" xr:uid="{8D4D5306-DB88-4E0A-B220-9F94B3AD7A50}"/>
    <cellStyle name="Comma 39 6 3 2 2 2" xfId="47705" xr:uid="{61D73C2F-DFF5-4A5D-B3F1-8262790F3063}"/>
    <cellStyle name="Comma 39 6 3 2 3" xfId="37239" xr:uid="{F8B50B01-7AF2-47AE-BD72-30982CC09299}"/>
    <cellStyle name="Comma 39 6 3 3" xfId="20804" xr:uid="{772F4E5C-8D41-491B-8AA7-E1273A23E256}"/>
    <cellStyle name="Comma 39 6 3 3 2" xfId="42473" xr:uid="{B4D90487-A6BD-4E19-84F5-8DEDC386EF15}"/>
    <cellStyle name="Comma 39 6 3 4" xfId="32007" xr:uid="{B98445C0-BF76-4FB5-B509-CB7194F97EE6}"/>
    <cellStyle name="Comma 39 6 4" xfId="11828" xr:uid="{75052240-A45A-4CB4-8513-9C7E22F6AD5F}"/>
    <cellStyle name="Comma 39 6 4 2" xfId="17064" xr:uid="{D8CEFC31-9676-4E89-8BB2-47B9563231D4}"/>
    <cellStyle name="Comma 39 6 4 2 2" xfId="27530" xr:uid="{AE5D2D7B-CF55-43C6-86E4-EAC1F4FFAFAD}"/>
    <cellStyle name="Comma 39 6 4 2 2 2" xfId="49199" xr:uid="{3A76A3B5-5587-4B7E-B4F0-3D4080A27051}"/>
    <cellStyle name="Comma 39 6 4 2 3" xfId="38733" xr:uid="{569124FC-8049-41B0-9BD3-782ADF88591D}"/>
    <cellStyle name="Comma 39 6 4 3" xfId="22298" xr:uid="{BF9EFAB9-661F-42C4-A9FE-56F029F4C5B2}"/>
    <cellStyle name="Comma 39 6 4 3 2" xfId="43967" xr:uid="{D3CFBC03-F59A-4C04-A1A4-635C9272547E}"/>
    <cellStyle name="Comma 39 6 4 4" xfId="33501" xr:uid="{F792928C-130B-4D5B-A5F8-D9F85CEF3D34}"/>
    <cellStyle name="Comma 39 6 5" xfId="14071" xr:uid="{749585A0-8335-402F-BD96-DF4E08F25F9D}"/>
    <cellStyle name="Comma 39 6 5 2" xfId="19303" xr:uid="{F2260C34-9E5A-4A13-8A29-893B388E0460}"/>
    <cellStyle name="Comma 39 6 5 2 2" xfId="29769" xr:uid="{B2778A6C-7C92-47B0-8AE1-3D2152266E14}"/>
    <cellStyle name="Comma 39 6 5 2 2 2" xfId="51438" xr:uid="{07258AC4-DDD5-48E6-BF6D-787420151E17}"/>
    <cellStyle name="Comma 39 6 5 2 3" xfId="40972" xr:uid="{373B06B0-FD4B-4B14-8666-97B62BC4DCE9}"/>
    <cellStyle name="Comma 39 6 5 3" xfId="24537" xr:uid="{702935D7-2BD7-4219-8A0D-3FAACCE48215}"/>
    <cellStyle name="Comma 39 6 5 3 2" xfId="46206" xr:uid="{B81D7F51-7163-4017-BAE5-E3F74D08B789}"/>
    <cellStyle name="Comma 39 6 5 4" xfId="35740" xr:uid="{EBB3D126-4B0A-434F-A6F7-42481ACB5E26}"/>
    <cellStyle name="Comma 39 6 6" xfId="14824" xr:uid="{B27D521C-B0C5-45FC-B901-F31554B576D5}"/>
    <cellStyle name="Comma 39 6 6 2" xfId="25290" xr:uid="{AC90CD93-9B41-47B5-99C8-CB7BC98CD569}"/>
    <cellStyle name="Comma 39 6 6 2 2" xfId="46959" xr:uid="{38D68AB7-305E-4667-A532-08F9DFB209F4}"/>
    <cellStyle name="Comma 39 6 6 3" xfId="36493" xr:uid="{120B5583-C2F4-4AD4-8B7F-84E77A654CBE}"/>
    <cellStyle name="Comma 39 6 7" xfId="20058" xr:uid="{FB7B6A31-7C91-43AE-AE6C-97E351147AAD}"/>
    <cellStyle name="Comma 39 6 7 2" xfId="41727" xr:uid="{EBC4EFE5-F2CB-4DE8-A5F4-D3150F4E0FE4}"/>
    <cellStyle name="Comma 39 6 8" xfId="31261" xr:uid="{2186BDCD-7D31-448F-9BD3-F89864C1A412}"/>
    <cellStyle name="Comma 39 7" xfId="13329" xr:uid="{A6EFB2AB-3636-4868-BDA0-49433BD6167F}"/>
    <cellStyle name="Comma 39 7 2" xfId="18561" xr:uid="{30008606-3345-4AC3-8171-AC9361DAB6F6}"/>
    <cellStyle name="Comma 39 7 2 2" xfId="29027" xr:uid="{4D57E5F5-046F-45D1-900D-C720143AD507}"/>
    <cellStyle name="Comma 39 7 2 2 2" xfId="50696" xr:uid="{C3149580-C19B-4B07-821C-AAC103333143}"/>
    <cellStyle name="Comma 39 7 2 3" xfId="40230" xr:uid="{F921EA2F-37C3-4B39-854B-7BFB6E912ADF}"/>
    <cellStyle name="Comma 39 7 3" xfId="23795" xr:uid="{5EDF2B4D-4179-456F-8EF5-A9A6DB71D391}"/>
    <cellStyle name="Comma 39 7 3 2" xfId="45464" xr:uid="{4657A937-9A31-49E3-937B-791FB2FB9209}"/>
    <cellStyle name="Comma 39 7 4" xfId="34998" xr:uid="{57070D0A-4D18-4938-9A45-E3A747956199}"/>
    <cellStyle name="Comma 39 8" xfId="30519" xr:uid="{0E17FD15-0428-4081-8901-0EB0B7465504}"/>
    <cellStyle name="Comma 4" xfId="110" xr:uid="{00000000-0005-0000-0000-00004E020000}"/>
    <cellStyle name="Comma 4 2" xfId="422" xr:uid="{00000000-0005-0000-0000-00004F020000}"/>
    <cellStyle name="Comma 4 2 2" xfId="9267" xr:uid="{00000000-0005-0000-0000-000050020000}"/>
    <cellStyle name="Comma 4 2 2 2" xfId="10016" xr:uid="{1163F4F3-1E41-4B6A-8B42-139AFF3F0B6D}"/>
    <cellStyle name="Comma 4 2 2 2 2" xfId="11525" xr:uid="{8AF4D8F2-C47D-420E-8CA6-D6042C0C26D8}"/>
    <cellStyle name="Comma 4 2 2 2 2 2" xfId="13019" xr:uid="{01178140-4C27-4AF4-92D5-ADBDF118CB30}"/>
    <cellStyle name="Comma 4 2 2 2 2 2 2" xfId="18255" xr:uid="{00471B28-E50F-419B-8386-9E4AF9EB3A1E}"/>
    <cellStyle name="Comma 4 2 2 2 2 2 2 2" xfId="28721" xr:uid="{CFAEBB4A-6677-4FF9-BA05-092CAF50B609}"/>
    <cellStyle name="Comma 4 2 2 2 2 2 2 2 2" xfId="50390" xr:uid="{0B83D38F-7407-4C2E-A040-8D62FDE6DF09}"/>
    <cellStyle name="Comma 4 2 2 2 2 2 2 3" xfId="39924" xr:uid="{6910381A-6907-4B71-A694-8CD06E05F0A9}"/>
    <cellStyle name="Comma 4 2 2 2 2 2 3" xfId="23489" xr:uid="{B8BC3902-21F9-4D32-95C3-E3F683FA31AA}"/>
    <cellStyle name="Comma 4 2 2 2 2 2 3 2" xfId="45158" xr:uid="{F115299E-38A7-4BFF-888B-9544ADB9EEB9}"/>
    <cellStyle name="Comma 4 2 2 2 2 2 4" xfId="34692" xr:uid="{4A2E6A8B-7DBB-43FB-98A2-23FA3F2501BA}"/>
    <cellStyle name="Comma 4 2 2 2 2 3" xfId="16761" xr:uid="{0E4851AB-DFA3-4BC6-BEB8-4082315122A6}"/>
    <cellStyle name="Comma 4 2 2 2 2 3 2" xfId="27227" xr:uid="{422CC85B-A559-4B12-BB20-665291CB0D87}"/>
    <cellStyle name="Comma 4 2 2 2 2 3 2 2" xfId="48896" xr:uid="{8F8CC318-B536-4590-84F5-EAB4CC2C568D}"/>
    <cellStyle name="Comma 4 2 2 2 2 3 3" xfId="38430" xr:uid="{B893095D-EAD2-473C-88B6-270037581414}"/>
    <cellStyle name="Comma 4 2 2 2 2 4" xfId="21995" xr:uid="{67944D03-EC3D-4EA1-B454-CF4C21AF0D6B}"/>
    <cellStyle name="Comma 4 2 2 2 2 4 2" xfId="43664" xr:uid="{5BC33D71-C122-4D6A-A68D-236F34645D2F}"/>
    <cellStyle name="Comma 4 2 2 2 2 5" xfId="33198" xr:uid="{0ED6BF12-EE8E-427F-A6CE-4C5034BDB2B6}"/>
    <cellStyle name="Comma 4 2 2 2 3" xfId="10778" xr:uid="{8F5AE4A9-11CC-4B28-89B3-C2D8AB9D2411}"/>
    <cellStyle name="Comma 4 2 2 2 3 2" xfId="16014" xr:uid="{3DCD16EA-4F1C-494C-8882-A1B304D4D78A}"/>
    <cellStyle name="Comma 4 2 2 2 3 2 2" xfId="26480" xr:uid="{A8801451-B4D8-4D18-8C31-E82997F05A3F}"/>
    <cellStyle name="Comma 4 2 2 2 3 2 2 2" xfId="48149" xr:uid="{CA750201-BCDB-4627-8E86-A38CAD9F36D2}"/>
    <cellStyle name="Comma 4 2 2 2 3 2 3" xfId="37683" xr:uid="{A61DA70F-88A7-4988-A25E-B83D0FC55E70}"/>
    <cellStyle name="Comma 4 2 2 2 3 3" xfId="21248" xr:uid="{D09E9904-7268-4121-9D19-FDE3D88C3A19}"/>
    <cellStyle name="Comma 4 2 2 2 3 3 2" xfId="42917" xr:uid="{F81E8E64-091C-4A77-BF50-1ACC11077D5D}"/>
    <cellStyle name="Comma 4 2 2 2 3 4" xfId="32451" xr:uid="{7EE7B4AD-B094-4D27-9906-B118B7F204CA}"/>
    <cellStyle name="Comma 4 2 2 2 4" xfId="12272" xr:uid="{343CA0C3-2D00-4C00-B7D4-779A0D1A018F}"/>
    <cellStyle name="Comma 4 2 2 2 4 2" xfId="17508" xr:uid="{6E601E04-E952-4BF5-B799-DA4F72150672}"/>
    <cellStyle name="Comma 4 2 2 2 4 2 2" xfId="27974" xr:uid="{F49A3E34-57DC-4554-B629-620F951E309D}"/>
    <cellStyle name="Comma 4 2 2 2 4 2 2 2" xfId="49643" xr:uid="{E833C6E3-DD4C-4D03-844E-742700F9C375}"/>
    <cellStyle name="Comma 4 2 2 2 4 2 3" xfId="39177" xr:uid="{60F68DD3-92BD-4B2B-B1A7-C1E47FDBE3B2}"/>
    <cellStyle name="Comma 4 2 2 2 4 3" xfId="22742" xr:uid="{96FAA238-54ED-4DB4-BD2D-E59CAA37A953}"/>
    <cellStyle name="Comma 4 2 2 2 4 3 2" xfId="44411" xr:uid="{7F961617-0A35-4267-9D78-28D605FBC835}"/>
    <cellStyle name="Comma 4 2 2 2 4 4" xfId="33945" xr:uid="{652A33B7-6AC4-4622-A28F-67C5FBA3026C}"/>
    <cellStyle name="Comma 4 2 2 2 5" xfId="14515" xr:uid="{529822F4-D9E9-488F-8C0B-A86C4DD89B2D}"/>
    <cellStyle name="Comma 4 2 2 2 5 2" xfId="19747" xr:uid="{423E8A76-8CFD-4383-9986-90D2302F11CF}"/>
    <cellStyle name="Comma 4 2 2 2 5 2 2" xfId="30213" xr:uid="{E7AC28FB-EB6C-4276-A8D1-F9199E75E6A2}"/>
    <cellStyle name="Comma 4 2 2 2 5 2 2 2" xfId="51882" xr:uid="{8AADBD0D-4F73-48B0-9139-EA0D6376E887}"/>
    <cellStyle name="Comma 4 2 2 2 5 2 3" xfId="41416" xr:uid="{5A0D2FA8-F7AE-4E4E-A526-385B7B0870E9}"/>
    <cellStyle name="Comma 4 2 2 2 5 3" xfId="24981" xr:uid="{BAA749D3-3FF3-4952-A0F0-A11E2F0FC69F}"/>
    <cellStyle name="Comma 4 2 2 2 5 3 2" xfId="46650" xr:uid="{C8133177-8241-4E34-9216-BA6531CDDDB6}"/>
    <cellStyle name="Comma 4 2 2 2 5 4" xfId="36184" xr:uid="{260CA91B-2DDC-419D-AC70-5F3609E29375}"/>
    <cellStyle name="Comma 4 2 2 2 6" xfId="15268" xr:uid="{D5B72ADC-847E-4FD2-B22E-988F354844D4}"/>
    <cellStyle name="Comma 4 2 2 2 6 2" xfId="25734" xr:uid="{5D43A462-AFA6-4579-B435-25E206D8779C}"/>
    <cellStyle name="Comma 4 2 2 2 6 2 2" xfId="47403" xr:uid="{DADD59AC-481E-4429-88F4-A438C0DF9E89}"/>
    <cellStyle name="Comma 4 2 2 2 6 3" xfId="36937" xr:uid="{D2AB6D92-25A7-48C2-A555-BF6A454F3424}"/>
    <cellStyle name="Comma 4 2 2 2 7" xfId="20502" xr:uid="{CE0ADE0F-EC31-4B8C-BC82-12F35FAD7B7F}"/>
    <cellStyle name="Comma 4 2 2 2 7 2" xfId="42171" xr:uid="{4F07C457-EEB0-4022-BB48-C098D3CCF3E6}"/>
    <cellStyle name="Comma 4 2 2 2 8" xfId="31705" xr:uid="{F92EEEE3-3BA1-46F9-B8EA-42342AE8E3DF}"/>
    <cellStyle name="Comma 4 2 2 3" xfId="13770" xr:uid="{22363E7D-47D5-4BC6-A347-A36CC8541C58}"/>
    <cellStyle name="Comma 4 2 2 3 2" xfId="19002" xr:uid="{E3318A5D-D0C8-497A-BE53-04BAF58346C9}"/>
    <cellStyle name="Comma 4 2 2 3 2 2" xfId="29468" xr:uid="{64B0EF82-6CA9-4CB6-8767-8301FB3F15FD}"/>
    <cellStyle name="Comma 4 2 2 3 2 2 2" xfId="51137" xr:uid="{CC8CC6A0-FEFD-4265-A836-CE0522BC0F8E}"/>
    <cellStyle name="Comma 4 2 2 3 2 3" xfId="40671" xr:uid="{DFB41040-ACAC-4CFA-B088-91B8C4AF86D9}"/>
    <cellStyle name="Comma 4 2 2 3 3" xfId="24236" xr:uid="{63084245-11B9-4D7D-9A63-20B417977F5A}"/>
    <cellStyle name="Comma 4 2 2 3 3 2" xfId="45905" xr:uid="{50C6B0DE-B158-4C1B-BF68-8AD95ADC6CD6}"/>
    <cellStyle name="Comma 4 2 2 3 4" xfId="35439" xr:uid="{6DB8E0B2-04FF-46B2-930A-940C44CD998A}"/>
    <cellStyle name="Comma 4 2 2 4" xfId="30960" xr:uid="{02998184-9D27-41FD-9531-178B1D0753EA}"/>
    <cellStyle name="Comma 4 2 3" xfId="9642" xr:uid="{910E6C05-B3BD-4FD7-946E-EAD4DB9D8C39}"/>
    <cellStyle name="Comma 4 2 3 2" xfId="11151" xr:uid="{568A80AF-6DD4-4A65-AD93-B937D37B61BC}"/>
    <cellStyle name="Comma 4 2 3 2 2" xfId="12645" xr:uid="{8F74D431-CAA4-4D5A-8F22-A038B795040E}"/>
    <cellStyle name="Comma 4 2 3 2 2 2" xfId="17881" xr:uid="{46D909C2-F862-429D-A2D6-9DF54A4AEBF8}"/>
    <cellStyle name="Comma 4 2 3 2 2 2 2" xfId="28347" xr:uid="{43F3AD1F-C988-43F4-9F13-D8D9038920F3}"/>
    <cellStyle name="Comma 4 2 3 2 2 2 2 2" xfId="50016" xr:uid="{72FE2B27-4DD5-470D-A587-5F420F092967}"/>
    <cellStyle name="Comma 4 2 3 2 2 2 3" xfId="39550" xr:uid="{141DBA88-B393-479D-9543-B2C11FAF55C4}"/>
    <cellStyle name="Comma 4 2 3 2 2 3" xfId="23115" xr:uid="{FBCB133A-C846-41A6-BACB-67CAA62A31A6}"/>
    <cellStyle name="Comma 4 2 3 2 2 3 2" xfId="44784" xr:uid="{4A165581-BE09-4B62-81FC-B0725DA9D5D4}"/>
    <cellStyle name="Comma 4 2 3 2 2 4" xfId="34318" xr:uid="{AE780150-2C72-43B6-AA77-EF64DE8C9060}"/>
    <cellStyle name="Comma 4 2 3 2 3" xfId="16387" xr:uid="{900B19F4-7EA8-494A-94D0-7FE5C69BBA6A}"/>
    <cellStyle name="Comma 4 2 3 2 3 2" xfId="26853" xr:uid="{E497E731-297C-488F-8A6C-DE758664AAF8}"/>
    <cellStyle name="Comma 4 2 3 2 3 2 2" xfId="48522" xr:uid="{CEDB544B-0371-4E7F-AD02-5276ED2AB31C}"/>
    <cellStyle name="Comma 4 2 3 2 3 3" xfId="38056" xr:uid="{1F80ABBB-2ABC-45D8-B3F2-31C55FD5AD1A}"/>
    <cellStyle name="Comma 4 2 3 2 4" xfId="21621" xr:uid="{9CD1C715-1D05-40DC-9A64-7BD8A653AD57}"/>
    <cellStyle name="Comma 4 2 3 2 4 2" xfId="43290" xr:uid="{8AD2EC08-DB8C-4112-AEED-B081CDAA9B4D}"/>
    <cellStyle name="Comma 4 2 3 2 5" xfId="32824" xr:uid="{380BEB81-D0F3-442C-83C9-AB1F02E69112}"/>
    <cellStyle name="Comma 4 2 3 3" xfId="10404" xr:uid="{3EBDF877-1721-430D-A989-D47FF9596CE3}"/>
    <cellStyle name="Comma 4 2 3 3 2" xfId="15640" xr:uid="{505AFE3C-BACE-4909-BA0B-AB75BE9135DF}"/>
    <cellStyle name="Comma 4 2 3 3 2 2" xfId="26106" xr:uid="{0F455876-55A4-47CA-862A-1EA9486DE6F0}"/>
    <cellStyle name="Comma 4 2 3 3 2 2 2" xfId="47775" xr:uid="{EA7BD8B5-721E-4AF3-90F6-2A0868FD4496}"/>
    <cellStyle name="Comma 4 2 3 3 2 3" xfId="37309" xr:uid="{741803D7-0D8D-4AA9-B365-AD793E5DFF47}"/>
    <cellStyle name="Comma 4 2 3 3 3" xfId="20874" xr:uid="{8BF70ABE-A03E-46C0-BB6A-84BA74F516E1}"/>
    <cellStyle name="Comma 4 2 3 3 3 2" xfId="42543" xr:uid="{AD471E74-85FB-46FE-B52D-3EEB0579D97C}"/>
    <cellStyle name="Comma 4 2 3 3 4" xfId="32077" xr:uid="{10359068-14DA-4C3F-BF79-234A65345E5B}"/>
    <cellStyle name="Comma 4 2 3 4" xfId="11898" xr:uid="{88AB9C3B-4210-4643-8EA5-53ED7FAB00F0}"/>
    <cellStyle name="Comma 4 2 3 4 2" xfId="17134" xr:uid="{E5774208-ADDE-4E3B-B337-CBBA5B540440}"/>
    <cellStyle name="Comma 4 2 3 4 2 2" xfId="27600" xr:uid="{A8DF6D89-CDE6-4C8D-92E2-332664D3444E}"/>
    <cellStyle name="Comma 4 2 3 4 2 2 2" xfId="49269" xr:uid="{1AA75074-8888-4E81-96F0-26E0EEBD6DDB}"/>
    <cellStyle name="Comma 4 2 3 4 2 3" xfId="38803" xr:uid="{CAF9C240-E87C-4C85-8251-13E134BDA5CC}"/>
    <cellStyle name="Comma 4 2 3 4 3" xfId="22368" xr:uid="{E45299BA-3D61-4619-95F7-A8D3EA4E05BE}"/>
    <cellStyle name="Comma 4 2 3 4 3 2" xfId="44037" xr:uid="{89FE740C-B236-4537-B540-794D0A291118}"/>
    <cellStyle name="Comma 4 2 3 4 4" xfId="33571" xr:uid="{8947074A-0B0D-4CC8-B23A-187DF405EDF4}"/>
    <cellStyle name="Comma 4 2 3 5" xfId="14141" xr:uid="{1C995662-6D0B-4F63-8D0D-C032948A038F}"/>
    <cellStyle name="Comma 4 2 3 5 2" xfId="19373" xr:uid="{B62B8AC5-7F6C-4EBD-81D6-3EBCB5796E73}"/>
    <cellStyle name="Comma 4 2 3 5 2 2" xfId="29839" xr:uid="{DF303D2D-FCFC-47B2-8E0E-7C67EF11F951}"/>
    <cellStyle name="Comma 4 2 3 5 2 2 2" xfId="51508" xr:uid="{FB8C2221-9640-461C-8D6F-38C58983BAF4}"/>
    <cellStyle name="Comma 4 2 3 5 2 3" xfId="41042" xr:uid="{A1C770C5-9BD3-4B99-BE52-B808ED8AAFF1}"/>
    <cellStyle name="Comma 4 2 3 5 3" xfId="24607" xr:uid="{0F7FE4DB-CDAA-401E-84F0-BEC16FCC612F}"/>
    <cellStyle name="Comma 4 2 3 5 3 2" xfId="46276" xr:uid="{200DB49B-07A5-4A6F-901C-CE3BE767DE5A}"/>
    <cellStyle name="Comma 4 2 3 5 4" xfId="35810" xr:uid="{C37A5175-D21B-49CB-8F65-A8097244FDB4}"/>
    <cellStyle name="Comma 4 2 3 6" xfId="14894" xr:uid="{A95BB7C6-9787-4247-8256-780CB8D68826}"/>
    <cellStyle name="Comma 4 2 3 6 2" xfId="25360" xr:uid="{A0BB31EE-95C2-489B-B7B8-2F13BAA89E7F}"/>
    <cellStyle name="Comma 4 2 3 6 2 2" xfId="47029" xr:uid="{370ECBE5-C7AD-423C-8211-82627A331AF7}"/>
    <cellStyle name="Comma 4 2 3 6 3" xfId="36563" xr:uid="{239AA4A9-1741-41D9-A964-380429678DD4}"/>
    <cellStyle name="Comma 4 2 3 7" xfId="20128" xr:uid="{7D10F255-13A3-4731-A040-B68B7A4B225F}"/>
    <cellStyle name="Comma 4 2 3 7 2" xfId="41797" xr:uid="{BEB91AC0-D2C4-4371-8703-1CBEE16D3517}"/>
    <cellStyle name="Comma 4 2 3 8" xfId="31331" xr:uid="{CEDA9EAC-C267-4229-BE02-A21D6D8CC644}"/>
    <cellStyle name="Comma 4 2 4" xfId="13399" xr:uid="{257125F0-4E4B-45A0-B0E7-19FA1379795D}"/>
    <cellStyle name="Comma 4 2 4 2" xfId="18631" xr:uid="{04061421-4988-4330-8432-C26C63EB4462}"/>
    <cellStyle name="Comma 4 2 4 2 2" xfId="29097" xr:uid="{68D65F63-FDC7-4A76-8EC4-7A7E259C6AB6}"/>
    <cellStyle name="Comma 4 2 4 2 2 2" xfId="50766" xr:uid="{AFE1FDEE-468B-4FB5-96C9-B5605125ABED}"/>
    <cellStyle name="Comma 4 2 4 2 3" xfId="40300" xr:uid="{C00072E2-1BD4-46F9-8C42-6F8E2AD3F88A}"/>
    <cellStyle name="Comma 4 2 4 3" xfId="23865" xr:uid="{9DEE1AA3-3421-4EA7-82A8-0D44D3ECE8C1}"/>
    <cellStyle name="Comma 4 2 4 3 2" xfId="45534" xr:uid="{00B02765-675E-48AF-85CD-D361B422126E}"/>
    <cellStyle name="Comma 4 2 4 4" xfId="35068" xr:uid="{97B462E7-19A9-4996-B3EB-32DC373F394C}"/>
    <cellStyle name="Comma 4 2 5" xfId="30589" xr:uid="{C983F4DF-E714-43FC-A6F1-05DFA01E81C2}"/>
    <cellStyle name="Comma 4 3" xfId="9161" xr:uid="{00000000-0005-0000-0000-000051020000}"/>
    <cellStyle name="Comma 4 3 2" xfId="9910" xr:uid="{A9DA0696-CDCD-4892-B963-D133A9164511}"/>
    <cellStyle name="Comma 4 3 2 2" xfId="11419" xr:uid="{6DD2C4D3-1A23-4059-A648-DA25F1755414}"/>
    <cellStyle name="Comma 4 3 2 2 2" xfId="12913" xr:uid="{AB1AF1CD-0CE6-46A4-A61B-40F31565B8ED}"/>
    <cellStyle name="Comma 4 3 2 2 2 2" xfId="18149" xr:uid="{8D73D618-A380-4BBA-995C-32687D1D480E}"/>
    <cellStyle name="Comma 4 3 2 2 2 2 2" xfId="28615" xr:uid="{BFF050F3-6F56-4B16-8922-8CD46317A3DC}"/>
    <cellStyle name="Comma 4 3 2 2 2 2 2 2" xfId="50284" xr:uid="{624C27D6-8EB7-40A6-B870-3BB9842C285F}"/>
    <cellStyle name="Comma 4 3 2 2 2 2 3" xfId="39818" xr:uid="{671C5D70-6840-4168-886E-5887CB016814}"/>
    <cellStyle name="Comma 4 3 2 2 2 3" xfId="23383" xr:uid="{073A47C9-FB70-4E2E-9580-090AD22EAA6D}"/>
    <cellStyle name="Comma 4 3 2 2 2 3 2" xfId="45052" xr:uid="{795E7900-AEC8-46F3-8B4E-C1987DB5BBE8}"/>
    <cellStyle name="Comma 4 3 2 2 2 4" xfId="34586" xr:uid="{D6C581B9-4459-4C13-8F9B-B4AAC9FC955C}"/>
    <cellStyle name="Comma 4 3 2 2 3" xfId="16655" xr:uid="{46E156C3-E520-4162-B5E8-809E3EAC62B4}"/>
    <cellStyle name="Comma 4 3 2 2 3 2" xfId="27121" xr:uid="{8000CEB5-ED69-4C60-8697-177CB002A6E0}"/>
    <cellStyle name="Comma 4 3 2 2 3 2 2" xfId="48790" xr:uid="{B26E75CF-91CB-466A-937B-0EE94548431F}"/>
    <cellStyle name="Comma 4 3 2 2 3 3" xfId="38324" xr:uid="{792BE494-1D8F-42CE-AB87-2C1E5605C618}"/>
    <cellStyle name="Comma 4 3 2 2 4" xfId="21889" xr:uid="{56D37A14-716B-421D-824C-8964D13C669C}"/>
    <cellStyle name="Comma 4 3 2 2 4 2" xfId="43558" xr:uid="{BC94BFF9-B8DC-44B1-BEC4-2ED02AEA1DCD}"/>
    <cellStyle name="Comma 4 3 2 2 5" xfId="33092" xr:uid="{31DCCF49-5926-4CAF-9568-A2ACEC4AB057}"/>
    <cellStyle name="Comma 4 3 2 3" xfId="10672" xr:uid="{C112BF12-8842-44C9-83CE-6FCCAFA073E6}"/>
    <cellStyle name="Comma 4 3 2 3 2" xfId="15908" xr:uid="{9F39731E-4FA1-4C89-9454-AF8149B6774A}"/>
    <cellStyle name="Comma 4 3 2 3 2 2" xfId="26374" xr:uid="{4E3A70D3-1F89-4EAF-8FFF-980A0DC95A79}"/>
    <cellStyle name="Comma 4 3 2 3 2 2 2" xfId="48043" xr:uid="{3025B55C-BF65-4821-A813-90BCE9E067BF}"/>
    <cellStyle name="Comma 4 3 2 3 2 3" xfId="37577" xr:uid="{0719D527-EEC7-4808-BF8E-6F47CB0A3EDF}"/>
    <cellStyle name="Comma 4 3 2 3 3" xfId="21142" xr:uid="{87475BB1-F1C0-41BE-BB76-AE7242D32485}"/>
    <cellStyle name="Comma 4 3 2 3 3 2" xfId="42811" xr:uid="{3142CFBF-0F9E-4B6D-9611-AFE88FAAA6EF}"/>
    <cellStyle name="Comma 4 3 2 3 4" xfId="32345" xr:uid="{EE85219A-0173-4CBF-B5A1-ECB859DB2440}"/>
    <cellStyle name="Comma 4 3 2 4" xfId="12166" xr:uid="{6ED72E5D-8B82-4AF8-8F26-0BAEB26A3EB8}"/>
    <cellStyle name="Comma 4 3 2 4 2" xfId="17402" xr:uid="{87C7CF0E-AC0A-4F57-A41C-EF65F03B662C}"/>
    <cellStyle name="Comma 4 3 2 4 2 2" xfId="27868" xr:uid="{1FBD3B90-F583-4026-92A0-46719154DD23}"/>
    <cellStyle name="Comma 4 3 2 4 2 2 2" xfId="49537" xr:uid="{AAC11FA1-BAE5-4702-AFC1-D9A82A190799}"/>
    <cellStyle name="Comma 4 3 2 4 2 3" xfId="39071" xr:uid="{F6DC1D14-C2E5-4500-A671-A270E13A24B3}"/>
    <cellStyle name="Comma 4 3 2 4 3" xfId="22636" xr:uid="{1EA35200-FED1-4035-8EC0-8B96EA54F707}"/>
    <cellStyle name="Comma 4 3 2 4 3 2" xfId="44305" xr:uid="{79A75FA4-73D5-4799-8BD0-B7F25F487ACC}"/>
    <cellStyle name="Comma 4 3 2 4 4" xfId="33839" xr:uid="{073E9E48-351E-4563-85C4-617CE8B32FB7}"/>
    <cellStyle name="Comma 4 3 2 5" xfId="14409" xr:uid="{4D53A5DD-7A3E-4A84-9034-2633728B5D4D}"/>
    <cellStyle name="Comma 4 3 2 5 2" xfId="19641" xr:uid="{D54814E9-96D0-4C75-B411-4EC18F0189EF}"/>
    <cellStyle name="Comma 4 3 2 5 2 2" xfId="30107" xr:uid="{869DB2BF-5440-4716-BBE3-7F640A3D56D2}"/>
    <cellStyle name="Comma 4 3 2 5 2 2 2" xfId="51776" xr:uid="{910BB53A-B55E-4CE9-A55C-B4743FD51372}"/>
    <cellStyle name="Comma 4 3 2 5 2 3" xfId="41310" xr:uid="{08CE8139-6232-49DD-AD5C-D4B5274869F5}"/>
    <cellStyle name="Comma 4 3 2 5 3" xfId="24875" xr:uid="{F7CDF488-28AF-4324-A588-3ACCC982E7B1}"/>
    <cellStyle name="Comma 4 3 2 5 3 2" xfId="46544" xr:uid="{48A38501-8822-4B28-954E-48BA4F87C114}"/>
    <cellStyle name="Comma 4 3 2 5 4" xfId="36078" xr:uid="{65E7C2C7-F167-4E02-B35F-50F19712D540}"/>
    <cellStyle name="Comma 4 3 2 6" xfId="15162" xr:uid="{A39BF755-7E5E-4177-8199-4D1C351488C0}"/>
    <cellStyle name="Comma 4 3 2 6 2" xfId="25628" xr:uid="{49DB27D1-F82D-42E9-AFBA-51B045E1D217}"/>
    <cellStyle name="Comma 4 3 2 6 2 2" xfId="47297" xr:uid="{71A7DC86-053A-4708-88A2-0614A89D58FA}"/>
    <cellStyle name="Comma 4 3 2 6 3" xfId="36831" xr:uid="{98780459-BE1B-4ED7-8555-01172B65A636}"/>
    <cellStyle name="Comma 4 3 2 7" xfId="20396" xr:uid="{68E31138-A9D9-4260-9FF4-5F33AC2ADE0F}"/>
    <cellStyle name="Comma 4 3 2 7 2" xfId="42065" xr:uid="{2D2616A9-2D1C-423C-B08C-84501D57E83D}"/>
    <cellStyle name="Comma 4 3 2 8" xfId="31599" xr:uid="{38957AA3-D6EB-4132-AB19-547BAA08CFE0}"/>
    <cellStyle name="Comma 4 3 3" xfId="13664" xr:uid="{28370EDC-EC94-4F16-95B9-56C0822FCD9C}"/>
    <cellStyle name="Comma 4 3 3 2" xfId="18896" xr:uid="{8D8471AE-E089-4064-BE98-6735D6875863}"/>
    <cellStyle name="Comma 4 3 3 2 2" xfId="29362" xr:uid="{FA296242-27CE-4024-98B7-5AF5DC20357D}"/>
    <cellStyle name="Comma 4 3 3 2 2 2" xfId="51031" xr:uid="{33F5DB4E-FA26-41E6-8249-5A2BDECB26D3}"/>
    <cellStyle name="Comma 4 3 3 2 3" xfId="40565" xr:uid="{89743762-ACDA-4AB0-9497-B98B96909BBD}"/>
    <cellStyle name="Comma 4 3 3 3" xfId="24130" xr:uid="{C675B258-AE46-4E0A-9DAC-C32A101C607D}"/>
    <cellStyle name="Comma 4 3 3 3 2" xfId="45799" xr:uid="{8301A0AC-E555-4A7E-BEA9-25970FFAFBD2}"/>
    <cellStyle name="Comma 4 3 3 4" xfId="35333" xr:uid="{110EDD1F-C763-434E-A648-4408015264FD}"/>
    <cellStyle name="Comma 4 3 4" xfId="30854" xr:uid="{8054C311-8CED-4217-ACF3-5057AAC2FD87}"/>
    <cellStyle name="Comma 4 4" xfId="9536" xr:uid="{0CC67C8D-AB87-4E6C-ABB8-31CBD7C111C3}"/>
    <cellStyle name="Comma 4 4 2" xfId="11045" xr:uid="{2823BB31-8BA5-46FF-B668-6D61340F815A}"/>
    <cellStyle name="Comma 4 4 2 2" xfId="12539" xr:uid="{66EA1D8A-5A5B-4728-8ECC-924C96B68ADF}"/>
    <cellStyle name="Comma 4 4 2 2 2" xfId="17775" xr:uid="{1752E179-FADB-40C3-9AC0-1DBF5F4AD6E9}"/>
    <cellStyle name="Comma 4 4 2 2 2 2" xfId="28241" xr:uid="{8554B1F3-68B5-4AC0-A317-301B05B581D4}"/>
    <cellStyle name="Comma 4 4 2 2 2 2 2" xfId="49910" xr:uid="{A644C547-C3E5-410C-A2B0-B2B767AF766C}"/>
    <cellStyle name="Comma 4 4 2 2 2 3" xfId="39444" xr:uid="{8DB3BC81-DF24-4306-B730-593676B0294D}"/>
    <cellStyle name="Comma 4 4 2 2 3" xfId="23009" xr:uid="{DC710623-EF6D-4E84-974E-A92F9E851998}"/>
    <cellStyle name="Comma 4 4 2 2 3 2" xfId="44678" xr:uid="{DA0D5E96-DAD8-4989-B5A6-5FE9B17E16C6}"/>
    <cellStyle name="Comma 4 4 2 2 4" xfId="34212" xr:uid="{5A88974A-5E1D-417B-B103-9BCB0A683F9A}"/>
    <cellStyle name="Comma 4 4 2 3" xfId="16281" xr:uid="{83F36E59-5714-4AAD-980C-2300A78893EC}"/>
    <cellStyle name="Comma 4 4 2 3 2" xfId="26747" xr:uid="{0946F1C2-AE8D-447D-AF62-B07EDD201F1E}"/>
    <cellStyle name="Comma 4 4 2 3 2 2" xfId="48416" xr:uid="{13649E4F-4C93-4E7C-8644-1B79FFE89686}"/>
    <cellStyle name="Comma 4 4 2 3 3" xfId="37950" xr:uid="{6F85E9C0-3843-4B7C-AE9B-0EE59545D115}"/>
    <cellStyle name="Comma 4 4 2 4" xfId="21515" xr:uid="{748B7435-EDE4-4FAC-AED0-ABB43F540675}"/>
    <cellStyle name="Comma 4 4 2 4 2" xfId="43184" xr:uid="{8783F555-BC90-4EEF-95FC-A7A68A8EADC6}"/>
    <cellStyle name="Comma 4 4 2 5" xfId="32718" xr:uid="{B6954470-BE36-4DE7-823A-7F0A0C0D7CC8}"/>
    <cellStyle name="Comma 4 4 3" xfId="10298" xr:uid="{9428FF52-5314-4A67-8C7F-0A68F7B43654}"/>
    <cellStyle name="Comma 4 4 3 2" xfId="15534" xr:uid="{0011B96B-748E-4688-A7EF-F7274BA0C815}"/>
    <cellStyle name="Comma 4 4 3 2 2" xfId="26000" xr:uid="{2CA7903B-820F-4CA6-8608-B729CE45DA40}"/>
    <cellStyle name="Comma 4 4 3 2 2 2" xfId="47669" xr:uid="{25EEE4D0-7A7A-465F-8BA7-5939974454D3}"/>
    <cellStyle name="Comma 4 4 3 2 3" xfId="37203" xr:uid="{2C2E5EA0-B2B0-4D33-AE13-18A02D718526}"/>
    <cellStyle name="Comma 4 4 3 3" xfId="20768" xr:uid="{311D250C-E060-42D6-86E6-05B916B1FF19}"/>
    <cellStyle name="Comma 4 4 3 3 2" xfId="42437" xr:uid="{98F733C9-8C24-4518-9C66-2D7053D2EC01}"/>
    <cellStyle name="Comma 4 4 3 4" xfId="31971" xr:uid="{D64772E9-DE43-4422-8D8A-8E17EF082341}"/>
    <cellStyle name="Comma 4 4 4" xfId="11792" xr:uid="{AD92497C-40E4-4F2F-B875-47DB906006F1}"/>
    <cellStyle name="Comma 4 4 4 2" xfId="17028" xr:uid="{9767E184-A3C6-4554-B336-1339D1599384}"/>
    <cellStyle name="Comma 4 4 4 2 2" xfId="27494" xr:uid="{D422B750-CC5D-47FA-9F38-5FF0C93697DB}"/>
    <cellStyle name="Comma 4 4 4 2 2 2" xfId="49163" xr:uid="{D4EF2661-A669-486E-8707-83284B696034}"/>
    <cellStyle name="Comma 4 4 4 2 3" xfId="38697" xr:uid="{9B5D6CD2-FB5B-4551-8452-00C5A87AB700}"/>
    <cellStyle name="Comma 4 4 4 3" xfId="22262" xr:uid="{3F41C5B1-67B8-4774-9A4A-AC179901A32B}"/>
    <cellStyle name="Comma 4 4 4 3 2" xfId="43931" xr:uid="{EBEF082A-AA09-4E84-A5D7-3D609C63A3E4}"/>
    <cellStyle name="Comma 4 4 4 4" xfId="33465" xr:uid="{27F923AA-89DC-4C4A-9E62-D40ADFA0EE1A}"/>
    <cellStyle name="Comma 4 4 5" xfId="14035" xr:uid="{B074EFD4-3D1C-484B-A5F1-5A0375EB08B3}"/>
    <cellStyle name="Comma 4 4 5 2" xfId="19267" xr:uid="{59E3435F-A899-4B9B-8F39-D9B9547773BE}"/>
    <cellStyle name="Comma 4 4 5 2 2" xfId="29733" xr:uid="{7B472554-A69D-4773-887A-D31EC66BDD17}"/>
    <cellStyle name="Comma 4 4 5 2 2 2" xfId="51402" xr:uid="{06A56B58-68C4-445B-BAA9-F284D0CEEC71}"/>
    <cellStyle name="Comma 4 4 5 2 3" xfId="40936" xr:uid="{98C9E059-67A8-47CD-AA93-85E9A8FA344C}"/>
    <cellStyle name="Comma 4 4 5 3" xfId="24501" xr:uid="{8F84D622-66F2-4661-9F0C-9C2B2127CFCC}"/>
    <cellStyle name="Comma 4 4 5 3 2" xfId="46170" xr:uid="{2D06D58C-3D06-41CA-82D8-2B4C87CBCFD0}"/>
    <cellStyle name="Comma 4 4 5 4" xfId="35704" xr:uid="{8CF59848-1FE8-44D8-B036-5679C2EF29F7}"/>
    <cellStyle name="Comma 4 4 6" xfId="14788" xr:uid="{6031964C-451C-43ED-BF89-D2D47B8625EB}"/>
    <cellStyle name="Comma 4 4 6 2" xfId="25254" xr:uid="{F96D651B-368D-47E9-B5EF-68272A378CDC}"/>
    <cellStyle name="Comma 4 4 6 2 2" xfId="46923" xr:uid="{8DBCC1B4-5F5E-4444-99D9-8DB06F23C1CC}"/>
    <cellStyle name="Comma 4 4 6 3" xfId="36457" xr:uid="{7DDD7A7C-7B48-4EC7-990B-0ABA59D73D4C}"/>
    <cellStyle name="Comma 4 4 7" xfId="20022" xr:uid="{52CE6E25-C55A-4150-BACF-AFECA63C9882}"/>
    <cellStyle name="Comma 4 4 7 2" xfId="41691" xr:uid="{AC480DC9-BF63-4B4B-9C37-8861D19269CE}"/>
    <cellStyle name="Comma 4 4 8" xfId="31225" xr:uid="{4FAE3B77-7EAF-414B-ADA5-330C0745B2C1}"/>
    <cellStyle name="Comma 4 5" xfId="13294" xr:uid="{9CD17022-7E8F-495B-B07A-913852CEFE6A}"/>
    <cellStyle name="Comma 4 5 2" xfId="18526" xr:uid="{F59CD10C-1818-454C-A86C-F5BBA4F31845}"/>
    <cellStyle name="Comma 4 5 2 2" xfId="28992" xr:uid="{5C974A61-9786-45DE-89E1-11412CE34019}"/>
    <cellStyle name="Comma 4 5 2 2 2" xfId="50661" xr:uid="{6FF71E52-B46F-40E9-AD48-A7167FCF4C20}"/>
    <cellStyle name="Comma 4 5 2 3" xfId="40195" xr:uid="{1CBF3F4F-3007-4BBF-9D10-E850AC21F71A}"/>
    <cellStyle name="Comma 4 5 3" xfId="23760" xr:uid="{E0D12CEA-4B44-43B3-AE06-79CA962CB2A2}"/>
    <cellStyle name="Comma 4 5 3 2" xfId="45429" xr:uid="{3545D256-89C1-42E5-AC16-F89F9C3E116F}"/>
    <cellStyle name="Comma 4 5 4" xfId="34963" xr:uid="{43062959-E770-40CC-A95E-DCED0290533A}"/>
    <cellStyle name="Comma 4 6" xfId="30483" xr:uid="{3451F1D3-3833-4973-88E0-17DEF3829040}"/>
    <cellStyle name="Comma 40" xfId="325" xr:uid="{00000000-0005-0000-0000-000052020000}"/>
    <cellStyle name="Comma 40 2" xfId="529" xr:uid="{00000000-0005-0000-0000-000053020000}"/>
    <cellStyle name="Comma 40 2 2" xfId="9302" xr:uid="{00000000-0005-0000-0000-000054020000}"/>
    <cellStyle name="Comma 40 2 2 2" xfId="10051" xr:uid="{7C54DD28-B53A-4BD8-A85C-DC9324F33316}"/>
    <cellStyle name="Comma 40 2 2 2 2" xfId="11560" xr:uid="{7DFFAA30-A44E-4366-9309-6304E052C4E1}"/>
    <cellStyle name="Comma 40 2 2 2 2 2" xfId="13054" xr:uid="{3602C965-C225-4554-A834-19E607ACD167}"/>
    <cellStyle name="Comma 40 2 2 2 2 2 2" xfId="18290" xr:uid="{E166242D-D54A-45F5-BC0F-679DED23A63E}"/>
    <cellStyle name="Comma 40 2 2 2 2 2 2 2" xfId="28756" xr:uid="{B8805177-2673-453A-8B7A-0F7671CBB7E5}"/>
    <cellStyle name="Comma 40 2 2 2 2 2 2 2 2" xfId="50425" xr:uid="{ECD4EF38-46A7-437B-8269-3056E7AC9A4C}"/>
    <cellStyle name="Comma 40 2 2 2 2 2 2 3" xfId="39959" xr:uid="{F1F10895-4208-4124-9E4D-031A66AB3E97}"/>
    <cellStyle name="Comma 40 2 2 2 2 2 3" xfId="23524" xr:uid="{9599E6FA-0B09-42F9-8BBA-99401C8510C5}"/>
    <cellStyle name="Comma 40 2 2 2 2 2 3 2" xfId="45193" xr:uid="{1E430E97-0F58-47E0-B4F7-6A636A7C0C0A}"/>
    <cellStyle name="Comma 40 2 2 2 2 2 4" xfId="34727" xr:uid="{4DDA977A-3739-42D7-8A9A-A0A778F0C64B}"/>
    <cellStyle name="Comma 40 2 2 2 2 3" xfId="16796" xr:uid="{D8BE8647-AF4F-4FAA-9660-29900CE41FCF}"/>
    <cellStyle name="Comma 40 2 2 2 2 3 2" xfId="27262" xr:uid="{E422C441-746B-4543-ADBA-1379754E8DF9}"/>
    <cellStyle name="Comma 40 2 2 2 2 3 2 2" xfId="48931" xr:uid="{57A7F853-1C92-4C8C-9BC8-07E3E293D8F3}"/>
    <cellStyle name="Comma 40 2 2 2 2 3 3" xfId="38465" xr:uid="{8EA1DD22-B146-4026-82B5-A93087F51302}"/>
    <cellStyle name="Comma 40 2 2 2 2 4" xfId="22030" xr:uid="{CD2D41C1-011B-44AE-8AA3-968DACDD3518}"/>
    <cellStyle name="Comma 40 2 2 2 2 4 2" xfId="43699" xr:uid="{96DF85B4-4962-45CC-BCA6-B035E0125266}"/>
    <cellStyle name="Comma 40 2 2 2 2 5" xfId="33233" xr:uid="{5E35708D-2CEA-41ED-B495-0421B9622719}"/>
    <cellStyle name="Comma 40 2 2 2 3" xfId="10813" xr:uid="{67577633-025A-4AD1-B65E-8007BD4465D5}"/>
    <cellStyle name="Comma 40 2 2 2 3 2" xfId="16049" xr:uid="{FC173190-5F79-4EF6-9208-8C39BC8599C2}"/>
    <cellStyle name="Comma 40 2 2 2 3 2 2" xfId="26515" xr:uid="{179DCDC9-B816-432D-95EF-2D57DF8B74B2}"/>
    <cellStyle name="Comma 40 2 2 2 3 2 2 2" xfId="48184" xr:uid="{592E7CA4-B6AE-4159-BD45-8E800257558F}"/>
    <cellStyle name="Comma 40 2 2 2 3 2 3" xfId="37718" xr:uid="{B99D44A1-11E3-4F8C-8F00-FC8CCAB7F1E7}"/>
    <cellStyle name="Comma 40 2 2 2 3 3" xfId="21283" xr:uid="{C05C2EAB-5849-494B-86E1-83847C5D6F14}"/>
    <cellStyle name="Comma 40 2 2 2 3 3 2" xfId="42952" xr:uid="{38DCFF72-4550-48F2-B562-95037ED09A4A}"/>
    <cellStyle name="Comma 40 2 2 2 3 4" xfId="32486" xr:uid="{0D2F0307-5A9A-4AEB-A245-E30B60307CD8}"/>
    <cellStyle name="Comma 40 2 2 2 4" xfId="12307" xr:uid="{8EAC8C7E-8B62-4171-AE01-37690A376714}"/>
    <cellStyle name="Comma 40 2 2 2 4 2" xfId="17543" xr:uid="{610C69CD-67A5-414A-B414-7C2E43746F4F}"/>
    <cellStyle name="Comma 40 2 2 2 4 2 2" xfId="28009" xr:uid="{BA2EE76B-3E07-4527-8001-9D0A34A546D8}"/>
    <cellStyle name="Comma 40 2 2 2 4 2 2 2" xfId="49678" xr:uid="{AAC0D3E2-9527-4038-A0AE-37502DE87B09}"/>
    <cellStyle name="Comma 40 2 2 2 4 2 3" xfId="39212" xr:uid="{B9C07753-3043-478E-B994-3CFE4A6F4F31}"/>
    <cellStyle name="Comma 40 2 2 2 4 3" xfId="22777" xr:uid="{195C47E3-D19D-487E-999D-EBE305E24105}"/>
    <cellStyle name="Comma 40 2 2 2 4 3 2" xfId="44446" xr:uid="{DB977BC6-2B04-4324-96AE-AD4112172CB0}"/>
    <cellStyle name="Comma 40 2 2 2 4 4" xfId="33980" xr:uid="{2BACDBF3-A445-4054-B563-C0A9EA857F04}"/>
    <cellStyle name="Comma 40 2 2 2 5" xfId="14550" xr:uid="{C6348956-0835-4645-8ECC-7EBDD97D749F}"/>
    <cellStyle name="Comma 40 2 2 2 5 2" xfId="19782" xr:uid="{4D0455CE-46D6-46D2-8706-6F4C2AEFC8BF}"/>
    <cellStyle name="Comma 40 2 2 2 5 2 2" xfId="30248" xr:uid="{6BFE73F5-B306-4537-BCFB-F3B8B3453D48}"/>
    <cellStyle name="Comma 40 2 2 2 5 2 2 2" xfId="51917" xr:uid="{E3D106A1-AC30-4DE1-96F2-719491C3FA42}"/>
    <cellStyle name="Comma 40 2 2 2 5 2 3" xfId="41451" xr:uid="{C46BBBAA-38FD-48E6-9B68-B90161367CE3}"/>
    <cellStyle name="Comma 40 2 2 2 5 3" xfId="25016" xr:uid="{84CFC206-3DF4-4258-A07F-CF29E47F1F04}"/>
    <cellStyle name="Comma 40 2 2 2 5 3 2" xfId="46685" xr:uid="{9EB061E3-7C3B-4B17-B7E8-EC9896D8DF73}"/>
    <cellStyle name="Comma 40 2 2 2 5 4" xfId="36219" xr:uid="{BBD37661-4807-4BBA-9CD1-8DDC93E4C351}"/>
    <cellStyle name="Comma 40 2 2 2 6" xfId="15303" xr:uid="{EB219D96-7267-4ADC-B0C8-9D277FEC1BB8}"/>
    <cellStyle name="Comma 40 2 2 2 6 2" xfId="25769" xr:uid="{F2054352-BAB3-49F2-BDD3-A2F93066AB7C}"/>
    <cellStyle name="Comma 40 2 2 2 6 2 2" xfId="47438" xr:uid="{2A5CD1F1-62B6-4FD4-8F11-B96B4A0F2A05}"/>
    <cellStyle name="Comma 40 2 2 2 6 3" xfId="36972" xr:uid="{6F9B101F-4894-4A9D-B095-6D982B27E199}"/>
    <cellStyle name="Comma 40 2 2 2 7" xfId="20537" xr:uid="{3602596C-86B9-42DE-AB70-A34B017C3A23}"/>
    <cellStyle name="Comma 40 2 2 2 7 2" xfId="42206" xr:uid="{D21A7822-7768-4E30-8BAE-8C095CBA9BE3}"/>
    <cellStyle name="Comma 40 2 2 2 8" xfId="31740" xr:uid="{A221D83F-8F87-423D-BD22-1375F78D71AC}"/>
    <cellStyle name="Comma 40 2 2 3" xfId="13805" xr:uid="{DEFC7F88-4814-4C18-97BC-31E1EF858B9D}"/>
    <cellStyle name="Comma 40 2 2 3 2" xfId="19037" xr:uid="{EB0E136F-F74F-4256-86EF-55C590F8D3A2}"/>
    <cellStyle name="Comma 40 2 2 3 2 2" xfId="29503" xr:uid="{7E360815-AEEE-43DE-AC97-BE467C0D9C69}"/>
    <cellStyle name="Comma 40 2 2 3 2 2 2" xfId="51172" xr:uid="{0E9AACC8-51D8-4D0F-BCC8-28646248B342}"/>
    <cellStyle name="Comma 40 2 2 3 2 3" xfId="40706" xr:uid="{9C7D18F7-92CD-4BED-A484-6328F9D98D38}"/>
    <cellStyle name="Comma 40 2 2 3 3" xfId="24271" xr:uid="{2520D405-A8FA-416C-AA3C-AB8ECB011CA7}"/>
    <cellStyle name="Comma 40 2 2 3 3 2" xfId="45940" xr:uid="{10E37901-80DC-4577-8F33-97AFEA0E5355}"/>
    <cellStyle name="Comma 40 2 2 3 4" xfId="35474" xr:uid="{30360760-7E18-4E73-A4B6-92CD3399EF8F}"/>
    <cellStyle name="Comma 40 2 2 4" xfId="30995" xr:uid="{5597EF97-3D3B-4DFC-9FDD-D4DC112FE451}"/>
    <cellStyle name="Comma 40 2 3" xfId="9677" xr:uid="{3C6BE416-401D-4053-8E25-D110234BA96D}"/>
    <cellStyle name="Comma 40 2 3 2" xfId="11186" xr:uid="{1918626A-519B-4F75-A199-24C15A7D53A3}"/>
    <cellStyle name="Comma 40 2 3 2 2" xfId="12680" xr:uid="{C0F88E06-8194-43D5-8451-3936ADCDE803}"/>
    <cellStyle name="Comma 40 2 3 2 2 2" xfId="17916" xr:uid="{8B069625-2F54-4455-BB31-757D30A904CF}"/>
    <cellStyle name="Comma 40 2 3 2 2 2 2" xfId="28382" xr:uid="{53A257A9-B160-45AE-8D1C-D7EE6F9A98B8}"/>
    <cellStyle name="Comma 40 2 3 2 2 2 2 2" xfId="50051" xr:uid="{6C7D3708-7CDF-4B5E-B710-C06C455A7DB7}"/>
    <cellStyle name="Comma 40 2 3 2 2 2 3" xfId="39585" xr:uid="{01C1BFA8-77EC-4848-BDF1-4C67ADC80B23}"/>
    <cellStyle name="Comma 40 2 3 2 2 3" xfId="23150" xr:uid="{879E3605-615F-4AD6-A873-711B724DAE5C}"/>
    <cellStyle name="Comma 40 2 3 2 2 3 2" xfId="44819" xr:uid="{0E688D78-6ADC-4340-8E8E-B71879F07239}"/>
    <cellStyle name="Comma 40 2 3 2 2 4" xfId="34353" xr:uid="{F57F6F05-06BC-4BCD-BD6E-1E977649FF7D}"/>
    <cellStyle name="Comma 40 2 3 2 3" xfId="16422" xr:uid="{231A0B49-8D54-43FE-92D7-4B4CF7E68B27}"/>
    <cellStyle name="Comma 40 2 3 2 3 2" xfId="26888" xr:uid="{FC8729C9-022D-469C-9498-237B33868367}"/>
    <cellStyle name="Comma 40 2 3 2 3 2 2" xfId="48557" xr:uid="{64B2E0E2-6155-42FA-A287-49CF33B8B713}"/>
    <cellStyle name="Comma 40 2 3 2 3 3" xfId="38091" xr:uid="{D59DE9BA-0858-4207-AC5C-F2A81030EF3A}"/>
    <cellStyle name="Comma 40 2 3 2 4" xfId="21656" xr:uid="{F0679CBB-B2CC-46FD-9129-227924F7A2E5}"/>
    <cellStyle name="Comma 40 2 3 2 4 2" xfId="43325" xr:uid="{A7FEC4C7-A424-47B6-BE6D-8371884696E9}"/>
    <cellStyle name="Comma 40 2 3 2 5" xfId="32859" xr:uid="{9F9AB35A-A718-44BE-8DC4-81D7FCC30422}"/>
    <cellStyle name="Comma 40 2 3 3" xfId="10439" xr:uid="{57060748-4604-4C53-BC03-E01DF3B85886}"/>
    <cellStyle name="Comma 40 2 3 3 2" xfId="15675" xr:uid="{3DFD6261-083C-4ED1-AFEF-A01E5B8D7ABC}"/>
    <cellStyle name="Comma 40 2 3 3 2 2" xfId="26141" xr:uid="{690521F6-1E60-4B9C-A8D9-FF57DDD9EED7}"/>
    <cellStyle name="Comma 40 2 3 3 2 2 2" xfId="47810" xr:uid="{8BB1ACC2-C1DC-40D7-989B-0A479BF0423C}"/>
    <cellStyle name="Comma 40 2 3 3 2 3" xfId="37344" xr:uid="{01C47335-E517-4CF2-A7ED-791B5A145473}"/>
    <cellStyle name="Comma 40 2 3 3 3" xfId="20909" xr:uid="{C99FAE64-7771-469B-86CE-B4232845F776}"/>
    <cellStyle name="Comma 40 2 3 3 3 2" xfId="42578" xr:uid="{E3FF6BEE-BDE5-4978-BC1E-EB8AF6A855FE}"/>
    <cellStyle name="Comma 40 2 3 3 4" xfId="32112" xr:uid="{87D908FA-0694-4A76-B9E6-53C29B96712B}"/>
    <cellStyle name="Comma 40 2 3 4" xfId="11933" xr:uid="{29997B9E-0C2E-495D-8AF2-BC9F291D4B4E}"/>
    <cellStyle name="Comma 40 2 3 4 2" xfId="17169" xr:uid="{1A4CEF3E-DB67-42D2-89C1-528387BFE275}"/>
    <cellStyle name="Comma 40 2 3 4 2 2" xfId="27635" xr:uid="{C771F3C4-9009-4A6F-9972-3C9DE58A0DF1}"/>
    <cellStyle name="Comma 40 2 3 4 2 2 2" xfId="49304" xr:uid="{BB4EB6EF-98CE-41E9-B200-BBEF345A8FF6}"/>
    <cellStyle name="Comma 40 2 3 4 2 3" xfId="38838" xr:uid="{652F2962-690F-4829-8ED5-FCBB6369805F}"/>
    <cellStyle name="Comma 40 2 3 4 3" xfId="22403" xr:uid="{05EA1C18-DD76-4D6B-A287-5D4EDF5036B8}"/>
    <cellStyle name="Comma 40 2 3 4 3 2" xfId="44072" xr:uid="{B95820A6-0BC6-4D5F-A6CC-CFC72EEA1554}"/>
    <cellStyle name="Comma 40 2 3 4 4" xfId="33606" xr:uid="{2F0FC749-3652-49C1-8249-B4FCC0A3C9F2}"/>
    <cellStyle name="Comma 40 2 3 5" xfId="14176" xr:uid="{F4AE4B41-C06B-4DF5-8C9C-4D820779D66A}"/>
    <cellStyle name="Comma 40 2 3 5 2" xfId="19408" xr:uid="{9EE1848C-A178-467F-B4B8-5F8E4A5F62E5}"/>
    <cellStyle name="Comma 40 2 3 5 2 2" xfId="29874" xr:uid="{0539767C-1144-4490-99EE-96BB6D9388C5}"/>
    <cellStyle name="Comma 40 2 3 5 2 2 2" xfId="51543" xr:uid="{39E6BF53-3292-4D48-AB33-F7ED88C60849}"/>
    <cellStyle name="Comma 40 2 3 5 2 3" xfId="41077" xr:uid="{775CBA75-FDA1-4EB1-9DD9-D4476F2256ED}"/>
    <cellStyle name="Comma 40 2 3 5 3" xfId="24642" xr:uid="{EE5B2FD2-018F-4B9D-B7B8-CBC246D70DEA}"/>
    <cellStyle name="Comma 40 2 3 5 3 2" xfId="46311" xr:uid="{9FFAB5CD-ED47-4091-B631-04E515F652FC}"/>
    <cellStyle name="Comma 40 2 3 5 4" xfId="35845" xr:uid="{A678132A-F0A3-4AD0-8E77-96F3B8DB7A36}"/>
    <cellStyle name="Comma 40 2 3 6" xfId="14929" xr:uid="{584AF8F5-ED9C-42A6-97AF-BDDBB5D89BC5}"/>
    <cellStyle name="Comma 40 2 3 6 2" xfId="25395" xr:uid="{25E85CC6-48A4-4294-ABEE-DE807CBF8721}"/>
    <cellStyle name="Comma 40 2 3 6 2 2" xfId="47064" xr:uid="{D5687F98-4C8A-4C02-8B28-ECFDAFA4C7C4}"/>
    <cellStyle name="Comma 40 2 3 6 3" xfId="36598" xr:uid="{2D70C2CD-0244-4000-AC3E-A12E4E512149}"/>
    <cellStyle name="Comma 40 2 3 7" xfId="20163" xr:uid="{A4A27C80-906B-4A2E-A9AA-364594A099F1}"/>
    <cellStyle name="Comma 40 2 3 7 2" xfId="41832" xr:uid="{DECE7A6F-5BC9-47E2-A235-41D404487CA9}"/>
    <cellStyle name="Comma 40 2 3 8" xfId="31366" xr:uid="{035EF816-132C-4DDB-9534-1B5DFF2120DC}"/>
    <cellStyle name="Comma 40 2 4" xfId="13434" xr:uid="{26C50BBB-93BF-46E7-B04C-5BBCDB8863D7}"/>
    <cellStyle name="Comma 40 2 4 2" xfId="18666" xr:uid="{25FD5661-AF62-4921-9C4D-37CC40972254}"/>
    <cellStyle name="Comma 40 2 4 2 2" xfId="29132" xr:uid="{E4CA7200-E4DC-4E66-B819-069539B9B386}"/>
    <cellStyle name="Comma 40 2 4 2 2 2" xfId="50801" xr:uid="{F5980533-75A8-40F6-8FF6-F6F0C3F0C7A0}"/>
    <cellStyle name="Comma 40 2 4 2 3" xfId="40335" xr:uid="{73A531BC-0621-44C8-BAB9-10AFE8545897}"/>
    <cellStyle name="Comma 40 2 4 3" xfId="23900" xr:uid="{1C5C8060-CEF1-46A2-B126-AFBFE8F4FFD9}"/>
    <cellStyle name="Comma 40 2 4 3 2" xfId="45569" xr:uid="{32624B4A-22A2-41BE-B7F6-95830ADCB8F1}"/>
    <cellStyle name="Comma 40 2 4 4" xfId="35103" xr:uid="{F838766F-D90F-45B6-888C-8564C355D6F3}"/>
    <cellStyle name="Comma 40 2 5" xfId="30624" xr:uid="{B982C0FD-0A17-410C-B560-0991C22B71C6}"/>
    <cellStyle name="Comma 40 3" xfId="1764" xr:uid="{00000000-0005-0000-0000-000055020000}"/>
    <cellStyle name="Comma 40 3 2" xfId="9426" xr:uid="{00000000-0005-0000-0000-000056020000}"/>
    <cellStyle name="Comma 40 3 2 2" xfId="10175" xr:uid="{2EEEC23F-1F75-4434-B204-691FECB4DF58}"/>
    <cellStyle name="Comma 40 3 2 2 2" xfId="11684" xr:uid="{0550FA7C-73D1-4510-83E1-6967C157B8CF}"/>
    <cellStyle name="Comma 40 3 2 2 2 2" xfId="13178" xr:uid="{9923FC87-BA83-4AE3-9100-33A37F5C409E}"/>
    <cellStyle name="Comma 40 3 2 2 2 2 2" xfId="18414" xr:uid="{54C1F99F-BD78-4106-B4BA-075A21AE48C1}"/>
    <cellStyle name="Comma 40 3 2 2 2 2 2 2" xfId="28880" xr:uid="{25453573-8CA4-4CF5-A70B-EED5298A4A3F}"/>
    <cellStyle name="Comma 40 3 2 2 2 2 2 2 2" xfId="50549" xr:uid="{DA360C15-3327-424D-A226-E395A956F919}"/>
    <cellStyle name="Comma 40 3 2 2 2 2 2 3" xfId="40083" xr:uid="{4FE0B51B-2457-4C7B-9BE3-363868230345}"/>
    <cellStyle name="Comma 40 3 2 2 2 2 3" xfId="23648" xr:uid="{952831D8-A154-495E-8671-031B60A0BB5D}"/>
    <cellStyle name="Comma 40 3 2 2 2 2 3 2" xfId="45317" xr:uid="{3DEEA806-BF7A-4587-B9BC-073B95FA9648}"/>
    <cellStyle name="Comma 40 3 2 2 2 2 4" xfId="34851" xr:uid="{06089A4F-B4F4-4BE8-9C01-73329110ACF2}"/>
    <cellStyle name="Comma 40 3 2 2 2 3" xfId="16920" xr:uid="{8528DF54-4064-498A-8E0F-15ABA1DEB77F}"/>
    <cellStyle name="Comma 40 3 2 2 2 3 2" xfId="27386" xr:uid="{FE76449C-9AF1-48A1-92A7-4D47B3EB4C25}"/>
    <cellStyle name="Comma 40 3 2 2 2 3 2 2" xfId="49055" xr:uid="{09C38E4A-93FC-456F-821A-D1FEB4B376BE}"/>
    <cellStyle name="Comma 40 3 2 2 2 3 3" xfId="38589" xr:uid="{2F72361C-B828-4EF2-8601-6EAA7A5DBA93}"/>
    <cellStyle name="Comma 40 3 2 2 2 4" xfId="22154" xr:uid="{1472364C-E9C0-4F5D-A7D0-DB2017835AA2}"/>
    <cellStyle name="Comma 40 3 2 2 2 4 2" xfId="43823" xr:uid="{7F86BBA1-C1D0-4FE7-AAF2-9946290E9E0A}"/>
    <cellStyle name="Comma 40 3 2 2 2 5" xfId="33357" xr:uid="{23631D76-768A-48E1-9D0C-360EFB026C45}"/>
    <cellStyle name="Comma 40 3 2 2 3" xfId="10937" xr:uid="{C23C07E9-5CD3-4960-A959-1144343FC8B3}"/>
    <cellStyle name="Comma 40 3 2 2 3 2" xfId="16173" xr:uid="{847EFB26-A34A-45D6-9FD9-DB56E4899ABB}"/>
    <cellStyle name="Comma 40 3 2 2 3 2 2" xfId="26639" xr:uid="{7463E497-12C8-4939-B03A-B9C4BEBD6B2A}"/>
    <cellStyle name="Comma 40 3 2 2 3 2 2 2" xfId="48308" xr:uid="{0CEA410E-783A-48ED-843B-BDBA4187BEAF}"/>
    <cellStyle name="Comma 40 3 2 2 3 2 3" xfId="37842" xr:uid="{8D6963D9-205D-4BEF-9E15-44ED8D901D68}"/>
    <cellStyle name="Comma 40 3 2 2 3 3" xfId="21407" xr:uid="{307B2996-5AF4-490C-B6A7-E938FBF0EFE3}"/>
    <cellStyle name="Comma 40 3 2 2 3 3 2" xfId="43076" xr:uid="{5B77CBA3-BFEB-4F21-8EDA-D36985CB15F0}"/>
    <cellStyle name="Comma 40 3 2 2 3 4" xfId="32610" xr:uid="{8534FC46-022D-4E50-8AE9-709DC0204582}"/>
    <cellStyle name="Comma 40 3 2 2 4" xfId="12431" xr:uid="{93B8295E-A2C1-4148-8483-58C510FF75C9}"/>
    <cellStyle name="Comma 40 3 2 2 4 2" xfId="17667" xr:uid="{4745CA49-B916-4B06-A6B4-2E627499EFC8}"/>
    <cellStyle name="Comma 40 3 2 2 4 2 2" xfId="28133" xr:uid="{044946F7-5CDB-4A21-8AF8-464D764474FF}"/>
    <cellStyle name="Comma 40 3 2 2 4 2 2 2" xfId="49802" xr:uid="{5458236E-35C7-482C-9F8C-AF20892D1778}"/>
    <cellStyle name="Comma 40 3 2 2 4 2 3" xfId="39336" xr:uid="{4BC71710-32F7-420C-8BE8-337156AE59D8}"/>
    <cellStyle name="Comma 40 3 2 2 4 3" xfId="22901" xr:uid="{507E8D36-D891-4F0E-8738-E409B84CB9D8}"/>
    <cellStyle name="Comma 40 3 2 2 4 3 2" xfId="44570" xr:uid="{79706A05-8E86-45DA-A296-2CFABEC01F97}"/>
    <cellStyle name="Comma 40 3 2 2 4 4" xfId="34104" xr:uid="{A240B0E1-6ED7-4B22-9A1F-E7D60251F02E}"/>
    <cellStyle name="Comma 40 3 2 2 5" xfId="14674" xr:uid="{2669C6C9-92B7-40F9-99EE-FABA1A42BD97}"/>
    <cellStyle name="Comma 40 3 2 2 5 2" xfId="19906" xr:uid="{8D281D3B-E8DA-4DA4-AC00-AF3B583A2596}"/>
    <cellStyle name="Comma 40 3 2 2 5 2 2" xfId="30372" xr:uid="{F3ED6E75-A856-46C0-B7E3-0BF1283D63FF}"/>
    <cellStyle name="Comma 40 3 2 2 5 2 2 2" xfId="52041" xr:uid="{C74CF110-FF9C-4EC4-BE49-E15A9B8A7076}"/>
    <cellStyle name="Comma 40 3 2 2 5 2 3" xfId="41575" xr:uid="{DAA21CD1-2BC3-40F8-8EA7-0A2E64FD4D80}"/>
    <cellStyle name="Comma 40 3 2 2 5 3" xfId="25140" xr:uid="{8E77FDAA-9C34-478A-BBC5-75A9871ADB8E}"/>
    <cellStyle name="Comma 40 3 2 2 5 3 2" xfId="46809" xr:uid="{B3E8C8CE-7B01-4196-A322-AB00BBBEEA75}"/>
    <cellStyle name="Comma 40 3 2 2 5 4" xfId="36343" xr:uid="{2344B019-DC04-4F96-86BF-7D727B44321B}"/>
    <cellStyle name="Comma 40 3 2 2 6" xfId="15427" xr:uid="{04CCCFB0-0974-402C-9ACE-696306543C82}"/>
    <cellStyle name="Comma 40 3 2 2 6 2" xfId="25893" xr:uid="{2AABCC46-F873-49BB-A7F9-FB08876BAE99}"/>
    <cellStyle name="Comma 40 3 2 2 6 2 2" xfId="47562" xr:uid="{0BF2CD0F-E24C-40D4-929D-FA6074494891}"/>
    <cellStyle name="Comma 40 3 2 2 6 3" xfId="37096" xr:uid="{A66F185A-0E00-49AA-AC68-AB25A7CDE542}"/>
    <cellStyle name="Comma 40 3 2 2 7" xfId="20661" xr:uid="{83510E7F-F77E-48C8-89E8-D30BC62A7F00}"/>
    <cellStyle name="Comma 40 3 2 2 7 2" xfId="42330" xr:uid="{0EB6AB66-68BC-4EF7-9458-1AD9B563F824}"/>
    <cellStyle name="Comma 40 3 2 2 8" xfId="31864" xr:uid="{86A5B127-107C-4221-93BB-064805878D47}"/>
    <cellStyle name="Comma 40 3 2 3" xfId="13929" xr:uid="{21333D5D-FF35-47D4-BCE6-DA96A23C7548}"/>
    <cellStyle name="Comma 40 3 2 3 2" xfId="19161" xr:uid="{E6291E74-1894-47A2-959E-9231780DA8AC}"/>
    <cellStyle name="Comma 40 3 2 3 2 2" xfId="29627" xr:uid="{FC2C4470-D976-4448-BE92-E40771E7A0C2}"/>
    <cellStyle name="Comma 40 3 2 3 2 2 2" xfId="51296" xr:uid="{523038B2-EE38-4B5E-A5B2-616135BD2B92}"/>
    <cellStyle name="Comma 40 3 2 3 2 3" xfId="40830" xr:uid="{DB455E75-9ED9-4FEE-B717-4C071FB51336}"/>
    <cellStyle name="Comma 40 3 2 3 3" xfId="24395" xr:uid="{28FD57E2-2C57-4D33-BD22-8FF90F513731}"/>
    <cellStyle name="Comma 40 3 2 3 3 2" xfId="46064" xr:uid="{3998302F-9E58-4CEA-A8AB-C06B183EDA82}"/>
    <cellStyle name="Comma 40 3 2 3 4" xfId="35598" xr:uid="{5CA7DF79-BFB0-4204-ACA8-3C10DBC888FC}"/>
    <cellStyle name="Comma 40 3 2 4" xfId="31119" xr:uid="{53EED940-2080-491B-B5D0-530CF4099F3A}"/>
    <cellStyle name="Comma 40 3 3" xfId="9802" xr:uid="{423266A5-A90E-4498-87C6-0BF929CF46D6}"/>
    <cellStyle name="Comma 40 3 3 2" xfId="11311" xr:uid="{0CA083E5-95E2-40D1-9A14-09BF6421F4B9}"/>
    <cellStyle name="Comma 40 3 3 2 2" xfId="12805" xr:uid="{EE2DE007-12A4-49FF-ACE2-635C7FBD06CD}"/>
    <cellStyle name="Comma 40 3 3 2 2 2" xfId="18041" xr:uid="{4CAE64B5-0A37-4F21-9731-092296FDE451}"/>
    <cellStyle name="Comma 40 3 3 2 2 2 2" xfId="28507" xr:uid="{FB3DCECE-7A4E-44F5-949F-20F5D808EF6A}"/>
    <cellStyle name="Comma 40 3 3 2 2 2 2 2" xfId="50176" xr:uid="{08DB337D-BA5B-4ADB-B71D-E49E040DAA53}"/>
    <cellStyle name="Comma 40 3 3 2 2 2 3" xfId="39710" xr:uid="{2D81CCE3-EC39-420D-A03A-3E1FDC083D0C}"/>
    <cellStyle name="Comma 40 3 3 2 2 3" xfId="23275" xr:uid="{5B75B116-8134-43EB-8F0B-B34B14203A1D}"/>
    <cellStyle name="Comma 40 3 3 2 2 3 2" xfId="44944" xr:uid="{33D7C4BE-7D79-4135-B412-0CCA4089C2A5}"/>
    <cellStyle name="Comma 40 3 3 2 2 4" xfId="34478" xr:uid="{C307BA7D-BB45-4439-9F02-F6A2188884CD}"/>
    <cellStyle name="Comma 40 3 3 2 3" xfId="16547" xr:uid="{3DB2D28D-5091-4CB8-963E-275C6342DF2E}"/>
    <cellStyle name="Comma 40 3 3 2 3 2" xfId="27013" xr:uid="{C216B3C2-D7BF-4599-A2FF-DCF68D125745}"/>
    <cellStyle name="Comma 40 3 3 2 3 2 2" xfId="48682" xr:uid="{E6FF3BBE-2681-438A-B0A5-68919BBEC2AB}"/>
    <cellStyle name="Comma 40 3 3 2 3 3" xfId="38216" xr:uid="{0C7A227F-DFF6-4264-8A96-5254820DE56D}"/>
    <cellStyle name="Comma 40 3 3 2 4" xfId="21781" xr:uid="{5E83162C-A2BE-45F9-972C-849EA138FC4E}"/>
    <cellStyle name="Comma 40 3 3 2 4 2" xfId="43450" xr:uid="{E730D364-5289-4050-A68F-B2E4BAAEC788}"/>
    <cellStyle name="Comma 40 3 3 2 5" xfId="32984" xr:uid="{48332586-957C-4B79-9F6B-D6F41593F2E9}"/>
    <cellStyle name="Comma 40 3 3 3" xfId="10564" xr:uid="{C3AFD3EE-1A0E-4C13-AB98-765924FA7284}"/>
    <cellStyle name="Comma 40 3 3 3 2" xfId="15800" xr:uid="{62FA459D-82D1-4347-8AB1-C0C76B5F04AC}"/>
    <cellStyle name="Comma 40 3 3 3 2 2" xfId="26266" xr:uid="{4BC65F25-936C-4861-951D-E7B0E23C5548}"/>
    <cellStyle name="Comma 40 3 3 3 2 2 2" xfId="47935" xr:uid="{654DB713-D739-4AD1-A230-4CF48BAC87C8}"/>
    <cellStyle name="Comma 40 3 3 3 2 3" xfId="37469" xr:uid="{06C924CA-3100-4576-AED8-28C99857A829}"/>
    <cellStyle name="Comma 40 3 3 3 3" xfId="21034" xr:uid="{597A09C1-A1BB-4280-9E76-F15C3A924A03}"/>
    <cellStyle name="Comma 40 3 3 3 3 2" xfId="42703" xr:uid="{3012547D-E41D-4679-84CC-A862F720AE65}"/>
    <cellStyle name="Comma 40 3 3 3 4" xfId="32237" xr:uid="{0AAAD8BA-5E44-48E3-85B1-264C0273215B}"/>
    <cellStyle name="Comma 40 3 3 4" xfId="12058" xr:uid="{F42AF71D-32D7-4AF8-AE84-724C4BC25ACF}"/>
    <cellStyle name="Comma 40 3 3 4 2" xfId="17294" xr:uid="{D2F7A5B0-F191-4DC6-8D83-0E6A9C36B3A7}"/>
    <cellStyle name="Comma 40 3 3 4 2 2" xfId="27760" xr:uid="{9D400514-0DC1-41EA-B37B-534B67887E13}"/>
    <cellStyle name="Comma 40 3 3 4 2 2 2" xfId="49429" xr:uid="{64961BCD-C5F2-4B81-A7E9-7A65922325D8}"/>
    <cellStyle name="Comma 40 3 3 4 2 3" xfId="38963" xr:uid="{EF40B0F3-4329-489A-8452-F513EAD4B5A8}"/>
    <cellStyle name="Comma 40 3 3 4 3" xfId="22528" xr:uid="{A219A6BF-EFAA-4492-8CB9-D0AAE049156A}"/>
    <cellStyle name="Comma 40 3 3 4 3 2" xfId="44197" xr:uid="{344BB5C0-310D-4FC8-A6C3-1EABE0161E98}"/>
    <cellStyle name="Comma 40 3 3 4 4" xfId="33731" xr:uid="{0EE79E27-DA54-4C43-B061-AF1AC726F87C}"/>
    <cellStyle name="Comma 40 3 3 5" xfId="14301" xr:uid="{F7753F92-BCFB-495F-8860-2640E27E00E8}"/>
    <cellStyle name="Comma 40 3 3 5 2" xfId="19533" xr:uid="{E1908162-C7B1-41DE-A39A-9E2A99ED9ECC}"/>
    <cellStyle name="Comma 40 3 3 5 2 2" xfId="29999" xr:uid="{BEFE0092-461C-4800-BEEC-95A6B4ACB3B4}"/>
    <cellStyle name="Comma 40 3 3 5 2 2 2" xfId="51668" xr:uid="{B006F1BD-FE49-4A8F-9390-AA57AF6B8910}"/>
    <cellStyle name="Comma 40 3 3 5 2 3" xfId="41202" xr:uid="{BF4B9E84-A611-4003-A1B6-B29B7F271168}"/>
    <cellStyle name="Comma 40 3 3 5 3" xfId="24767" xr:uid="{DF3BFC1D-1113-41DE-B49B-DC289569C2B5}"/>
    <cellStyle name="Comma 40 3 3 5 3 2" xfId="46436" xr:uid="{C200D29D-F1A9-4FC0-BE69-8C275026382C}"/>
    <cellStyle name="Comma 40 3 3 5 4" xfId="35970" xr:uid="{D507FBA5-894A-48D8-AC71-CC2D2B503521}"/>
    <cellStyle name="Comma 40 3 3 6" xfId="15054" xr:uid="{3BB03F7E-7FF9-4977-BE3E-2EFCFE61C748}"/>
    <cellStyle name="Comma 40 3 3 6 2" xfId="25520" xr:uid="{6D91A593-F7F9-4A9D-BA3D-1073BD9E625D}"/>
    <cellStyle name="Comma 40 3 3 6 2 2" xfId="47189" xr:uid="{368861A2-3B03-4B3A-85AB-15C3FECB3031}"/>
    <cellStyle name="Comma 40 3 3 6 3" xfId="36723" xr:uid="{A786079A-1A22-41EB-810D-8BA719BB4D6C}"/>
    <cellStyle name="Comma 40 3 3 7" xfId="20288" xr:uid="{8D20C254-15E9-42CB-B140-2C156E530CB8}"/>
    <cellStyle name="Comma 40 3 3 7 2" xfId="41957" xr:uid="{B3B5613A-F7C1-4621-9B82-459CC080B3AD}"/>
    <cellStyle name="Comma 40 3 3 8" xfId="31491" xr:uid="{072C4DAD-170F-46A7-B09A-D4CD7EC521EE}"/>
    <cellStyle name="Comma 40 3 4" xfId="13558" xr:uid="{381F9F3D-B5B7-40A4-9A0D-8CE1FBFBED2D}"/>
    <cellStyle name="Comma 40 3 4 2" xfId="18790" xr:uid="{53C661DD-577B-4ADC-B1C4-6B0638D66AD8}"/>
    <cellStyle name="Comma 40 3 4 2 2" xfId="29256" xr:uid="{DF32CCE0-752F-4A15-854E-D668F627BE60}"/>
    <cellStyle name="Comma 40 3 4 2 2 2" xfId="50925" xr:uid="{C9E4ABF0-6CFD-477C-B72F-060BBD7BAA6A}"/>
    <cellStyle name="Comma 40 3 4 2 3" xfId="40459" xr:uid="{44E23606-BF2E-461C-9446-39652E8C7F1B}"/>
    <cellStyle name="Comma 40 3 4 3" xfId="24024" xr:uid="{0E1F3329-5080-4023-A97F-BB8D765F7DAF}"/>
    <cellStyle name="Comma 40 3 4 3 2" xfId="45693" xr:uid="{81A4E962-048A-42C3-9A34-E744BC173279}"/>
    <cellStyle name="Comma 40 3 4 4" xfId="35227" xr:uid="{3785981C-90C2-465C-80E0-D4E8AFC53DFC}"/>
    <cellStyle name="Comma 40 3 5" xfId="30748" xr:uid="{544B0868-959F-4109-BE46-A666CFFEC17E}"/>
    <cellStyle name="Comma 40 4" xfId="1724" xr:uid="{00000000-0005-0000-0000-000057020000}"/>
    <cellStyle name="Comma 40 4 2" xfId="9410" xr:uid="{00000000-0005-0000-0000-000058020000}"/>
    <cellStyle name="Comma 40 4 2 2" xfId="10159" xr:uid="{8B4998CF-0051-46B1-8109-A545004B8B37}"/>
    <cellStyle name="Comma 40 4 2 2 2" xfId="11668" xr:uid="{F17AF622-4D4E-4B0E-95BF-20324F51614D}"/>
    <cellStyle name="Comma 40 4 2 2 2 2" xfId="13162" xr:uid="{ADEFE7BA-16C1-4B4F-A524-A05205C615D2}"/>
    <cellStyle name="Comma 40 4 2 2 2 2 2" xfId="18398" xr:uid="{FD9190C2-2554-4217-A1C9-84681A85A74C}"/>
    <cellStyle name="Comma 40 4 2 2 2 2 2 2" xfId="28864" xr:uid="{3FC9A4CE-F400-4695-9AC8-FBFF1DA1628B}"/>
    <cellStyle name="Comma 40 4 2 2 2 2 2 2 2" xfId="50533" xr:uid="{ADAA22C5-B81E-4C9F-84EE-036ECE7EA8CE}"/>
    <cellStyle name="Comma 40 4 2 2 2 2 2 3" xfId="40067" xr:uid="{3A238B3E-788A-4A05-AC48-E361B238A6DA}"/>
    <cellStyle name="Comma 40 4 2 2 2 2 3" xfId="23632" xr:uid="{DB7AB1F7-FE6C-4BB6-9A43-1527E0326B0D}"/>
    <cellStyle name="Comma 40 4 2 2 2 2 3 2" xfId="45301" xr:uid="{B085DA59-4981-497F-B949-58AAFE43B0F6}"/>
    <cellStyle name="Comma 40 4 2 2 2 2 4" xfId="34835" xr:uid="{E2131908-F4EC-4A28-A972-81A3C878CFAB}"/>
    <cellStyle name="Comma 40 4 2 2 2 3" xfId="16904" xr:uid="{D933D129-DB68-4A9C-BBBF-60AF200BDED4}"/>
    <cellStyle name="Comma 40 4 2 2 2 3 2" xfId="27370" xr:uid="{25B895A3-3C37-4884-B061-2210E6EA6B94}"/>
    <cellStyle name="Comma 40 4 2 2 2 3 2 2" xfId="49039" xr:uid="{7D821EDF-A3AA-4E70-8FE2-8259B8967A25}"/>
    <cellStyle name="Comma 40 4 2 2 2 3 3" xfId="38573" xr:uid="{F7DBC99E-7AC2-42BC-912A-CDC324DBD5CA}"/>
    <cellStyle name="Comma 40 4 2 2 2 4" xfId="22138" xr:uid="{D5BEB75C-C399-4A68-92B2-823A7F45D6DD}"/>
    <cellStyle name="Comma 40 4 2 2 2 4 2" xfId="43807" xr:uid="{9CFCEB4A-7F8C-4124-8545-0ACDF1682A9E}"/>
    <cellStyle name="Comma 40 4 2 2 2 5" xfId="33341" xr:uid="{7D8333CD-FF00-4F57-9588-46417AB414EF}"/>
    <cellStyle name="Comma 40 4 2 2 3" xfId="10921" xr:uid="{5ED15B0C-96E7-438D-93D6-82DD612EC756}"/>
    <cellStyle name="Comma 40 4 2 2 3 2" xfId="16157" xr:uid="{3230E745-AD07-4A47-9E55-6BCC35607166}"/>
    <cellStyle name="Comma 40 4 2 2 3 2 2" xfId="26623" xr:uid="{62D2AC1B-00E0-4A3E-BCE9-0ACE721F3518}"/>
    <cellStyle name="Comma 40 4 2 2 3 2 2 2" xfId="48292" xr:uid="{0FFEE26D-3BFC-4DC1-968F-FB0B51346556}"/>
    <cellStyle name="Comma 40 4 2 2 3 2 3" xfId="37826" xr:uid="{AA8FB389-530E-42DF-BA54-20983A22D081}"/>
    <cellStyle name="Comma 40 4 2 2 3 3" xfId="21391" xr:uid="{C159DF9D-4100-4ECA-87C2-6BFDCA0A24AC}"/>
    <cellStyle name="Comma 40 4 2 2 3 3 2" xfId="43060" xr:uid="{57392594-A62E-4E5C-820F-64CD46CDCC0E}"/>
    <cellStyle name="Comma 40 4 2 2 3 4" xfId="32594" xr:uid="{955E1F8C-6494-4453-94B0-CA3871C64C5A}"/>
    <cellStyle name="Comma 40 4 2 2 4" xfId="12415" xr:uid="{FD9FD178-ACA0-4E3A-B49B-2CB63705E9B0}"/>
    <cellStyle name="Comma 40 4 2 2 4 2" xfId="17651" xr:uid="{155150B1-72A8-4E11-A84D-7807D7C2C2E1}"/>
    <cellStyle name="Comma 40 4 2 2 4 2 2" xfId="28117" xr:uid="{71A97DDE-C848-4E5B-8F30-EB8A14421861}"/>
    <cellStyle name="Comma 40 4 2 2 4 2 2 2" xfId="49786" xr:uid="{5CAC3AF2-CC19-4395-B8A5-2B5900BB8F17}"/>
    <cellStyle name="Comma 40 4 2 2 4 2 3" xfId="39320" xr:uid="{24077167-6969-4FBA-9A69-ED7FDAE212BC}"/>
    <cellStyle name="Comma 40 4 2 2 4 3" xfId="22885" xr:uid="{BCDF9EA2-BC10-4C87-BAEF-C98F4CEBADC8}"/>
    <cellStyle name="Comma 40 4 2 2 4 3 2" xfId="44554" xr:uid="{0CE1B156-3F6E-47A8-A4E3-8E7D7690AF1C}"/>
    <cellStyle name="Comma 40 4 2 2 4 4" xfId="34088" xr:uid="{0C76A571-FC85-4FA3-BBB1-FA22139B5342}"/>
    <cellStyle name="Comma 40 4 2 2 5" xfId="14658" xr:uid="{0B4B8788-E245-4482-9E20-CE66DEFE316B}"/>
    <cellStyle name="Comma 40 4 2 2 5 2" xfId="19890" xr:uid="{E06CE717-21D6-4C70-BA86-36A8762490A4}"/>
    <cellStyle name="Comma 40 4 2 2 5 2 2" xfId="30356" xr:uid="{9E746BAC-C8D6-40DD-894D-37F3E975673A}"/>
    <cellStyle name="Comma 40 4 2 2 5 2 2 2" xfId="52025" xr:uid="{24CF84BB-EFF5-43F5-ABB7-5FA4BCF3FB2A}"/>
    <cellStyle name="Comma 40 4 2 2 5 2 3" xfId="41559" xr:uid="{5155C3FE-448A-4E50-A9FB-6FAD7E003041}"/>
    <cellStyle name="Comma 40 4 2 2 5 3" xfId="25124" xr:uid="{7B2D0625-ED7D-4403-A9FC-11BE65E213B4}"/>
    <cellStyle name="Comma 40 4 2 2 5 3 2" xfId="46793" xr:uid="{B651605A-1D4B-47D8-B1F2-435A6C6FBA7B}"/>
    <cellStyle name="Comma 40 4 2 2 5 4" xfId="36327" xr:uid="{02D33CC5-E4FA-4DFC-ACF5-FA466A4F2582}"/>
    <cellStyle name="Comma 40 4 2 2 6" xfId="15411" xr:uid="{E57A8D8B-6E42-4396-94C0-BDA6BF38DD1C}"/>
    <cellStyle name="Comma 40 4 2 2 6 2" xfId="25877" xr:uid="{B7202612-BBC0-4EC1-8CF4-CAF942EBE667}"/>
    <cellStyle name="Comma 40 4 2 2 6 2 2" xfId="47546" xr:uid="{365E97AF-5E99-4F75-A72C-ADC60C133223}"/>
    <cellStyle name="Comma 40 4 2 2 6 3" xfId="37080" xr:uid="{38058D3C-5090-48E6-A276-DD7CC210AF74}"/>
    <cellStyle name="Comma 40 4 2 2 7" xfId="20645" xr:uid="{87A38579-E19C-42FF-B2B2-E1CB7CE4B44C}"/>
    <cellStyle name="Comma 40 4 2 2 7 2" xfId="42314" xr:uid="{593CD923-5CF0-48BB-9310-0C9A48BBE8B4}"/>
    <cellStyle name="Comma 40 4 2 2 8" xfId="31848" xr:uid="{02F92659-20C5-4C40-B293-9F8521C903C1}"/>
    <cellStyle name="Comma 40 4 2 3" xfId="13913" xr:uid="{2E07A3DE-A297-40AD-9C3C-62E7A0C5D488}"/>
    <cellStyle name="Comma 40 4 2 3 2" xfId="19145" xr:uid="{2876B4C7-0720-45D9-BF69-C4E8FFB7E757}"/>
    <cellStyle name="Comma 40 4 2 3 2 2" xfId="29611" xr:uid="{47DC8A0A-A04C-45E2-9B7D-25BF98EFDFD5}"/>
    <cellStyle name="Comma 40 4 2 3 2 2 2" xfId="51280" xr:uid="{CDF7E549-F9AA-4C74-AFD4-46FECA62403B}"/>
    <cellStyle name="Comma 40 4 2 3 2 3" xfId="40814" xr:uid="{B5BCB5F2-84E9-487C-BED5-172CA9CF5533}"/>
    <cellStyle name="Comma 40 4 2 3 3" xfId="24379" xr:uid="{641F5EEC-E1B5-4985-B0C9-8D5A71316EF7}"/>
    <cellStyle name="Comma 40 4 2 3 3 2" xfId="46048" xr:uid="{FA3F71C9-846F-491A-9151-C2634BF2EAF4}"/>
    <cellStyle name="Comma 40 4 2 3 4" xfId="35582" xr:uid="{49416030-2165-40BC-A0F3-7C92A616C86E}"/>
    <cellStyle name="Comma 40 4 2 4" xfId="31103" xr:uid="{168A1E48-DDD5-4A12-A74A-4284FEC00F20}"/>
    <cellStyle name="Comma 40 4 3" xfId="9786" xr:uid="{099262B9-56BB-451F-8A55-4AD8748F7F21}"/>
    <cellStyle name="Comma 40 4 3 2" xfId="11295" xr:uid="{B72AC9C9-DBEA-472C-8894-69F3B76F7667}"/>
    <cellStyle name="Comma 40 4 3 2 2" xfId="12789" xr:uid="{EA0E66A3-2536-4123-81BC-5A964BF1E26B}"/>
    <cellStyle name="Comma 40 4 3 2 2 2" xfId="18025" xr:uid="{129C9764-B61E-482F-BD3C-F27E54A35AA7}"/>
    <cellStyle name="Comma 40 4 3 2 2 2 2" xfId="28491" xr:uid="{71250C20-4134-4620-8007-D8783832C746}"/>
    <cellStyle name="Comma 40 4 3 2 2 2 2 2" xfId="50160" xr:uid="{50663393-99F3-4EBD-A2FA-45A18C8861F3}"/>
    <cellStyle name="Comma 40 4 3 2 2 2 3" xfId="39694" xr:uid="{88DCF409-48AE-425D-B2AA-5E229367B2C5}"/>
    <cellStyle name="Comma 40 4 3 2 2 3" xfId="23259" xr:uid="{E31E494C-5DB7-45B6-A782-7C6CE757168D}"/>
    <cellStyle name="Comma 40 4 3 2 2 3 2" xfId="44928" xr:uid="{AE333A5A-B80D-44AC-B23B-797EE2E9A344}"/>
    <cellStyle name="Comma 40 4 3 2 2 4" xfId="34462" xr:uid="{6CC49B8C-BD68-4C68-A9E8-465260993322}"/>
    <cellStyle name="Comma 40 4 3 2 3" xfId="16531" xr:uid="{46D1BC93-3399-4679-A044-648E1E2846D3}"/>
    <cellStyle name="Comma 40 4 3 2 3 2" xfId="26997" xr:uid="{FE7C5F67-F0B3-4CAF-BF1B-BA2FEE1605F4}"/>
    <cellStyle name="Comma 40 4 3 2 3 2 2" xfId="48666" xr:uid="{3D0F38B2-1FE7-4FA5-9460-4012661143D7}"/>
    <cellStyle name="Comma 40 4 3 2 3 3" xfId="38200" xr:uid="{85D735F1-7629-429E-AC16-1E8117C2A7EC}"/>
    <cellStyle name="Comma 40 4 3 2 4" xfId="21765" xr:uid="{99C73507-0F01-42E9-A63A-9D6607AC25C6}"/>
    <cellStyle name="Comma 40 4 3 2 4 2" xfId="43434" xr:uid="{5445AC3D-DAEF-4B00-AAEF-1EF122483BE2}"/>
    <cellStyle name="Comma 40 4 3 2 5" xfId="32968" xr:uid="{7946C082-B234-40FF-8623-EDA27E3FCBCB}"/>
    <cellStyle name="Comma 40 4 3 3" xfId="10548" xr:uid="{7F707204-81A3-47BC-A541-AE5446BC6FB8}"/>
    <cellStyle name="Comma 40 4 3 3 2" xfId="15784" xr:uid="{B7F32278-569C-4DFA-8A5E-85DE13515DBF}"/>
    <cellStyle name="Comma 40 4 3 3 2 2" xfId="26250" xr:uid="{997B6F4C-DE70-4FE0-9E4C-EDF695AF49E5}"/>
    <cellStyle name="Comma 40 4 3 3 2 2 2" xfId="47919" xr:uid="{CAB25128-4BB8-447B-A563-9684D51288E1}"/>
    <cellStyle name="Comma 40 4 3 3 2 3" xfId="37453" xr:uid="{764389B4-B0A3-4598-A6F0-485498621665}"/>
    <cellStyle name="Comma 40 4 3 3 3" xfId="21018" xr:uid="{50D64746-237B-429E-A1EB-468A2A70E946}"/>
    <cellStyle name="Comma 40 4 3 3 3 2" xfId="42687" xr:uid="{16D6F1D7-5CEC-49F9-8B9F-A17C9C0EC9DA}"/>
    <cellStyle name="Comma 40 4 3 3 4" xfId="32221" xr:uid="{62DB134F-6E35-4DA9-A603-3E82A3C66D60}"/>
    <cellStyle name="Comma 40 4 3 4" xfId="12042" xr:uid="{B29E381E-0380-4F3C-9E9F-8B1BB35AA023}"/>
    <cellStyle name="Comma 40 4 3 4 2" xfId="17278" xr:uid="{E4CA8E5E-ED55-41F7-9930-588370E6B512}"/>
    <cellStyle name="Comma 40 4 3 4 2 2" xfId="27744" xr:uid="{2D376448-D3CA-4C29-BDFF-DE1DA2715A67}"/>
    <cellStyle name="Comma 40 4 3 4 2 2 2" xfId="49413" xr:uid="{B881CBF8-52F8-4336-9993-62E47A80EA98}"/>
    <cellStyle name="Comma 40 4 3 4 2 3" xfId="38947" xr:uid="{B6C26D84-6C4D-4F86-AA9E-BF92CC26417F}"/>
    <cellStyle name="Comma 40 4 3 4 3" xfId="22512" xr:uid="{D81462BF-F6BA-4626-A04E-4E345E04BE4F}"/>
    <cellStyle name="Comma 40 4 3 4 3 2" xfId="44181" xr:uid="{D9DEB07A-A521-42A6-94D4-8888FC3FD7F6}"/>
    <cellStyle name="Comma 40 4 3 4 4" xfId="33715" xr:uid="{D0CC2465-53ED-4F4B-8C50-2B9A03727666}"/>
    <cellStyle name="Comma 40 4 3 5" xfId="14285" xr:uid="{9A757106-1B41-4096-A2E8-084F06579C98}"/>
    <cellStyle name="Comma 40 4 3 5 2" xfId="19517" xr:uid="{D7D5F1A8-513D-44CB-A5D9-F76BD8B0BE22}"/>
    <cellStyle name="Comma 40 4 3 5 2 2" xfId="29983" xr:uid="{3C5B5226-DBBB-4FD9-8601-F86CCAD83879}"/>
    <cellStyle name="Comma 40 4 3 5 2 2 2" xfId="51652" xr:uid="{9657A805-2F5D-4B26-8ABE-DD838EF82970}"/>
    <cellStyle name="Comma 40 4 3 5 2 3" xfId="41186" xr:uid="{A61D749E-BDE8-4EFE-92B5-78D7906ACEF4}"/>
    <cellStyle name="Comma 40 4 3 5 3" xfId="24751" xr:uid="{6E884813-06C1-487F-8164-5D9ED66D376D}"/>
    <cellStyle name="Comma 40 4 3 5 3 2" xfId="46420" xr:uid="{FBE8F647-63C2-4C1B-8D3E-020BEAA56153}"/>
    <cellStyle name="Comma 40 4 3 5 4" xfId="35954" xr:uid="{DD24725F-17C6-466D-8234-00083DB19F21}"/>
    <cellStyle name="Comma 40 4 3 6" xfId="15038" xr:uid="{929A164A-FD7A-4E68-9DE2-F0C7C11B824C}"/>
    <cellStyle name="Comma 40 4 3 6 2" xfId="25504" xr:uid="{8DF24421-38A9-4A2A-AE53-FCBCF042417A}"/>
    <cellStyle name="Comma 40 4 3 6 2 2" xfId="47173" xr:uid="{1AE75F87-3122-4CD4-817A-CE5E90F488B5}"/>
    <cellStyle name="Comma 40 4 3 6 3" xfId="36707" xr:uid="{C011478D-AF13-4CFB-A3E5-332BB0B8E93B}"/>
    <cellStyle name="Comma 40 4 3 7" xfId="20272" xr:uid="{A32EBDF8-4C65-49DD-BF78-86BEB18298EE}"/>
    <cellStyle name="Comma 40 4 3 7 2" xfId="41941" xr:uid="{E9B211A3-C142-4FD1-AF09-5EE897D45EEE}"/>
    <cellStyle name="Comma 40 4 3 8" xfId="31475" xr:uid="{0311F18F-238A-49EB-B16B-B6A9EF6DE567}"/>
    <cellStyle name="Comma 40 4 4" xfId="13542" xr:uid="{DB75F6C7-E891-49A9-9522-7A5BBCCFC8F9}"/>
    <cellStyle name="Comma 40 4 4 2" xfId="18774" xr:uid="{83DA5856-A1D8-45B1-BA8B-38D704DC5487}"/>
    <cellStyle name="Comma 40 4 4 2 2" xfId="29240" xr:uid="{80381C3A-E63A-4A2D-BDAB-23BF5A4216DF}"/>
    <cellStyle name="Comma 40 4 4 2 2 2" xfId="50909" xr:uid="{7211AA3B-01C2-46F3-94B6-EC1B8EB42B00}"/>
    <cellStyle name="Comma 40 4 4 2 3" xfId="40443" xr:uid="{CFEEA274-C277-4A39-9E77-43C523571EC2}"/>
    <cellStyle name="Comma 40 4 4 3" xfId="24008" xr:uid="{DCBB9061-CBC4-4E5F-A08B-E68277DDE2F4}"/>
    <cellStyle name="Comma 40 4 4 3 2" xfId="45677" xr:uid="{B01926E1-A9A9-4018-A889-5F125C04499C}"/>
    <cellStyle name="Comma 40 4 4 4" xfId="35211" xr:uid="{9B937701-7640-42B8-9ED8-2B790300D1F5}"/>
    <cellStyle name="Comma 40 4 5" xfId="30732" xr:uid="{CA832568-E720-45CB-8300-381FE0AE51EB}"/>
    <cellStyle name="Comma 40 5" xfId="9199" xr:uid="{00000000-0005-0000-0000-000059020000}"/>
    <cellStyle name="Comma 40 5 2" xfId="9948" xr:uid="{BE71EB7E-F995-494A-8CDF-8942180CCCF4}"/>
    <cellStyle name="Comma 40 5 2 2" xfId="11457" xr:uid="{232221EF-28F5-4B1D-BAE4-86F622B1699E}"/>
    <cellStyle name="Comma 40 5 2 2 2" xfId="12951" xr:uid="{C0684CCC-7DF4-45CC-AADF-B4E46F133390}"/>
    <cellStyle name="Comma 40 5 2 2 2 2" xfId="18187" xr:uid="{26116C05-6DCE-4C50-871C-02D62F3897AE}"/>
    <cellStyle name="Comma 40 5 2 2 2 2 2" xfId="28653" xr:uid="{ABEED649-672A-443D-853B-E79B9C0322E4}"/>
    <cellStyle name="Comma 40 5 2 2 2 2 2 2" xfId="50322" xr:uid="{F5DE34EB-B231-4359-8904-62FFF10781E2}"/>
    <cellStyle name="Comma 40 5 2 2 2 2 3" xfId="39856" xr:uid="{B8BCAE37-28F1-45C4-B598-E7B6CFDF54D9}"/>
    <cellStyle name="Comma 40 5 2 2 2 3" xfId="23421" xr:uid="{D8D61F54-41F6-4246-9C04-F9F122FEE5DD}"/>
    <cellStyle name="Comma 40 5 2 2 2 3 2" xfId="45090" xr:uid="{D03CAFF9-9C1F-4FD1-96DD-2F1B8FA0760C}"/>
    <cellStyle name="Comma 40 5 2 2 2 4" xfId="34624" xr:uid="{1455E005-36CA-4A98-8B14-15C173B298A7}"/>
    <cellStyle name="Comma 40 5 2 2 3" xfId="16693" xr:uid="{6F1EE804-03E7-4430-9C0F-01B9DB0CA96D}"/>
    <cellStyle name="Comma 40 5 2 2 3 2" xfId="27159" xr:uid="{5F9B9CAB-457B-4834-8B31-C3A50E358DED}"/>
    <cellStyle name="Comma 40 5 2 2 3 2 2" xfId="48828" xr:uid="{EDCF0A9F-9E1E-4C7A-A490-94B0F2DB586F}"/>
    <cellStyle name="Comma 40 5 2 2 3 3" xfId="38362" xr:uid="{65E331EB-D759-4E9A-90EB-EB6A3E41D440}"/>
    <cellStyle name="Comma 40 5 2 2 4" xfId="21927" xr:uid="{120D5406-16F0-4544-9DBB-2452FEEA3867}"/>
    <cellStyle name="Comma 40 5 2 2 4 2" xfId="43596" xr:uid="{B3F6BAA1-F399-48CC-9A6A-F57913A81925}"/>
    <cellStyle name="Comma 40 5 2 2 5" xfId="33130" xr:uid="{98C362CD-00CC-4C84-9A3A-F04341BFC421}"/>
    <cellStyle name="Comma 40 5 2 3" xfId="10710" xr:uid="{3C26EF4B-C3D9-4DC8-B3B4-C955F053C398}"/>
    <cellStyle name="Comma 40 5 2 3 2" xfId="15946" xr:uid="{22BD43F9-4306-4E4B-8383-8EAD1877E8D5}"/>
    <cellStyle name="Comma 40 5 2 3 2 2" xfId="26412" xr:uid="{A2052080-CF1B-4C07-BF56-4AF770E01BE1}"/>
    <cellStyle name="Comma 40 5 2 3 2 2 2" xfId="48081" xr:uid="{210AC29D-9C90-4167-8455-0153A155D124}"/>
    <cellStyle name="Comma 40 5 2 3 2 3" xfId="37615" xr:uid="{7030B747-28EA-4DE8-8D61-B1A00D5BA139}"/>
    <cellStyle name="Comma 40 5 2 3 3" xfId="21180" xr:uid="{13398873-1F11-4E93-89E9-29B1F215C7A6}"/>
    <cellStyle name="Comma 40 5 2 3 3 2" xfId="42849" xr:uid="{E8B5C54C-9C02-4D80-8ABD-8A22FBFB598D}"/>
    <cellStyle name="Comma 40 5 2 3 4" xfId="32383" xr:uid="{91963002-1EC9-41CC-9EEF-AB218951AC55}"/>
    <cellStyle name="Comma 40 5 2 4" xfId="12204" xr:uid="{9BA19E90-44A4-4882-981E-A60FA1CCAA4A}"/>
    <cellStyle name="Comma 40 5 2 4 2" xfId="17440" xr:uid="{D14650EE-4459-4BA1-A986-55C000F49639}"/>
    <cellStyle name="Comma 40 5 2 4 2 2" xfId="27906" xr:uid="{6909030E-356B-4C48-BCCD-62F2A58D2805}"/>
    <cellStyle name="Comma 40 5 2 4 2 2 2" xfId="49575" xr:uid="{002769C1-DA63-4DF3-8666-CE9F74F9E36A}"/>
    <cellStyle name="Comma 40 5 2 4 2 3" xfId="39109" xr:uid="{C28B0D71-99D9-440C-8B62-7A832DFB01DC}"/>
    <cellStyle name="Comma 40 5 2 4 3" xfId="22674" xr:uid="{DC1ACFB4-C191-483B-B97D-986E7A866F4E}"/>
    <cellStyle name="Comma 40 5 2 4 3 2" xfId="44343" xr:uid="{53B914E0-2B1E-41A4-A07C-EAC230D14943}"/>
    <cellStyle name="Comma 40 5 2 4 4" xfId="33877" xr:uid="{DD05E401-1DFB-4948-9B9E-E669D8974794}"/>
    <cellStyle name="Comma 40 5 2 5" xfId="14447" xr:uid="{EEFE6439-82A4-4230-9CAF-9B8F5A7A630B}"/>
    <cellStyle name="Comma 40 5 2 5 2" xfId="19679" xr:uid="{1B829D93-A4E3-4CD2-8675-5DDB4977DA1E}"/>
    <cellStyle name="Comma 40 5 2 5 2 2" xfId="30145" xr:uid="{83CB4990-222C-454B-A416-765D8450E9F5}"/>
    <cellStyle name="Comma 40 5 2 5 2 2 2" xfId="51814" xr:uid="{EC40A177-A8B4-467A-9105-58699C850DCD}"/>
    <cellStyle name="Comma 40 5 2 5 2 3" xfId="41348" xr:uid="{B6B459F8-F05E-4C84-A1AA-915DA283A945}"/>
    <cellStyle name="Comma 40 5 2 5 3" xfId="24913" xr:uid="{094F8259-E584-4350-A83F-9B37EAEF8CB2}"/>
    <cellStyle name="Comma 40 5 2 5 3 2" xfId="46582" xr:uid="{4E8C25D5-78DC-4D9F-A24A-B127E5D9E547}"/>
    <cellStyle name="Comma 40 5 2 5 4" xfId="36116" xr:uid="{6A7A3159-BEFD-4ECE-B326-29499707B244}"/>
    <cellStyle name="Comma 40 5 2 6" xfId="15200" xr:uid="{56E47E82-8897-4754-904C-77E1CD92E51D}"/>
    <cellStyle name="Comma 40 5 2 6 2" xfId="25666" xr:uid="{43106D42-310C-4746-A72C-1D000F353511}"/>
    <cellStyle name="Comma 40 5 2 6 2 2" xfId="47335" xr:uid="{B894183D-FCB2-459B-85CF-FBEBEEA5007A}"/>
    <cellStyle name="Comma 40 5 2 6 3" xfId="36869" xr:uid="{C87D1DF6-D46F-4B30-A8A1-5BB71BDFE638}"/>
    <cellStyle name="Comma 40 5 2 7" xfId="20434" xr:uid="{4863C035-8387-488E-9BA0-9B5CC44FA0CF}"/>
    <cellStyle name="Comma 40 5 2 7 2" xfId="42103" xr:uid="{D443FAA4-D97D-49A8-8083-2E7C905449B3}"/>
    <cellStyle name="Comma 40 5 2 8" xfId="31637" xr:uid="{268D167F-1BC4-4A8A-AFAD-84197716C095}"/>
    <cellStyle name="Comma 40 5 3" xfId="13702" xr:uid="{EDEDD970-422A-4F46-B512-32A7F54D8573}"/>
    <cellStyle name="Comma 40 5 3 2" xfId="18934" xr:uid="{5C1284C1-A882-4331-A7AE-774A6AF42181}"/>
    <cellStyle name="Comma 40 5 3 2 2" xfId="29400" xr:uid="{CBAAE3C3-DDA4-46B8-83FF-BBC3B46452E6}"/>
    <cellStyle name="Comma 40 5 3 2 2 2" xfId="51069" xr:uid="{BAC31BBB-58ED-448C-AC1D-9C607EBFAAC8}"/>
    <cellStyle name="Comma 40 5 3 2 3" xfId="40603" xr:uid="{9ABF5F5A-1743-4A18-8CAC-CC44A6F9A184}"/>
    <cellStyle name="Comma 40 5 3 3" xfId="24168" xr:uid="{68A7F27D-4437-4B79-87D8-41DE12F094B4}"/>
    <cellStyle name="Comma 40 5 3 3 2" xfId="45837" xr:uid="{27089022-8AAD-41F4-88D6-BBC24A9901E8}"/>
    <cellStyle name="Comma 40 5 3 4" xfId="35371" xr:uid="{F15D3ECF-03EB-4438-843D-856567F33689}"/>
    <cellStyle name="Comma 40 5 4" xfId="30892" xr:uid="{9915B2C6-D965-40B0-9FE6-061537B382DC}"/>
    <cellStyle name="Comma 40 6" xfId="9574" xr:uid="{045D9518-99DD-47D0-93F0-1A1C3BEB2540}"/>
    <cellStyle name="Comma 40 6 2" xfId="11083" xr:uid="{0C3E2D7B-8C00-456B-8CDE-B3EF81895F9C}"/>
    <cellStyle name="Comma 40 6 2 2" xfId="12577" xr:uid="{20B1FDD8-2A88-46D6-95D7-092859E24DE3}"/>
    <cellStyle name="Comma 40 6 2 2 2" xfId="17813" xr:uid="{BEB31931-343D-449C-A2BE-F71CA8076201}"/>
    <cellStyle name="Comma 40 6 2 2 2 2" xfId="28279" xr:uid="{2081663E-540F-48E3-B5E9-04BE6A73D091}"/>
    <cellStyle name="Comma 40 6 2 2 2 2 2" xfId="49948" xr:uid="{E024659A-A12A-442D-A663-AE2993E6E63A}"/>
    <cellStyle name="Comma 40 6 2 2 2 3" xfId="39482" xr:uid="{9FA91784-7622-4211-A4D8-542BA68796FE}"/>
    <cellStyle name="Comma 40 6 2 2 3" xfId="23047" xr:uid="{4531491B-9020-4DFC-B56D-A3DF18B47BED}"/>
    <cellStyle name="Comma 40 6 2 2 3 2" xfId="44716" xr:uid="{0809FCD1-347A-4741-9E7B-134C537C136A}"/>
    <cellStyle name="Comma 40 6 2 2 4" xfId="34250" xr:uid="{A2EBBA1A-0D70-4C61-81A1-14CAA3233978}"/>
    <cellStyle name="Comma 40 6 2 3" xfId="16319" xr:uid="{F275FA02-03BC-4660-8568-182F808FC479}"/>
    <cellStyle name="Comma 40 6 2 3 2" xfId="26785" xr:uid="{90A33C07-A880-4286-B856-3C6295BAD2E1}"/>
    <cellStyle name="Comma 40 6 2 3 2 2" xfId="48454" xr:uid="{6CA0E684-3B7D-4555-B836-8CA790E2F63A}"/>
    <cellStyle name="Comma 40 6 2 3 3" xfId="37988" xr:uid="{D273C477-D7AA-45FC-A5A5-96AEF397E068}"/>
    <cellStyle name="Comma 40 6 2 4" xfId="21553" xr:uid="{0C051AC4-5160-4DAB-AD8A-AAE81261AB73}"/>
    <cellStyle name="Comma 40 6 2 4 2" xfId="43222" xr:uid="{3C83AD36-51D9-47C1-82AF-00EEA16C21B7}"/>
    <cellStyle name="Comma 40 6 2 5" xfId="32756" xr:uid="{7877842E-D1FD-4AAA-870C-749BEEF11DB1}"/>
    <cellStyle name="Comma 40 6 3" xfId="10336" xr:uid="{8AB73508-D642-425C-BF1A-6E399AF5C9E3}"/>
    <cellStyle name="Comma 40 6 3 2" xfId="15572" xr:uid="{8EB28B0C-3F7E-40E4-91CA-939C6A818380}"/>
    <cellStyle name="Comma 40 6 3 2 2" xfId="26038" xr:uid="{67C03CA1-A014-4A89-947C-F5854E26115A}"/>
    <cellStyle name="Comma 40 6 3 2 2 2" xfId="47707" xr:uid="{5C8C4273-721E-47E0-A219-AF048818F82E}"/>
    <cellStyle name="Comma 40 6 3 2 3" xfId="37241" xr:uid="{B1230C7C-2413-4738-A169-C394BCD6EEB7}"/>
    <cellStyle name="Comma 40 6 3 3" xfId="20806" xr:uid="{D95A728F-6494-4B67-B198-8EC94E01AD94}"/>
    <cellStyle name="Comma 40 6 3 3 2" xfId="42475" xr:uid="{F3E71E73-5774-4071-B606-742175183DB1}"/>
    <cellStyle name="Comma 40 6 3 4" xfId="32009" xr:uid="{8BBE5E90-041F-4E7E-A514-3660D1A40273}"/>
    <cellStyle name="Comma 40 6 4" xfId="11830" xr:uid="{3F0B8BF6-8DF8-4FBB-AC82-56F780A97501}"/>
    <cellStyle name="Comma 40 6 4 2" xfId="17066" xr:uid="{3B61B096-53F5-4A3F-A905-E0D5B8F42BD1}"/>
    <cellStyle name="Comma 40 6 4 2 2" xfId="27532" xr:uid="{0A609B3D-E16E-44CA-8BC2-C58FA5499BEB}"/>
    <cellStyle name="Comma 40 6 4 2 2 2" xfId="49201" xr:uid="{23AA1A6C-3933-4906-9840-C38DE3CF1D69}"/>
    <cellStyle name="Comma 40 6 4 2 3" xfId="38735" xr:uid="{655300CB-842D-4481-9E11-DD646AF92272}"/>
    <cellStyle name="Comma 40 6 4 3" xfId="22300" xr:uid="{12EC01D4-12AA-4701-897A-C6CBB99A7F3F}"/>
    <cellStyle name="Comma 40 6 4 3 2" xfId="43969" xr:uid="{15820513-37E0-4F79-80D5-51B60D4DEE14}"/>
    <cellStyle name="Comma 40 6 4 4" xfId="33503" xr:uid="{FE02B4C9-3C5A-4936-B07A-194407100532}"/>
    <cellStyle name="Comma 40 6 5" xfId="14073" xr:uid="{BBFB285C-8ED1-48E6-A866-3DE702CD3B52}"/>
    <cellStyle name="Comma 40 6 5 2" xfId="19305" xr:uid="{33EA3584-EE53-44E6-A0C9-806FB62EB593}"/>
    <cellStyle name="Comma 40 6 5 2 2" xfId="29771" xr:uid="{02D6CF1B-DA8C-42FA-BFAF-AA1A371EC778}"/>
    <cellStyle name="Comma 40 6 5 2 2 2" xfId="51440" xr:uid="{CB64BA7C-232C-439D-AD3E-6FE673D9D2DE}"/>
    <cellStyle name="Comma 40 6 5 2 3" xfId="40974" xr:uid="{B1B3D1A4-2BDB-41F3-AD3F-770BB08B9E8F}"/>
    <cellStyle name="Comma 40 6 5 3" xfId="24539" xr:uid="{89C3FB0F-70DE-440E-9879-0CA7EE9A45A9}"/>
    <cellStyle name="Comma 40 6 5 3 2" xfId="46208" xr:uid="{8A2DABBA-451B-4906-8015-FF8B6266BE6D}"/>
    <cellStyle name="Comma 40 6 5 4" xfId="35742" xr:uid="{7AE9A609-B15F-4A0D-9801-BD51161E1E9C}"/>
    <cellStyle name="Comma 40 6 6" xfId="14826" xr:uid="{87965D2F-F959-48F6-9362-9857D01C116F}"/>
    <cellStyle name="Comma 40 6 6 2" xfId="25292" xr:uid="{539F1846-B079-4954-860F-2161CB4FDF18}"/>
    <cellStyle name="Comma 40 6 6 2 2" xfId="46961" xr:uid="{201E342A-6BDC-49C6-8683-715091F31AC7}"/>
    <cellStyle name="Comma 40 6 6 3" xfId="36495" xr:uid="{5BF86DB4-0AD0-40C2-A358-48FBA027594C}"/>
    <cellStyle name="Comma 40 6 7" xfId="20060" xr:uid="{9F18F137-BB91-4932-81E0-D4D5851748BF}"/>
    <cellStyle name="Comma 40 6 7 2" xfId="41729" xr:uid="{4CDDE74F-BDD7-40FF-BA4B-F5E2352C061D}"/>
    <cellStyle name="Comma 40 6 8" xfId="31263" xr:uid="{726452E8-3902-4E2D-AF9F-8F30C198955A}"/>
    <cellStyle name="Comma 40 7" xfId="13331" xr:uid="{20D10F90-128A-41F5-A064-B4FA3268473D}"/>
    <cellStyle name="Comma 40 7 2" xfId="18563" xr:uid="{74A31D70-271B-43F5-A63C-CD7FD6F68458}"/>
    <cellStyle name="Comma 40 7 2 2" xfId="29029" xr:uid="{CC730FB1-FA0B-4E84-A876-5479253BDFC2}"/>
    <cellStyle name="Comma 40 7 2 2 2" xfId="50698" xr:uid="{D78A6A0C-6273-4FE0-970D-63D37A96B715}"/>
    <cellStyle name="Comma 40 7 2 3" xfId="40232" xr:uid="{CE4B4DD2-613F-430E-82B8-D949EEF9C7FC}"/>
    <cellStyle name="Comma 40 7 3" xfId="23797" xr:uid="{051318A5-CB13-4AF3-9BF9-4C41368C913A}"/>
    <cellStyle name="Comma 40 7 3 2" xfId="45466" xr:uid="{4CE7BA09-4992-4CB0-97CD-2B7EAD45754B}"/>
    <cellStyle name="Comma 40 7 4" xfId="35000" xr:uid="{D3AA12F7-432A-445D-99AA-87BB8B111C01}"/>
    <cellStyle name="Comma 40 8" xfId="30521" xr:uid="{90D4B031-13D9-4089-BECB-08E2C59E4351}"/>
    <cellStyle name="Comma 41" xfId="321" xr:uid="{00000000-0005-0000-0000-00005A020000}"/>
    <cellStyle name="Comma 41 2" xfId="525" xr:uid="{00000000-0005-0000-0000-00005B020000}"/>
    <cellStyle name="Comma 41 2 2" xfId="9298" xr:uid="{00000000-0005-0000-0000-00005C020000}"/>
    <cellStyle name="Comma 41 2 2 2" xfId="10047" xr:uid="{4BCDD744-5507-4271-8D2A-4F733188E882}"/>
    <cellStyle name="Comma 41 2 2 2 2" xfId="11556" xr:uid="{736B90B9-C850-42F0-B7DD-5D3E0610D1EC}"/>
    <cellStyle name="Comma 41 2 2 2 2 2" xfId="13050" xr:uid="{C7EFEE96-6A56-4259-A4D2-7958C5C717B6}"/>
    <cellStyle name="Comma 41 2 2 2 2 2 2" xfId="18286" xr:uid="{F959A118-1390-4E82-B1ED-8D5BE1EDAC0D}"/>
    <cellStyle name="Comma 41 2 2 2 2 2 2 2" xfId="28752" xr:uid="{4E402D2C-6B7C-46E4-8CF6-34AA4C463927}"/>
    <cellStyle name="Comma 41 2 2 2 2 2 2 2 2" xfId="50421" xr:uid="{79878FFA-D78D-4ADB-8C3A-D69407D3CA63}"/>
    <cellStyle name="Comma 41 2 2 2 2 2 2 3" xfId="39955" xr:uid="{89CBFA98-5C54-4C2F-8252-F1F999B7396F}"/>
    <cellStyle name="Comma 41 2 2 2 2 2 3" xfId="23520" xr:uid="{FE4C6C1C-A1D8-4C7D-AA67-33901C040364}"/>
    <cellStyle name="Comma 41 2 2 2 2 2 3 2" xfId="45189" xr:uid="{EB5F1C00-82C6-49E3-BB92-186CDC3E8130}"/>
    <cellStyle name="Comma 41 2 2 2 2 2 4" xfId="34723" xr:uid="{6CCE7912-3280-4660-B93B-021D0A68ADB8}"/>
    <cellStyle name="Comma 41 2 2 2 2 3" xfId="16792" xr:uid="{9133583A-0432-427A-9446-13F281BE8D70}"/>
    <cellStyle name="Comma 41 2 2 2 2 3 2" xfId="27258" xr:uid="{477F3024-A1AE-43DD-BD70-6E0520217313}"/>
    <cellStyle name="Comma 41 2 2 2 2 3 2 2" xfId="48927" xr:uid="{DF0E89C4-034D-40D0-8E4F-073CFCE1A83A}"/>
    <cellStyle name="Comma 41 2 2 2 2 3 3" xfId="38461" xr:uid="{C78A6104-1D37-476D-9903-01C4305C3B73}"/>
    <cellStyle name="Comma 41 2 2 2 2 4" xfId="22026" xr:uid="{8EFBE31F-E722-449C-B8DF-3CD315D2F369}"/>
    <cellStyle name="Comma 41 2 2 2 2 4 2" xfId="43695" xr:uid="{9D44903D-E154-4F30-ADD5-8D129A9E2220}"/>
    <cellStyle name="Comma 41 2 2 2 2 5" xfId="33229" xr:uid="{491CD2AC-3CBF-4D47-AD8D-EFAD05F40D8E}"/>
    <cellStyle name="Comma 41 2 2 2 3" xfId="10809" xr:uid="{561F0F30-12AC-4125-A8C2-B3D2531F04C0}"/>
    <cellStyle name="Comma 41 2 2 2 3 2" xfId="16045" xr:uid="{479D498A-05F0-42A2-A244-5F492953CB44}"/>
    <cellStyle name="Comma 41 2 2 2 3 2 2" xfId="26511" xr:uid="{DB7370C2-06DE-4C3C-9781-70CBA83BB533}"/>
    <cellStyle name="Comma 41 2 2 2 3 2 2 2" xfId="48180" xr:uid="{9A41F962-58F9-4EF3-A59B-27FA478E17A7}"/>
    <cellStyle name="Comma 41 2 2 2 3 2 3" xfId="37714" xr:uid="{81D4549A-B630-4F5B-A96F-827212450CC7}"/>
    <cellStyle name="Comma 41 2 2 2 3 3" xfId="21279" xr:uid="{B0940E73-E36F-4557-A09B-2EB619638383}"/>
    <cellStyle name="Comma 41 2 2 2 3 3 2" xfId="42948" xr:uid="{51682AE2-BF78-46D4-B990-F5B9331E11A1}"/>
    <cellStyle name="Comma 41 2 2 2 3 4" xfId="32482" xr:uid="{6C542810-FEE3-4FCC-AB7C-B5D89C92F2CE}"/>
    <cellStyle name="Comma 41 2 2 2 4" xfId="12303" xr:uid="{78C2E0D3-4545-4DE7-B77E-51D19E035858}"/>
    <cellStyle name="Comma 41 2 2 2 4 2" xfId="17539" xr:uid="{5EA69061-2C3A-4267-8934-87F3A257EA30}"/>
    <cellStyle name="Comma 41 2 2 2 4 2 2" xfId="28005" xr:uid="{338135C7-1D35-4F69-A208-6DAE7AD6E84C}"/>
    <cellStyle name="Comma 41 2 2 2 4 2 2 2" xfId="49674" xr:uid="{11F3C100-5B67-40D6-A0DA-BCA159F86DE3}"/>
    <cellStyle name="Comma 41 2 2 2 4 2 3" xfId="39208" xr:uid="{478B2A03-9701-4CEA-A6ED-A5C23E24796C}"/>
    <cellStyle name="Comma 41 2 2 2 4 3" xfId="22773" xr:uid="{B4F8FC25-A79C-4ED3-BFDA-1A8D3A7EF7BF}"/>
    <cellStyle name="Comma 41 2 2 2 4 3 2" xfId="44442" xr:uid="{08F293EE-40C5-423D-B5AE-6A52511CDE0B}"/>
    <cellStyle name="Comma 41 2 2 2 4 4" xfId="33976" xr:uid="{2442A444-8B32-4181-92A2-832D5744667B}"/>
    <cellStyle name="Comma 41 2 2 2 5" xfId="14546" xr:uid="{06405768-24E7-44BD-942A-803F19EDC1B4}"/>
    <cellStyle name="Comma 41 2 2 2 5 2" xfId="19778" xr:uid="{5C8EA431-CFC6-4622-9C91-7BF3C59869CC}"/>
    <cellStyle name="Comma 41 2 2 2 5 2 2" xfId="30244" xr:uid="{9936B0D0-7348-4B0E-B59C-0E3A8BD3513F}"/>
    <cellStyle name="Comma 41 2 2 2 5 2 2 2" xfId="51913" xr:uid="{B43EB829-DC92-46B2-A378-2FE109A6FCD6}"/>
    <cellStyle name="Comma 41 2 2 2 5 2 3" xfId="41447" xr:uid="{36403FE3-6363-4E2C-AE26-663542917CB2}"/>
    <cellStyle name="Comma 41 2 2 2 5 3" xfId="25012" xr:uid="{7180EA2A-B58F-4F01-874B-17C894A3E16A}"/>
    <cellStyle name="Comma 41 2 2 2 5 3 2" xfId="46681" xr:uid="{4C852DD7-D4C8-4971-8D86-13B6FC6C57C1}"/>
    <cellStyle name="Comma 41 2 2 2 5 4" xfId="36215" xr:uid="{2C22C8A7-6B55-4443-9C43-4B76B2D03DF2}"/>
    <cellStyle name="Comma 41 2 2 2 6" xfId="15299" xr:uid="{0DC6B7B4-CD30-49DE-808D-732103AE96C3}"/>
    <cellStyle name="Comma 41 2 2 2 6 2" xfId="25765" xr:uid="{8466DBD5-E218-468A-ABFF-5E75FA2EB542}"/>
    <cellStyle name="Comma 41 2 2 2 6 2 2" xfId="47434" xr:uid="{A7B07697-7855-4841-9116-F9680D2FAAF0}"/>
    <cellStyle name="Comma 41 2 2 2 6 3" xfId="36968" xr:uid="{757A6BD0-F843-4143-B18C-9A09B1BF62A5}"/>
    <cellStyle name="Comma 41 2 2 2 7" xfId="20533" xr:uid="{99CF214B-EEFB-45C5-A246-2A541050CFB2}"/>
    <cellStyle name="Comma 41 2 2 2 7 2" xfId="42202" xr:uid="{03A02C9F-792B-4189-800E-A5105396F706}"/>
    <cellStyle name="Comma 41 2 2 2 8" xfId="31736" xr:uid="{1E79EB16-496D-4AE8-A439-1EA8040CFA42}"/>
    <cellStyle name="Comma 41 2 2 3" xfId="13801" xr:uid="{6B770249-6A69-4E86-A44D-792D7CC82441}"/>
    <cellStyle name="Comma 41 2 2 3 2" xfId="19033" xr:uid="{78BAA8D9-6AD7-4343-B030-2E9F9214052B}"/>
    <cellStyle name="Comma 41 2 2 3 2 2" xfId="29499" xr:uid="{57DBB63F-0015-4A72-81D9-7283256AC812}"/>
    <cellStyle name="Comma 41 2 2 3 2 2 2" xfId="51168" xr:uid="{FE2B7DC3-4B71-4DEA-BD18-B319B365EF50}"/>
    <cellStyle name="Comma 41 2 2 3 2 3" xfId="40702" xr:uid="{B3655248-255B-48EA-8F5B-712D8D709C25}"/>
    <cellStyle name="Comma 41 2 2 3 3" xfId="24267" xr:uid="{F9302142-7029-43D9-B555-4AF02FA7399D}"/>
    <cellStyle name="Comma 41 2 2 3 3 2" xfId="45936" xr:uid="{D483D0EC-29E6-488D-9BA9-E47F744227D0}"/>
    <cellStyle name="Comma 41 2 2 3 4" xfId="35470" xr:uid="{882F23AD-5F89-42F1-BA7E-439E381CC3D1}"/>
    <cellStyle name="Comma 41 2 2 4" xfId="30991" xr:uid="{D9B83E02-A026-4BEC-ACCD-1D8A22135D55}"/>
    <cellStyle name="Comma 41 2 3" xfId="9673" xr:uid="{D3536049-6EDA-49FF-9C95-01E25D1FCDD1}"/>
    <cellStyle name="Comma 41 2 3 2" xfId="11182" xr:uid="{6A1974F6-70C5-4A1B-8CDC-A4BC1713CD35}"/>
    <cellStyle name="Comma 41 2 3 2 2" xfId="12676" xr:uid="{E0214AC5-E75A-49E4-B6DC-5A7B10ECC5CA}"/>
    <cellStyle name="Comma 41 2 3 2 2 2" xfId="17912" xr:uid="{60CACB84-68F3-4C54-AD11-983ACB896B67}"/>
    <cellStyle name="Comma 41 2 3 2 2 2 2" xfId="28378" xr:uid="{96E3B044-9A81-4D08-BAD7-06CA1B6AA564}"/>
    <cellStyle name="Comma 41 2 3 2 2 2 2 2" xfId="50047" xr:uid="{DA7D49D4-E550-4A7C-9272-D9D67134D3D5}"/>
    <cellStyle name="Comma 41 2 3 2 2 2 3" xfId="39581" xr:uid="{864B057A-364C-44C1-A482-49324D572857}"/>
    <cellStyle name="Comma 41 2 3 2 2 3" xfId="23146" xr:uid="{BA6CEF9A-6050-4725-B3D5-7714352FC6D6}"/>
    <cellStyle name="Comma 41 2 3 2 2 3 2" xfId="44815" xr:uid="{66896C9A-A379-40F8-A98E-32C99209B041}"/>
    <cellStyle name="Comma 41 2 3 2 2 4" xfId="34349" xr:uid="{5A3C9547-DAFA-4385-AEBA-8748278937FB}"/>
    <cellStyle name="Comma 41 2 3 2 3" xfId="16418" xr:uid="{E9FE5E6A-5E02-4985-9D1A-C9A5026C32F9}"/>
    <cellStyle name="Comma 41 2 3 2 3 2" xfId="26884" xr:uid="{D703426D-87C0-4DD5-AA34-CA5C52EBBE74}"/>
    <cellStyle name="Comma 41 2 3 2 3 2 2" xfId="48553" xr:uid="{AEB4D859-83B6-4B94-AA26-FDA6A5FB404C}"/>
    <cellStyle name="Comma 41 2 3 2 3 3" xfId="38087" xr:uid="{977BF05E-E6AD-40B2-A057-F0815AC504CE}"/>
    <cellStyle name="Comma 41 2 3 2 4" xfId="21652" xr:uid="{549479BF-278A-4BF8-AB24-2869CFA3AAD4}"/>
    <cellStyle name="Comma 41 2 3 2 4 2" xfId="43321" xr:uid="{DE90B770-17C0-4705-B335-636CD75A262F}"/>
    <cellStyle name="Comma 41 2 3 2 5" xfId="32855" xr:uid="{CA46D044-AAAD-423F-A87A-8A2CB7BFF6FD}"/>
    <cellStyle name="Comma 41 2 3 3" xfId="10435" xr:uid="{9E944717-BAC6-403F-A5D1-7F619F81FC8B}"/>
    <cellStyle name="Comma 41 2 3 3 2" xfId="15671" xr:uid="{A4B0CAC6-22E3-40DA-9767-A3648BDFD585}"/>
    <cellStyle name="Comma 41 2 3 3 2 2" xfId="26137" xr:uid="{AFCCC137-B129-4D56-A230-1AD5E83E924B}"/>
    <cellStyle name="Comma 41 2 3 3 2 2 2" xfId="47806" xr:uid="{F7E42FDC-C88D-465A-A513-EE01D3461A73}"/>
    <cellStyle name="Comma 41 2 3 3 2 3" xfId="37340" xr:uid="{B9AD23D4-EB5E-4461-B965-38EF1CF4E999}"/>
    <cellStyle name="Comma 41 2 3 3 3" xfId="20905" xr:uid="{97E95120-D659-4809-9303-F3AC9F1E308A}"/>
    <cellStyle name="Comma 41 2 3 3 3 2" xfId="42574" xr:uid="{87FFD6E2-1617-4CDC-BEB3-560D24826FB3}"/>
    <cellStyle name="Comma 41 2 3 3 4" xfId="32108" xr:uid="{AB67875E-DFE7-4290-B742-F8BD9B155D4C}"/>
    <cellStyle name="Comma 41 2 3 4" xfId="11929" xr:uid="{13DDF0CB-CD83-4B47-96ED-34B1F4B14329}"/>
    <cellStyle name="Comma 41 2 3 4 2" xfId="17165" xr:uid="{60B808EB-7DE9-44B8-8637-631F909C2AAD}"/>
    <cellStyle name="Comma 41 2 3 4 2 2" xfId="27631" xr:uid="{6D2971E1-487F-4747-BB62-AE2F7B866C67}"/>
    <cellStyle name="Comma 41 2 3 4 2 2 2" xfId="49300" xr:uid="{B185255A-4C8D-4E5D-A9CE-090925799273}"/>
    <cellStyle name="Comma 41 2 3 4 2 3" xfId="38834" xr:uid="{C86FEDC6-C37D-4782-BD9E-E2508DDDAE97}"/>
    <cellStyle name="Comma 41 2 3 4 3" xfId="22399" xr:uid="{334934F0-55E8-44BE-A217-CE2F94D1963E}"/>
    <cellStyle name="Comma 41 2 3 4 3 2" xfId="44068" xr:uid="{97533266-A49C-4F79-8115-3A6869AC4934}"/>
    <cellStyle name="Comma 41 2 3 4 4" xfId="33602" xr:uid="{80D3639E-0C17-436A-809C-8FD8B50810B7}"/>
    <cellStyle name="Comma 41 2 3 5" xfId="14172" xr:uid="{76D96545-9285-4DFB-B965-3C486CDDB86D}"/>
    <cellStyle name="Comma 41 2 3 5 2" xfId="19404" xr:uid="{6D62496E-C64B-4281-80DD-38C39785E95A}"/>
    <cellStyle name="Comma 41 2 3 5 2 2" xfId="29870" xr:uid="{612BE71B-6CA3-4B46-BED0-31D487DE902B}"/>
    <cellStyle name="Comma 41 2 3 5 2 2 2" xfId="51539" xr:uid="{46FF5F76-FB69-4ECD-A225-103ED88E4A28}"/>
    <cellStyle name="Comma 41 2 3 5 2 3" xfId="41073" xr:uid="{0A107C7E-8E92-418E-9DD9-F297471A1B41}"/>
    <cellStyle name="Comma 41 2 3 5 3" xfId="24638" xr:uid="{0C7EFF6A-8852-4932-B292-2AE6E3E51DCB}"/>
    <cellStyle name="Comma 41 2 3 5 3 2" xfId="46307" xr:uid="{62C8A23C-FBF0-4E6E-AC9D-BF5EB7734D38}"/>
    <cellStyle name="Comma 41 2 3 5 4" xfId="35841" xr:uid="{22207ABA-3ECC-4F68-AA3A-61A533EBC436}"/>
    <cellStyle name="Comma 41 2 3 6" xfId="14925" xr:uid="{2DCED2E7-5035-40E0-88B4-DA48CD1AF615}"/>
    <cellStyle name="Comma 41 2 3 6 2" xfId="25391" xr:uid="{496047D0-47B0-4865-BEBD-AFC1269F6A3C}"/>
    <cellStyle name="Comma 41 2 3 6 2 2" xfId="47060" xr:uid="{46A3123A-5471-4348-8D8B-29BFB5519254}"/>
    <cellStyle name="Comma 41 2 3 6 3" xfId="36594" xr:uid="{2D3DF438-B269-481A-A378-8B37B3C56819}"/>
    <cellStyle name="Comma 41 2 3 7" xfId="20159" xr:uid="{1AE6C6E0-672B-454E-B494-4F0C888819F6}"/>
    <cellStyle name="Comma 41 2 3 7 2" xfId="41828" xr:uid="{E9C8BFD3-FA60-4323-97D9-6601A91EABE1}"/>
    <cellStyle name="Comma 41 2 3 8" xfId="31362" xr:uid="{F8157886-96FF-426A-A139-659392775FC9}"/>
    <cellStyle name="Comma 41 2 4" xfId="13430" xr:uid="{00AD29AC-5678-4A72-AB39-0F3A48CB6D8E}"/>
    <cellStyle name="Comma 41 2 4 2" xfId="18662" xr:uid="{6B696E8C-0DF7-4449-8F6C-FD374A21B180}"/>
    <cellStyle name="Comma 41 2 4 2 2" xfId="29128" xr:uid="{AC54C24C-4EB5-42C3-91DD-E4A4FE2E5AD5}"/>
    <cellStyle name="Comma 41 2 4 2 2 2" xfId="50797" xr:uid="{A91B1556-335E-4516-80C0-3A0B9D16362B}"/>
    <cellStyle name="Comma 41 2 4 2 3" xfId="40331" xr:uid="{9297D66D-9124-4772-A836-5A3FDDED2D46}"/>
    <cellStyle name="Comma 41 2 4 3" xfId="23896" xr:uid="{EAC59D16-E6B2-4890-A0B3-2E8DEBED47B6}"/>
    <cellStyle name="Comma 41 2 4 3 2" xfId="45565" xr:uid="{936C20B2-08F8-4705-98F8-A48A95F65754}"/>
    <cellStyle name="Comma 41 2 4 4" xfId="35099" xr:uid="{F884FA28-5571-451D-8692-2DDCC40988CF}"/>
    <cellStyle name="Comma 41 2 5" xfId="30620" xr:uid="{F5E16C3C-9AED-4877-AFA6-BF20F3E262F1}"/>
    <cellStyle name="Comma 41 3" xfId="1765" xr:uid="{00000000-0005-0000-0000-00005D020000}"/>
    <cellStyle name="Comma 41 3 2" xfId="9427" xr:uid="{00000000-0005-0000-0000-00005E020000}"/>
    <cellStyle name="Comma 41 3 2 2" xfId="10176" xr:uid="{EE808083-6ACF-4CCC-ABB0-7A291B580AE9}"/>
    <cellStyle name="Comma 41 3 2 2 2" xfId="11685" xr:uid="{9F68F9D6-1FBF-48A5-B71F-41D6B2CA4789}"/>
    <cellStyle name="Comma 41 3 2 2 2 2" xfId="13179" xr:uid="{FC315C6A-9FC6-400D-A4CB-9C3A9F52E030}"/>
    <cellStyle name="Comma 41 3 2 2 2 2 2" xfId="18415" xr:uid="{7B2C0DB7-40F4-4378-9A71-7D8CE43968D9}"/>
    <cellStyle name="Comma 41 3 2 2 2 2 2 2" xfId="28881" xr:uid="{DEA8A1F8-E272-4A52-ACFE-E26328D4926C}"/>
    <cellStyle name="Comma 41 3 2 2 2 2 2 2 2" xfId="50550" xr:uid="{7376A63F-3612-4213-A343-D4BA8C3653B3}"/>
    <cellStyle name="Comma 41 3 2 2 2 2 2 3" xfId="40084" xr:uid="{F1BD22A9-677A-4829-A07A-466DD8512EFA}"/>
    <cellStyle name="Comma 41 3 2 2 2 2 3" xfId="23649" xr:uid="{E724EB41-8A29-4099-9D92-9073B93F4BF6}"/>
    <cellStyle name="Comma 41 3 2 2 2 2 3 2" xfId="45318" xr:uid="{0F65B2DF-2A94-4F52-8464-6C1B0CB7FE31}"/>
    <cellStyle name="Comma 41 3 2 2 2 2 4" xfId="34852" xr:uid="{877CDA02-360F-4B07-98B5-B29F6659BAD8}"/>
    <cellStyle name="Comma 41 3 2 2 2 3" xfId="16921" xr:uid="{A19B8AF4-AE89-43CD-BAFF-9237C01B6B16}"/>
    <cellStyle name="Comma 41 3 2 2 2 3 2" xfId="27387" xr:uid="{4C8851A5-03D6-4769-AF6C-891CB58203B3}"/>
    <cellStyle name="Comma 41 3 2 2 2 3 2 2" xfId="49056" xr:uid="{151FC0AC-D588-4B29-947B-675A69F8B655}"/>
    <cellStyle name="Comma 41 3 2 2 2 3 3" xfId="38590" xr:uid="{1568F885-BFBC-48D5-AF97-D9C6CBFB707A}"/>
    <cellStyle name="Comma 41 3 2 2 2 4" xfId="22155" xr:uid="{90E84DC3-69B1-4F2F-8A3F-E29563EDE595}"/>
    <cellStyle name="Comma 41 3 2 2 2 4 2" xfId="43824" xr:uid="{1139AF6B-4535-4F82-9D61-BC0FAE9574EA}"/>
    <cellStyle name="Comma 41 3 2 2 2 5" xfId="33358" xr:uid="{D8A2C3CD-82C0-4AAE-8BC8-E0B3612A9339}"/>
    <cellStyle name="Comma 41 3 2 2 3" xfId="10938" xr:uid="{15CB8670-A4C6-4382-AC72-2036A1C6EB9A}"/>
    <cellStyle name="Comma 41 3 2 2 3 2" xfId="16174" xr:uid="{322E6371-0F7A-4745-A7BB-D7D3E8E51AA0}"/>
    <cellStyle name="Comma 41 3 2 2 3 2 2" xfId="26640" xr:uid="{A877588C-A2B9-4E59-91B4-9F6517A148FC}"/>
    <cellStyle name="Comma 41 3 2 2 3 2 2 2" xfId="48309" xr:uid="{512BDFD8-C66B-480F-9650-537AAEF3C6D8}"/>
    <cellStyle name="Comma 41 3 2 2 3 2 3" xfId="37843" xr:uid="{3E15B2B4-C3F4-4DD7-8FC0-A8821356A998}"/>
    <cellStyle name="Comma 41 3 2 2 3 3" xfId="21408" xr:uid="{F20C442C-CD9D-4D15-A873-086F48A74603}"/>
    <cellStyle name="Comma 41 3 2 2 3 3 2" xfId="43077" xr:uid="{B319E566-632D-4D62-921E-ED8BCA365086}"/>
    <cellStyle name="Comma 41 3 2 2 3 4" xfId="32611" xr:uid="{114EAF37-0D35-4036-B3A3-8E3BE81E2FB5}"/>
    <cellStyle name="Comma 41 3 2 2 4" xfId="12432" xr:uid="{972930D3-6D17-4D72-B9A7-402ADF28EA6A}"/>
    <cellStyle name="Comma 41 3 2 2 4 2" xfId="17668" xr:uid="{D47E8458-EFE0-4EC8-A4E2-175433BAF25E}"/>
    <cellStyle name="Comma 41 3 2 2 4 2 2" xfId="28134" xr:uid="{45D31B81-C020-47F1-A517-617D3E562C2F}"/>
    <cellStyle name="Comma 41 3 2 2 4 2 2 2" xfId="49803" xr:uid="{37EC0318-856A-4B9F-9B53-157858C7EA5A}"/>
    <cellStyle name="Comma 41 3 2 2 4 2 3" xfId="39337" xr:uid="{06A2E022-1F4E-4DF0-8EFA-B81CBA09C415}"/>
    <cellStyle name="Comma 41 3 2 2 4 3" xfId="22902" xr:uid="{0573733F-A93F-4311-98EA-C4F7546FDCFB}"/>
    <cellStyle name="Comma 41 3 2 2 4 3 2" xfId="44571" xr:uid="{A6287C34-A022-48FF-8A6E-EB167FCAEA8E}"/>
    <cellStyle name="Comma 41 3 2 2 4 4" xfId="34105" xr:uid="{BCD05623-422C-4DCB-91C7-7486201B3151}"/>
    <cellStyle name="Comma 41 3 2 2 5" xfId="14675" xr:uid="{54C0477B-61BD-4432-A070-6CBC986CEBAE}"/>
    <cellStyle name="Comma 41 3 2 2 5 2" xfId="19907" xr:uid="{DF00F516-DFFF-4072-934C-549CAB7B02B6}"/>
    <cellStyle name="Comma 41 3 2 2 5 2 2" xfId="30373" xr:uid="{9399B7B0-0313-4BAE-8D99-F9104751651D}"/>
    <cellStyle name="Comma 41 3 2 2 5 2 2 2" xfId="52042" xr:uid="{9B14D5C1-E2EC-4122-83F1-32319B7B9CBD}"/>
    <cellStyle name="Comma 41 3 2 2 5 2 3" xfId="41576" xr:uid="{65BE11EB-A73A-461C-AC23-AC5B68FDF5DC}"/>
    <cellStyle name="Comma 41 3 2 2 5 3" xfId="25141" xr:uid="{DE74B52D-9F36-4023-B0A7-CE3FD004D6B8}"/>
    <cellStyle name="Comma 41 3 2 2 5 3 2" xfId="46810" xr:uid="{79E19AAA-D3FF-43C5-A8C3-305BB6AC96CE}"/>
    <cellStyle name="Comma 41 3 2 2 5 4" xfId="36344" xr:uid="{5D1596EE-7217-4A3F-8DD6-605E88C4B62E}"/>
    <cellStyle name="Comma 41 3 2 2 6" xfId="15428" xr:uid="{00E648FD-FF40-438B-B1C0-C5CC2A5A9197}"/>
    <cellStyle name="Comma 41 3 2 2 6 2" xfId="25894" xr:uid="{AE818713-869D-48C0-AE62-979BC5B86890}"/>
    <cellStyle name="Comma 41 3 2 2 6 2 2" xfId="47563" xr:uid="{FE18629D-2869-49A3-86EE-05D45AEB7A37}"/>
    <cellStyle name="Comma 41 3 2 2 6 3" xfId="37097" xr:uid="{6E3CFF04-4ED2-49AA-ABC2-F87499111AE7}"/>
    <cellStyle name="Comma 41 3 2 2 7" xfId="20662" xr:uid="{9B0E0DBF-665F-44E5-A9A5-D024B4992F32}"/>
    <cellStyle name="Comma 41 3 2 2 7 2" xfId="42331" xr:uid="{4923B8F4-F013-4B51-9CAD-19302B762AFC}"/>
    <cellStyle name="Comma 41 3 2 2 8" xfId="31865" xr:uid="{2CB37424-00FA-4052-B7E5-CD6C9AF7EAF9}"/>
    <cellStyle name="Comma 41 3 2 3" xfId="13930" xr:uid="{8A559B65-729B-4897-8B6C-3E9FBDC5F930}"/>
    <cellStyle name="Comma 41 3 2 3 2" xfId="19162" xr:uid="{68FB7C54-3C79-49AB-BDF8-8B228A5F0734}"/>
    <cellStyle name="Comma 41 3 2 3 2 2" xfId="29628" xr:uid="{C393B04B-45B1-4A6A-8B01-EB462A283B2F}"/>
    <cellStyle name="Comma 41 3 2 3 2 2 2" xfId="51297" xr:uid="{AE15DC5F-9C2D-4054-84CB-BE74A1B27B78}"/>
    <cellStyle name="Comma 41 3 2 3 2 3" xfId="40831" xr:uid="{1027C5F8-5E5A-4DB4-8581-7CCA855F171D}"/>
    <cellStyle name="Comma 41 3 2 3 3" xfId="24396" xr:uid="{A685BEBF-1D3F-4100-A08D-DC1AF10D97B9}"/>
    <cellStyle name="Comma 41 3 2 3 3 2" xfId="46065" xr:uid="{B1904993-7B22-47AB-8512-32F6374246F4}"/>
    <cellStyle name="Comma 41 3 2 3 4" xfId="35599" xr:uid="{4135843C-5C96-4D30-A174-CB9AC75D2B7E}"/>
    <cellStyle name="Comma 41 3 2 4" xfId="31120" xr:uid="{09FE2C2B-3A58-4D98-9509-9E61B7BD56DE}"/>
    <cellStyle name="Comma 41 3 3" xfId="9803" xr:uid="{B1ACA59D-6950-4BD5-88AC-1F1333892758}"/>
    <cellStyle name="Comma 41 3 3 2" xfId="11312" xr:uid="{94CD87DE-799F-4A34-9BF5-2A115F06CD83}"/>
    <cellStyle name="Comma 41 3 3 2 2" xfId="12806" xr:uid="{9C0CDEBB-9E77-4DA3-8A54-47F217D2FE6B}"/>
    <cellStyle name="Comma 41 3 3 2 2 2" xfId="18042" xr:uid="{CC923AAD-E076-4874-A78D-D878C9599324}"/>
    <cellStyle name="Comma 41 3 3 2 2 2 2" xfId="28508" xr:uid="{BE650F53-FA1D-4A0F-894D-99C4B6FF8806}"/>
    <cellStyle name="Comma 41 3 3 2 2 2 2 2" xfId="50177" xr:uid="{48F868EB-5E73-4C24-BE8A-3129F28A6D6B}"/>
    <cellStyle name="Comma 41 3 3 2 2 2 3" xfId="39711" xr:uid="{B423D766-F4AA-4D19-B6F2-9B4F3B5B62B5}"/>
    <cellStyle name="Comma 41 3 3 2 2 3" xfId="23276" xr:uid="{C3B5FC55-BD9C-4260-A228-1B9E3B62B85C}"/>
    <cellStyle name="Comma 41 3 3 2 2 3 2" xfId="44945" xr:uid="{834E4420-4601-4B1B-8756-EC71BBC8058B}"/>
    <cellStyle name="Comma 41 3 3 2 2 4" xfId="34479" xr:uid="{00217F89-E7AA-471C-B2FB-3238B8A4F476}"/>
    <cellStyle name="Comma 41 3 3 2 3" xfId="16548" xr:uid="{9C7E70FB-C470-4FDD-85DC-DA72240AEDBF}"/>
    <cellStyle name="Comma 41 3 3 2 3 2" xfId="27014" xr:uid="{CFBF740D-0517-4362-A30F-C0B1970AF5DD}"/>
    <cellStyle name="Comma 41 3 3 2 3 2 2" xfId="48683" xr:uid="{60E3B621-7577-4820-9BDC-363DBD9C799A}"/>
    <cellStyle name="Comma 41 3 3 2 3 3" xfId="38217" xr:uid="{5AAE00E0-A47F-4C99-9E58-2735FB82DA74}"/>
    <cellStyle name="Comma 41 3 3 2 4" xfId="21782" xr:uid="{D1B7E2E7-3A74-4B66-A870-529CF9931F2C}"/>
    <cellStyle name="Comma 41 3 3 2 4 2" xfId="43451" xr:uid="{B46C9D9E-A63C-4C52-814B-807B5F09821F}"/>
    <cellStyle name="Comma 41 3 3 2 5" xfId="32985" xr:uid="{CA20583B-B29F-4A73-98CF-B39566718845}"/>
    <cellStyle name="Comma 41 3 3 3" xfId="10565" xr:uid="{50AEF13F-7749-422F-B769-CBF516A9D31A}"/>
    <cellStyle name="Comma 41 3 3 3 2" xfId="15801" xr:uid="{3D94626D-C10C-43CA-94BF-C762AE1A063A}"/>
    <cellStyle name="Comma 41 3 3 3 2 2" xfId="26267" xr:uid="{0D5F8D64-B91B-4776-8D19-F0EA8FF2FCDD}"/>
    <cellStyle name="Comma 41 3 3 3 2 2 2" xfId="47936" xr:uid="{1704182D-FD69-4F82-B16B-B0EA5B34172B}"/>
    <cellStyle name="Comma 41 3 3 3 2 3" xfId="37470" xr:uid="{B2EFEE26-E0A6-4FF0-ABC1-25C94EC38369}"/>
    <cellStyle name="Comma 41 3 3 3 3" xfId="21035" xr:uid="{45B896BE-0E8C-44F9-82D5-03EEB88FA928}"/>
    <cellStyle name="Comma 41 3 3 3 3 2" xfId="42704" xr:uid="{6D9C144F-FE0D-474D-8509-2E9391EC147A}"/>
    <cellStyle name="Comma 41 3 3 3 4" xfId="32238" xr:uid="{1D5A8843-0879-451F-8345-74FDFDCEFEC0}"/>
    <cellStyle name="Comma 41 3 3 4" xfId="12059" xr:uid="{D89F5CE8-9E6B-485B-8708-2BD004EA5F9A}"/>
    <cellStyle name="Comma 41 3 3 4 2" xfId="17295" xr:uid="{86ABCF03-0EAB-42A0-87EB-4FF9872728E5}"/>
    <cellStyle name="Comma 41 3 3 4 2 2" xfId="27761" xr:uid="{E5B37B80-A9FF-4DF6-A4D3-DB3B4CCC65F0}"/>
    <cellStyle name="Comma 41 3 3 4 2 2 2" xfId="49430" xr:uid="{77BE50DC-4E17-4FF9-821B-E29755014CBE}"/>
    <cellStyle name="Comma 41 3 3 4 2 3" xfId="38964" xr:uid="{0B93E560-2983-413C-8EB8-118BCA99F7CC}"/>
    <cellStyle name="Comma 41 3 3 4 3" xfId="22529" xr:uid="{123DE17B-24BE-4416-BD04-CF7F26957BF1}"/>
    <cellStyle name="Comma 41 3 3 4 3 2" xfId="44198" xr:uid="{3A2E720C-E115-463B-8E79-5260413C90BC}"/>
    <cellStyle name="Comma 41 3 3 4 4" xfId="33732" xr:uid="{430C36F3-0A87-466F-AE62-518A4FE314FE}"/>
    <cellStyle name="Comma 41 3 3 5" xfId="14302" xr:uid="{2977BF83-C9D3-4CBF-AF09-33A6AD7ACC6F}"/>
    <cellStyle name="Comma 41 3 3 5 2" xfId="19534" xr:uid="{A15500BB-55B1-432C-B83C-1696DFC3D598}"/>
    <cellStyle name="Comma 41 3 3 5 2 2" xfId="30000" xr:uid="{A37E9536-16C7-44DE-A7EF-C498494F4D44}"/>
    <cellStyle name="Comma 41 3 3 5 2 2 2" xfId="51669" xr:uid="{E875EF35-1F7C-437C-9306-2F8B9229EBCE}"/>
    <cellStyle name="Comma 41 3 3 5 2 3" xfId="41203" xr:uid="{26BFA8BA-4DBB-41D5-A85D-9A91D49E4B46}"/>
    <cellStyle name="Comma 41 3 3 5 3" xfId="24768" xr:uid="{0B092766-16B2-4E94-AB23-54291664A945}"/>
    <cellStyle name="Comma 41 3 3 5 3 2" xfId="46437" xr:uid="{3EE03093-8052-4AE3-B49F-3C6755656E24}"/>
    <cellStyle name="Comma 41 3 3 5 4" xfId="35971" xr:uid="{5C136390-CC41-4136-9461-833C49C93917}"/>
    <cellStyle name="Comma 41 3 3 6" xfId="15055" xr:uid="{7D5796D4-168D-421D-B673-53D008CA47E7}"/>
    <cellStyle name="Comma 41 3 3 6 2" xfId="25521" xr:uid="{CDCBC3E7-20D1-4FB2-A880-C64A40391988}"/>
    <cellStyle name="Comma 41 3 3 6 2 2" xfId="47190" xr:uid="{C42B44E7-BA33-4B16-B33B-0E91AF0F50E1}"/>
    <cellStyle name="Comma 41 3 3 6 3" xfId="36724" xr:uid="{429B3424-D953-4226-808C-774712D80C50}"/>
    <cellStyle name="Comma 41 3 3 7" xfId="20289" xr:uid="{139E8CFC-69F3-4FA4-BF2B-AF33A965654F}"/>
    <cellStyle name="Comma 41 3 3 7 2" xfId="41958" xr:uid="{EB408885-26D6-4547-AE37-5D4E080534B9}"/>
    <cellStyle name="Comma 41 3 3 8" xfId="31492" xr:uid="{1DD7A739-4E8B-4573-A686-20F4E33A54B4}"/>
    <cellStyle name="Comma 41 3 4" xfId="13559" xr:uid="{7E5E1BA0-4101-418D-99E6-C234DEB048E9}"/>
    <cellStyle name="Comma 41 3 4 2" xfId="18791" xr:uid="{5B6B035A-6FC9-42BE-8365-7A545B1DBB0C}"/>
    <cellStyle name="Comma 41 3 4 2 2" xfId="29257" xr:uid="{E3D46B12-EC6A-4FB0-B5E0-BEA4296CB4CA}"/>
    <cellStyle name="Comma 41 3 4 2 2 2" xfId="50926" xr:uid="{03A15CDC-66B4-4232-B21E-F54CC959F46C}"/>
    <cellStyle name="Comma 41 3 4 2 3" xfId="40460" xr:uid="{AEDEE4BC-98C3-42CE-A9B7-02056930238B}"/>
    <cellStyle name="Comma 41 3 4 3" xfId="24025" xr:uid="{94E35EF3-175A-4FF3-BCC9-D1004B329D2D}"/>
    <cellStyle name="Comma 41 3 4 3 2" xfId="45694" xr:uid="{E96E080C-9662-47D4-A29B-50886A5E9FF6}"/>
    <cellStyle name="Comma 41 3 4 4" xfId="35228" xr:uid="{631AD62D-451C-45EB-A479-4FECCE5AE6AF}"/>
    <cellStyle name="Comma 41 3 5" xfId="30749" xr:uid="{46AF2972-AC97-4279-9EB5-BAB92DCAEE70}"/>
    <cellStyle name="Comma 41 4" xfId="1725" xr:uid="{00000000-0005-0000-0000-00005F020000}"/>
    <cellStyle name="Comma 41 4 2" xfId="9411" xr:uid="{00000000-0005-0000-0000-000060020000}"/>
    <cellStyle name="Comma 41 4 2 2" xfId="10160" xr:uid="{8FCE8A07-F2E9-4CB0-9CE0-47C5406F5320}"/>
    <cellStyle name="Comma 41 4 2 2 2" xfId="11669" xr:uid="{D05B9704-C70B-4BA9-B8F0-41A84496E38B}"/>
    <cellStyle name="Comma 41 4 2 2 2 2" xfId="13163" xr:uid="{7B16A15A-6C96-4AA2-9238-B02C8864E1DC}"/>
    <cellStyle name="Comma 41 4 2 2 2 2 2" xfId="18399" xr:uid="{58F8603F-8958-4A3F-95A9-A6A00C466B17}"/>
    <cellStyle name="Comma 41 4 2 2 2 2 2 2" xfId="28865" xr:uid="{02668767-0792-4441-9062-47B4F40C1CFB}"/>
    <cellStyle name="Comma 41 4 2 2 2 2 2 2 2" xfId="50534" xr:uid="{5CDBDDF9-1797-4746-8402-C117C07DE4E1}"/>
    <cellStyle name="Comma 41 4 2 2 2 2 2 3" xfId="40068" xr:uid="{D73A4C6E-2DC7-4710-A736-C46B4636068F}"/>
    <cellStyle name="Comma 41 4 2 2 2 2 3" xfId="23633" xr:uid="{7944E0CD-B0F7-4313-BEA7-887CF27C2532}"/>
    <cellStyle name="Comma 41 4 2 2 2 2 3 2" xfId="45302" xr:uid="{5B8B871B-9F08-467F-A7D5-39EA34CE07AE}"/>
    <cellStyle name="Comma 41 4 2 2 2 2 4" xfId="34836" xr:uid="{41FDA4C3-2662-49E3-8F69-D41B0DBE62E3}"/>
    <cellStyle name="Comma 41 4 2 2 2 3" xfId="16905" xr:uid="{A3B7E8BC-12C8-4A3E-A296-3BE96D7241C6}"/>
    <cellStyle name="Comma 41 4 2 2 2 3 2" xfId="27371" xr:uid="{3E585AC0-37AB-4E90-82BD-F8209F74967B}"/>
    <cellStyle name="Comma 41 4 2 2 2 3 2 2" xfId="49040" xr:uid="{358BF7D5-3730-4BB4-929C-58959D3D7B37}"/>
    <cellStyle name="Comma 41 4 2 2 2 3 3" xfId="38574" xr:uid="{46938A42-9112-4488-B383-67FA292E77B4}"/>
    <cellStyle name="Comma 41 4 2 2 2 4" xfId="22139" xr:uid="{B8BC7D78-1665-4481-996F-2BEB9F6F10D8}"/>
    <cellStyle name="Comma 41 4 2 2 2 4 2" xfId="43808" xr:uid="{BAE27BC7-34B1-41C3-B47F-0DA55DAA18E1}"/>
    <cellStyle name="Comma 41 4 2 2 2 5" xfId="33342" xr:uid="{FEA261E2-7FD3-4E1B-B58C-280C00F47145}"/>
    <cellStyle name="Comma 41 4 2 2 3" xfId="10922" xr:uid="{9E1883C0-6092-48A5-A704-E22F2F9BBE99}"/>
    <cellStyle name="Comma 41 4 2 2 3 2" xfId="16158" xr:uid="{0FA8BC3B-87FC-486A-BFFE-8FC79F59749A}"/>
    <cellStyle name="Comma 41 4 2 2 3 2 2" xfId="26624" xr:uid="{8B7D7A7E-23A0-4B0E-A224-E28025518E2A}"/>
    <cellStyle name="Comma 41 4 2 2 3 2 2 2" xfId="48293" xr:uid="{A8B983B0-68EE-495C-8B79-256B75FB2C76}"/>
    <cellStyle name="Comma 41 4 2 2 3 2 3" xfId="37827" xr:uid="{00A4DC9C-7AAB-4B7F-8A69-7DA83FF84E55}"/>
    <cellStyle name="Comma 41 4 2 2 3 3" xfId="21392" xr:uid="{5F590E4B-AA1B-40A1-A2E4-66FF2A12C3CC}"/>
    <cellStyle name="Comma 41 4 2 2 3 3 2" xfId="43061" xr:uid="{AA0546F0-B70E-4F55-8AF6-63FF523E8290}"/>
    <cellStyle name="Comma 41 4 2 2 3 4" xfId="32595" xr:uid="{4588D278-A087-47E5-9D4A-2E2FC9FC51FD}"/>
    <cellStyle name="Comma 41 4 2 2 4" xfId="12416" xr:uid="{575CFD5F-5FF4-4E58-BC2D-FC331BC4C529}"/>
    <cellStyle name="Comma 41 4 2 2 4 2" xfId="17652" xr:uid="{3B007BAB-A0BD-4F28-AEB3-3A0A4983422B}"/>
    <cellStyle name="Comma 41 4 2 2 4 2 2" xfId="28118" xr:uid="{DE35FA51-285C-4CC6-908C-2E355F31A58A}"/>
    <cellStyle name="Comma 41 4 2 2 4 2 2 2" xfId="49787" xr:uid="{843A2837-5E6D-42AE-B884-4F6838A6E2BC}"/>
    <cellStyle name="Comma 41 4 2 2 4 2 3" xfId="39321" xr:uid="{74E7A47E-C2DD-43F2-B1FD-16D3087D8C3E}"/>
    <cellStyle name="Comma 41 4 2 2 4 3" xfId="22886" xr:uid="{46DFE6D1-6BFC-464A-8748-94D6B858251C}"/>
    <cellStyle name="Comma 41 4 2 2 4 3 2" xfId="44555" xr:uid="{7E980DC6-0C19-4B91-B206-28172C2EC809}"/>
    <cellStyle name="Comma 41 4 2 2 4 4" xfId="34089" xr:uid="{9722AFE4-E5C0-439A-A072-1896C6A8C537}"/>
    <cellStyle name="Comma 41 4 2 2 5" xfId="14659" xr:uid="{E50DD36C-2DAB-486D-AC58-2EBCAFA45813}"/>
    <cellStyle name="Comma 41 4 2 2 5 2" xfId="19891" xr:uid="{57EE790B-4ED7-4950-A033-EE8F595CE506}"/>
    <cellStyle name="Comma 41 4 2 2 5 2 2" xfId="30357" xr:uid="{C7E0756F-C721-41B9-9C03-CDBD998076FC}"/>
    <cellStyle name="Comma 41 4 2 2 5 2 2 2" xfId="52026" xr:uid="{D52A9B3F-EF9B-4142-9A7D-4B277A3F12C4}"/>
    <cellStyle name="Comma 41 4 2 2 5 2 3" xfId="41560" xr:uid="{BE560B1C-6B16-43BF-AD51-47D8F7B8848F}"/>
    <cellStyle name="Comma 41 4 2 2 5 3" xfId="25125" xr:uid="{AB52F641-CD59-4240-BBE4-721601D107C1}"/>
    <cellStyle name="Comma 41 4 2 2 5 3 2" xfId="46794" xr:uid="{CBB27B9D-9DF3-465B-90FF-96AB21AE8B0E}"/>
    <cellStyle name="Comma 41 4 2 2 5 4" xfId="36328" xr:uid="{AA1B0DC5-7123-4795-8662-0055722637F0}"/>
    <cellStyle name="Comma 41 4 2 2 6" xfId="15412" xr:uid="{6C91FF39-14EF-451E-8E6C-14126BFE4AB8}"/>
    <cellStyle name="Comma 41 4 2 2 6 2" xfId="25878" xr:uid="{27F5FF53-26C7-4906-918B-E2860914D875}"/>
    <cellStyle name="Comma 41 4 2 2 6 2 2" xfId="47547" xr:uid="{D431B9E4-E4E4-450B-96C4-28C875A9B906}"/>
    <cellStyle name="Comma 41 4 2 2 6 3" xfId="37081" xr:uid="{B5DE2BB1-6D43-4E5B-A501-625519DD753C}"/>
    <cellStyle name="Comma 41 4 2 2 7" xfId="20646" xr:uid="{E93EB226-3A78-4E76-ACC2-28ECA64F6121}"/>
    <cellStyle name="Comma 41 4 2 2 7 2" xfId="42315" xr:uid="{702B44FE-6F22-4075-9878-B1CB6DB29714}"/>
    <cellStyle name="Comma 41 4 2 2 8" xfId="31849" xr:uid="{D9C9D8BC-A752-4D80-92DD-5BD207AD6B36}"/>
    <cellStyle name="Comma 41 4 2 3" xfId="13914" xr:uid="{679FFC96-7A01-4B01-A858-25F552014F87}"/>
    <cellStyle name="Comma 41 4 2 3 2" xfId="19146" xr:uid="{93DA8B31-F6F9-4EF7-97E3-00CE6D21645E}"/>
    <cellStyle name="Comma 41 4 2 3 2 2" xfId="29612" xr:uid="{6CCA77B1-F748-47A6-AF82-C0FD06D3F6F6}"/>
    <cellStyle name="Comma 41 4 2 3 2 2 2" xfId="51281" xr:uid="{7ED674A7-B702-4CF3-8518-8D50CDA4EA3B}"/>
    <cellStyle name="Comma 41 4 2 3 2 3" xfId="40815" xr:uid="{8E52726D-6264-4C6D-9791-E9DC93DB37E6}"/>
    <cellStyle name="Comma 41 4 2 3 3" xfId="24380" xr:uid="{81B2B933-280A-47BC-8315-8EE0B8F8AA51}"/>
    <cellStyle name="Comma 41 4 2 3 3 2" xfId="46049" xr:uid="{A8E7412A-F9D7-499C-BEDD-C640AB11435B}"/>
    <cellStyle name="Comma 41 4 2 3 4" xfId="35583" xr:uid="{E6A71C58-E5E4-4AB4-B13D-D4DF056C2708}"/>
    <cellStyle name="Comma 41 4 2 4" xfId="31104" xr:uid="{430BF3C9-56F7-46A1-840D-7F42477A3FB8}"/>
    <cellStyle name="Comma 41 4 3" xfId="9787" xr:uid="{F72B5F3D-3FBA-4D9C-A711-048A3B460A1F}"/>
    <cellStyle name="Comma 41 4 3 2" xfId="11296" xr:uid="{90C0445B-D400-48EF-B030-3549D3AA2086}"/>
    <cellStyle name="Comma 41 4 3 2 2" xfId="12790" xr:uid="{C44C76A9-FE0A-45FB-A8F6-382D72166470}"/>
    <cellStyle name="Comma 41 4 3 2 2 2" xfId="18026" xr:uid="{4BFB05EF-1797-43DD-91E6-C3DEF427FB31}"/>
    <cellStyle name="Comma 41 4 3 2 2 2 2" xfId="28492" xr:uid="{C5F76514-229F-478D-B723-DAABC99038CA}"/>
    <cellStyle name="Comma 41 4 3 2 2 2 2 2" xfId="50161" xr:uid="{0CDDEC0F-FDF2-4660-A208-4769C053ABC6}"/>
    <cellStyle name="Comma 41 4 3 2 2 2 3" xfId="39695" xr:uid="{959C911E-56EE-40CE-95DE-800257BE357E}"/>
    <cellStyle name="Comma 41 4 3 2 2 3" xfId="23260" xr:uid="{0A521E64-85BF-4067-B82A-55DB4647EFD5}"/>
    <cellStyle name="Comma 41 4 3 2 2 3 2" xfId="44929" xr:uid="{F73D5A4D-AFF4-426D-9618-3F4D67DAC46B}"/>
    <cellStyle name="Comma 41 4 3 2 2 4" xfId="34463" xr:uid="{06C34029-CEA6-443A-871B-419C3DB623F8}"/>
    <cellStyle name="Comma 41 4 3 2 3" xfId="16532" xr:uid="{18959071-98DB-405C-A331-C3EB2608A256}"/>
    <cellStyle name="Comma 41 4 3 2 3 2" xfId="26998" xr:uid="{B9AAEF11-4B8D-498F-95DC-EA06B2E1FBB4}"/>
    <cellStyle name="Comma 41 4 3 2 3 2 2" xfId="48667" xr:uid="{D7FADFEA-B184-47C1-AC83-7434ED7ECC38}"/>
    <cellStyle name="Comma 41 4 3 2 3 3" xfId="38201" xr:uid="{B2854213-267E-44A8-B9C5-6D2CE7CD7280}"/>
    <cellStyle name="Comma 41 4 3 2 4" xfId="21766" xr:uid="{297EA319-A598-4F50-9CBF-6AEC803DD936}"/>
    <cellStyle name="Comma 41 4 3 2 4 2" xfId="43435" xr:uid="{531C27B8-9089-41FA-BBD7-6E8E93E7AB08}"/>
    <cellStyle name="Comma 41 4 3 2 5" xfId="32969" xr:uid="{BC724353-1D7E-494A-AE6A-8DFE530CFF64}"/>
    <cellStyle name="Comma 41 4 3 3" xfId="10549" xr:uid="{E5EE737A-F588-4E2E-A76B-A6DB28058483}"/>
    <cellStyle name="Comma 41 4 3 3 2" xfId="15785" xr:uid="{683D73A2-538C-476D-B261-888026A3C323}"/>
    <cellStyle name="Comma 41 4 3 3 2 2" xfId="26251" xr:uid="{6ADE704E-6365-4F26-BC22-F4B06408ED6A}"/>
    <cellStyle name="Comma 41 4 3 3 2 2 2" xfId="47920" xr:uid="{0ABE55B7-9B4D-4766-AC87-CA4F01A70088}"/>
    <cellStyle name="Comma 41 4 3 3 2 3" xfId="37454" xr:uid="{8000D0D7-577F-4383-BEDB-230DD4EBD081}"/>
    <cellStyle name="Comma 41 4 3 3 3" xfId="21019" xr:uid="{2BE5FA1C-57BC-460F-A267-C3AC65AF0BD8}"/>
    <cellStyle name="Comma 41 4 3 3 3 2" xfId="42688" xr:uid="{5A5DF25E-D309-4213-8CBF-D4FBB92391F8}"/>
    <cellStyle name="Comma 41 4 3 3 4" xfId="32222" xr:uid="{ECDF3421-C3F4-4A44-9FC5-38D6D69581AF}"/>
    <cellStyle name="Comma 41 4 3 4" xfId="12043" xr:uid="{50B9972C-929A-4734-9541-79017EEF03EE}"/>
    <cellStyle name="Comma 41 4 3 4 2" xfId="17279" xr:uid="{75FD024A-1744-4643-BD9E-89CF057538D0}"/>
    <cellStyle name="Comma 41 4 3 4 2 2" xfId="27745" xr:uid="{986B853E-E548-495B-9304-EB7E26E6DB49}"/>
    <cellStyle name="Comma 41 4 3 4 2 2 2" xfId="49414" xr:uid="{D4ED2E8B-4FB8-458C-B737-22FED3F93754}"/>
    <cellStyle name="Comma 41 4 3 4 2 3" xfId="38948" xr:uid="{E7D7D995-1826-4912-9464-A8BDA9868E91}"/>
    <cellStyle name="Comma 41 4 3 4 3" xfId="22513" xr:uid="{EA237F37-BFDE-4084-9B6A-EA34136A6284}"/>
    <cellStyle name="Comma 41 4 3 4 3 2" xfId="44182" xr:uid="{7992CACC-6780-481A-8E2D-3E5C1E4A935D}"/>
    <cellStyle name="Comma 41 4 3 4 4" xfId="33716" xr:uid="{E26BC13E-5572-4354-A3EF-EE7FC1CE6B12}"/>
    <cellStyle name="Comma 41 4 3 5" xfId="14286" xr:uid="{FBA245FE-210B-4982-98E2-66E79762EA6F}"/>
    <cellStyle name="Comma 41 4 3 5 2" xfId="19518" xr:uid="{5DE09454-31F5-459A-9454-D58F9F7D1DD0}"/>
    <cellStyle name="Comma 41 4 3 5 2 2" xfId="29984" xr:uid="{D8BE8779-AB1A-476B-8E1A-9140A87EB9E4}"/>
    <cellStyle name="Comma 41 4 3 5 2 2 2" xfId="51653" xr:uid="{51768073-FABB-4934-A368-B5A77F051D31}"/>
    <cellStyle name="Comma 41 4 3 5 2 3" xfId="41187" xr:uid="{56CB08DF-08F0-4795-A686-36A743BB3AF8}"/>
    <cellStyle name="Comma 41 4 3 5 3" xfId="24752" xr:uid="{7B78FE13-E602-44AE-B780-FFE874FC41E7}"/>
    <cellStyle name="Comma 41 4 3 5 3 2" xfId="46421" xr:uid="{44EC952F-4D05-48C9-B38C-05ED0A00A7D6}"/>
    <cellStyle name="Comma 41 4 3 5 4" xfId="35955" xr:uid="{4C90BD01-51EA-4663-833C-A7A087A19B6F}"/>
    <cellStyle name="Comma 41 4 3 6" xfId="15039" xr:uid="{3B1CB48C-24F2-4A6D-8DFE-C89027F6228B}"/>
    <cellStyle name="Comma 41 4 3 6 2" xfId="25505" xr:uid="{F3CE279A-EC02-4012-8E4B-E3CCFC437F6F}"/>
    <cellStyle name="Comma 41 4 3 6 2 2" xfId="47174" xr:uid="{BCC7DFDA-533A-4612-A73C-5115935E749B}"/>
    <cellStyle name="Comma 41 4 3 6 3" xfId="36708" xr:uid="{2BF759E5-BB4B-4FFE-84CF-E45F6CD00E07}"/>
    <cellStyle name="Comma 41 4 3 7" xfId="20273" xr:uid="{3E3C8833-86A4-4999-9300-C7ACF140F676}"/>
    <cellStyle name="Comma 41 4 3 7 2" xfId="41942" xr:uid="{F1C40C3C-C5C4-45C7-A492-D712248DA157}"/>
    <cellStyle name="Comma 41 4 3 8" xfId="31476" xr:uid="{54CAE50A-406C-4EC3-A1D9-A95B3A4AD29A}"/>
    <cellStyle name="Comma 41 4 4" xfId="13543" xr:uid="{71CFE28F-A2F7-4EA3-9619-7FE8C5313DEF}"/>
    <cellStyle name="Comma 41 4 4 2" xfId="18775" xr:uid="{8CC7D5CC-4AF2-45A8-A91A-80BEAE6B2CEB}"/>
    <cellStyle name="Comma 41 4 4 2 2" xfId="29241" xr:uid="{15BA2D77-6676-4341-8B88-B693CE48C195}"/>
    <cellStyle name="Comma 41 4 4 2 2 2" xfId="50910" xr:uid="{ABBB9EDB-A54A-4B89-BEB5-2FF31200F10F}"/>
    <cellStyle name="Comma 41 4 4 2 3" xfId="40444" xr:uid="{9836D736-B143-46D7-9ACC-15C6C7CFBEE7}"/>
    <cellStyle name="Comma 41 4 4 3" xfId="24009" xr:uid="{6F2DE344-DEF3-4322-AB3F-A2BE4173CB87}"/>
    <cellStyle name="Comma 41 4 4 3 2" xfId="45678" xr:uid="{D5DEBAD8-8F3C-4B77-875D-38EF9C4D4726}"/>
    <cellStyle name="Comma 41 4 4 4" xfId="35212" xr:uid="{EB9D4679-1967-4577-8BF4-30DEE8739D43}"/>
    <cellStyle name="Comma 41 4 5" xfId="30733" xr:uid="{3426298E-4E57-4CBE-A8E4-9DC9AFF90BDC}"/>
    <cellStyle name="Comma 41 5" xfId="9195" xr:uid="{00000000-0005-0000-0000-000061020000}"/>
    <cellStyle name="Comma 41 5 2" xfId="9944" xr:uid="{D350B5B1-8F02-4AD4-9532-CD9860CB10E0}"/>
    <cellStyle name="Comma 41 5 2 2" xfId="11453" xr:uid="{3BCE35AD-8EC5-47D1-BC56-AA80214A351A}"/>
    <cellStyle name="Comma 41 5 2 2 2" xfId="12947" xr:uid="{F0586F3A-EE6D-4FDD-8C1F-DD6208D79FCC}"/>
    <cellStyle name="Comma 41 5 2 2 2 2" xfId="18183" xr:uid="{6BD3A6C6-81C2-448E-8C41-A0272A2372DC}"/>
    <cellStyle name="Comma 41 5 2 2 2 2 2" xfId="28649" xr:uid="{79A439EC-60C1-4F98-9612-F4ABE2201290}"/>
    <cellStyle name="Comma 41 5 2 2 2 2 2 2" xfId="50318" xr:uid="{E31C4ACC-633D-4BD0-B861-380C1ABE003F}"/>
    <cellStyle name="Comma 41 5 2 2 2 2 3" xfId="39852" xr:uid="{67006EB1-6B53-4E0A-BC1E-2556B1CB5785}"/>
    <cellStyle name="Comma 41 5 2 2 2 3" xfId="23417" xr:uid="{2711A24E-D5D0-4BC0-BBFC-6AE6E596723F}"/>
    <cellStyle name="Comma 41 5 2 2 2 3 2" xfId="45086" xr:uid="{B0FEC9E7-A345-44A8-8DAD-A30ADF2C9532}"/>
    <cellStyle name="Comma 41 5 2 2 2 4" xfId="34620" xr:uid="{DC1A383B-2E5B-462B-8AFF-3A40A9125135}"/>
    <cellStyle name="Comma 41 5 2 2 3" xfId="16689" xr:uid="{407BEF36-42DF-448A-9611-D011EA013793}"/>
    <cellStyle name="Comma 41 5 2 2 3 2" xfId="27155" xr:uid="{E3B26C74-53AE-45BC-93AE-E6C5D4ED35A6}"/>
    <cellStyle name="Comma 41 5 2 2 3 2 2" xfId="48824" xr:uid="{1935EDB8-668D-4A86-8D02-E9460404B71E}"/>
    <cellStyle name="Comma 41 5 2 2 3 3" xfId="38358" xr:uid="{5B3FB261-DF18-4E65-A6CA-75823EE36D44}"/>
    <cellStyle name="Comma 41 5 2 2 4" xfId="21923" xr:uid="{2E873F8D-FB8A-492B-A1EC-3CC51B334F59}"/>
    <cellStyle name="Comma 41 5 2 2 4 2" xfId="43592" xr:uid="{9D4D6928-7C04-4939-9911-A82C8A485022}"/>
    <cellStyle name="Comma 41 5 2 2 5" xfId="33126" xr:uid="{D054A867-0BEB-4286-97D6-DBF752801303}"/>
    <cellStyle name="Comma 41 5 2 3" xfId="10706" xr:uid="{A0FB689C-8161-43C5-95C1-C234EEDE836D}"/>
    <cellStyle name="Comma 41 5 2 3 2" xfId="15942" xr:uid="{9652E86E-A12B-40E8-BBFE-8C353327BB80}"/>
    <cellStyle name="Comma 41 5 2 3 2 2" xfId="26408" xr:uid="{20BAAE0E-547E-47F5-9ADE-20D25A0019F0}"/>
    <cellStyle name="Comma 41 5 2 3 2 2 2" xfId="48077" xr:uid="{E27CF1FF-76EA-41EB-81BA-2763C02455C5}"/>
    <cellStyle name="Comma 41 5 2 3 2 3" xfId="37611" xr:uid="{70F875BD-3860-4209-9BCC-19E770C9CAB6}"/>
    <cellStyle name="Comma 41 5 2 3 3" xfId="21176" xr:uid="{4BE68C3A-9E79-4F56-9621-EC55D92D210B}"/>
    <cellStyle name="Comma 41 5 2 3 3 2" xfId="42845" xr:uid="{A2D5F332-1702-44F8-B644-76017778E087}"/>
    <cellStyle name="Comma 41 5 2 3 4" xfId="32379" xr:uid="{C574741C-9CAB-421D-AE04-966EE29C82D9}"/>
    <cellStyle name="Comma 41 5 2 4" xfId="12200" xr:uid="{723ABD81-20DA-4EDC-9EEA-2293F9A05E6A}"/>
    <cellStyle name="Comma 41 5 2 4 2" xfId="17436" xr:uid="{F3225E50-D466-4157-9B94-A9A2F2C1FB98}"/>
    <cellStyle name="Comma 41 5 2 4 2 2" xfId="27902" xr:uid="{ED43E51B-96E6-4D08-9E43-DF510FDC670A}"/>
    <cellStyle name="Comma 41 5 2 4 2 2 2" xfId="49571" xr:uid="{BB6A6B00-9973-487A-B4C8-2E03FFF640AC}"/>
    <cellStyle name="Comma 41 5 2 4 2 3" xfId="39105" xr:uid="{11E06855-7D40-4AF2-954D-D770AC1E88FF}"/>
    <cellStyle name="Comma 41 5 2 4 3" xfId="22670" xr:uid="{B1A33CC2-432B-4CF1-8431-A9739FF7E181}"/>
    <cellStyle name="Comma 41 5 2 4 3 2" xfId="44339" xr:uid="{A10E65F2-D6DE-4CAA-96A5-3298F8868A42}"/>
    <cellStyle name="Comma 41 5 2 4 4" xfId="33873" xr:uid="{67B9BC7F-3D6D-426D-8927-DF86E9788FD2}"/>
    <cellStyle name="Comma 41 5 2 5" xfId="14443" xr:uid="{D1FD849B-4071-4C33-90A3-F0352022D7B6}"/>
    <cellStyle name="Comma 41 5 2 5 2" xfId="19675" xr:uid="{E7BA12D3-D4C5-49B9-9BE6-2A2DDC93ADCD}"/>
    <cellStyle name="Comma 41 5 2 5 2 2" xfId="30141" xr:uid="{E3F08981-B831-45B6-A866-C59F7DBC8E1E}"/>
    <cellStyle name="Comma 41 5 2 5 2 2 2" xfId="51810" xr:uid="{71D3430F-96F8-47E7-A98C-8F10CBB1A214}"/>
    <cellStyle name="Comma 41 5 2 5 2 3" xfId="41344" xr:uid="{DE8B1A6B-7F94-4563-B96D-B3301CB57E7F}"/>
    <cellStyle name="Comma 41 5 2 5 3" xfId="24909" xr:uid="{C48FD7FE-BA92-4034-9DD0-088A6B08C288}"/>
    <cellStyle name="Comma 41 5 2 5 3 2" xfId="46578" xr:uid="{AD28B71E-B633-403E-B382-02A680EB6761}"/>
    <cellStyle name="Comma 41 5 2 5 4" xfId="36112" xr:uid="{491C4F6E-ED03-4FDC-93EC-3A6E9A8EBD06}"/>
    <cellStyle name="Comma 41 5 2 6" xfId="15196" xr:uid="{E4EB79F7-B081-4BDA-8DEC-F6946F76324D}"/>
    <cellStyle name="Comma 41 5 2 6 2" xfId="25662" xr:uid="{76FB0321-DCC8-4738-A5BE-73CD9946DBFF}"/>
    <cellStyle name="Comma 41 5 2 6 2 2" xfId="47331" xr:uid="{F277D0DB-7E9F-4A33-AB13-284D8AACD54B}"/>
    <cellStyle name="Comma 41 5 2 6 3" xfId="36865" xr:uid="{89A3F352-8258-446D-A432-4B92941A39D9}"/>
    <cellStyle name="Comma 41 5 2 7" xfId="20430" xr:uid="{070AA8AD-41B4-4A06-9357-E7512F881F55}"/>
    <cellStyle name="Comma 41 5 2 7 2" xfId="42099" xr:uid="{A243B43F-3AC1-44BD-8B0F-D31C2D57A02A}"/>
    <cellStyle name="Comma 41 5 2 8" xfId="31633" xr:uid="{E564C612-AEC4-4293-99DB-5C686340BE88}"/>
    <cellStyle name="Comma 41 5 3" xfId="13698" xr:uid="{8DD3988B-08B1-4910-B4DE-64D96346ABF1}"/>
    <cellStyle name="Comma 41 5 3 2" xfId="18930" xr:uid="{24982F71-112E-49CB-96A1-F73CC6B73760}"/>
    <cellStyle name="Comma 41 5 3 2 2" xfId="29396" xr:uid="{E5782229-A006-4D8E-AC9D-8E839E80B1C0}"/>
    <cellStyle name="Comma 41 5 3 2 2 2" xfId="51065" xr:uid="{A07848F3-DDD8-4E00-AAB7-99B82C65010A}"/>
    <cellStyle name="Comma 41 5 3 2 3" xfId="40599" xr:uid="{E018BAFC-3658-4AF7-9706-3C32652B38F1}"/>
    <cellStyle name="Comma 41 5 3 3" xfId="24164" xr:uid="{AAA4FACB-DFA6-435E-B179-D5408D89326D}"/>
    <cellStyle name="Comma 41 5 3 3 2" xfId="45833" xr:uid="{CEF753D8-24E2-42FB-9BDD-31CF184B523F}"/>
    <cellStyle name="Comma 41 5 3 4" xfId="35367" xr:uid="{E0C72466-7A7F-4C20-B975-9397A3889E74}"/>
    <cellStyle name="Comma 41 5 4" xfId="30888" xr:uid="{769C4427-9689-4434-BA5A-B955FE425D4A}"/>
    <cellStyle name="Comma 41 6" xfId="9570" xr:uid="{1FB30668-045A-4A4B-89B2-0BCEEC3DC5BF}"/>
    <cellStyle name="Comma 41 6 2" xfId="11079" xr:uid="{CA5732CE-D86A-4675-BA6C-D40E58A3769A}"/>
    <cellStyle name="Comma 41 6 2 2" xfId="12573" xr:uid="{874465F1-88C5-423B-AE0F-F77BEF851C24}"/>
    <cellStyle name="Comma 41 6 2 2 2" xfId="17809" xr:uid="{BCE46016-04F3-4B95-AD5D-1D0B21E90726}"/>
    <cellStyle name="Comma 41 6 2 2 2 2" xfId="28275" xr:uid="{6CDEAA03-3473-4F5A-A996-8C2C54196975}"/>
    <cellStyle name="Comma 41 6 2 2 2 2 2" xfId="49944" xr:uid="{04439149-3E5A-4317-A0D1-51A942DD241E}"/>
    <cellStyle name="Comma 41 6 2 2 2 3" xfId="39478" xr:uid="{1E9AC986-A96F-4A03-9064-F8624C69A936}"/>
    <cellStyle name="Comma 41 6 2 2 3" xfId="23043" xr:uid="{F74167AD-02EA-450B-8162-8562A43E4C02}"/>
    <cellStyle name="Comma 41 6 2 2 3 2" xfId="44712" xr:uid="{6F3EE7D2-C06A-4C17-838A-AD8FCC4A9286}"/>
    <cellStyle name="Comma 41 6 2 2 4" xfId="34246" xr:uid="{3344990A-6360-45B9-91A7-2BC86BF97080}"/>
    <cellStyle name="Comma 41 6 2 3" xfId="16315" xr:uid="{BC6520A8-9FBF-46A5-97EA-0F0F903CF2EA}"/>
    <cellStyle name="Comma 41 6 2 3 2" xfId="26781" xr:uid="{48C44621-02D1-445C-BFBE-744A5576994A}"/>
    <cellStyle name="Comma 41 6 2 3 2 2" xfId="48450" xr:uid="{014447F3-3E80-4C38-AA12-DD43D1263DAF}"/>
    <cellStyle name="Comma 41 6 2 3 3" xfId="37984" xr:uid="{F07944A2-201E-4695-BE0F-EA4F39FE40EA}"/>
    <cellStyle name="Comma 41 6 2 4" xfId="21549" xr:uid="{434C0ACC-C615-498E-9E04-5463C0335CE5}"/>
    <cellStyle name="Comma 41 6 2 4 2" xfId="43218" xr:uid="{EB4314C0-6134-48CF-A256-26D045B59E44}"/>
    <cellStyle name="Comma 41 6 2 5" xfId="32752" xr:uid="{6207305B-0312-4F3F-B6EB-3CC2CB347CCA}"/>
    <cellStyle name="Comma 41 6 3" xfId="10332" xr:uid="{7D574533-4BDD-4EA1-966E-3BBB31C651B8}"/>
    <cellStyle name="Comma 41 6 3 2" xfId="15568" xr:uid="{A68B76EA-1843-4B47-9049-CD1568AB95EC}"/>
    <cellStyle name="Comma 41 6 3 2 2" xfId="26034" xr:uid="{363C4F16-BF7B-44D7-9478-9FEB3B19B5DC}"/>
    <cellStyle name="Comma 41 6 3 2 2 2" xfId="47703" xr:uid="{B49B0A55-683F-4878-A6EC-B84909747F62}"/>
    <cellStyle name="Comma 41 6 3 2 3" xfId="37237" xr:uid="{B13BBB4C-DBF8-4458-8883-ECD584C8F2F4}"/>
    <cellStyle name="Comma 41 6 3 3" xfId="20802" xr:uid="{9BAEF9AB-1FFB-4762-96B4-33FD800D5769}"/>
    <cellStyle name="Comma 41 6 3 3 2" xfId="42471" xr:uid="{379A45FE-9449-44F1-8BC4-44CCCD96BBA3}"/>
    <cellStyle name="Comma 41 6 3 4" xfId="32005" xr:uid="{07C2FA74-DDBF-490D-ACFC-46F5AFA38D62}"/>
    <cellStyle name="Comma 41 6 4" xfId="11826" xr:uid="{9E9EEDEA-A58B-4E65-B515-AE2AC36F66B2}"/>
    <cellStyle name="Comma 41 6 4 2" xfId="17062" xr:uid="{1BD81750-D38C-4406-9A3C-FD2EF289F99F}"/>
    <cellStyle name="Comma 41 6 4 2 2" xfId="27528" xr:uid="{DFA484DD-8B05-45BE-B72F-E31BD4A3D2E7}"/>
    <cellStyle name="Comma 41 6 4 2 2 2" xfId="49197" xr:uid="{DB76BF3C-C591-4943-82D8-13EBF68DE604}"/>
    <cellStyle name="Comma 41 6 4 2 3" xfId="38731" xr:uid="{2AC91C7D-2234-49F2-ABB8-BCE3C840C8A3}"/>
    <cellStyle name="Comma 41 6 4 3" xfId="22296" xr:uid="{B2A70B6E-D82B-47A2-9D72-007BB622685F}"/>
    <cellStyle name="Comma 41 6 4 3 2" xfId="43965" xr:uid="{8C49F8D8-DB40-47C9-976D-B43076400768}"/>
    <cellStyle name="Comma 41 6 4 4" xfId="33499" xr:uid="{D7D696ED-BCB2-44DB-B901-220D5FEA76E1}"/>
    <cellStyle name="Comma 41 6 5" xfId="14069" xr:uid="{A169B7F6-369A-4FD0-8EB5-1066C6508084}"/>
    <cellStyle name="Comma 41 6 5 2" xfId="19301" xr:uid="{08ACC38C-137A-4769-B98D-86A18FC92F4C}"/>
    <cellStyle name="Comma 41 6 5 2 2" xfId="29767" xr:uid="{A9D40CEF-3923-45C6-B14B-D00A8D0D4180}"/>
    <cellStyle name="Comma 41 6 5 2 2 2" xfId="51436" xr:uid="{AE205DC2-0C2B-4883-9EB0-F14631BA824D}"/>
    <cellStyle name="Comma 41 6 5 2 3" xfId="40970" xr:uid="{0D905AA7-13E9-4223-9D85-EBF029481012}"/>
    <cellStyle name="Comma 41 6 5 3" xfId="24535" xr:uid="{5D80586C-017E-4EB4-9CB4-86D56005EABF}"/>
    <cellStyle name="Comma 41 6 5 3 2" xfId="46204" xr:uid="{C40518E6-CE38-4695-B7B6-847E01C419A4}"/>
    <cellStyle name="Comma 41 6 5 4" xfId="35738" xr:uid="{C0802C2F-BADD-4F44-B162-0A2372A64080}"/>
    <cellStyle name="Comma 41 6 6" xfId="14822" xr:uid="{F55BF234-569C-4AFA-BDA8-BD8269EE4372}"/>
    <cellStyle name="Comma 41 6 6 2" xfId="25288" xr:uid="{943CBA00-2CE7-4CAA-85AA-6F9C3CDF665F}"/>
    <cellStyle name="Comma 41 6 6 2 2" xfId="46957" xr:uid="{BDBD7ADE-B923-44C0-BD70-5038A5492BA3}"/>
    <cellStyle name="Comma 41 6 6 3" xfId="36491" xr:uid="{8F64891B-0D40-4E2C-AB8C-A30C4390785C}"/>
    <cellStyle name="Comma 41 6 7" xfId="20056" xr:uid="{06043903-7BE9-448E-A43E-11F3B45A159D}"/>
    <cellStyle name="Comma 41 6 7 2" xfId="41725" xr:uid="{01A9CF6F-8FD1-4F9D-BBF3-9A9E8AC1BC53}"/>
    <cellStyle name="Comma 41 6 8" xfId="31259" xr:uid="{CB5240E8-6B8B-4436-8372-E8E12984195A}"/>
    <cellStyle name="Comma 41 7" xfId="13327" xr:uid="{5119F675-D935-47CA-9B53-8E838BB557FB}"/>
    <cellStyle name="Comma 41 7 2" xfId="18559" xr:uid="{79042992-6DD8-4E7E-8CA8-B729C348BFFB}"/>
    <cellStyle name="Comma 41 7 2 2" xfId="29025" xr:uid="{E4CC0B10-A200-492C-B74C-70D6866D1821}"/>
    <cellStyle name="Comma 41 7 2 2 2" xfId="50694" xr:uid="{6911735A-75A9-451A-A1A1-E90C5F134782}"/>
    <cellStyle name="Comma 41 7 2 3" xfId="40228" xr:uid="{CE4FA608-C919-4DDE-8002-11A814EF865D}"/>
    <cellStyle name="Comma 41 7 3" xfId="23793" xr:uid="{660CAD05-FC5B-49BF-A5BD-0C23112554C6}"/>
    <cellStyle name="Comma 41 7 3 2" xfId="45462" xr:uid="{8524B86B-D0D0-42FE-B6D1-A47FB900E8B4}"/>
    <cellStyle name="Comma 41 7 4" xfId="34996" xr:uid="{14B22064-720B-495F-A2EF-B70A41544A15}"/>
    <cellStyle name="Comma 41 8" xfId="30517" xr:uid="{A2A30AFE-B291-4682-8AFC-08A082634F4C}"/>
    <cellStyle name="Comma 42" xfId="328" xr:uid="{00000000-0005-0000-0000-000062020000}"/>
    <cellStyle name="Comma 42 2" xfId="532" xr:uid="{00000000-0005-0000-0000-000063020000}"/>
    <cellStyle name="Comma 42 2 2" xfId="9305" xr:uid="{00000000-0005-0000-0000-000064020000}"/>
    <cellStyle name="Comma 42 2 2 2" xfId="10054" xr:uid="{3B729CEB-D80B-4EDE-9682-F0FBFF13A629}"/>
    <cellStyle name="Comma 42 2 2 2 2" xfId="11563" xr:uid="{CC35BA57-3180-45F0-B326-2DCDB2E28F66}"/>
    <cellStyle name="Comma 42 2 2 2 2 2" xfId="13057" xr:uid="{B93F068A-53BC-46EB-9763-CCBDC558C08E}"/>
    <cellStyle name="Comma 42 2 2 2 2 2 2" xfId="18293" xr:uid="{87D09C98-11EB-42DC-A389-9C6670C5380F}"/>
    <cellStyle name="Comma 42 2 2 2 2 2 2 2" xfId="28759" xr:uid="{4BDF45D3-2F1E-425C-84C0-DB7F07DAB76F}"/>
    <cellStyle name="Comma 42 2 2 2 2 2 2 2 2" xfId="50428" xr:uid="{0347FBE0-D3C1-4A1B-B022-3CF94A325A44}"/>
    <cellStyle name="Comma 42 2 2 2 2 2 2 3" xfId="39962" xr:uid="{E7E161A6-1BB5-4F53-8429-DCF23A2CB97B}"/>
    <cellStyle name="Comma 42 2 2 2 2 2 3" xfId="23527" xr:uid="{6D2D2F17-1EFE-4BB8-A898-4D5E159EE083}"/>
    <cellStyle name="Comma 42 2 2 2 2 2 3 2" xfId="45196" xr:uid="{5B8372E9-4AEC-4AFE-86C8-D4CD9FCDE221}"/>
    <cellStyle name="Comma 42 2 2 2 2 2 4" xfId="34730" xr:uid="{14DED82D-5DAC-4875-AC8F-F74517D7F045}"/>
    <cellStyle name="Comma 42 2 2 2 2 3" xfId="16799" xr:uid="{ABCD7E96-109A-4D07-A70A-80D6625FB4AC}"/>
    <cellStyle name="Comma 42 2 2 2 2 3 2" xfId="27265" xr:uid="{14AE0460-2AD6-476F-A929-AB09371F0D6D}"/>
    <cellStyle name="Comma 42 2 2 2 2 3 2 2" xfId="48934" xr:uid="{2E5A18C7-762D-4A9D-96C9-0C19A0732BEA}"/>
    <cellStyle name="Comma 42 2 2 2 2 3 3" xfId="38468" xr:uid="{A006E219-1DC0-4DE8-8C8A-BC006AC452DA}"/>
    <cellStyle name="Comma 42 2 2 2 2 4" xfId="22033" xr:uid="{C3A24F65-1009-4189-8DA5-46AA740CB0DE}"/>
    <cellStyle name="Comma 42 2 2 2 2 4 2" xfId="43702" xr:uid="{978B72B3-4302-4C2D-811C-224983DA7C3C}"/>
    <cellStyle name="Comma 42 2 2 2 2 5" xfId="33236" xr:uid="{6CB350C2-AD5C-4889-8561-786EBCFF775A}"/>
    <cellStyle name="Comma 42 2 2 2 3" xfId="10816" xr:uid="{6F23830B-6B49-4D3E-BCB2-901CC339CDE8}"/>
    <cellStyle name="Comma 42 2 2 2 3 2" xfId="16052" xr:uid="{A1D663A9-9BCA-4B17-B4BD-6C9C247FCD90}"/>
    <cellStyle name="Comma 42 2 2 2 3 2 2" xfId="26518" xr:uid="{35DCD5DB-2C1A-439E-B23C-819924A8AA54}"/>
    <cellStyle name="Comma 42 2 2 2 3 2 2 2" xfId="48187" xr:uid="{46F18A9D-39D8-4942-ABBD-975794FB0194}"/>
    <cellStyle name="Comma 42 2 2 2 3 2 3" xfId="37721" xr:uid="{A4B0F0C7-FC35-4B9B-B45C-B5A967042308}"/>
    <cellStyle name="Comma 42 2 2 2 3 3" xfId="21286" xr:uid="{18E2B783-5BA1-4E86-A101-13ADD600800B}"/>
    <cellStyle name="Comma 42 2 2 2 3 3 2" xfId="42955" xr:uid="{B52536D1-83D4-474C-9AFA-B7F3973FC3CE}"/>
    <cellStyle name="Comma 42 2 2 2 3 4" xfId="32489" xr:uid="{BDCA60B1-831D-4AF6-8A40-C6803A37BA10}"/>
    <cellStyle name="Comma 42 2 2 2 4" xfId="12310" xr:uid="{F194C892-4C1D-4CC6-8F5A-ACAE3A92C193}"/>
    <cellStyle name="Comma 42 2 2 2 4 2" xfId="17546" xr:uid="{5464BE90-49E2-4751-B62A-56958BDB7806}"/>
    <cellStyle name="Comma 42 2 2 2 4 2 2" xfId="28012" xr:uid="{F115C6B6-78D0-4B4B-90B4-16E5ECD2C717}"/>
    <cellStyle name="Comma 42 2 2 2 4 2 2 2" xfId="49681" xr:uid="{C89E6F4C-66AF-4A9F-A545-442DDDDDE17B}"/>
    <cellStyle name="Comma 42 2 2 2 4 2 3" xfId="39215" xr:uid="{DF8437E0-B7F0-4714-9A55-043398473EB1}"/>
    <cellStyle name="Comma 42 2 2 2 4 3" xfId="22780" xr:uid="{59FA0629-2F6E-4B4E-9786-9097A5839185}"/>
    <cellStyle name="Comma 42 2 2 2 4 3 2" xfId="44449" xr:uid="{D928F061-76D3-4F09-AEEA-07C1E1DC173F}"/>
    <cellStyle name="Comma 42 2 2 2 4 4" xfId="33983" xr:uid="{DB788E91-6D57-41F0-A180-D7F84D2C73F1}"/>
    <cellStyle name="Comma 42 2 2 2 5" xfId="14553" xr:uid="{A8EDBA63-D94E-447E-B80A-EB63050A76BE}"/>
    <cellStyle name="Comma 42 2 2 2 5 2" xfId="19785" xr:uid="{CE155833-6EB2-4D77-9F2E-1A3415624289}"/>
    <cellStyle name="Comma 42 2 2 2 5 2 2" xfId="30251" xr:uid="{BDDB86C2-E509-4AF4-B3BD-47F9A586FB48}"/>
    <cellStyle name="Comma 42 2 2 2 5 2 2 2" xfId="51920" xr:uid="{985EA392-B3F7-43E8-A0A5-6DFA8CC945ED}"/>
    <cellStyle name="Comma 42 2 2 2 5 2 3" xfId="41454" xr:uid="{51CB0080-C5E8-45A2-9108-AAFCEBBCEABC}"/>
    <cellStyle name="Comma 42 2 2 2 5 3" xfId="25019" xr:uid="{032EF7E7-29FA-4CDE-B7CA-AD3612102C3E}"/>
    <cellStyle name="Comma 42 2 2 2 5 3 2" xfId="46688" xr:uid="{A32DCCBC-88AC-4468-AC82-FBA679B88F46}"/>
    <cellStyle name="Comma 42 2 2 2 5 4" xfId="36222" xr:uid="{2A3F0029-D85A-4E17-9466-13A451FDEF74}"/>
    <cellStyle name="Comma 42 2 2 2 6" xfId="15306" xr:uid="{06D36782-4951-4E35-8A37-B946EC0A1C92}"/>
    <cellStyle name="Comma 42 2 2 2 6 2" xfId="25772" xr:uid="{483096AE-37E7-4109-8512-DE4B51191C66}"/>
    <cellStyle name="Comma 42 2 2 2 6 2 2" xfId="47441" xr:uid="{1B7E05B7-4A01-4791-99EF-01A4258DD0B4}"/>
    <cellStyle name="Comma 42 2 2 2 6 3" xfId="36975" xr:uid="{BA56DE4B-1321-4CC8-B15F-AC05DAE59159}"/>
    <cellStyle name="Comma 42 2 2 2 7" xfId="20540" xr:uid="{ADFDD395-8656-49CC-9FBB-193960CC886D}"/>
    <cellStyle name="Comma 42 2 2 2 7 2" xfId="42209" xr:uid="{CBCE9B05-2EC1-46B2-A020-D8687A6022DF}"/>
    <cellStyle name="Comma 42 2 2 2 8" xfId="31743" xr:uid="{6DB97971-424F-4D66-BEC3-75C87A0B6A46}"/>
    <cellStyle name="Comma 42 2 2 3" xfId="13808" xr:uid="{4A138E31-126B-41BB-A55E-5C3CAB6BE512}"/>
    <cellStyle name="Comma 42 2 2 3 2" xfId="19040" xr:uid="{DBC6ED0F-540A-4487-99B2-21E53AEC567D}"/>
    <cellStyle name="Comma 42 2 2 3 2 2" xfId="29506" xr:uid="{E53ADA54-AA0F-4D22-A623-2CEF341971DE}"/>
    <cellStyle name="Comma 42 2 2 3 2 2 2" xfId="51175" xr:uid="{5B46532F-B9C9-43B5-B100-0582A4DDFD8F}"/>
    <cellStyle name="Comma 42 2 2 3 2 3" xfId="40709" xr:uid="{7D9CF10C-6BA0-4DBC-AD98-90F1D7EF977B}"/>
    <cellStyle name="Comma 42 2 2 3 3" xfId="24274" xr:uid="{A915B580-9313-481B-8334-71CE7AB02588}"/>
    <cellStyle name="Comma 42 2 2 3 3 2" xfId="45943" xr:uid="{213A071E-A736-4209-A481-41DAA88C82FA}"/>
    <cellStyle name="Comma 42 2 2 3 4" xfId="35477" xr:uid="{CD2946D6-679B-4AE0-AD87-4320D67E8633}"/>
    <cellStyle name="Comma 42 2 2 4" xfId="30998" xr:uid="{41F885A9-36CB-4595-8B99-78053EBD933F}"/>
    <cellStyle name="Comma 42 2 3" xfId="9680" xr:uid="{71FBEDE8-CC17-4D4A-97D8-3165F18DC901}"/>
    <cellStyle name="Comma 42 2 3 2" xfId="11189" xr:uid="{E3AC0CFD-2E82-4B9B-A8BE-48BC92E5F95B}"/>
    <cellStyle name="Comma 42 2 3 2 2" xfId="12683" xr:uid="{F4393D7D-9C0B-4838-9363-C5068032A3ED}"/>
    <cellStyle name="Comma 42 2 3 2 2 2" xfId="17919" xr:uid="{8761DDE6-9A54-4769-9C81-12C270004191}"/>
    <cellStyle name="Comma 42 2 3 2 2 2 2" xfId="28385" xr:uid="{AB63BCF9-4ADC-4483-9A67-DFAF3BC6EFCC}"/>
    <cellStyle name="Comma 42 2 3 2 2 2 2 2" xfId="50054" xr:uid="{BACAFCBB-8E81-44FD-8B45-42DEDAF9E44D}"/>
    <cellStyle name="Comma 42 2 3 2 2 2 3" xfId="39588" xr:uid="{0306F5E4-2289-4BCE-A21E-A7D346A2DBDC}"/>
    <cellStyle name="Comma 42 2 3 2 2 3" xfId="23153" xr:uid="{EC52BED3-48A2-407A-8CE6-8E5F555E9D2C}"/>
    <cellStyle name="Comma 42 2 3 2 2 3 2" xfId="44822" xr:uid="{50CA1CF8-8B54-4E7F-8DF9-AB1FF6ACB019}"/>
    <cellStyle name="Comma 42 2 3 2 2 4" xfId="34356" xr:uid="{5DD4EBD5-F1BA-43E1-87FD-13698E946AE2}"/>
    <cellStyle name="Comma 42 2 3 2 3" xfId="16425" xr:uid="{18129904-F322-4444-9C9B-7AFC8A00BFA2}"/>
    <cellStyle name="Comma 42 2 3 2 3 2" xfId="26891" xr:uid="{90F1E276-2FA3-48BF-811F-F89E5C366B43}"/>
    <cellStyle name="Comma 42 2 3 2 3 2 2" xfId="48560" xr:uid="{5CBD7396-CD26-4448-8B03-E35413FEF9A2}"/>
    <cellStyle name="Comma 42 2 3 2 3 3" xfId="38094" xr:uid="{0E453EE1-D5E2-4F4D-B33D-BB540305142A}"/>
    <cellStyle name="Comma 42 2 3 2 4" xfId="21659" xr:uid="{1391A7F8-5F8A-4A53-9E8D-871BF0FA1CA3}"/>
    <cellStyle name="Comma 42 2 3 2 4 2" xfId="43328" xr:uid="{4335F5F3-B469-466D-84A3-4EFCEBB76314}"/>
    <cellStyle name="Comma 42 2 3 2 5" xfId="32862" xr:uid="{D0479133-DEAD-4934-912C-C368F40290AC}"/>
    <cellStyle name="Comma 42 2 3 3" xfId="10442" xr:uid="{467AAE88-29BC-42E2-B2BD-9DB208716098}"/>
    <cellStyle name="Comma 42 2 3 3 2" xfId="15678" xr:uid="{0AB1041E-D1BB-4AC2-BA71-671992599343}"/>
    <cellStyle name="Comma 42 2 3 3 2 2" xfId="26144" xr:uid="{4D65A02D-B13F-4434-938B-65F24243CC5E}"/>
    <cellStyle name="Comma 42 2 3 3 2 2 2" xfId="47813" xr:uid="{805B8F6A-9F87-4E36-B5BA-B0EF3509FB90}"/>
    <cellStyle name="Comma 42 2 3 3 2 3" xfId="37347" xr:uid="{E7E06B0D-493B-4397-A3CF-813FBAC3C20C}"/>
    <cellStyle name="Comma 42 2 3 3 3" xfId="20912" xr:uid="{42D19DD8-312B-41F8-AF25-EC903A772C69}"/>
    <cellStyle name="Comma 42 2 3 3 3 2" xfId="42581" xr:uid="{E89FF438-F9E3-415C-A7EB-FE6333D486A2}"/>
    <cellStyle name="Comma 42 2 3 3 4" xfId="32115" xr:uid="{A789087C-7F6A-414A-A5D9-90E1DA37AC61}"/>
    <cellStyle name="Comma 42 2 3 4" xfId="11936" xr:uid="{4228A1E7-1E89-4FDF-ADD8-62ACC0BE8A6A}"/>
    <cellStyle name="Comma 42 2 3 4 2" xfId="17172" xr:uid="{D21756D0-A9B9-4BEB-B3D6-8064FA1FC52C}"/>
    <cellStyle name="Comma 42 2 3 4 2 2" xfId="27638" xr:uid="{25DE3EF4-BA09-4948-ACC3-7FC8F6ACD7A6}"/>
    <cellStyle name="Comma 42 2 3 4 2 2 2" xfId="49307" xr:uid="{03EFBC63-1C1B-4D60-9918-D0B7C309811E}"/>
    <cellStyle name="Comma 42 2 3 4 2 3" xfId="38841" xr:uid="{6C5F3FA1-CCA0-4024-9386-77B983912A75}"/>
    <cellStyle name="Comma 42 2 3 4 3" xfId="22406" xr:uid="{7AA36E48-C619-47A4-BE5A-5EC23028EC52}"/>
    <cellStyle name="Comma 42 2 3 4 3 2" xfId="44075" xr:uid="{0C58F368-9F78-4801-A12E-9033D63EE7D7}"/>
    <cellStyle name="Comma 42 2 3 4 4" xfId="33609" xr:uid="{A248BB12-77E4-440B-A036-E4810F40DFB4}"/>
    <cellStyle name="Comma 42 2 3 5" xfId="14179" xr:uid="{6511E050-0EB8-45A1-ACBF-6D2718D827CD}"/>
    <cellStyle name="Comma 42 2 3 5 2" xfId="19411" xr:uid="{D011FDDC-BA24-430B-89A1-4626A924BADE}"/>
    <cellStyle name="Comma 42 2 3 5 2 2" xfId="29877" xr:uid="{F3F320F3-3E00-48ED-93E4-B0F0C049A082}"/>
    <cellStyle name="Comma 42 2 3 5 2 2 2" xfId="51546" xr:uid="{0F2E1511-38F2-44D6-853D-BD27CF9DABCF}"/>
    <cellStyle name="Comma 42 2 3 5 2 3" xfId="41080" xr:uid="{E08A5A05-D5BE-47C8-97EE-4C1E1BE296EF}"/>
    <cellStyle name="Comma 42 2 3 5 3" xfId="24645" xr:uid="{3E8AFA13-C761-4498-95B3-F95BAE015C8F}"/>
    <cellStyle name="Comma 42 2 3 5 3 2" xfId="46314" xr:uid="{E6CD7E0B-319D-47A4-AACE-89DBB21CD164}"/>
    <cellStyle name="Comma 42 2 3 5 4" xfId="35848" xr:uid="{C0572ECC-920D-4F6F-B483-818E4E3876F7}"/>
    <cellStyle name="Comma 42 2 3 6" xfId="14932" xr:uid="{6BDE3389-1715-473D-B44D-ED495D36EC76}"/>
    <cellStyle name="Comma 42 2 3 6 2" xfId="25398" xr:uid="{7A126046-3AC0-4B79-91AF-762D6F056C44}"/>
    <cellStyle name="Comma 42 2 3 6 2 2" xfId="47067" xr:uid="{B2692249-C5DD-42C0-A6D2-88B7CDB3D86D}"/>
    <cellStyle name="Comma 42 2 3 6 3" xfId="36601" xr:uid="{5990C5E8-14A8-4C85-9FC4-2F91DDD22D21}"/>
    <cellStyle name="Comma 42 2 3 7" xfId="20166" xr:uid="{7ED9E3AA-41CD-43ED-9789-B62D296919B7}"/>
    <cellStyle name="Comma 42 2 3 7 2" xfId="41835" xr:uid="{00074DBE-F4C1-49EF-ABDF-9D0DFD367392}"/>
    <cellStyle name="Comma 42 2 3 8" xfId="31369" xr:uid="{8735C48B-3867-4E04-8FF5-505EE74FC803}"/>
    <cellStyle name="Comma 42 2 4" xfId="13437" xr:uid="{8C1AE629-09D7-4FE5-8FB3-BB4B5CB30A42}"/>
    <cellStyle name="Comma 42 2 4 2" xfId="18669" xr:uid="{AC8B953A-AD8C-492B-91B5-6724D370B9A9}"/>
    <cellStyle name="Comma 42 2 4 2 2" xfId="29135" xr:uid="{4FEB9463-3C81-4A12-B8CE-D64476547D78}"/>
    <cellStyle name="Comma 42 2 4 2 2 2" xfId="50804" xr:uid="{DBA03647-365E-4136-8100-FAD0EE87FA3A}"/>
    <cellStyle name="Comma 42 2 4 2 3" xfId="40338" xr:uid="{05C80D34-3013-4AF2-8F63-FFDCA9C84D02}"/>
    <cellStyle name="Comma 42 2 4 3" xfId="23903" xr:uid="{34426733-492B-47B2-B4AB-4402B540F432}"/>
    <cellStyle name="Comma 42 2 4 3 2" xfId="45572" xr:uid="{9335C126-8B47-4E5A-97BC-D5CE8DFAB56D}"/>
    <cellStyle name="Comma 42 2 4 4" xfId="35106" xr:uid="{04AC3F21-416C-4723-A307-207C81C2633D}"/>
    <cellStyle name="Comma 42 2 5" xfId="30627" xr:uid="{15CD20DB-FB39-44C2-B369-B70A94BC26B3}"/>
    <cellStyle name="Comma 42 3" xfId="1766" xr:uid="{00000000-0005-0000-0000-000065020000}"/>
    <cellStyle name="Comma 42 3 2" xfId="9428" xr:uid="{00000000-0005-0000-0000-000066020000}"/>
    <cellStyle name="Comma 42 3 2 2" xfId="10177" xr:uid="{A2509A3D-7DE7-4E07-8B84-41D09E3BE521}"/>
    <cellStyle name="Comma 42 3 2 2 2" xfId="11686" xr:uid="{F8DE3BE5-EC7A-45AD-A59C-1BF33A375A3C}"/>
    <cellStyle name="Comma 42 3 2 2 2 2" xfId="13180" xr:uid="{B4EA54AF-C8DB-448E-8AA9-1430DE553896}"/>
    <cellStyle name="Comma 42 3 2 2 2 2 2" xfId="18416" xr:uid="{0200DE69-E9E1-426A-842A-B8D745FEACC8}"/>
    <cellStyle name="Comma 42 3 2 2 2 2 2 2" xfId="28882" xr:uid="{83F7E216-F01B-45F1-9AF6-4916BE359F0D}"/>
    <cellStyle name="Comma 42 3 2 2 2 2 2 2 2" xfId="50551" xr:uid="{E7C40F6A-490C-4BBD-A093-6AADE1E88587}"/>
    <cellStyle name="Comma 42 3 2 2 2 2 2 3" xfId="40085" xr:uid="{E283BDDA-C572-47CC-AABC-0C41B3EC6AAC}"/>
    <cellStyle name="Comma 42 3 2 2 2 2 3" xfId="23650" xr:uid="{546229DC-4B99-43DA-9678-013F74ABD2A9}"/>
    <cellStyle name="Comma 42 3 2 2 2 2 3 2" xfId="45319" xr:uid="{2AAE4F20-7D54-4363-9E24-0A1A22BD4DB9}"/>
    <cellStyle name="Comma 42 3 2 2 2 2 4" xfId="34853" xr:uid="{727AD796-DC96-4BCB-8EC8-DA29433C0949}"/>
    <cellStyle name="Comma 42 3 2 2 2 3" xfId="16922" xr:uid="{B16610E5-9971-4C33-95F3-BC49410F686D}"/>
    <cellStyle name="Comma 42 3 2 2 2 3 2" xfId="27388" xr:uid="{A7B101EE-4965-4673-90B7-405F5F9086EC}"/>
    <cellStyle name="Comma 42 3 2 2 2 3 2 2" xfId="49057" xr:uid="{B9C433C9-C2D9-4E8F-9984-90CB4E57B2C4}"/>
    <cellStyle name="Comma 42 3 2 2 2 3 3" xfId="38591" xr:uid="{D4FBB499-7029-42F3-AA76-C3379CD8E3C3}"/>
    <cellStyle name="Comma 42 3 2 2 2 4" xfId="22156" xr:uid="{D14BD45E-49EE-48E4-8CFB-DF796632EF8B}"/>
    <cellStyle name="Comma 42 3 2 2 2 4 2" xfId="43825" xr:uid="{B9459571-AED5-405A-8278-CFF342F79256}"/>
    <cellStyle name="Comma 42 3 2 2 2 5" xfId="33359" xr:uid="{7086FB48-8FCB-44C8-AF7D-7EBC72C93290}"/>
    <cellStyle name="Comma 42 3 2 2 3" xfId="10939" xr:uid="{D48A4AAC-2AF7-43FC-95BB-4AA8814C8401}"/>
    <cellStyle name="Comma 42 3 2 2 3 2" xfId="16175" xr:uid="{2ABA63FE-509F-4C05-A4CE-9ECAB7299EC6}"/>
    <cellStyle name="Comma 42 3 2 2 3 2 2" xfId="26641" xr:uid="{4236CB50-AC3B-4D10-9227-C8E9A33133A0}"/>
    <cellStyle name="Comma 42 3 2 2 3 2 2 2" xfId="48310" xr:uid="{312EFAEE-2241-48AE-A03F-666F6788F6FD}"/>
    <cellStyle name="Comma 42 3 2 2 3 2 3" xfId="37844" xr:uid="{E9D11B7C-7823-4C8F-B7E8-EF85339D6E23}"/>
    <cellStyle name="Comma 42 3 2 2 3 3" xfId="21409" xr:uid="{92CACC8C-100A-471E-A979-3088D1EBBD42}"/>
    <cellStyle name="Comma 42 3 2 2 3 3 2" xfId="43078" xr:uid="{464A8BDB-24B5-4FFC-9D05-B857CD9706BE}"/>
    <cellStyle name="Comma 42 3 2 2 3 4" xfId="32612" xr:uid="{C6EAB28A-79FF-40F8-B3EA-F97CB78628EF}"/>
    <cellStyle name="Comma 42 3 2 2 4" xfId="12433" xr:uid="{D1F95F0F-E35F-46DA-BB93-B09F1F924FF4}"/>
    <cellStyle name="Comma 42 3 2 2 4 2" xfId="17669" xr:uid="{174BF7CD-91F2-406A-BAFE-5269F3B3A83A}"/>
    <cellStyle name="Comma 42 3 2 2 4 2 2" xfId="28135" xr:uid="{086913F7-2E2D-4F4A-A1BB-C9A8B0C79D97}"/>
    <cellStyle name="Comma 42 3 2 2 4 2 2 2" xfId="49804" xr:uid="{99BC86A2-A3AF-42D7-AF25-82D291AC596D}"/>
    <cellStyle name="Comma 42 3 2 2 4 2 3" xfId="39338" xr:uid="{777A9816-B934-4152-94C3-926EBBEA1592}"/>
    <cellStyle name="Comma 42 3 2 2 4 3" xfId="22903" xr:uid="{BAA4A7D3-4300-4883-8AA2-AC635CA0A446}"/>
    <cellStyle name="Comma 42 3 2 2 4 3 2" xfId="44572" xr:uid="{27BD8858-197B-4F46-BAAC-EEBA01DE9808}"/>
    <cellStyle name="Comma 42 3 2 2 4 4" xfId="34106" xr:uid="{BAECE5EB-86CF-48AC-9DD1-81EE4AB961EC}"/>
    <cellStyle name="Comma 42 3 2 2 5" xfId="14676" xr:uid="{17A542C9-0D90-4809-8EE0-9B09E22B0309}"/>
    <cellStyle name="Comma 42 3 2 2 5 2" xfId="19908" xr:uid="{893A2AC6-7388-445D-8E1D-DADA456FB50E}"/>
    <cellStyle name="Comma 42 3 2 2 5 2 2" xfId="30374" xr:uid="{D03030FD-F10E-48EC-86BF-C8868E1AEBBD}"/>
    <cellStyle name="Comma 42 3 2 2 5 2 2 2" xfId="52043" xr:uid="{0AA0E6FE-928E-4E4D-B171-228EDEEE615F}"/>
    <cellStyle name="Comma 42 3 2 2 5 2 3" xfId="41577" xr:uid="{897E1094-A6E5-41F8-BD8A-FA78749F2E95}"/>
    <cellStyle name="Comma 42 3 2 2 5 3" xfId="25142" xr:uid="{7DB1501F-5172-4E26-91F5-70E153CE49C4}"/>
    <cellStyle name="Comma 42 3 2 2 5 3 2" xfId="46811" xr:uid="{9C0DCE99-0436-4FD4-A5B0-4FCD83938CB8}"/>
    <cellStyle name="Comma 42 3 2 2 5 4" xfId="36345" xr:uid="{53D257C4-8DA6-4108-A68E-5291DFF02AEF}"/>
    <cellStyle name="Comma 42 3 2 2 6" xfId="15429" xr:uid="{C08A72F2-1564-4B44-906E-3621A3912BD1}"/>
    <cellStyle name="Comma 42 3 2 2 6 2" xfId="25895" xr:uid="{94E36208-85D7-44B2-8FDF-E962F1A3A638}"/>
    <cellStyle name="Comma 42 3 2 2 6 2 2" xfId="47564" xr:uid="{CD0B91FB-8E75-40E3-BD10-51398E9618CC}"/>
    <cellStyle name="Comma 42 3 2 2 6 3" xfId="37098" xr:uid="{A909C146-1E4C-4E3E-BF87-B7BAAB442B00}"/>
    <cellStyle name="Comma 42 3 2 2 7" xfId="20663" xr:uid="{E1F891F4-2A94-4563-AA03-0AA033AF54BC}"/>
    <cellStyle name="Comma 42 3 2 2 7 2" xfId="42332" xr:uid="{969A3B08-951A-48FD-9081-2BBC4D540191}"/>
    <cellStyle name="Comma 42 3 2 2 8" xfId="31866" xr:uid="{E9722ACB-C693-4919-93F8-A79514FA252E}"/>
    <cellStyle name="Comma 42 3 2 3" xfId="13931" xr:uid="{00589566-D2A9-4553-8A78-EF2FE805FCA2}"/>
    <cellStyle name="Comma 42 3 2 3 2" xfId="19163" xr:uid="{0BF5DCE7-C103-4CB1-BDCC-5FD81A95A16F}"/>
    <cellStyle name="Comma 42 3 2 3 2 2" xfId="29629" xr:uid="{221A9C2E-23A0-4532-96EA-3CFDC4479825}"/>
    <cellStyle name="Comma 42 3 2 3 2 2 2" xfId="51298" xr:uid="{7F8D6DF9-F916-4291-A828-2869864A78F7}"/>
    <cellStyle name="Comma 42 3 2 3 2 3" xfId="40832" xr:uid="{7EB717B8-F7BB-453C-BFC1-F92AB7494A6A}"/>
    <cellStyle name="Comma 42 3 2 3 3" xfId="24397" xr:uid="{8D35FDA5-DE20-4018-9541-9F0545A0EC6E}"/>
    <cellStyle name="Comma 42 3 2 3 3 2" xfId="46066" xr:uid="{EAAD787B-45C2-4F5C-87C5-D72A13A1F9B4}"/>
    <cellStyle name="Comma 42 3 2 3 4" xfId="35600" xr:uid="{B3551145-CF3C-4633-98DA-AD0D3511B738}"/>
    <cellStyle name="Comma 42 3 2 4" xfId="31121" xr:uid="{3163B0A9-2E80-4A32-A902-9ECDB3ED77C4}"/>
    <cellStyle name="Comma 42 3 3" xfId="9804" xr:uid="{2E78748F-E3EE-4662-BB55-766A181464C8}"/>
    <cellStyle name="Comma 42 3 3 2" xfId="11313" xr:uid="{07FEEBE3-5084-4DC7-B16D-C3AAC08738B5}"/>
    <cellStyle name="Comma 42 3 3 2 2" xfId="12807" xr:uid="{24475AB7-70AF-407D-9477-8F27EEE8F41D}"/>
    <cellStyle name="Comma 42 3 3 2 2 2" xfId="18043" xr:uid="{ABB6A355-6579-4089-B13E-98CE5009D5F8}"/>
    <cellStyle name="Comma 42 3 3 2 2 2 2" xfId="28509" xr:uid="{51FBFC1C-2284-4CC4-8A41-9FBA6959B875}"/>
    <cellStyle name="Comma 42 3 3 2 2 2 2 2" xfId="50178" xr:uid="{799F787B-7D15-4CA1-8656-22C8BA8CCCFC}"/>
    <cellStyle name="Comma 42 3 3 2 2 2 3" xfId="39712" xr:uid="{8B80E95E-79E2-485F-AFD7-CB84DF449A7D}"/>
    <cellStyle name="Comma 42 3 3 2 2 3" xfId="23277" xr:uid="{73E61B58-4796-459E-9E47-7D0AFFA7E6B9}"/>
    <cellStyle name="Comma 42 3 3 2 2 3 2" xfId="44946" xr:uid="{CCF00D28-5875-4EDC-82C4-B4CC395F0D70}"/>
    <cellStyle name="Comma 42 3 3 2 2 4" xfId="34480" xr:uid="{DB362AC1-FA04-43FD-A210-63907239EB9C}"/>
    <cellStyle name="Comma 42 3 3 2 3" xfId="16549" xr:uid="{0BEF41DC-A34E-4AF8-BAEC-0078A443D1B4}"/>
    <cellStyle name="Comma 42 3 3 2 3 2" xfId="27015" xr:uid="{28256652-9113-4552-AF7A-8193BB1E8525}"/>
    <cellStyle name="Comma 42 3 3 2 3 2 2" xfId="48684" xr:uid="{87CFBDB9-7519-4429-A601-8A29F4D514D0}"/>
    <cellStyle name="Comma 42 3 3 2 3 3" xfId="38218" xr:uid="{E8316B2B-1287-4005-BC95-113E1F7CEC38}"/>
    <cellStyle name="Comma 42 3 3 2 4" xfId="21783" xr:uid="{C166402D-EB52-4298-BEC9-EB06D3FA5BE8}"/>
    <cellStyle name="Comma 42 3 3 2 4 2" xfId="43452" xr:uid="{8D4A5420-C6CB-4C2C-9D88-9A01EA09BD3B}"/>
    <cellStyle name="Comma 42 3 3 2 5" xfId="32986" xr:uid="{404BFD9F-67AF-4934-8EDD-C8893FB94B7F}"/>
    <cellStyle name="Comma 42 3 3 3" xfId="10566" xr:uid="{C064D1A6-6682-464C-B9BB-38B05A0A3380}"/>
    <cellStyle name="Comma 42 3 3 3 2" xfId="15802" xr:uid="{6E94DDD4-D028-4917-A4AA-DC069CBCBC1B}"/>
    <cellStyle name="Comma 42 3 3 3 2 2" xfId="26268" xr:uid="{F05A4064-5300-49B7-B579-590C651B15EE}"/>
    <cellStyle name="Comma 42 3 3 3 2 2 2" xfId="47937" xr:uid="{6775A5A5-1568-4DE4-B97D-AF863651EE72}"/>
    <cellStyle name="Comma 42 3 3 3 2 3" xfId="37471" xr:uid="{C608E38E-02FE-4BCB-9A88-CFD1A571B35E}"/>
    <cellStyle name="Comma 42 3 3 3 3" xfId="21036" xr:uid="{E5F1C49A-6240-4F6C-9087-9279820F9809}"/>
    <cellStyle name="Comma 42 3 3 3 3 2" xfId="42705" xr:uid="{928E19FB-490D-4EAD-A7C4-EF6515CB5631}"/>
    <cellStyle name="Comma 42 3 3 3 4" xfId="32239" xr:uid="{84FF538C-EB20-43B0-8FDC-DBE8B97DFA5F}"/>
    <cellStyle name="Comma 42 3 3 4" xfId="12060" xr:uid="{214EFEA0-406E-4226-8221-23FEDF853929}"/>
    <cellStyle name="Comma 42 3 3 4 2" xfId="17296" xr:uid="{D3A1E3E3-EA29-4249-8DA7-DEA361011AC7}"/>
    <cellStyle name="Comma 42 3 3 4 2 2" xfId="27762" xr:uid="{D8C9B040-29E9-4A88-AAD4-9BB4D9F43CA5}"/>
    <cellStyle name="Comma 42 3 3 4 2 2 2" xfId="49431" xr:uid="{8F2144DA-F2DB-471A-8F32-FEF7839B1517}"/>
    <cellStyle name="Comma 42 3 3 4 2 3" xfId="38965" xr:uid="{CB4DEBCD-29D3-46D3-A570-0AA31E086589}"/>
    <cellStyle name="Comma 42 3 3 4 3" xfId="22530" xr:uid="{CEC3753E-D642-457F-89A3-0BD30CAC42E3}"/>
    <cellStyle name="Comma 42 3 3 4 3 2" xfId="44199" xr:uid="{424F3EA9-C372-4084-B9D1-D45AC336B4D4}"/>
    <cellStyle name="Comma 42 3 3 4 4" xfId="33733" xr:uid="{A54DE14E-6F72-4E1D-803B-CB58FF5D6C83}"/>
    <cellStyle name="Comma 42 3 3 5" xfId="14303" xr:uid="{708C4289-4A9B-4F6E-9111-E08964671B75}"/>
    <cellStyle name="Comma 42 3 3 5 2" xfId="19535" xr:uid="{3781D93E-BA82-410D-BFD3-B9297684939C}"/>
    <cellStyle name="Comma 42 3 3 5 2 2" xfId="30001" xr:uid="{BD7A2ECC-72E2-40B6-AE82-C2C584A223D4}"/>
    <cellStyle name="Comma 42 3 3 5 2 2 2" xfId="51670" xr:uid="{4723E8D3-31A0-487B-8937-8DD2262001D8}"/>
    <cellStyle name="Comma 42 3 3 5 2 3" xfId="41204" xr:uid="{99787666-103B-4964-8B35-A4EB51040D6F}"/>
    <cellStyle name="Comma 42 3 3 5 3" xfId="24769" xr:uid="{1CAF1E33-7E0D-4197-84B2-F38792548F87}"/>
    <cellStyle name="Comma 42 3 3 5 3 2" xfId="46438" xr:uid="{91F51DF4-B144-4899-9398-C558359B5731}"/>
    <cellStyle name="Comma 42 3 3 5 4" xfId="35972" xr:uid="{191052B0-0262-48EF-87E7-F50C45BC037F}"/>
    <cellStyle name="Comma 42 3 3 6" xfId="15056" xr:uid="{164AD1A5-5727-4569-AD67-5C3BABDD2232}"/>
    <cellStyle name="Comma 42 3 3 6 2" xfId="25522" xr:uid="{E1FABCCE-ADA6-4B6E-BA63-3DA4535F9044}"/>
    <cellStyle name="Comma 42 3 3 6 2 2" xfId="47191" xr:uid="{0815C6D5-5816-4A31-91BC-323C404587BD}"/>
    <cellStyle name="Comma 42 3 3 6 3" xfId="36725" xr:uid="{CD513636-D663-4BBE-A71C-EDE002D48110}"/>
    <cellStyle name="Comma 42 3 3 7" xfId="20290" xr:uid="{753D56B5-E85F-4AE2-95A8-79BEF9BFD861}"/>
    <cellStyle name="Comma 42 3 3 7 2" xfId="41959" xr:uid="{27A7BC5A-593A-43BA-9AD6-84C63D03AED2}"/>
    <cellStyle name="Comma 42 3 3 8" xfId="31493" xr:uid="{35B3C752-3DEB-4DFB-BEE4-083D980681B3}"/>
    <cellStyle name="Comma 42 3 4" xfId="13560" xr:uid="{A2A47578-3E26-4C16-8EFE-93CEE5075891}"/>
    <cellStyle name="Comma 42 3 4 2" xfId="18792" xr:uid="{46F55CD7-EBF1-4BCC-AC19-0C2E1647D27C}"/>
    <cellStyle name="Comma 42 3 4 2 2" xfId="29258" xr:uid="{09DB94BC-C620-4010-BD65-C36AA990048F}"/>
    <cellStyle name="Comma 42 3 4 2 2 2" xfId="50927" xr:uid="{B4463500-EB6C-4E30-AE99-CF0523CD0B0D}"/>
    <cellStyle name="Comma 42 3 4 2 3" xfId="40461" xr:uid="{79FEE575-213D-4EF1-BC8C-9592F234F1AD}"/>
    <cellStyle name="Comma 42 3 4 3" xfId="24026" xr:uid="{4CDACF65-AAB4-4EFB-A76C-7667B6D689CE}"/>
    <cellStyle name="Comma 42 3 4 3 2" xfId="45695" xr:uid="{78F7BF9D-360B-4876-B285-FF66BBD7E123}"/>
    <cellStyle name="Comma 42 3 4 4" xfId="35229" xr:uid="{50B8A1A3-7270-48E4-ADB8-06E6281E76F4}"/>
    <cellStyle name="Comma 42 3 5" xfId="30750" xr:uid="{EA453931-2281-426F-8F5F-462689F25BF3}"/>
    <cellStyle name="Comma 42 4" xfId="1726" xr:uid="{00000000-0005-0000-0000-000067020000}"/>
    <cellStyle name="Comma 42 4 2" xfId="9412" xr:uid="{00000000-0005-0000-0000-000068020000}"/>
    <cellStyle name="Comma 42 4 2 2" xfId="10161" xr:uid="{1D12ABE9-4888-4A83-8E58-6A856302839F}"/>
    <cellStyle name="Comma 42 4 2 2 2" xfId="11670" xr:uid="{02DC2E3D-B7F4-4C2A-8A14-F8CB30C0C74B}"/>
    <cellStyle name="Comma 42 4 2 2 2 2" xfId="13164" xr:uid="{4BD959DF-1D1C-46D2-A302-F8ACB6D236F5}"/>
    <cellStyle name="Comma 42 4 2 2 2 2 2" xfId="18400" xr:uid="{23F3FFDE-9DD9-420F-AFBB-5097D73A3AB6}"/>
    <cellStyle name="Comma 42 4 2 2 2 2 2 2" xfId="28866" xr:uid="{45D7A920-B2F8-41D1-8078-F1627769312A}"/>
    <cellStyle name="Comma 42 4 2 2 2 2 2 2 2" xfId="50535" xr:uid="{DF459385-209F-4F1A-A27B-550BC0B45574}"/>
    <cellStyle name="Comma 42 4 2 2 2 2 2 3" xfId="40069" xr:uid="{E1397325-1587-4CA5-9A21-DE61E350E7E2}"/>
    <cellStyle name="Comma 42 4 2 2 2 2 3" xfId="23634" xr:uid="{1EA912B3-62C1-4C0B-A1FB-B2CD37AD3026}"/>
    <cellStyle name="Comma 42 4 2 2 2 2 3 2" xfId="45303" xr:uid="{B14596F1-BD13-4DCF-B829-5DD00A10D507}"/>
    <cellStyle name="Comma 42 4 2 2 2 2 4" xfId="34837" xr:uid="{A50AFD38-E496-493C-9B0E-48F456013E76}"/>
    <cellStyle name="Comma 42 4 2 2 2 3" xfId="16906" xr:uid="{0D1F0920-B426-44D3-ADAA-1E875D32DF57}"/>
    <cellStyle name="Comma 42 4 2 2 2 3 2" xfId="27372" xr:uid="{09E9AF19-68A2-41B9-B581-357C8A957690}"/>
    <cellStyle name="Comma 42 4 2 2 2 3 2 2" xfId="49041" xr:uid="{A7E58D59-CF4B-45A7-B5C5-EB9142579A0F}"/>
    <cellStyle name="Comma 42 4 2 2 2 3 3" xfId="38575" xr:uid="{23851366-DB95-4649-A037-D2CD3AB7844E}"/>
    <cellStyle name="Comma 42 4 2 2 2 4" xfId="22140" xr:uid="{6C6335FC-8231-44DF-A0D3-6D5E2255AC45}"/>
    <cellStyle name="Comma 42 4 2 2 2 4 2" xfId="43809" xr:uid="{F2A709BA-6C5F-44AD-9B45-2011AFC9B9BB}"/>
    <cellStyle name="Comma 42 4 2 2 2 5" xfId="33343" xr:uid="{ABAE5E8C-5CDF-4D0E-90E8-99C61FFBB553}"/>
    <cellStyle name="Comma 42 4 2 2 3" xfId="10923" xr:uid="{08EA374E-7B20-4D27-8B54-D1D5D4597985}"/>
    <cellStyle name="Comma 42 4 2 2 3 2" xfId="16159" xr:uid="{1529256C-9088-4B53-9466-F2B13F0ADFB2}"/>
    <cellStyle name="Comma 42 4 2 2 3 2 2" xfId="26625" xr:uid="{AC16D89E-0907-455E-990B-20E86C170413}"/>
    <cellStyle name="Comma 42 4 2 2 3 2 2 2" xfId="48294" xr:uid="{27E29284-B3FD-4DEF-9585-BE21541F9953}"/>
    <cellStyle name="Comma 42 4 2 2 3 2 3" xfId="37828" xr:uid="{089216DE-21F3-44E4-AD52-91D1CEC47C53}"/>
    <cellStyle name="Comma 42 4 2 2 3 3" xfId="21393" xr:uid="{BD52A4E0-B694-4132-B559-35959DE3F499}"/>
    <cellStyle name="Comma 42 4 2 2 3 3 2" xfId="43062" xr:uid="{BFC9B5BB-649A-4B68-B171-F6BBA4D8B60C}"/>
    <cellStyle name="Comma 42 4 2 2 3 4" xfId="32596" xr:uid="{99B1F418-33BC-4E06-A554-80BA62D9C015}"/>
    <cellStyle name="Comma 42 4 2 2 4" xfId="12417" xr:uid="{93BFF415-1DEB-45C1-8360-9B1D620C2CAB}"/>
    <cellStyle name="Comma 42 4 2 2 4 2" xfId="17653" xr:uid="{0ED2BABB-C73B-4F64-9380-16F425EEECB9}"/>
    <cellStyle name="Comma 42 4 2 2 4 2 2" xfId="28119" xr:uid="{16F76364-EA28-4E3A-BBC0-6DD6CF640392}"/>
    <cellStyle name="Comma 42 4 2 2 4 2 2 2" xfId="49788" xr:uid="{49699785-2F02-4F09-B9B3-EBB5D856D8E1}"/>
    <cellStyle name="Comma 42 4 2 2 4 2 3" xfId="39322" xr:uid="{6027653D-69EA-42A1-9781-66168AE01BC6}"/>
    <cellStyle name="Comma 42 4 2 2 4 3" xfId="22887" xr:uid="{5D70D3D9-97B5-4C49-8603-9934D4FF8942}"/>
    <cellStyle name="Comma 42 4 2 2 4 3 2" xfId="44556" xr:uid="{6C1541C8-4B3B-45E2-AC9A-184D40CC0483}"/>
    <cellStyle name="Comma 42 4 2 2 4 4" xfId="34090" xr:uid="{F1A5E220-183A-4694-B97F-B697DDE98848}"/>
    <cellStyle name="Comma 42 4 2 2 5" xfId="14660" xr:uid="{0C6D8F9F-7B4E-4F85-BEC0-A282BD2DF4FC}"/>
    <cellStyle name="Comma 42 4 2 2 5 2" xfId="19892" xr:uid="{8C12E52D-84DE-41F3-81C3-D8FB9FCABC77}"/>
    <cellStyle name="Comma 42 4 2 2 5 2 2" xfId="30358" xr:uid="{9E339ABE-2E2F-4B9E-995C-4603B9229439}"/>
    <cellStyle name="Comma 42 4 2 2 5 2 2 2" xfId="52027" xr:uid="{CE99054A-3809-49BD-8F83-3C58B919F8A3}"/>
    <cellStyle name="Comma 42 4 2 2 5 2 3" xfId="41561" xr:uid="{C053EABB-8565-4BB1-8A2A-0702C1F34EE4}"/>
    <cellStyle name="Comma 42 4 2 2 5 3" xfId="25126" xr:uid="{EEBC65EE-790A-4FC5-957F-BC36CC011669}"/>
    <cellStyle name="Comma 42 4 2 2 5 3 2" xfId="46795" xr:uid="{FA030892-3883-4FFB-8F4E-6DFF9242EE7C}"/>
    <cellStyle name="Comma 42 4 2 2 5 4" xfId="36329" xr:uid="{2617D2D9-0AC2-4510-9D7B-98369CAB0C45}"/>
    <cellStyle name="Comma 42 4 2 2 6" xfId="15413" xr:uid="{9676DA36-2289-4E92-880A-0AE6B2098BEB}"/>
    <cellStyle name="Comma 42 4 2 2 6 2" xfId="25879" xr:uid="{658A20E6-CB2A-40A1-8E09-71FCAD930D05}"/>
    <cellStyle name="Comma 42 4 2 2 6 2 2" xfId="47548" xr:uid="{6A19E9A1-A4B1-4B06-B984-0A3C25A50B35}"/>
    <cellStyle name="Comma 42 4 2 2 6 3" xfId="37082" xr:uid="{B8C0AAE0-3D81-447E-8062-06CB871DEBD0}"/>
    <cellStyle name="Comma 42 4 2 2 7" xfId="20647" xr:uid="{46D77754-3A46-4896-B9FE-3718B5CA0876}"/>
    <cellStyle name="Comma 42 4 2 2 7 2" xfId="42316" xr:uid="{866D431D-C822-4E99-99A7-505D99AB9563}"/>
    <cellStyle name="Comma 42 4 2 2 8" xfId="31850" xr:uid="{E888AF9E-F0C4-4B1C-A5B2-1C05F5251C64}"/>
    <cellStyle name="Comma 42 4 2 3" xfId="13915" xr:uid="{B3DCC3CB-571E-44AC-B14D-DA2FE348260F}"/>
    <cellStyle name="Comma 42 4 2 3 2" xfId="19147" xr:uid="{64676E08-6F58-45D7-8374-1B53EEB6EE78}"/>
    <cellStyle name="Comma 42 4 2 3 2 2" xfId="29613" xr:uid="{F87CB027-D92C-45FE-B5AB-8DB656136EA9}"/>
    <cellStyle name="Comma 42 4 2 3 2 2 2" xfId="51282" xr:uid="{9ECBD95F-E548-4414-8873-1CBB0AF8596B}"/>
    <cellStyle name="Comma 42 4 2 3 2 3" xfId="40816" xr:uid="{CC627629-191B-4728-BA8B-33F8C4C06020}"/>
    <cellStyle name="Comma 42 4 2 3 3" xfId="24381" xr:uid="{C91F60E3-8FB7-4B2E-B9EA-F2E2668C919E}"/>
    <cellStyle name="Comma 42 4 2 3 3 2" xfId="46050" xr:uid="{01BFB3B8-E83D-40CA-A9ED-915F64042AA1}"/>
    <cellStyle name="Comma 42 4 2 3 4" xfId="35584" xr:uid="{E68770A6-EE81-4103-BB29-21E60164CE48}"/>
    <cellStyle name="Comma 42 4 2 4" xfId="31105" xr:uid="{A1FBBC71-640C-4A15-8348-3DF54BC8CD84}"/>
    <cellStyle name="Comma 42 4 3" xfId="9788" xr:uid="{2A5CE1EB-98BA-4410-85D9-B206541D0A1E}"/>
    <cellStyle name="Comma 42 4 3 2" xfId="11297" xr:uid="{2B59818A-2463-4EF2-9319-3EF315D3FF7A}"/>
    <cellStyle name="Comma 42 4 3 2 2" xfId="12791" xr:uid="{47CDE618-5B93-4A81-B03D-2448E2AABBF8}"/>
    <cellStyle name="Comma 42 4 3 2 2 2" xfId="18027" xr:uid="{6989BFC7-2C65-4E87-8446-421EA10DB143}"/>
    <cellStyle name="Comma 42 4 3 2 2 2 2" xfId="28493" xr:uid="{138FEC17-5FC2-4426-8A42-85F57A58B065}"/>
    <cellStyle name="Comma 42 4 3 2 2 2 2 2" xfId="50162" xr:uid="{DBFBC3DF-F717-473E-9C46-38A28D9ABB4C}"/>
    <cellStyle name="Comma 42 4 3 2 2 2 3" xfId="39696" xr:uid="{3ABC78C3-13B3-4431-B2D6-B3C0014F6304}"/>
    <cellStyle name="Comma 42 4 3 2 2 3" xfId="23261" xr:uid="{7308087F-EC53-450E-89B2-1F1E5C8983BD}"/>
    <cellStyle name="Comma 42 4 3 2 2 3 2" xfId="44930" xr:uid="{377A27D1-6095-45FE-84A3-807094C834BE}"/>
    <cellStyle name="Comma 42 4 3 2 2 4" xfId="34464" xr:uid="{51B078F7-2D01-45D5-9BCE-0448530439D5}"/>
    <cellStyle name="Comma 42 4 3 2 3" xfId="16533" xr:uid="{DEA83F5C-C0F4-4F5D-AE1B-E6109066855D}"/>
    <cellStyle name="Comma 42 4 3 2 3 2" xfId="26999" xr:uid="{773CB63F-5E46-4F65-A339-5352BA136D6B}"/>
    <cellStyle name="Comma 42 4 3 2 3 2 2" xfId="48668" xr:uid="{07D4EEF5-0A54-4FFE-906B-6BFC16D95163}"/>
    <cellStyle name="Comma 42 4 3 2 3 3" xfId="38202" xr:uid="{4C2C8E76-31E4-4C76-9873-740CB1C6377E}"/>
    <cellStyle name="Comma 42 4 3 2 4" xfId="21767" xr:uid="{F08D60B5-2934-455E-B218-6A9792F0CD9D}"/>
    <cellStyle name="Comma 42 4 3 2 4 2" xfId="43436" xr:uid="{40FFC294-D451-4CEF-9A8E-B903C152497B}"/>
    <cellStyle name="Comma 42 4 3 2 5" xfId="32970" xr:uid="{BA4599D8-588A-44CC-8AF9-04A5AA1C2118}"/>
    <cellStyle name="Comma 42 4 3 3" xfId="10550" xr:uid="{EC842AB4-D8A7-4018-B3EE-5B29A08E5B68}"/>
    <cellStyle name="Comma 42 4 3 3 2" xfId="15786" xr:uid="{CC6D6668-EDA7-46C7-BCA8-305C49B726E6}"/>
    <cellStyle name="Comma 42 4 3 3 2 2" xfId="26252" xr:uid="{E127F38E-5D4B-4F9C-A46C-B4B60DD4B950}"/>
    <cellStyle name="Comma 42 4 3 3 2 2 2" xfId="47921" xr:uid="{47ED2DC1-5C56-4278-8ABD-BA47AAF5688E}"/>
    <cellStyle name="Comma 42 4 3 3 2 3" xfId="37455" xr:uid="{987C4153-D0DF-4F9B-8298-0077C99DCDE3}"/>
    <cellStyle name="Comma 42 4 3 3 3" xfId="21020" xr:uid="{1AA73086-C3AA-4966-AE81-C050783A8F9B}"/>
    <cellStyle name="Comma 42 4 3 3 3 2" xfId="42689" xr:uid="{67C8A2BA-EE80-46DE-99E6-6117212AA7A7}"/>
    <cellStyle name="Comma 42 4 3 3 4" xfId="32223" xr:uid="{CFA65A8B-A5D8-4509-9EAF-14D803684E3A}"/>
    <cellStyle name="Comma 42 4 3 4" xfId="12044" xr:uid="{65DE7DD9-0280-45DD-8E52-8B6C89892974}"/>
    <cellStyle name="Comma 42 4 3 4 2" xfId="17280" xr:uid="{8F29EE90-C71D-4101-966D-F075B56274CC}"/>
    <cellStyle name="Comma 42 4 3 4 2 2" xfId="27746" xr:uid="{39FF93FB-6A4D-4F81-8733-C5E474B14535}"/>
    <cellStyle name="Comma 42 4 3 4 2 2 2" xfId="49415" xr:uid="{298705E0-BC49-44D4-884F-53D4BA743969}"/>
    <cellStyle name="Comma 42 4 3 4 2 3" xfId="38949" xr:uid="{81290A05-9CED-451F-AD9B-4D3B689CC50E}"/>
    <cellStyle name="Comma 42 4 3 4 3" xfId="22514" xr:uid="{5EF7C22B-9B85-448F-9ED9-363FB7C029D1}"/>
    <cellStyle name="Comma 42 4 3 4 3 2" xfId="44183" xr:uid="{B61C2306-1718-48F6-AB4C-A10177FF72C4}"/>
    <cellStyle name="Comma 42 4 3 4 4" xfId="33717" xr:uid="{354127D9-AD80-40B5-9188-C4CEE2609917}"/>
    <cellStyle name="Comma 42 4 3 5" xfId="14287" xr:uid="{260723F2-9438-4823-A470-D974416E4F6F}"/>
    <cellStyle name="Comma 42 4 3 5 2" xfId="19519" xr:uid="{04BE1F72-24E3-40C3-81B7-69A2D116687E}"/>
    <cellStyle name="Comma 42 4 3 5 2 2" xfId="29985" xr:uid="{CA15C0BC-93F5-4DFB-A401-999C84F09DE2}"/>
    <cellStyle name="Comma 42 4 3 5 2 2 2" xfId="51654" xr:uid="{5915BB3B-763C-4DF1-87FF-79EF7E685167}"/>
    <cellStyle name="Comma 42 4 3 5 2 3" xfId="41188" xr:uid="{F0E3CC5D-E545-4E0A-A33D-2FF8C7900CEE}"/>
    <cellStyle name="Comma 42 4 3 5 3" xfId="24753" xr:uid="{0A60BF9E-F2B7-42BA-8BF3-7226933F96E1}"/>
    <cellStyle name="Comma 42 4 3 5 3 2" xfId="46422" xr:uid="{F75044C2-5556-4EBE-B224-22A3C79A0DD1}"/>
    <cellStyle name="Comma 42 4 3 5 4" xfId="35956" xr:uid="{1FC98C23-832C-4559-9992-8DF4B408D002}"/>
    <cellStyle name="Comma 42 4 3 6" xfId="15040" xr:uid="{263263AA-5B0F-4E7F-9D3B-5D4FAFF155BB}"/>
    <cellStyle name="Comma 42 4 3 6 2" xfId="25506" xr:uid="{9CEF5F62-D37C-481E-9501-3C83F596856F}"/>
    <cellStyle name="Comma 42 4 3 6 2 2" xfId="47175" xr:uid="{614CFE06-D981-4ACB-9EC9-729D48DE75F6}"/>
    <cellStyle name="Comma 42 4 3 6 3" xfId="36709" xr:uid="{0842140F-0E06-4CBB-A25E-3294FD6FE071}"/>
    <cellStyle name="Comma 42 4 3 7" xfId="20274" xr:uid="{A79E1C82-78A1-4440-B94C-4491D7CAEB62}"/>
    <cellStyle name="Comma 42 4 3 7 2" xfId="41943" xr:uid="{9174E3DE-1CBA-4FC8-A674-A5D72CCD2548}"/>
    <cellStyle name="Comma 42 4 3 8" xfId="31477" xr:uid="{977ECCC9-F64B-4A98-B4B0-83C54CB050D0}"/>
    <cellStyle name="Comma 42 4 4" xfId="13544" xr:uid="{12255C34-C3DC-4D1D-946A-C7AF3E93C57D}"/>
    <cellStyle name="Comma 42 4 4 2" xfId="18776" xr:uid="{4AB68053-2755-4DB9-8B37-30DD187BBEAB}"/>
    <cellStyle name="Comma 42 4 4 2 2" xfId="29242" xr:uid="{F3588C24-7628-4FB6-9F5C-C086AAF564C6}"/>
    <cellStyle name="Comma 42 4 4 2 2 2" xfId="50911" xr:uid="{1C7A6806-C633-4A8F-93DC-C6CAAB644F28}"/>
    <cellStyle name="Comma 42 4 4 2 3" xfId="40445" xr:uid="{BF6116F5-8D99-4068-A8CA-6432D04FB24C}"/>
    <cellStyle name="Comma 42 4 4 3" xfId="24010" xr:uid="{DF469D6C-C776-4B3F-B09D-7231AAB4F185}"/>
    <cellStyle name="Comma 42 4 4 3 2" xfId="45679" xr:uid="{B27BE467-0933-4930-ACFF-86EA6042E86F}"/>
    <cellStyle name="Comma 42 4 4 4" xfId="35213" xr:uid="{DE326FD0-821B-48C6-B5F7-FA87D4F027DD}"/>
    <cellStyle name="Comma 42 4 5" xfId="30734" xr:uid="{88493970-DD34-412F-A0D6-886317301492}"/>
    <cellStyle name="Comma 42 5" xfId="9202" xr:uid="{00000000-0005-0000-0000-000069020000}"/>
    <cellStyle name="Comma 42 5 2" xfId="9951" xr:uid="{F3405AD9-EF09-4319-8CE3-74355ADBD21B}"/>
    <cellStyle name="Comma 42 5 2 2" xfId="11460" xr:uid="{7F6B77B1-B7FB-42D1-8E59-35483CF16F86}"/>
    <cellStyle name="Comma 42 5 2 2 2" xfId="12954" xr:uid="{6C604D19-68A6-464F-87E7-EE9C729CC944}"/>
    <cellStyle name="Comma 42 5 2 2 2 2" xfId="18190" xr:uid="{AB9D1A74-7EFD-4291-BD39-EC35E6190429}"/>
    <cellStyle name="Comma 42 5 2 2 2 2 2" xfId="28656" xr:uid="{C90193DD-63BB-4395-A11B-61E062C6829A}"/>
    <cellStyle name="Comma 42 5 2 2 2 2 2 2" xfId="50325" xr:uid="{A97347C7-8CAA-4949-99D1-EAE8761F0857}"/>
    <cellStyle name="Comma 42 5 2 2 2 2 3" xfId="39859" xr:uid="{6011D90B-77BB-4F2B-9CEB-5C8389CA0952}"/>
    <cellStyle name="Comma 42 5 2 2 2 3" xfId="23424" xr:uid="{CA6FBBB2-6175-4B54-A6FC-A831FA49D46F}"/>
    <cellStyle name="Comma 42 5 2 2 2 3 2" xfId="45093" xr:uid="{46E00490-3ED2-418C-ACB1-2AD5578ADAEB}"/>
    <cellStyle name="Comma 42 5 2 2 2 4" xfId="34627" xr:uid="{32FD1B06-CFC0-4974-8B6D-91BA9B45B4F5}"/>
    <cellStyle name="Comma 42 5 2 2 3" xfId="16696" xr:uid="{1EF43CF3-FA48-4767-9ECC-FCA02B85C083}"/>
    <cellStyle name="Comma 42 5 2 2 3 2" xfId="27162" xr:uid="{4A13F7BB-E729-45A8-B966-137B6758E23A}"/>
    <cellStyle name="Comma 42 5 2 2 3 2 2" xfId="48831" xr:uid="{0DE8F929-1B31-4B37-A417-F516457778AE}"/>
    <cellStyle name="Comma 42 5 2 2 3 3" xfId="38365" xr:uid="{6C554C09-7EFF-442B-81DC-D44E04C8CF79}"/>
    <cellStyle name="Comma 42 5 2 2 4" xfId="21930" xr:uid="{0C5E0A35-BA9A-4D3D-AAA4-5A5FCC1B4710}"/>
    <cellStyle name="Comma 42 5 2 2 4 2" xfId="43599" xr:uid="{77D51ACB-C4F9-43FC-8923-3D26230E3786}"/>
    <cellStyle name="Comma 42 5 2 2 5" xfId="33133" xr:uid="{18FE1602-1A25-4278-8863-9D0A435A3766}"/>
    <cellStyle name="Comma 42 5 2 3" xfId="10713" xr:uid="{A4A8A5DC-7F63-4F6A-AF08-670D9A5F2A6A}"/>
    <cellStyle name="Comma 42 5 2 3 2" xfId="15949" xr:uid="{99A499B0-0ED7-46B4-AF52-C194BF835AC5}"/>
    <cellStyle name="Comma 42 5 2 3 2 2" xfId="26415" xr:uid="{6646E5B8-42F6-4B03-BE6B-CC60792D818A}"/>
    <cellStyle name="Comma 42 5 2 3 2 2 2" xfId="48084" xr:uid="{E45C1A69-2690-4C40-A118-5860BEA578AC}"/>
    <cellStyle name="Comma 42 5 2 3 2 3" xfId="37618" xr:uid="{8C0B2CCD-6397-477F-A3CF-4F38E1EEB65A}"/>
    <cellStyle name="Comma 42 5 2 3 3" xfId="21183" xr:uid="{723BB361-5041-42C5-8DC5-A211D11F49C1}"/>
    <cellStyle name="Comma 42 5 2 3 3 2" xfId="42852" xr:uid="{57253B8C-D03B-416A-B44B-EB9BF6AF2C1E}"/>
    <cellStyle name="Comma 42 5 2 3 4" xfId="32386" xr:uid="{19236A05-78BE-4299-8AFE-AE66C66A55F6}"/>
    <cellStyle name="Comma 42 5 2 4" xfId="12207" xr:uid="{7CEDF539-BFA0-47F9-8F16-06B69A68E298}"/>
    <cellStyle name="Comma 42 5 2 4 2" xfId="17443" xr:uid="{C2203B50-E311-48EF-B3FE-FA67D58D4A6C}"/>
    <cellStyle name="Comma 42 5 2 4 2 2" xfId="27909" xr:uid="{753B1220-1607-48C6-9A5D-3A5450AD2796}"/>
    <cellStyle name="Comma 42 5 2 4 2 2 2" xfId="49578" xr:uid="{5D702BDE-9FCF-4316-BE67-E98E421F3A35}"/>
    <cellStyle name="Comma 42 5 2 4 2 3" xfId="39112" xr:uid="{836B8E48-2E95-4785-97CF-FC6052923F53}"/>
    <cellStyle name="Comma 42 5 2 4 3" xfId="22677" xr:uid="{4AD54BED-7CA2-4D69-9D94-DA80F7EB081F}"/>
    <cellStyle name="Comma 42 5 2 4 3 2" xfId="44346" xr:uid="{DC233768-C82F-41EA-882C-BB92A136E4E6}"/>
    <cellStyle name="Comma 42 5 2 4 4" xfId="33880" xr:uid="{08FCDE84-58D3-460B-8FE2-81982C74316C}"/>
    <cellStyle name="Comma 42 5 2 5" xfId="14450" xr:uid="{97CE8FCE-454F-47DF-AD3E-43BA80C6E4B3}"/>
    <cellStyle name="Comma 42 5 2 5 2" xfId="19682" xr:uid="{82AA982A-B76F-4718-AB82-90227F63781C}"/>
    <cellStyle name="Comma 42 5 2 5 2 2" xfId="30148" xr:uid="{A754E8A3-B3AF-4F49-937E-F1C0F7CB4327}"/>
    <cellStyle name="Comma 42 5 2 5 2 2 2" xfId="51817" xr:uid="{D1C9412E-9365-4BCE-9468-CAC73748F705}"/>
    <cellStyle name="Comma 42 5 2 5 2 3" xfId="41351" xr:uid="{02A7D880-709B-4873-AC30-49F636302376}"/>
    <cellStyle name="Comma 42 5 2 5 3" xfId="24916" xr:uid="{79D78846-7521-411F-B1CD-51DDBDD402A2}"/>
    <cellStyle name="Comma 42 5 2 5 3 2" xfId="46585" xr:uid="{B3813550-F06C-455A-8FA5-8B8F6B2E88F4}"/>
    <cellStyle name="Comma 42 5 2 5 4" xfId="36119" xr:uid="{544B2A87-47AC-4A23-B282-02FAB3FF0815}"/>
    <cellStyle name="Comma 42 5 2 6" xfId="15203" xr:uid="{C1E04D30-DA5E-4A4F-981C-8B53ED56808F}"/>
    <cellStyle name="Comma 42 5 2 6 2" xfId="25669" xr:uid="{B3513C77-EC6C-4020-8CFC-C46B796CF80D}"/>
    <cellStyle name="Comma 42 5 2 6 2 2" xfId="47338" xr:uid="{66134AC2-C67C-4E55-93B7-CA55F37DAE33}"/>
    <cellStyle name="Comma 42 5 2 6 3" xfId="36872" xr:uid="{1316E4E1-2326-4C70-A04F-44035F3F0DEB}"/>
    <cellStyle name="Comma 42 5 2 7" xfId="20437" xr:uid="{A2F962C8-A569-494E-AA92-95CDA582FD68}"/>
    <cellStyle name="Comma 42 5 2 7 2" xfId="42106" xr:uid="{0B72269B-09DD-4718-9D41-F5B8870008E0}"/>
    <cellStyle name="Comma 42 5 2 8" xfId="31640" xr:uid="{D6F8853F-5951-42F0-8B22-5ADD3EF8D596}"/>
    <cellStyle name="Comma 42 5 3" xfId="13705" xr:uid="{276903AA-4661-45B2-BB2F-9EC5A53AE413}"/>
    <cellStyle name="Comma 42 5 3 2" xfId="18937" xr:uid="{28EDF435-1E08-4073-B990-AD54358D8F16}"/>
    <cellStyle name="Comma 42 5 3 2 2" xfId="29403" xr:uid="{E8F88408-FDAA-458C-A0D6-64DA902E5641}"/>
    <cellStyle name="Comma 42 5 3 2 2 2" xfId="51072" xr:uid="{125789FF-935F-4827-8B2D-CED5BCEF1A8F}"/>
    <cellStyle name="Comma 42 5 3 2 3" xfId="40606" xr:uid="{786AE046-8ED8-4450-BDBE-D31AAFC4C0C2}"/>
    <cellStyle name="Comma 42 5 3 3" xfId="24171" xr:uid="{D43C0D16-9682-4C3D-A7F1-AAEEC27B5667}"/>
    <cellStyle name="Comma 42 5 3 3 2" xfId="45840" xr:uid="{C8D50F58-0FD0-4C8B-8176-9F15AA0C49B9}"/>
    <cellStyle name="Comma 42 5 3 4" xfId="35374" xr:uid="{DE7E5B69-C592-40CB-941D-6BBCAB76B880}"/>
    <cellStyle name="Comma 42 5 4" xfId="30895" xr:uid="{1A3481DA-ABB5-4240-9C37-BBFA2AA30C6C}"/>
    <cellStyle name="Comma 42 6" xfId="9577" xr:uid="{13E26517-9E68-47B1-8CC1-A64B02D9AC01}"/>
    <cellStyle name="Comma 42 6 2" xfId="11086" xr:uid="{526AD2E7-F555-403E-9971-3B0BC6B8C126}"/>
    <cellStyle name="Comma 42 6 2 2" xfId="12580" xr:uid="{6E147251-E753-41BB-B301-B4200B73E205}"/>
    <cellStyle name="Comma 42 6 2 2 2" xfId="17816" xr:uid="{0C4D70ED-43DA-4837-9E38-A1B51192FB33}"/>
    <cellStyle name="Comma 42 6 2 2 2 2" xfId="28282" xr:uid="{4CD1A651-4059-4C9B-9114-434319DB2692}"/>
    <cellStyle name="Comma 42 6 2 2 2 2 2" xfId="49951" xr:uid="{9B589626-3EA3-43EC-8CAA-673C27C97E9B}"/>
    <cellStyle name="Comma 42 6 2 2 2 3" xfId="39485" xr:uid="{F1900061-E808-454F-8FCF-33E98F4ECD1C}"/>
    <cellStyle name="Comma 42 6 2 2 3" xfId="23050" xr:uid="{E17BF395-27E7-4CA9-9501-5F6A9F4A699C}"/>
    <cellStyle name="Comma 42 6 2 2 3 2" xfId="44719" xr:uid="{D25DE5B6-BE51-4808-A017-ED2B0ED267F6}"/>
    <cellStyle name="Comma 42 6 2 2 4" xfId="34253" xr:uid="{DAC7E337-BE2E-4F6A-9FF5-832B27DB0713}"/>
    <cellStyle name="Comma 42 6 2 3" xfId="16322" xr:uid="{EC60993A-ABC3-4192-A0BE-E644E69D930F}"/>
    <cellStyle name="Comma 42 6 2 3 2" xfId="26788" xr:uid="{CEC238B7-9807-4E56-9E7C-ADC9323A3A48}"/>
    <cellStyle name="Comma 42 6 2 3 2 2" xfId="48457" xr:uid="{957FE7C2-76DF-4184-A740-E4F071BF7E64}"/>
    <cellStyle name="Comma 42 6 2 3 3" xfId="37991" xr:uid="{DB7EDAF3-6AF6-4532-A0E0-1F6CB3483D55}"/>
    <cellStyle name="Comma 42 6 2 4" xfId="21556" xr:uid="{3D235EA9-45AC-40EE-83F8-85E01E09C4B1}"/>
    <cellStyle name="Comma 42 6 2 4 2" xfId="43225" xr:uid="{4FDC3783-1925-4A75-A6DA-12E8B64EE5EF}"/>
    <cellStyle name="Comma 42 6 2 5" xfId="32759" xr:uid="{1B29FA8E-5211-42FC-95BE-F16046A62DF8}"/>
    <cellStyle name="Comma 42 6 3" xfId="10339" xr:uid="{885ACF42-7319-4D10-8A04-C4942C923CBD}"/>
    <cellStyle name="Comma 42 6 3 2" xfId="15575" xr:uid="{A098D2F8-1A0F-464D-92B7-8C17CE4AEDA2}"/>
    <cellStyle name="Comma 42 6 3 2 2" xfId="26041" xr:uid="{CC355E88-9E50-4D3A-906D-E68962678D7F}"/>
    <cellStyle name="Comma 42 6 3 2 2 2" xfId="47710" xr:uid="{DE049F57-145B-439F-96F5-3D0499AEDB06}"/>
    <cellStyle name="Comma 42 6 3 2 3" xfId="37244" xr:uid="{88F0F9C8-677A-477D-A026-082396B49E2C}"/>
    <cellStyle name="Comma 42 6 3 3" xfId="20809" xr:uid="{9216B1EC-491F-4DA0-9782-622D393BFF5F}"/>
    <cellStyle name="Comma 42 6 3 3 2" xfId="42478" xr:uid="{073001C5-CB97-4A6E-AEB7-805D5031AE63}"/>
    <cellStyle name="Comma 42 6 3 4" xfId="32012" xr:uid="{B2831D6D-B27C-4E1E-9873-6296B586646F}"/>
    <cellStyle name="Comma 42 6 4" xfId="11833" xr:uid="{35104A54-365C-4E3A-A68F-4BB03922DD1C}"/>
    <cellStyle name="Comma 42 6 4 2" xfId="17069" xr:uid="{7A82D638-E103-40C7-96BB-1E8AA84947AC}"/>
    <cellStyle name="Comma 42 6 4 2 2" xfId="27535" xr:uid="{814FF803-D88A-4230-9C4A-10C1C0418EE9}"/>
    <cellStyle name="Comma 42 6 4 2 2 2" xfId="49204" xr:uid="{253C2EB8-D864-4A73-86B2-F380A2AF29CA}"/>
    <cellStyle name="Comma 42 6 4 2 3" xfId="38738" xr:uid="{34BAAD17-8742-4667-8CBD-2BA6DCBEAEBE}"/>
    <cellStyle name="Comma 42 6 4 3" xfId="22303" xr:uid="{7181408B-6266-49DD-892C-7055B1E1EF29}"/>
    <cellStyle name="Comma 42 6 4 3 2" xfId="43972" xr:uid="{20DC31CA-29DD-470A-B1B4-540DF3815C86}"/>
    <cellStyle name="Comma 42 6 4 4" xfId="33506" xr:uid="{708B64E0-2323-42F4-B586-94B730198C04}"/>
    <cellStyle name="Comma 42 6 5" xfId="14076" xr:uid="{F6931008-6FF7-46A3-9C91-2DF0938D7A0B}"/>
    <cellStyle name="Comma 42 6 5 2" xfId="19308" xr:uid="{C091103E-BCFD-465F-A4D0-8D4C0FDAF7DA}"/>
    <cellStyle name="Comma 42 6 5 2 2" xfId="29774" xr:uid="{9FCF9A2D-C065-4396-AA54-C3E1ED6D962D}"/>
    <cellStyle name="Comma 42 6 5 2 2 2" xfId="51443" xr:uid="{5A8A9FED-CCCC-462A-9A73-C30C8C2CD274}"/>
    <cellStyle name="Comma 42 6 5 2 3" xfId="40977" xr:uid="{A2328E0D-25BC-449C-A028-82428E8F7227}"/>
    <cellStyle name="Comma 42 6 5 3" xfId="24542" xr:uid="{290E5CCD-4660-40B0-A415-F5E87311A972}"/>
    <cellStyle name="Comma 42 6 5 3 2" xfId="46211" xr:uid="{AE9A8250-9FB8-4B78-A253-2C69CDA6C1D9}"/>
    <cellStyle name="Comma 42 6 5 4" xfId="35745" xr:uid="{DBE74F7E-5D63-4E4B-9F99-DD1B58554263}"/>
    <cellStyle name="Comma 42 6 6" xfId="14829" xr:uid="{C2FED2C1-3183-4E72-ACB8-EF26E7C8C8DF}"/>
    <cellStyle name="Comma 42 6 6 2" xfId="25295" xr:uid="{C5E1CA6B-CFEB-4DC0-9BA0-254E46A0382D}"/>
    <cellStyle name="Comma 42 6 6 2 2" xfId="46964" xr:uid="{88D2F724-F5DA-45E2-8BC6-E4BDEFD4A04C}"/>
    <cellStyle name="Comma 42 6 6 3" xfId="36498" xr:uid="{4CC67DC6-B62F-4BEE-8716-864E539B5FFA}"/>
    <cellStyle name="Comma 42 6 7" xfId="20063" xr:uid="{EBE715E4-D6FB-4321-82D4-C519F96728CD}"/>
    <cellStyle name="Comma 42 6 7 2" xfId="41732" xr:uid="{36D25377-6E7B-4900-93AE-9AAB9A738FC2}"/>
    <cellStyle name="Comma 42 6 8" xfId="31266" xr:uid="{8BA69D30-C1A1-40B8-AE53-8B3FCBE95640}"/>
    <cellStyle name="Comma 42 7" xfId="13334" xr:uid="{2240DD5F-CA8A-4DBC-B9CC-580C8AD6956A}"/>
    <cellStyle name="Comma 42 7 2" xfId="18566" xr:uid="{B82D5391-38DD-4486-8439-CB3409729009}"/>
    <cellStyle name="Comma 42 7 2 2" xfId="29032" xr:uid="{06CF5B31-2CA0-4E8A-9D29-334B2E47E83C}"/>
    <cellStyle name="Comma 42 7 2 2 2" xfId="50701" xr:uid="{2768617A-D0C6-4866-A622-3C955B488AD9}"/>
    <cellStyle name="Comma 42 7 2 3" xfId="40235" xr:uid="{6F51D27B-8654-4A06-90F2-2D8EE8E3A550}"/>
    <cellStyle name="Comma 42 7 3" xfId="23800" xr:uid="{C34576E6-E466-4C1A-9AA6-B28E6976D939}"/>
    <cellStyle name="Comma 42 7 3 2" xfId="45469" xr:uid="{00380D6A-5D49-432A-921D-0BA9CB43040B}"/>
    <cellStyle name="Comma 42 7 4" xfId="35003" xr:uid="{1A94CFC2-3D2C-4054-80A0-B99DBA42F990}"/>
    <cellStyle name="Comma 42 8" xfId="30524" xr:uid="{664970D8-8B79-46BF-B938-AA31C2F6CDF2}"/>
    <cellStyle name="Comma 43" xfId="322" xr:uid="{00000000-0005-0000-0000-00006A020000}"/>
    <cellStyle name="Comma 43 2" xfId="526" xr:uid="{00000000-0005-0000-0000-00006B020000}"/>
    <cellStyle name="Comma 43 2 2" xfId="9299" xr:uid="{00000000-0005-0000-0000-00006C020000}"/>
    <cellStyle name="Comma 43 2 2 2" xfId="10048" xr:uid="{55072018-4DDA-452D-B08A-84FA800F6CFE}"/>
    <cellStyle name="Comma 43 2 2 2 2" xfId="11557" xr:uid="{9AF11095-B431-4C7B-BE96-3ED738306FC8}"/>
    <cellStyle name="Comma 43 2 2 2 2 2" xfId="13051" xr:uid="{BCAD9463-1D37-447E-934C-A74E6691278D}"/>
    <cellStyle name="Comma 43 2 2 2 2 2 2" xfId="18287" xr:uid="{5C76C982-06CB-456D-9C31-B1C14ABD3D32}"/>
    <cellStyle name="Comma 43 2 2 2 2 2 2 2" xfId="28753" xr:uid="{91B1B124-43B1-4261-926E-9A3F05920482}"/>
    <cellStyle name="Comma 43 2 2 2 2 2 2 2 2" xfId="50422" xr:uid="{54C82B3F-6223-43DF-A00C-12D5FC236886}"/>
    <cellStyle name="Comma 43 2 2 2 2 2 2 3" xfId="39956" xr:uid="{97521B1D-310C-40C4-B0BE-15B54356FB9B}"/>
    <cellStyle name="Comma 43 2 2 2 2 2 3" xfId="23521" xr:uid="{F429F691-D60E-45A6-9753-D8B8B4F609EC}"/>
    <cellStyle name="Comma 43 2 2 2 2 2 3 2" xfId="45190" xr:uid="{B598E730-1638-4C47-BCDE-D58E7126F88F}"/>
    <cellStyle name="Comma 43 2 2 2 2 2 4" xfId="34724" xr:uid="{23F73284-CCC3-41A5-BAB7-8C2EB24946AA}"/>
    <cellStyle name="Comma 43 2 2 2 2 3" xfId="16793" xr:uid="{AAA9D6AF-008D-439D-8382-502AE234123E}"/>
    <cellStyle name="Comma 43 2 2 2 2 3 2" xfId="27259" xr:uid="{342BE2CA-54CF-402A-9F04-1E8BADBA35F3}"/>
    <cellStyle name="Comma 43 2 2 2 2 3 2 2" xfId="48928" xr:uid="{C4B24811-B4F5-4C9D-A6D7-5262F3E66880}"/>
    <cellStyle name="Comma 43 2 2 2 2 3 3" xfId="38462" xr:uid="{D7541F04-1281-4D0E-BC71-D99440FD38FA}"/>
    <cellStyle name="Comma 43 2 2 2 2 4" xfId="22027" xr:uid="{2D4E4435-2321-4A41-9008-4EE3EB8041CB}"/>
    <cellStyle name="Comma 43 2 2 2 2 4 2" xfId="43696" xr:uid="{DAFD1864-9808-4840-B36C-4ADDE813BDF3}"/>
    <cellStyle name="Comma 43 2 2 2 2 5" xfId="33230" xr:uid="{BB9140DB-9E78-405F-A5CC-93F9171AB459}"/>
    <cellStyle name="Comma 43 2 2 2 3" xfId="10810" xr:uid="{1A8AA0EA-7024-4164-A093-33069380F858}"/>
    <cellStyle name="Comma 43 2 2 2 3 2" xfId="16046" xr:uid="{D2752018-8F04-4BCE-B1D0-E32C4C79C938}"/>
    <cellStyle name="Comma 43 2 2 2 3 2 2" xfId="26512" xr:uid="{DEF972A3-AFDC-4D54-AD7A-3AAC7EEE887C}"/>
    <cellStyle name="Comma 43 2 2 2 3 2 2 2" xfId="48181" xr:uid="{4D9DC12E-7B8E-452E-938A-03AF71C631E8}"/>
    <cellStyle name="Comma 43 2 2 2 3 2 3" xfId="37715" xr:uid="{61EB1C82-7214-4D6E-B236-D9F26B6FA81E}"/>
    <cellStyle name="Comma 43 2 2 2 3 3" xfId="21280" xr:uid="{8897DEA7-4C2F-4F6B-83E0-25000571B08B}"/>
    <cellStyle name="Comma 43 2 2 2 3 3 2" xfId="42949" xr:uid="{FEC5E9BA-7C68-4215-9085-8CCE4D58724C}"/>
    <cellStyle name="Comma 43 2 2 2 3 4" xfId="32483" xr:uid="{0F2C5174-8811-4A2A-A6C1-5288C71345B3}"/>
    <cellStyle name="Comma 43 2 2 2 4" xfId="12304" xr:uid="{8A4522C5-9138-491B-91F1-1006D6210FD6}"/>
    <cellStyle name="Comma 43 2 2 2 4 2" xfId="17540" xr:uid="{9BF9E861-D1C3-4D15-B7A3-478836CBF16C}"/>
    <cellStyle name="Comma 43 2 2 2 4 2 2" xfId="28006" xr:uid="{6D037C5C-307F-4EFF-89A9-169EB1B1C850}"/>
    <cellStyle name="Comma 43 2 2 2 4 2 2 2" xfId="49675" xr:uid="{F799CD24-7B71-493C-8580-B6E5CD01E7AD}"/>
    <cellStyle name="Comma 43 2 2 2 4 2 3" xfId="39209" xr:uid="{6DBA1DEB-887D-44C5-8D19-E5F4C0D5DB16}"/>
    <cellStyle name="Comma 43 2 2 2 4 3" xfId="22774" xr:uid="{BF21F100-3583-45CE-B338-DF165FBA1249}"/>
    <cellStyle name="Comma 43 2 2 2 4 3 2" xfId="44443" xr:uid="{70157687-5EB4-48DC-B73A-7609B224A1AB}"/>
    <cellStyle name="Comma 43 2 2 2 4 4" xfId="33977" xr:uid="{00B501C4-44F5-4064-AC50-81596FACAE86}"/>
    <cellStyle name="Comma 43 2 2 2 5" xfId="14547" xr:uid="{18DC35CE-DBAD-4457-8ADE-B2A90E9B99E3}"/>
    <cellStyle name="Comma 43 2 2 2 5 2" xfId="19779" xr:uid="{4F1C560A-D41B-4DBE-B358-E8277B56FCD9}"/>
    <cellStyle name="Comma 43 2 2 2 5 2 2" xfId="30245" xr:uid="{CD9DE901-3818-40C8-A398-AB80668F1887}"/>
    <cellStyle name="Comma 43 2 2 2 5 2 2 2" xfId="51914" xr:uid="{D9AAB4E8-CDC5-452D-B3C3-EDE611491599}"/>
    <cellStyle name="Comma 43 2 2 2 5 2 3" xfId="41448" xr:uid="{64D5B573-ED91-441B-BB26-045BE563D8BB}"/>
    <cellStyle name="Comma 43 2 2 2 5 3" xfId="25013" xr:uid="{CFCC2169-7AB6-4FC9-A657-EC5AEE9B3D45}"/>
    <cellStyle name="Comma 43 2 2 2 5 3 2" xfId="46682" xr:uid="{745AAA4C-0FF0-48A7-805C-64DA17AD2313}"/>
    <cellStyle name="Comma 43 2 2 2 5 4" xfId="36216" xr:uid="{7867BD1F-5970-45BC-9AC9-2618DC65E480}"/>
    <cellStyle name="Comma 43 2 2 2 6" xfId="15300" xr:uid="{B6EEC2C3-9782-49AE-8BA2-614E1880C639}"/>
    <cellStyle name="Comma 43 2 2 2 6 2" xfId="25766" xr:uid="{679139F6-D08D-45FF-8A8B-84943FF5C231}"/>
    <cellStyle name="Comma 43 2 2 2 6 2 2" xfId="47435" xr:uid="{498C1B54-02EF-47B2-811F-ADD627E73050}"/>
    <cellStyle name="Comma 43 2 2 2 6 3" xfId="36969" xr:uid="{6C12B1F6-AB0B-47D4-A0AE-0610764ACD6E}"/>
    <cellStyle name="Comma 43 2 2 2 7" xfId="20534" xr:uid="{0B7A74C4-5573-4E9F-B279-7B788122D053}"/>
    <cellStyle name="Comma 43 2 2 2 7 2" xfId="42203" xr:uid="{7F20946B-ED4E-4AA6-8BFE-4B0B5A389B10}"/>
    <cellStyle name="Comma 43 2 2 2 8" xfId="31737" xr:uid="{870AEF65-046B-4FDD-BA6C-B1A4AFDF6208}"/>
    <cellStyle name="Comma 43 2 2 3" xfId="13802" xr:uid="{33531C25-4F08-41EC-AAF4-0EF3F9CC6702}"/>
    <cellStyle name="Comma 43 2 2 3 2" xfId="19034" xr:uid="{F5884EB0-6964-4FC2-AB75-6F1B57EAA8CA}"/>
    <cellStyle name="Comma 43 2 2 3 2 2" xfId="29500" xr:uid="{ABDF970D-086F-4EF2-97AA-6C5EBD55392A}"/>
    <cellStyle name="Comma 43 2 2 3 2 2 2" xfId="51169" xr:uid="{A6EC4EBC-0527-47A2-B2F4-087BB29B3505}"/>
    <cellStyle name="Comma 43 2 2 3 2 3" xfId="40703" xr:uid="{DE123DE0-8527-41C6-B493-B96800078BD2}"/>
    <cellStyle name="Comma 43 2 2 3 3" xfId="24268" xr:uid="{19C33233-ACE3-4BEB-979E-13C2AB568257}"/>
    <cellStyle name="Comma 43 2 2 3 3 2" xfId="45937" xr:uid="{18DD8E38-8A92-4D71-AA22-7264EECBF219}"/>
    <cellStyle name="Comma 43 2 2 3 4" xfId="35471" xr:uid="{047B40FB-DDA2-43F1-BA4A-43EB61C958BD}"/>
    <cellStyle name="Comma 43 2 2 4" xfId="30992" xr:uid="{6BD92235-FD99-441C-B665-49B7C4BFCFBA}"/>
    <cellStyle name="Comma 43 2 3" xfId="9674" xr:uid="{4931AB46-E722-4914-ABE5-DFE19ECD8D7A}"/>
    <cellStyle name="Comma 43 2 3 2" xfId="11183" xr:uid="{E960D889-09E7-44DD-8FC7-21534CA3A285}"/>
    <cellStyle name="Comma 43 2 3 2 2" xfId="12677" xr:uid="{148FE57B-B8DB-45A0-9332-8907E9788E53}"/>
    <cellStyle name="Comma 43 2 3 2 2 2" xfId="17913" xr:uid="{6B25661F-D541-48ED-B2A1-E2F363739D3B}"/>
    <cellStyle name="Comma 43 2 3 2 2 2 2" xfId="28379" xr:uid="{EC8768AA-D60B-47B2-9E57-DEDE6AB7FB9C}"/>
    <cellStyle name="Comma 43 2 3 2 2 2 2 2" xfId="50048" xr:uid="{89B8DC31-E088-47EA-8A1D-0D87B35C6250}"/>
    <cellStyle name="Comma 43 2 3 2 2 2 3" xfId="39582" xr:uid="{050C9987-5A5B-48B8-BC9C-F3EB81C5D99B}"/>
    <cellStyle name="Comma 43 2 3 2 2 3" xfId="23147" xr:uid="{0EA35659-7C65-4BEF-B9E0-AB0F0D996C2C}"/>
    <cellStyle name="Comma 43 2 3 2 2 3 2" xfId="44816" xr:uid="{71616D08-F608-41DB-870A-85D2E1B04999}"/>
    <cellStyle name="Comma 43 2 3 2 2 4" xfId="34350" xr:uid="{CA3CC6E9-52F2-4C56-A4DE-5A0D344A4917}"/>
    <cellStyle name="Comma 43 2 3 2 3" xfId="16419" xr:uid="{7246C707-99CA-4C58-8EA4-3D09206C74BA}"/>
    <cellStyle name="Comma 43 2 3 2 3 2" xfId="26885" xr:uid="{09FBA0FF-F093-4925-A11A-5B19D2E4CE80}"/>
    <cellStyle name="Comma 43 2 3 2 3 2 2" xfId="48554" xr:uid="{C4BEB65F-7045-4E9B-923F-6A05CFA03F70}"/>
    <cellStyle name="Comma 43 2 3 2 3 3" xfId="38088" xr:uid="{E6DF54B7-A79E-4556-B6BF-8FE82F024612}"/>
    <cellStyle name="Comma 43 2 3 2 4" xfId="21653" xr:uid="{0C13A027-FB77-428B-8599-3E164E84057B}"/>
    <cellStyle name="Comma 43 2 3 2 4 2" xfId="43322" xr:uid="{91AEAE0B-D171-48A2-94DC-6A53EA1ABFCB}"/>
    <cellStyle name="Comma 43 2 3 2 5" xfId="32856" xr:uid="{021061D1-42C2-4795-B55B-110C8D4823FA}"/>
    <cellStyle name="Comma 43 2 3 3" xfId="10436" xr:uid="{8818DC30-BF3A-45F2-8A31-E31FECA1AEDB}"/>
    <cellStyle name="Comma 43 2 3 3 2" xfId="15672" xr:uid="{E720E77E-9443-4B18-9A58-71C7E414135D}"/>
    <cellStyle name="Comma 43 2 3 3 2 2" xfId="26138" xr:uid="{21B3A93B-5267-4D78-BD65-F0EEBD6299DC}"/>
    <cellStyle name="Comma 43 2 3 3 2 2 2" xfId="47807" xr:uid="{4F308CA0-5646-4B6A-88B7-CD12D64ECC48}"/>
    <cellStyle name="Comma 43 2 3 3 2 3" xfId="37341" xr:uid="{3CF93D77-42A5-4842-8B69-83B6DEEC8C1D}"/>
    <cellStyle name="Comma 43 2 3 3 3" xfId="20906" xr:uid="{990AC675-EFDC-486B-BBF5-1E189405AA5E}"/>
    <cellStyle name="Comma 43 2 3 3 3 2" xfId="42575" xr:uid="{8EE2EB3B-35DC-4DB4-87D4-C8747416A4F8}"/>
    <cellStyle name="Comma 43 2 3 3 4" xfId="32109" xr:uid="{706BD726-48B0-4269-ADC4-8140291B13D1}"/>
    <cellStyle name="Comma 43 2 3 4" xfId="11930" xr:uid="{775BC79E-939F-4431-BACC-A376B4424507}"/>
    <cellStyle name="Comma 43 2 3 4 2" xfId="17166" xr:uid="{5832D98D-CEFC-4767-BC8A-32EACEFE415D}"/>
    <cellStyle name="Comma 43 2 3 4 2 2" xfId="27632" xr:uid="{CEB06B1E-05F2-4B7B-96BF-BDBD0D0A2BA5}"/>
    <cellStyle name="Comma 43 2 3 4 2 2 2" xfId="49301" xr:uid="{7FE4F671-2C41-4BC6-83CF-90C5E968B362}"/>
    <cellStyle name="Comma 43 2 3 4 2 3" xfId="38835" xr:uid="{FBFB7AF2-0954-45D1-AAD1-1B0F47C9FF94}"/>
    <cellStyle name="Comma 43 2 3 4 3" xfId="22400" xr:uid="{EAA05890-6ADD-4829-BF16-E3B5E083AAB9}"/>
    <cellStyle name="Comma 43 2 3 4 3 2" xfId="44069" xr:uid="{77BA6837-ED09-4A92-BB42-66F52DF10B72}"/>
    <cellStyle name="Comma 43 2 3 4 4" xfId="33603" xr:uid="{49C3D2DF-01F7-4C03-8762-BE1C80F80E89}"/>
    <cellStyle name="Comma 43 2 3 5" xfId="14173" xr:uid="{1F2A53DA-4AF6-4A88-AE28-08529DECE6CB}"/>
    <cellStyle name="Comma 43 2 3 5 2" xfId="19405" xr:uid="{4C3C06E5-EC6D-47BB-8928-B7FC1944DD13}"/>
    <cellStyle name="Comma 43 2 3 5 2 2" xfId="29871" xr:uid="{35127C69-A543-4D20-B67C-6D042AF25A74}"/>
    <cellStyle name="Comma 43 2 3 5 2 2 2" xfId="51540" xr:uid="{9F26D44F-0C82-47C3-AA9B-D800FA222FC6}"/>
    <cellStyle name="Comma 43 2 3 5 2 3" xfId="41074" xr:uid="{BD950009-4E9E-486C-8420-07B2C83EB43F}"/>
    <cellStyle name="Comma 43 2 3 5 3" xfId="24639" xr:uid="{B881D960-CB12-4A2E-A8B8-8406510BA572}"/>
    <cellStyle name="Comma 43 2 3 5 3 2" xfId="46308" xr:uid="{CEF830D2-DE05-4069-ABAC-249334464420}"/>
    <cellStyle name="Comma 43 2 3 5 4" xfId="35842" xr:uid="{BB6E5C2D-437E-4559-B925-AF9E68458154}"/>
    <cellStyle name="Comma 43 2 3 6" xfId="14926" xr:uid="{EF56C059-CF5D-4B13-AE9B-7F08CB0DE246}"/>
    <cellStyle name="Comma 43 2 3 6 2" xfId="25392" xr:uid="{EE305089-0A92-425D-919E-F60AD90CB231}"/>
    <cellStyle name="Comma 43 2 3 6 2 2" xfId="47061" xr:uid="{5CD0C697-59AE-43C0-9AD4-AB531D49D2C0}"/>
    <cellStyle name="Comma 43 2 3 6 3" xfId="36595" xr:uid="{30EE1365-B32F-44D6-B3D9-FD181F095842}"/>
    <cellStyle name="Comma 43 2 3 7" xfId="20160" xr:uid="{642B9174-0E75-4692-9E6B-EA3B7360C9DD}"/>
    <cellStyle name="Comma 43 2 3 7 2" xfId="41829" xr:uid="{920C4801-8561-4CA2-BD5F-D8A5B825A859}"/>
    <cellStyle name="Comma 43 2 3 8" xfId="31363" xr:uid="{B55338AC-7877-4C5D-82BB-7DAA4205C3DC}"/>
    <cellStyle name="Comma 43 2 4" xfId="13431" xr:uid="{BC5DC75A-FAE4-4DB3-8030-59F3C6B6904F}"/>
    <cellStyle name="Comma 43 2 4 2" xfId="18663" xr:uid="{4FF1A88B-02C8-4785-8880-A837ADB106C7}"/>
    <cellStyle name="Comma 43 2 4 2 2" xfId="29129" xr:uid="{A17B54DB-0F3C-429E-AF08-9F142FF5208E}"/>
    <cellStyle name="Comma 43 2 4 2 2 2" xfId="50798" xr:uid="{DA9C8C59-7803-4251-9579-B2AD5F094F66}"/>
    <cellStyle name="Comma 43 2 4 2 3" xfId="40332" xr:uid="{B296ECDB-4E58-42AD-B266-0D983866433E}"/>
    <cellStyle name="Comma 43 2 4 3" xfId="23897" xr:uid="{7275FC11-D118-429F-B871-3DB2D00F499C}"/>
    <cellStyle name="Comma 43 2 4 3 2" xfId="45566" xr:uid="{82EC2419-1579-437F-BBF4-51C12E54AE13}"/>
    <cellStyle name="Comma 43 2 4 4" xfId="35100" xr:uid="{AE86F419-088D-4ADD-9ADB-E46CC4A2F7FD}"/>
    <cellStyle name="Comma 43 2 5" xfId="30621" xr:uid="{C81DAE57-CD0A-45C7-B7EA-65E018EDA9EC}"/>
    <cellStyle name="Comma 43 3" xfId="1767" xr:uid="{00000000-0005-0000-0000-00006D020000}"/>
    <cellStyle name="Comma 43 3 2" xfId="9429" xr:uid="{00000000-0005-0000-0000-00006E020000}"/>
    <cellStyle name="Comma 43 3 2 2" xfId="10178" xr:uid="{D39CF658-491C-474E-8B76-40BD7A8FBB99}"/>
    <cellStyle name="Comma 43 3 2 2 2" xfId="11687" xr:uid="{2E75738F-BAAF-4307-AB11-6ED0736E2BF4}"/>
    <cellStyle name="Comma 43 3 2 2 2 2" xfId="13181" xr:uid="{19A97B3E-3D1D-4B46-9495-F118A853506A}"/>
    <cellStyle name="Comma 43 3 2 2 2 2 2" xfId="18417" xr:uid="{719EA4C0-6D1C-4008-824F-44080CA14BE7}"/>
    <cellStyle name="Comma 43 3 2 2 2 2 2 2" xfId="28883" xr:uid="{02C4CD5D-B690-43D7-BA63-7A0ABA9EC1E5}"/>
    <cellStyle name="Comma 43 3 2 2 2 2 2 2 2" xfId="50552" xr:uid="{D9053C54-539F-419C-B079-70FC19FC133F}"/>
    <cellStyle name="Comma 43 3 2 2 2 2 2 3" xfId="40086" xr:uid="{C19FA1A8-2EFD-4B29-BEF6-F3EC5C06E2B9}"/>
    <cellStyle name="Comma 43 3 2 2 2 2 3" xfId="23651" xr:uid="{77F6B582-687D-4CC7-8F3B-9A32083152B1}"/>
    <cellStyle name="Comma 43 3 2 2 2 2 3 2" xfId="45320" xr:uid="{473E7EAE-04AB-4EE3-B5AA-069E5DF7E036}"/>
    <cellStyle name="Comma 43 3 2 2 2 2 4" xfId="34854" xr:uid="{52F7243C-E5A9-4151-B8E1-144139D37354}"/>
    <cellStyle name="Comma 43 3 2 2 2 3" xfId="16923" xr:uid="{1302CA50-D1B1-415D-8234-20A3D1A958C4}"/>
    <cellStyle name="Comma 43 3 2 2 2 3 2" xfId="27389" xr:uid="{9A13BF1F-25E5-4C23-B91D-D19F105A3BE0}"/>
    <cellStyle name="Comma 43 3 2 2 2 3 2 2" xfId="49058" xr:uid="{CEB1005C-9193-48CE-AD60-FB8EC6D346DF}"/>
    <cellStyle name="Comma 43 3 2 2 2 3 3" xfId="38592" xr:uid="{B3F7C69C-7C43-4D16-A456-7E6D1D8380D8}"/>
    <cellStyle name="Comma 43 3 2 2 2 4" xfId="22157" xr:uid="{045171D3-EA5E-4EC9-852A-3DD83401CB0A}"/>
    <cellStyle name="Comma 43 3 2 2 2 4 2" xfId="43826" xr:uid="{D3B34D36-C1D2-4A07-B956-FCE625FDDA7C}"/>
    <cellStyle name="Comma 43 3 2 2 2 5" xfId="33360" xr:uid="{27A1FD7A-EDEC-45DE-A6B9-AFB9DE6BB363}"/>
    <cellStyle name="Comma 43 3 2 2 3" xfId="10940" xr:uid="{9643A4AE-696E-4415-8377-0C5B08D6380F}"/>
    <cellStyle name="Comma 43 3 2 2 3 2" xfId="16176" xr:uid="{B7F002D3-7552-458F-A7B5-9E14A698C79F}"/>
    <cellStyle name="Comma 43 3 2 2 3 2 2" xfId="26642" xr:uid="{3650E13D-A23C-452E-9DBC-085984C18548}"/>
    <cellStyle name="Comma 43 3 2 2 3 2 2 2" xfId="48311" xr:uid="{BAC1A0B1-7B01-496A-9E75-CA8AF0D1B1E3}"/>
    <cellStyle name="Comma 43 3 2 2 3 2 3" xfId="37845" xr:uid="{7140AA96-AAF9-4F75-906A-22D4E329AEF0}"/>
    <cellStyle name="Comma 43 3 2 2 3 3" xfId="21410" xr:uid="{D9D1B508-148F-4EB4-9148-A9BCA5D9735D}"/>
    <cellStyle name="Comma 43 3 2 2 3 3 2" xfId="43079" xr:uid="{12767584-811F-403E-B904-5F63BDC15028}"/>
    <cellStyle name="Comma 43 3 2 2 3 4" xfId="32613" xr:uid="{673E91AC-2041-45B8-AD5A-B9441EDFF120}"/>
    <cellStyle name="Comma 43 3 2 2 4" xfId="12434" xr:uid="{4FE34121-C179-4FFE-9B72-61F3AFA6C0A8}"/>
    <cellStyle name="Comma 43 3 2 2 4 2" xfId="17670" xr:uid="{F2694513-6611-49B6-8ABE-368CD1CFED7E}"/>
    <cellStyle name="Comma 43 3 2 2 4 2 2" xfId="28136" xr:uid="{7F21947F-7FBD-4E29-8BA9-30F86EBA7118}"/>
    <cellStyle name="Comma 43 3 2 2 4 2 2 2" xfId="49805" xr:uid="{57F42ED2-298E-4263-A76B-7E6891627FCF}"/>
    <cellStyle name="Comma 43 3 2 2 4 2 3" xfId="39339" xr:uid="{256DB8F7-D4B8-4A1E-BC63-AF240FC54CA1}"/>
    <cellStyle name="Comma 43 3 2 2 4 3" xfId="22904" xr:uid="{185DA69E-572C-4721-8108-36674A8B389E}"/>
    <cellStyle name="Comma 43 3 2 2 4 3 2" xfId="44573" xr:uid="{B5635462-9DDE-424F-B817-92E0C6209E1F}"/>
    <cellStyle name="Comma 43 3 2 2 4 4" xfId="34107" xr:uid="{D3E620DC-78C0-41EE-953C-1EE88065284F}"/>
    <cellStyle name="Comma 43 3 2 2 5" xfId="14677" xr:uid="{1A62954B-7DDA-4A7B-940A-F2A8CCC3A8BE}"/>
    <cellStyle name="Comma 43 3 2 2 5 2" xfId="19909" xr:uid="{29742ED6-986A-447E-AA17-2F2C18E84A8C}"/>
    <cellStyle name="Comma 43 3 2 2 5 2 2" xfId="30375" xr:uid="{E1F2B625-988A-4329-B559-B006A1691FBB}"/>
    <cellStyle name="Comma 43 3 2 2 5 2 2 2" xfId="52044" xr:uid="{906E9CB1-840B-4489-AF9E-FE79F8C499F7}"/>
    <cellStyle name="Comma 43 3 2 2 5 2 3" xfId="41578" xr:uid="{A1DE21A9-6A87-4272-8D22-020F159A5470}"/>
    <cellStyle name="Comma 43 3 2 2 5 3" xfId="25143" xr:uid="{044218C3-0AEF-43B0-AF2A-D8C061853715}"/>
    <cellStyle name="Comma 43 3 2 2 5 3 2" xfId="46812" xr:uid="{F29B7FC9-191C-4289-B01F-52284DFA6A9D}"/>
    <cellStyle name="Comma 43 3 2 2 5 4" xfId="36346" xr:uid="{D1CB3AFA-8560-42DB-82ED-B36C06039724}"/>
    <cellStyle name="Comma 43 3 2 2 6" xfId="15430" xr:uid="{38BC525C-C0E6-4F56-BD84-606BA8BDBBD8}"/>
    <cellStyle name="Comma 43 3 2 2 6 2" xfId="25896" xr:uid="{4C86C07B-F944-4BC0-A232-89CF77F23739}"/>
    <cellStyle name="Comma 43 3 2 2 6 2 2" xfId="47565" xr:uid="{66CB5D3D-800F-4543-892C-43BE9DE3332B}"/>
    <cellStyle name="Comma 43 3 2 2 6 3" xfId="37099" xr:uid="{572D05D6-CB21-45CB-BBF8-16F1EC25EBD0}"/>
    <cellStyle name="Comma 43 3 2 2 7" xfId="20664" xr:uid="{3FD3DC9D-75B5-4191-ADBE-28E0C3986FC7}"/>
    <cellStyle name="Comma 43 3 2 2 7 2" xfId="42333" xr:uid="{2EA58E3E-1B18-4155-A0AD-CB001B05E3F1}"/>
    <cellStyle name="Comma 43 3 2 2 8" xfId="31867" xr:uid="{CDCF065A-3B1F-40CA-BD2E-048A53104A89}"/>
    <cellStyle name="Comma 43 3 2 3" xfId="13932" xr:uid="{11608759-968E-4E68-9F55-625A125843A9}"/>
    <cellStyle name="Comma 43 3 2 3 2" xfId="19164" xr:uid="{A92EBB1E-4AC6-46D1-B78F-3818DB58F702}"/>
    <cellStyle name="Comma 43 3 2 3 2 2" xfId="29630" xr:uid="{3E0A5732-46DB-42DF-86EB-80F77BEC40D7}"/>
    <cellStyle name="Comma 43 3 2 3 2 2 2" xfId="51299" xr:uid="{D6CBB327-DE43-4863-A8A8-6973F39AB3F7}"/>
    <cellStyle name="Comma 43 3 2 3 2 3" xfId="40833" xr:uid="{00B7B433-8366-45E7-96B1-E3ABEB3C3DD5}"/>
    <cellStyle name="Comma 43 3 2 3 3" xfId="24398" xr:uid="{3380858E-36C6-440F-A2FA-65B79F129A87}"/>
    <cellStyle name="Comma 43 3 2 3 3 2" xfId="46067" xr:uid="{E46DC1E6-36E7-4BA5-B331-74735090E581}"/>
    <cellStyle name="Comma 43 3 2 3 4" xfId="35601" xr:uid="{172F7C2E-41A1-49A9-8920-468E7E545243}"/>
    <cellStyle name="Comma 43 3 2 4" xfId="31122" xr:uid="{FBDA2A01-4147-433B-99BF-C07B7258997E}"/>
    <cellStyle name="Comma 43 3 3" xfId="9805" xr:uid="{53C9F6BB-BB6A-475E-B227-EAEFCCCA5549}"/>
    <cellStyle name="Comma 43 3 3 2" xfId="11314" xr:uid="{3375826D-EE41-4AB1-A827-77BB282FC019}"/>
    <cellStyle name="Comma 43 3 3 2 2" xfId="12808" xr:uid="{5CDA10B2-B448-43A2-B9B4-B43359505715}"/>
    <cellStyle name="Comma 43 3 3 2 2 2" xfId="18044" xr:uid="{A560DA15-7C37-498E-9DE7-1C2D90780BD5}"/>
    <cellStyle name="Comma 43 3 3 2 2 2 2" xfId="28510" xr:uid="{163E8B12-7FA4-47D2-854C-9BDA8BBD62D2}"/>
    <cellStyle name="Comma 43 3 3 2 2 2 2 2" xfId="50179" xr:uid="{154ACE7D-A5C0-4FDD-B26A-99EF5507E11B}"/>
    <cellStyle name="Comma 43 3 3 2 2 2 3" xfId="39713" xr:uid="{C0C76FDF-B7D5-410B-8AA1-014A9671723C}"/>
    <cellStyle name="Comma 43 3 3 2 2 3" xfId="23278" xr:uid="{845E68D0-15F5-45FA-8290-D91545A9C404}"/>
    <cellStyle name="Comma 43 3 3 2 2 3 2" xfId="44947" xr:uid="{5C53D01C-CC42-41CC-9904-D5205A4A5FF7}"/>
    <cellStyle name="Comma 43 3 3 2 2 4" xfId="34481" xr:uid="{2693F8F0-9310-49D3-BB72-CA2E7B6B7763}"/>
    <cellStyle name="Comma 43 3 3 2 3" xfId="16550" xr:uid="{628CC0D0-CF4A-4699-9FDF-2C33BEBFEB55}"/>
    <cellStyle name="Comma 43 3 3 2 3 2" xfId="27016" xr:uid="{464D4ABA-AC2B-4560-B7E7-CAD4266196DB}"/>
    <cellStyle name="Comma 43 3 3 2 3 2 2" xfId="48685" xr:uid="{77A68B47-84AD-4BF0-A9A9-E4FBEB6DE679}"/>
    <cellStyle name="Comma 43 3 3 2 3 3" xfId="38219" xr:uid="{AA8AE3BC-A4F8-4D0D-A62E-A7B4085BFEF8}"/>
    <cellStyle name="Comma 43 3 3 2 4" xfId="21784" xr:uid="{DAF0392D-C561-4B81-955B-5C5651B980D5}"/>
    <cellStyle name="Comma 43 3 3 2 4 2" xfId="43453" xr:uid="{B6838147-73A1-4718-BFA7-1907CDAC8D48}"/>
    <cellStyle name="Comma 43 3 3 2 5" xfId="32987" xr:uid="{891D4B90-0D8B-4001-A6BA-9EC7C899F82C}"/>
    <cellStyle name="Comma 43 3 3 3" xfId="10567" xr:uid="{853376E3-3A84-4916-B8BD-888602C2370E}"/>
    <cellStyle name="Comma 43 3 3 3 2" xfId="15803" xr:uid="{A0BC28F0-7336-40C2-89EB-35EDC2E3021C}"/>
    <cellStyle name="Comma 43 3 3 3 2 2" xfId="26269" xr:uid="{AEBC1BDE-1CFA-4A7F-A9FC-26A3C6B2DDB3}"/>
    <cellStyle name="Comma 43 3 3 3 2 2 2" xfId="47938" xr:uid="{2BE6E7C2-5308-4A47-8E54-0C06AB338C5C}"/>
    <cellStyle name="Comma 43 3 3 3 2 3" xfId="37472" xr:uid="{A54AC5FB-35ED-4072-95F3-19DC4E89CF88}"/>
    <cellStyle name="Comma 43 3 3 3 3" xfId="21037" xr:uid="{A3394A01-7E97-47A9-8E91-19F865054DCB}"/>
    <cellStyle name="Comma 43 3 3 3 3 2" xfId="42706" xr:uid="{1DAA04B5-E07E-482A-BD29-E249F9A96C70}"/>
    <cellStyle name="Comma 43 3 3 3 4" xfId="32240" xr:uid="{C3D0604A-359F-472E-81CB-E9F539209A15}"/>
    <cellStyle name="Comma 43 3 3 4" xfId="12061" xr:uid="{F80703B3-C544-4A55-945C-F3D8B3389556}"/>
    <cellStyle name="Comma 43 3 3 4 2" xfId="17297" xr:uid="{E5378A22-12A7-4AC7-8AEA-9997DA92A389}"/>
    <cellStyle name="Comma 43 3 3 4 2 2" xfId="27763" xr:uid="{3C0B0C97-1D19-4807-AD66-E0622C3F4D99}"/>
    <cellStyle name="Comma 43 3 3 4 2 2 2" xfId="49432" xr:uid="{467FDCCF-D909-4C8E-8E9E-BEA984BE9E12}"/>
    <cellStyle name="Comma 43 3 3 4 2 3" xfId="38966" xr:uid="{B0FC2828-405F-4F42-9071-6AE7B10851D2}"/>
    <cellStyle name="Comma 43 3 3 4 3" xfId="22531" xr:uid="{0C0C768B-8DAE-4C39-A113-814C225D585A}"/>
    <cellStyle name="Comma 43 3 3 4 3 2" xfId="44200" xr:uid="{218B173F-F122-416F-9993-C2B9E81247F6}"/>
    <cellStyle name="Comma 43 3 3 4 4" xfId="33734" xr:uid="{0BA36FE9-088C-4164-9E4A-1FCA19D6710A}"/>
    <cellStyle name="Comma 43 3 3 5" xfId="14304" xr:uid="{A192C20C-FA31-4075-9EA1-3F7F72A46560}"/>
    <cellStyle name="Comma 43 3 3 5 2" xfId="19536" xr:uid="{AEEEAE6A-E963-404C-9B2B-790888348B8D}"/>
    <cellStyle name="Comma 43 3 3 5 2 2" xfId="30002" xr:uid="{34BEA0A8-0FB3-427D-8A45-5F057677CBAA}"/>
    <cellStyle name="Comma 43 3 3 5 2 2 2" xfId="51671" xr:uid="{B8285672-7BCA-4700-968E-053917B0F294}"/>
    <cellStyle name="Comma 43 3 3 5 2 3" xfId="41205" xr:uid="{9E9BF274-6AF4-4DC5-AB59-F920E72CB184}"/>
    <cellStyle name="Comma 43 3 3 5 3" xfId="24770" xr:uid="{200B5DFB-E932-447D-8712-6F91DFA0F972}"/>
    <cellStyle name="Comma 43 3 3 5 3 2" xfId="46439" xr:uid="{B47DD33F-D757-4A2F-8CC0-30489EBCAB56}"/>
    <cellStyle name="Comma 43 3 3 5 4" xfId="35973" xr:uid="{F22C4784-EA4F-43B6-99B5-960D7295F273}"/>
    <cellStyle name="Comma 43 3 3 6" xfId="15057" xr:uid="{FCB0EEBF-FB3B-459A-B6EA-850BB5EAF775}"/>
    <cellStyle name="Comma 43 3 3 6 2" xfId="25523" xr:uid="{30F632B9-BA7D-495A-A0B4-2F96D30F54F6}"/>
    <cellStyle name="Comma 43 3 3 6 2 2" xfId="47192" xr:uid="{177BE6D3-2487-41BE-85DF-6C01E8ED8D3A}"/>
    <cellStyle name="Comma 43 3 3 6 3" xfId="36726" xr:uid="{574B18EA-CF41-45DD-99DE-C4FD1370C8E8}"/>
    <cellStyle name="Comma 43 3 3 7" xfId="20291" xr:uid="{FE4E71D9-787A-49FF-8D07-7C6E42A95CE7}"/>
    <cellStyle name="Comma 43 3 3 7 2" xfId="41960" xr:uid="{4E69BC8F-7FA7-4ADC-A7A2-E83A17CF18E9}"/>
    <cellStyle name="Comma 43 3 3 8" xfId="31494" xr:uid="{5900C091-C9FE-4E6A-8CF6-60FF8F1ADA45}"/>
    <cellStyle name="Comma 43 3 4" xfId="13561" xr:uid="{532CE8C1-952A-4FC3-8860-F0D01BBA2D98}"/>
    <cellStyle name="Comma 43 3 4 2" xfId="18793" xr:uid="{79DC66A1-0BD7-4A43-A7F2-7199759483A2}"/>
    <cellStyle name="Comma 43 3 4 2 2" xfId="29259" xr:uid="{D2522137-A13C-43F6-9920-23165B8D2734}"/>
    <cellStyle name="Comma 43 3 4 2 2 2" xfId="50928" xr:uid="{30544FFD-C4B6-40E1-AA9F-F01FC199D7D1}"/>
    <cellStyle name="Comma 43 3 4 2 3" xfId="40462" xr:uid="{10FC4CD0-21E6-47E5-9AED-7DA2094B4C2F}"/>
    <cellStyle name="Comma 43 3 4 3" xfId="24027" xr:uid="{FA17D725-7D2A-4B91-AC66-AF4437C2C6BF}"/>
    <cellStyle name="Comma 43 3 4 3 2" xfId="45696" xr:uid="{E04F9DA1-3375-4C8D-BD18-96A380E6EF94}"/>
    <cellStyle name="Comma 43 3 4 4" xfId="35230" xr:uid="{CB39885B-72E5-4F6C-BE6B-0D9EAC9830C2}"/>
    <cellStyle name="Comma 43 3 5" xfId="30751" xr:uid="{1298E7AC-EC4C-4A16-851F-5A9F6EFAB69F}"/>
    <cellStyle name="Comma 43 4" xfId="1727" xr:uid="{00000000-0005-0000-0000-00006F020000}"/>
    <cellStyle name="Comma 43 4 2" xfId="9413" xr:uid="{00000000-0005-0000-0000-000070020000}"/>
    <cellStyle name="Comma 43 4 2 2" xfId="10162" xr:uid="{89410C38-B6D2-4EA3-85B8-3776454E4FB9}"/>
    <cellStyle name="Comma 43 4 2 2 2" xfId="11671" xr:uid="{CED91D9E-C2DE-4DE8-932C-FC40E2B58EDB}"/>
    <cellStyle name="Comma 43 4 2 2 2 2" xfId="13165" xr:uid="{E310E289-493D-4F9B-9B0D-93F0732B5784}"/>
    <cellStyle name="Comma 43 4 2 2 2 2 2" xfId="18401" xr:uid="{91A5F1F6-E251-4F26-8FFD-11FCD0A4C269}"/>
    <cellStyle name="Comma 43 4 2 2 2 2 2 2" xfId="28867" xr:uid="{15D008B0-63E2-48D0-9EF2-9C54AB4F7965}"/>
    <cellStyle name="Comma 43 4 2 2 2 2 2 2 2" xfId="50536" xr:uid="{A3D737FB-270E-4A99-8A24-DD37EEC192FE}"/>
    <cellStyle name="Comma 43 4 2 2 2 2 2 3" xfId="40070" xr:uid="{29139533-9086-4B72-967B-49491242C48F}"/>
    <cellStyle name="Comma 43 4 2 2 2 2 3" xfId="23635" xr:uid="{5F3E0E04-A9FE-4523-87F7-5BCC1B65B35E}"/>
    <cellStyle name="Comma 43 4 2 2 2 2 3 2" xfId="45304" xr:uid="{ACBD12C5-EA1E-4962-84DD-544525809FE9}"/>
    <cellStyle name="Comma 43 4 2 2 2 2 4" xfId="34838" xr:uid="{A132B67C-12F5-4584-A32B-EF6E5F745EDC}"/>
    <cellStyle name="Comma 43 4 2 2 2 3" xfId="16907" xr:uid="{2C1E80A6-75CD-4AFB-95DC-CA14B1BFC6F2}"/>
    <cellStyle name="Comma 43 4 2 2 2 3 2" xfId="27373" xr:uid="{A57DAE95-060C-438F-AD74-1F6E56C7BC54}"/>
    <cellStyle name="Comma 43 4 2 2 2 3 2 2" xfId="49042" xr:uid="{F290573C-99D1-41BC-8893-4A7D5E5C769C}"/>
    <cellStyle name="Comma 43 4 2 2 2 3 3" xfId="38576" xr:uid="{396D3035-BF74-4C66-841D-105A194B4ACF}"/>
    <cellStyle name="Comma 43 4 2 2 2 4" xfId="22141" xr:uid="{69EF49D6-9D27-414C-BB63-B76D4AFB2DA3}"/>
    <cellStyle name="Comma 43 4 2 2 2 4 2" xfId="43810" xr:uid="{DDE046CB-E9FD-4ACF-96C9-0CED9A2CD294}"/>
    <cellStyle name="Comma 43 4 2 2 2 5" xfId="33344" xr:uid="{6EA8BB85-9C43-44E3-8199-0B28833B857B}"/>
    <cellStyle name="Comma 43 4 2 2 3" xfId="10924" xr:uid="{EFED8D70-384A-4BEC-B1C5-C759527D6939}"/>
    <cellStyle name="Comma 43 4 2 2 3 2" xfId="16160" xr:uid="{E466FFF2-1D2D-422B-9844-71E9DC3C0715}"/>
    <cellStyle name="Comma 43 4 2 2 3 2 2" xfId="26626" xr:uid="{B1F2DD93-EFC8-47EA-9AD2-07371A64B07B}"/>
    <cellStyle name="Comma 43 4 2 2 3 2 2 2" xfId="48295" xr:uid="{94C16E4B-ABCA-44A6-8009-41E3158B7FDB}"/>
    <cellStyle name="Comma 43 4 2 2 3 2 3" xfId="37829" xr:uid="{4FE111D1-CBDE-428D-B3CB-49F03215DAFE}"/>
    <cellStyle name="Comma 43 4 2 2 3 3" xfId="21394" xr:uid="{F259E638-07DE-442C-80C7-5BCA1393F0E7}"/>
    <cellStyle name="Comma 43 4 2 2 3 3 2" xfId="43063" xr:uid="{268F0F41-9BBF-4A0F-B718-AF91886B16F7}"/>
    <cellStyle name="Comma 43 4 2 2 3 4" xfId="32597" xr:uid="{32B2DB75-A329-49AA-AF74-5C46C2FEE348}"/>
    <cellStyle name="Comma 43 4 2 2 4" xfId="12418" xr:uid="{F2A5415C-DE39-4B7D-A076-09EE17B86657}"/>
    <cellStyle name="Comma 43 4 2 2 4 2" xfId="17654" xr:uid="{9592C7AA-529C-4807-ABCF-AFFB6070006E}"/>
    <cellStyle name="Comma 43 4 2 2 4 2 2" xfId="28120" xr:uid="{B8D8BFE1-19CD-471B-9DD9-B558B5A9472B}"/>
    <cellStyle name="Comma 43 4 2 2 4 2 2 2" xfId="49789" xr:uid="{AF0DECC1-CC75-4425-8604-796B140EA767}"/>
    <cellStyle name="Comma 43 4 2 2 4 2 3" xfId="39323" xr:uid="{E3FE2607-323C-44E1-9C4D-BAE954C46503}"/>
    <cellStyle name="Comma 43 4 2 2 4 3" xfId="22888" xr:uid="{DD55946B-DE64-4F17-9ADD-35CC02EAD974}"/>
    <cellStyle name="Comma 43 4 2 2 4 3 2" xfId="44557" xr:uid="{F81EAD39-F733-4DCD-805C-E520C18AAE6F}"/>
    <cellStyle name="Comma 43 4 2 2 4 4" xfId="34091" xr:uid="{C8A1C995-40CC-4D19-B82A-A49907AB3189}"/>
    <cellStyle name="Comma 43 4 2 2 5" xfId="14661" xr:uid="{D68B4864-9AFB-427D-B4D0-A6FD193002D2}"/>
    <cellStyle name="Comma 43 4 2 2 5 2" xfId="19893" xr:uid="{310A86FB-9C97-43E7-8FA6-3FEADC62F26D}"/>
    <cellStyle name="Comma 43 4 2 2 5 2 2" xfId="30359" xr:uid="{06AB4931-6127-4137-95E6-98C6D26CEECE}"/>
    <cellStyle name="Comma 43 4 2 2 5 2 2 2" xfId="52028" xr:uid="{7FE35926-0771-4AEB-AC1E-2DAFD759D3E5}"/>
    <cellStyle name="Comma 43 4 2 2 5 2 3" xfId="41562" xr:uid="{79B06D18-9689-4033-BC37-AD5D60CBFB7C}"/>
    <cellStyle name="Comma 43 4 2 2 5 3" xfId="25127" xr:uid="{2B6E49A1-A6A5-45D7-B96E-1B49663E2286}"/>
    <cellStyle name="Comma 43 4 2 2 5 3 2" xfId="46796" xr:uid="{C3BB3119-5CBD-43A2-974F-020256CAC9D3}"/>
    <cellStyle name="Comma 43 4 2 2 5 4" xfId="36330" xr:uid="{38560A25-3E2E-4119-A37D-314DD96594F1}"/>
    <cellStyle name="Comma 43 4 2 2 6" xfId="15414" xr:uid="{1BB282F5-C592-444A-9AAD-D4DF8C383299}"/>
    <cellStyle name="Comma 43 4 2 2 6 2" xfId="25880" xr:uid="{2913DE7B-39BA-4FD7-B239-072F7B2D2CA2}"/>
    <cellStyle name="Comma 43 4 2 2 6 2 2" xfId="47549" xr:uid="{C7EB3F90-4B49-49D9-B019-0C3B909C1B49}"/>
    <cellStyle name="Comma 43 4 2 2 6 3" xfId="37083" xr:uid="{5A805D19-CB75-4530-BC9D-8F8D367DA171}"/>
    <cellStyle name="Comma 43 4 2 2 7" xfId="20648" xr:uid="{49336ADB-2967-4769-A140-4FE820B45B78}"/>
    <cellStyle name="Comma 43 4 2 2 7 2" xfId="42317" xr:uid="{1A98C67D-E9CC-4E6B-97CF-0956EF876DAB}"/>
    <cellStyle name="Comma 43 4 2 2 8" xfId="31851" xr:uid="{B430D886-8BF2-4474-B366-0BDCEAB5FD97}"/>
    <cellStyle name="Comma 43 4 2 3" xfId="13916" xr:uid="{EBE32171-36D5-4235-95AA-EF2ED6447191}"/>
    <cellStyle name="Comma 43 4 2 3 2" xfId="19148" xr:uid="{940D6B24-2B54-48F9-AE4B-65E711AF12AD}"/>
    <cellStyle name="Comma 43 4 2 3 2 2" xfId="29614" xr:uid="{F0EF8F95-841B-4E88-B3D5-CD3618DE5042}"/>
    <cellStyle name="Comma 43 4 2 3 2 2 2" xfId="51283" xr:uid="{BCFC9B6B-D948-4267-A787-4A0D6D933A70}"/>
    <cellStyle name="Comma 43 4 2 3 2 3" xfId="40817" xr:uid="{4FBF6DFB-A959-4DD3-97D8-B5B942DD7F4F}"/>
    <cellStyle name="Comma 43 4 2 3 3" xfId="24382" xr:uid="{48A63CF3-38A2-42FC-A1A1-A20562065A22}"/>
    <cellStyle name="Comma 43 4 2 3 3 2" xfId="46051" xr:uid="{BA93E52C-EC82-46E9-9A88-8BF8DF3A8535}"/>
    <cellStyle name="Comma 43 4 2 3 4" xfId="35585" xr:uid="{170A80A5-61CA-4272-BB28-ED5A6D1B97A2}"/>
    <cellStyle name="Comma 43 4 2 4" xfId="31106" xr:uid="{F6832B5C-0D63-48A2-8892-AA7F2C13F058}"/>
    <cellStyle name="Comma 43 4 3" xfId="9789" xr:uid="{46FCC64A-F1C0-4374-B6D2-EEA7241F8818}"/>
    <cellStyle name="Comma 43 4 3 2" xfId="11298" xr:uid="{C393A03F-AE15-489C-BFFA-38A74126EEA4}"/>
    <cellStyle name="Comma 43 4 3 2 2" xfId="12792" xr:uid="{E3EB7BFC-8A51-4D03-BF82-033349624910}"/>
    <cellStyle name="Comma 43 4 3 2 2 2" xfId="18028" xr:uid="{EA921A98-4FB1-4C25-AB37-8461DFC2FBA8}"/>
    <cellStyle name="Comma 43 4 3 2 2 2 2" xfId="28494" xr:uid="{7BE6A44F-6421-4DBA-9A05-C986A2CA9425}"/>
    <cellStyle name="Comma 43 4 3 2 2 2 2 2" xfId="50163" xr:uid="{F31920C8-FB3A-4FC5-B0F4-87DE867D4408}"/>
    <cellStyle name="Comma 43 4 3 2 2 2 3" xfId="39697" xr:uid="{FD617F96-14E4-4ED3-BE00-D6C250B7211F}"/>
    <cellStyle name="Comma 43 4 3 2 2 3" xfId="23262" xr:uid="{EBB9DEB2-6A6A-4F5E-8CB3-2FDD8263E38E}"/>
    <cellStyle name="Comma 43 4 3 2 2 3 2" xfId="44931" xr:uid="{29C93463-FE71-4209-ACED-D0601403555F}"/>
    <cellStyle name="Comma 43 4 3 2 2 4" xfId="34465" xr:uid="{AF7E863C-14A8-4B52-B88B-898586BE752F}"/>
    <cellStyle name="Comma 43 4 3 2 3" xfId="16534" xr:uid="{813CD9F2-497E-4C3E-8E0D-8E8A675D8C72}"/>
    <cellStyle name="Comma 43 4 3 2 3 2" xfId="27000" xr:uid="{6342504E-D291-4038-A6CD-BA32480A5A8F}"/>
    <cellStyle name="Comma 43 4 3 2 3 2 2" xfId="48669" xr:uid="{01B0FC19-8C73-45A1-B243-35862478AE88}"/>
    <cellStyle name="Comma 43 4 3 2 3 3" xfId="38203" xr:uid="{F7653B8E-237B-4652-8B31-B07139CC863F}"/>
    <cellStyle name="Comma 43 4 3 2 4" xfId="21768" xr:uid="{71A644B1-FEC9-48DA-B627-D62B8AC2AD93}"/>
    <cellStyle name="Comma 43 4 3 2 4 2" xfId="43437" xr:uid="{9705F9C8-ADF1-48D2-9FD9-4FB239A44FBE}"/>
    <cellStyle name="Comma 43 4 3 2 5" xfId="32971" xr:uid="{B5C0D77A-40F4-4383-B698-39A6E8B97E72}"/>
    <cellStyle name="Comma 43 4 3 3" xfId="10551" xr:uid="{EEC3A661-78E7-49FB-8172-A42D56867756}"/>
    <cellStyle name="Comma 43 4 3 3 2" xfId="15787" xr:uid="{FD1E6646-45E3-4A65-8AC4-48E1498CC75F}"/>
    <cellStyle name="Comma 43 4 3 3 2 2" xfId="26253" xr:uid="{D5866E81-5C43-4E6F-A6C2-AD4762FA2398}"/>
    <cellStyle name="Comma 43 4 3 3 2 2 2" xfId="47922" xr:uid="{FAF81596-9C6A-4554-8C49-9673A1C3EB9A}"/>
    <cellStyle name="Comma 43 4 3 3 2 3" xfId="37456" xr:uid="{9C411181-647A-4128-A4FE-9C4716BF35CE}"/>
    <cellStyle name="Comma 43 4 3 3 3" xfId="21021" xr:uid="{E19E5AF9-9F31-4988-ABBF-61163BE105CD}"/>
    <cellStyle name="Comma 43 4 3 3 3 2" xfId="42690" xr:uid="{014001D6-1631-4E24-88F1-B91A6EC0CA39}"/>
    <cellStyle name="Comma 43 4 3 3 4" xfId="32224" xr:uid="{D4686CB0-C4A6-4A04-A2B0-8CDE24D4E0BA}"/>
    <cellStyle name="Comma 43 4 3 4" xfId="12045" xr:uid="{15E175BA-75C9-4B0F-8D6D-653414CCBCA4}"/>
    <cellStyle name="Comma 43 4 3 4 2" xfId="17281" xr:uid="{B670ECD1-D373-4E1E-812F-3AED097A126E}"/>
    <cellStyle name="Comma 43 4 3 4 2 2" xfId="27747" xr:uid="{1E482B98-DB7D-4830-95E3-89A0221E9350}"/>
    <cellStyle name="Comma 43 4 3 4 2 2 2" xfId="49416" xr:uid="{354194A0-2A59-47FF-BBD1-583788B5EDEB}"/>
    <cellStyle name="Comma 43 4 3 4 2 3" xfId="38950" xr:uid="{61CF68C1-BE57-4C2D-89E7-1DE685A9CA03}"/>
    <cellStyle name="Comma 43 4 3 4 3" xfId="22515" xr:uid="{A0A6DE74-BDFF-43B8-9224-0EB8A62B45C7}"/>
    <cellStyle name="Comma 43 4 3 4 3 2" xfId="44184" xr:uid="{0F8E4381-6F2A-4A18-B8AD-E45CA383AB64}"/>
    <cellStyle name="Comma 43 4 3 4 4" xfId="33718" xr:uid="{A3EC2731-062C-4946-8AE3-E43F606E338E}"/>
    <cellStyle name="Comma 43 4 3 5" xfId="14288" xr:uid="{702160E7-BBA8-4129-8EFA-FCAAE9A39A3B}"/>
    <cellStyle name="Comma 43 4 3 5 2" xfId="19520" xr:uid="{9E15F9BD-A0CB-4D2E-A098-F63A1B6F8895}"/>
    <cellStyle name="Comma 43 4 3 5 2 2" xfId="29986" xr:uid="{FA28CDB3-85A1-4C4C-9912-BA53E39662AA}"/>
    <cellStyle name="Comma 43 4 3 5 2 2 2" xfId="51655" xr:uid="{F6810254-D490-4C06-8339-8E771B9957F1}"/>
    <cellStyle name="Comma 43 4 3 5 2 3" xfId="41189" xr:uid="{ACED5CA0-A09D-4B23-8CF1-14F179A9372B}"/>
    <cellStyle name="Comma 43 4 3 5 3" xfId="24754" xr:uid="{E5D92997-20B5-4FD2-A912-18AE39F1E207}"/>
    <cellStyle name="Comma 43 4 3 5 3 2" xfId="46423" xr:uid="{DEF34CB6-ADB0-4285-B1BA-4C8485DAEEDC}"/>
    <cellStyle name="Comma 43 4 3 5 4" xfId="35957" xr:uid="{0B6ED050-940D-47F3-90C2-021FAE7F4BDD}"/>
    <cellStyle name="Comma 43 4 3 6" xfId="15041" xr:uid="{A0948197-AFE1-4EC9-AABD-5438525F775D}"/>
    <cellStyle name="Comma 43 4 3 6 2" xfId="25507" xr:uid="{D63DF330-633C-4776-A44F-B283B31E4D0F}"/>
    <cellStyle name="Comma 43 4 3 6 2 2" xfId="47176" xr:uid="{A2DE0F1B-69CB-4562-84E9-F176D62E94CB}"/>
    <cellStyle name="Comma 43 4 3 6 3" xfId="36710" xr:uid="{0D8601FF-8594-4D63-BD94-F097C27E115B}"/>
    <cellStyle name="Comma 43 4 3 7" xfId="20275" xr:uid="{FAC61844-E4BD-4AD2-B622-6E831F6A2425}"/>
    <cellStyle name="Comma 43 4 3 7 2" xfId="41944" xr:uid="{43E724AC-4225-4764-AEE8-910BF9CE4512}"/>
    <cellStyle name="Comma 43 4 3 8" xfId="31478" xr:uid="{553BFE17-F930-43F3-A96A-B303BC521EFC}"/>
    <cellStyle name="Comma 43 4 4" xfId="13545" xr:uid="{6EC660F4-1C50-472C-A004-510B7FE9240F}"/>
    <cellStyle name="Comma 43 4 4 2" xfId="18777" xr:uid="{F5BCDEAC-DD91-4459-94A3-661C21F83212}"/>
    <cellStyle name="Comma 43 4 4 2 2" xfId="29243" xr:uid="{FD504BE1-CD7A-4DEC-94DE-F12945FDC3B5}"/>
    <cellStyle name="Comma 43 4 4 2 2 2" xfId="50912" xr:uid="{03298B95-9D9F-454F-96F6-4FD95996972C}"/>
    <cellStyle name="Comma 43 4 4 2 3" xfId="40446" xr:uid="{3732089D-EB7E-482C-9325-F18FF2F09045}"/>
    <cellStyle name="Comma 43 4 4 3" xfId="24011" xr:uid="{362107FB-43FA-4D53-952D-8027F3B08FB4}"/>
    <cellStyle name="Comma 43 4 4 3 2" xfId="45680" xr:uid="{EDCB1A20-9DF8-408C-8ABA-0F472B3A359D}"/>
    <cellStyle name="Comma 43 4 4 4" xfId="35214" xr:uid="{8E2B7FD2-81D2-4AD2-84DA-9F024EBD69F8}"/>
    <cellStyle name="Comma 43 4 5" xfId="30735" xr:uid="{E13839F5-060B-41F8-8881-6DDA15DEFBC2}"/>
    <cellStyle name="Comma 43 5" xfId="9196" xr:uid="{00000000-0005-0000-0000-000071020000}"/>
    <cellStyle name="Comma 43 5 2" xfId="9945" xr:uid="{1F8ED6DD-40B3-4DEA-A208-BC9E47DC6030}"/>
    <cellStyle name="Comma 43 5 2 2" xfId="11454" xr:uid="{58C6FB79-0D52-4FCB-8088-731B03CB344F}"/>
    <cellStyle name="Comma 43 5 2 2 2" xfId="12948" xr:uid="{C24088EE-5AB4-40F5-83EB-F3F54074D0CA}"/>
    <cellStyle name="Comma 43 5 2 2 2 2" xfId="18184" xr:uid="{319209A2-ECEF-45EC-8AFF-71B14F8D250B}"/>
    <cellStyle name="Comma 43 5 2 2 2 2 2" xfId="28650" xr:uid="{352AC24A-83AC-4CF8-8286-DC589C3B3C40}"/>
    <cellStyle name="Comma 43 5 2 2 2 2 2 2" xfId="50319" xr:uid="{DE65FCFC-C392-454D-813E-A9B070ABE739}"/>
    <cellStyle name="Comma 43 5 2 2 2 2 3" xfId="39853" xr:uid="{F5DB37E0-7996-431A-A902-73C56F5EF228}"/>
    <cellStyle name="Comma 43 5 2 2 2 3" xfId="23418" xr:uid="{E700C39B-E900-475E-8F66-59047D69318C}"/>
    <cellStyle name="Comma 43 5 2 2 2 3 2" xfId="45087" xr:uid="{1F43E5EB-168D-4BAC-9015-68F93B74BF78}"/>
    <cellStyle name="Comma 43 5 2 2 2 4" xfId="34621" xr:uid="{9933D049-9838-4430-8C17-BDACC95DF0BA}"/>
    <cellStyle name="Comma 43 5 2 2 3" xfId="16690" xr:uid="{FEC52914-29C8-46FA-B0C2-60C00FD7D650}"/>
    <cellStyle name="Comma 43 5 2 2 3 2" xfId="27156" xr:uid="{77899E2E-C4CC-47B4-85EE-C8B2F9F44E00}"/>
    <cellStyle name="Comma 43 5 2 2 3 2 2" xfId="48825" xr:uid="{875BCAA5-3D46-4B48-ADA4-9DA8B7590D82}"/>
    <cellStyle name="Comma 43 5 2 2 3 3" xfId="38359" xr:uid="{9EE8F140-8E7D-4408-951B-BCE74BA8F42C}"/>
    <cellStyle name="Comma 43 5 2 2 4" xfId="21924" xr:uid="{8585EC94-51B9-4A65-AF59-AEF0834BAE6E}"/>
    <cellStyle name="Comma 43 5 2 2 4 2" xfId="43593" xr:uid="{991F73D6-3430-4019-8585-C6AAE62D8A4D}"/>
    <cellStyle name="Comma 43 5 2 2 5" xfId="33127" xr:uid="{FE7B4F9B-FAF1-4435-85B7-37E5A05FE63C}"/>
    <cellStyle name="Comma 43 5 2 3" xfId="10707" xr:uid="{7D65FAC9-97A6-45BC-9F82-412167547BD3}"/>
    <cellStyle name="Comma 43 5 2 3 2" xfId="15943" xr:uid="{1FF9AC8C-D018-4DCB-8EBC-2F8CCD94F577}"/>
    <cellStyle name="Comma 43 5 2 3 2 2" xfId="26409" xr:uid="{5833267C-686A-4330-8F96-F1D140B30C45}"/>
    <cellStyle name="Comma 43 5 2 3 2 2 2" xfId="48078" xr:uid="{245494E9-2A96-4B2B-96E8-C223B3601EA4}"/>
    <cellStyle name="Comma 43 5 2 3 2 3" xfId="37612" xr:uid="{8FC15652-8DB4-4CC5-97A5-A1BF9787A517}"/>
    <cellStyle name="Comma 43 5 2 3 3" xfId="21177" xr:uid="{D89D50A3-471A-4057-9FE8-A82D1F7812EF}"/>
    <cellStyle name="Comma 43 5 2 3 3 2" xfId="42846" xr:uid="{8D5ECEF5-546A-4C7E-BD13-7DE1C87B59D7}"/>
    <cellStyle name="Comma 43 5 2 3 4" xfId="32380" xr:uid="{4B652A0A-604E-4DFE-BB5D-D8D5E64C2656}"/>
    <cellStyle name="Comma 43 5 2 4" xfId="12201" xr:uid="{E13E17B3-A8CA-4C66-8A08-2D785B7A35C7}"/>
    <cellStyle name="Comma 43 5 2 4 2" xfId="17437" xr:uid="{F76879DF-4C86-4DC4-B2DD-E6805709F728}"/>
    <cellStyle name="Comma 43 5 2 4 2 2" xfId="27903" xr:uid="{5952D623-A051-4672-BB67-E7C7E1718168}"/>
    <cellStyle name="Comma 43 5 2 4 2 2 2" xfId="49572" xr:uid="{6060A5BE-D892-4FE0-BE4E-4E2B1EE8A4EE}"/>
    <cellStyle name="Comma 43 5 2 4 2 3" xfId="39106" xr:uid="{0886944F-477B-40B8-A7B5-0DA287EC6CC9}"/>
    <cellStyle name="Comma 43 5 2 4 3" xfId="22671" xr:uid="{41D65525-16CC-408E-A1CF-041346426237}"/>
    <cellStyle name="Comma 43 5 2 4 3 2" xfId="44340" xr:uid="{D438D723-89C8-4697-9D2E-FB040B940C56}"/>
    <cellStyle name="Comma 43 5 2 4 4" xfId="33874" xr:uid="{AE15E2B0-F2AD-4318-B4C4-8661B1BB7F12}"/>
    <cellStyle name="Comma 43 5 2 5" xfId="14444" xr:uid="{2096CA47-A867-4F67-840A-14796A6D0E9C}"/>
    <cellStyle name="Comma 43 5 2 5 2" xfId="19676" xr:uid="{C64134CA-45F9-47E0-872B-9940C80F4147}"/>
    <cellStyle name="Comma 43 5 2 5 2 2" xfId="30142" xr:uid="{17DB71AC-F38F-464B-B6D0-15ED714C3706}"/>
    <cellStyle name="Comma 43 5 2 5 2 2 2" xfId="51811" xr:uid="{8CE2A66A-8164-43A6-9F05-28D400441495}"/>
    <cellStyle name="Comma 43 5 2 5 2 3" xfId="41345" xr:uid="{43AA477C-C048-43C8-B624-DFB7377855B1}"/>
    <cellStyle name="Comma 43 5 2 5 3" xfId="24910" xr:uid="{487F3779-C999-46C8-B6DD-E860F0474C09}"/>
    <cellStyle name="Comma 43 5 2 5 3 2" xfId="46579" xr:uid="{250E313E-3E2F-4179-80AE-445D1CABCC42}"/>
    <cellStyle name="Comma 43 5 2 5 4" xfId="36113" xr:uid="{85418416-83E0-4271-BDF8-CC1F35CE78CE}"/>
    <cellStyle name="Comma 43 5 2 6" xfId="15197" xr:uid="{0B5BD096-AFAA-453B-B801-8A1A374E93B7}"/>
    <cellStyle name="Comma 43 5 2 6 2" xfId="25663" xr:uid="{E0D4BBD8-89B5-4A2D-93D1-DCC6DD82BD37}"/>
    <cellStyle name="Comma 43 5 2 6 2 2" xfId="47332" xr:uid="{793E4C72-3E7B-4B10-8851-8BEF5DE41D7B}"/>
    <cellStyle name="Comma 43 5 2 6 3" xfId="36866" xr:uid="{3424562E-AB91-48D2-A31D-1AE3FBCA9357}"/>
    <cellStyle name="Comma 43 5 2 7" xfId="20431" xr:uid="{20B34F98-933E-4466-8177-1FD5FBCD207D}"/>
    <cellStyle name="Comma 43 5 2 7 2" xfId="42100" xr:uid="{02E136F3-171B-405E-925B-37EB6F612DCE}"/>
    <cellStyle name="Comma 43 5 2 8" xfId="31634" xr:uid="{E8BAC589-9C20-4335-AE5D-95B3859F0D56}"/>
    <cellStyle name="Comma 43 5 3" xfId="13699" xr:uid="{8A12CB7B-CE75-46F1-8C10-F8B6A97D1272}"/>
    <cellStyle name="Comma 43 5 3 2" xfId="18931" xr:uid="{B7A4D4B6-4A01-4361-86F3-F0AFDD637DDB}"/>
    <cellStyle name="Comma 43 5 3 2 2" xfId="29397" xr:uid="{90E582CE-D7B1-4E7B-B34C-E6F491988E45}"/>
    <cellStyle name="Comma 43 5 3 2 2 2" xfId="51066" xr:uid="{75B5CA42-84D6-45D0-81BD-C8AB3E918860}"/>
    <cellStyle name="Comma 43 5 3 2 3" xfId="40600" xr:uid="{015290FA-DD74-436F-B4A3-8A53167A3529}"/>
    <cellStyle name="Comma 43 5 3 3" xfId="24165" xr:uid="{22FAAD94-2010-4A9F-8BCA-5D8489582FB0}"/>
    <cellStyle name="Comma 43 5 3 3 2" xfId="45834" xr:uid="{6B552E2E-6765-4FD9-93E6-32621CAAEF9D}"/>
    <cellStyle name="Comma 43 5 3 4" xfId="35368" xr:uid="{582AEFEE-C7B5-4793-BDC1-311B168C4567}"/>
    <cellStyle name="Comma 43 5 4" xfId="30889" xr:uid="{04E38A96-B79E-493D-80E9-59ED630222D3}"/>
    <cellStyle name="Comma 43 6" xfId="9571" xr:uid="{392D56BD-D601-44CD-90A7-8B6897AE9369}"/>
    <cellStyle name="Comma 43 6 2" xfId="11080" xr:uid="{512A31FB-5F0F-4D0B-99B4-6C5A1991D54D}"/>
    <cellStyle name="Comma 43 6 2 2" xfId="12574" xr:uid="{691D030C-46D2-434F-A5B6-1539213D4029}"/>
    <cellStyle name="Comma 43 6 2 2 2" xfId="17810" xr:uid="{E9239EEF-1846-4E4C-B0FA-7D82379EB2FD}"/>
    <cellStyle name="Comma 43 6 2 2 2 2" xfId="28276" xr:uid="{57A41C97-9051-4A9D-9743-1B259B9CC0FE}"/>
    <cellStyle name="Comma 43 6 2 2 2 2 2" xfId="49945" xr:uid="{33D12A3C-858C-466D-B3C3-C94B88810AE2}"/>
    <cellStyle name="Comma 43 6 2 2 2 3" xfId="39479" xr:uid="{32DE6659-BBE2-4DCD-A2A3-0BFD7F3B1261}"/>
    <cellStyle name="Comma 43 6 2 2 3" xfId="23044" xr:uid="{BD825ADF-80C4-40E7-85B4-030703B2B52E}"/>
    <cellStyle name="Comma 43 6 2 2 3 2" xfId="44713" xr:uid="{6BE0551A-BCB7-40E2-AE3F-F61D6DD40B0E}"/>
    <cellStyle name="Comma 43 6 2 2 4" xfId="34247" xr:uid="{92DF1126-CC0E-4C82-9178-A7CC8A3824AC}"/>
    <cellStyle name="Comma 43 6 2 3" xfId="16316" xr:uid="{2D8009AE-6E26-45C7-80ED-360E39836FFC}"/>
    <cellStyle name="Comma 43 6 2 3 2" xfId="26782" xr:uid="{C7627AA2-81B4-473B-97F9-A7C6C544ED4F}"/>
    <cellStyle name="Comma 43 6 2 3 2 2" xfId="48451" xr:uid="{187EBE14-8A70-4DE9-AA73-7DEC562640C5}"/>
    <cellStyle name="Comma 43 6 2 3 3" xfId="37985" xr:uid="{D42F9767-09DE-4C2B-B770-E4978F2763D7}"/>
    <cellStyle name="Comma 43 6 2 4" xfId="21550" xr:uid="{9BB56AF3-4254-4AAB-9EF5-2C0A4A7B6DA7}"/>
    <cellStyle name="Comma 43 6 2 4 2" xfId="43219" xr:uid="{371197D5-DF20-4B6F-BBF7-A5D5C2097300}"/>
    <cellStyle name="Comma 43 6 2 5" xfId="32753" xr:uid="{1B174A31-D810-4ABA-97C0-CF0E059B280A}"/>
    <cellStyle name="Comma 43 6 3" xfId="10333" xr:uid="{A09F7BD0-EE6B-4F1E-A763-4F154AFA826F}"/>
    <cellStyle name="Comma 43 6 3 2" xfId="15569" xr:uid="{48C9FCBD-2A3E-4EAD-8351-6D7F0E8F198E}"/>
    <cellStyle name="Comma 43 6 3 2 2" xfId="26035" xr:uid="{8AE10B05-75A4-4DD1-A982-02567949668F}"/>
    <cellStyle name="Comma 43 6 3 2 2 2" xfId="47704" xr:uid="{7982A0A3-7652-4A62-9C42-F06AA719C91A}"/>
    <cellStyle name="Comma 43 6 3 2 3" xfId="37238" xr:uid="{7DB68480-BFAE-44BA-A56E-9F4B0439A043}"/>
    <cellStyle name="Comma 43 6 3 3" xfId="20803" xr:uid="{B6E544D5-E1A6-4526-864C-8842A472BC64}"/>
    <cellStyle name="Comma 43 6 3 3 2" xfId="42472" xr:uid="{68501677-F16A-44A2-8EFE-5EB8F3FA7B28}"/>
    <cellStyle name="Comma 43 6 3 4" xfId="32006" xr:uid="{942A57D1-9843-442B-A5DF-189E869ACF29}"/>
    <cellStyle name="Comma 43 6 4" xfId="11827" xr:uid="{E8436E8F-81B8-40E4-A7DB-157840FBE837}"/>
    <cellStyle name="Comma 43 6 4 2" xfId="17063" xr:uid="{11E2BF16-4405-4BF7-B5C1-15F13A61EABA}"/>
    <cellStyle name="Comma 43 6 4 2 2" xfId="27529" xr:uid="{E89C0281-9037-4ED2-8BC9-4FDDDCA0D648}"/>
    <cellStyle name="Comma 43 6 4 2 2 2" xfId="49198" xr:uid="{AA21144F-800B-4FED-9F09-7D21CCD4499C}"/>
    <cellStyle name="Comma 43 6 4 2 3" xfId="38732" xr:uid="{054D5E8C-5E74-480E-91C2-3960B3D14AF7}"/>
    <cellStyle name="Comma 43 6 4 3" xfId="22297" xr:uid="{E905F907-7CB5-459C-AFE0-E945D7B965CD}"/>
    <cellStyle name="Comma 43 6 4 3 2" xfId="43966" xr:uid="{C6A5688C-8C1E-4493-939E-2919C9A0A87D}"/>
    <cellStyle name="Comma 43 6 4 4" xfId="33500" xr:uid="{C9E62636-FBAC-4504-8554-9E9D9716BE1D}"/>
    <cellStyle name="Comma 43 6 5" xfId="14070" xr:uid="{2FCCC925-0107-4D5F-A973-B8279FFEE6C1}"/>
    <cellStyle name="Comma 43 6 5 2" xfId="19302" xr:uid="{F82E2093-E3F8-44A1-B6CE-B9CEAAAF88F7}"/>
    <cellStyle name="Comma 43 6 5 2 2" xfId="29768" xr:uid="{8B4C38EC-5F0C-40F7-A36B-C0C755F9ED07}"/>
    <cellStyle name="Comma 43 6 5 2 2 2" xfId="51437" xr:uid="{132C23B8-8501-4061-8067-B79CF3136E9D}"/>
    <cellStyle name="Comma 43 6 5 2 3" xfId="40971" xr:uid="{C67532CF-34E8-4A8F-8DAF-039FC55627D8}"/>
    <cellStyle name="Comma 43 6 5 3" xfId="24536" xr:uid="{962A9874-3B68-49A5-9F28-E0F099B2C6EB}"/>
    <cellStyle name="Comma 43 6 5 3 2" xfId="46205" xr:uid="{4F4B14EB-07E0-42E9-947B-2DCC3FBE6A92}"/>
    <cellStyle name="Comma 43 6 5 4" xfId="35739" xr:uid="{E06CBA5D-BDFA-49FB-B76E-3EA6BBAC71F6}"/>
    <cellStyle name="Comma 43 6 6" xfId="14823" xr:uid="{A60F3DA2-23DA-46E6-BE7E-1CFC2CF4868C}"/>
    <cellStyle name="Comma 43 6 6 2" xfId="25289" xr:uid="{1E0C8A96-2F85-4365-82FA-7CEAE549D379}"/>
    <cellStyle name="Comma 43 6 6 2 2" xfId="46958" xr:uid="{EB52FBE8-B684-4154-83A4-16DFC715288F}"/>
    <cellStyle name="Comma 43 6 6 3" xfId="36492" xr:uid="{84204375-C4B6-4910-9BAD-70B047FE9E1C}"/>
    <cellStyle name="Comma 43 6 7" xfId="20057" xr:uid="{9A45E0DC-1211-410F-B064-5A8AAC7F9EEA}"/>
    <cellStyle name="Comma 43 6 7 2" xfId="41726" xr:uid="{8F9E2389-8988-493C-836B-D472F8FC2B0C}"/>
    <cellStyle name="Comma 43 6 8" xfId="31260" xr:uid="{C03E4820-6ABA-4AD2-92D2-B507C5D7D609}"/>
    <cellStyle name="Comma 43 7" xfId="13328" xr:uid="{C9B1C8F6-F591-4DC6-A2FB-65B091B470E6}"/>
    <cellStyle name="Comma 43 7 2" xfId="18560" xr:uid="{7BA1CE9A-252F-4981-AABB-B77532FA3C94}"/>
    <cellStyle name="Comma 43 7 2 2" xfId="29026" xr:uid="{3895AAE9-217E-4C9B-8344-63C3F32A3599}"/>
    <cellStyle name="Comma 43 7 2 2 2" xfId="50695" xr:uid="{9DE12A3C-88AB-4DAF-95EA-26308935392D}"/>
    <cellStyle name="Comma 43 7 2 3" xfId="40229" xr:uid="{443F6DCD-5245-40D3-9401-518C8EE2E733}"/>
    <cellStyle name="Comma 43 7 3" xfId="23794" xr:uid="{0188EF4F-ADED-4B1D-BA34-EA82715B8C9D}"/>
    <cellStyle name="Comma 43 7 3 2" xfId="45463" xr:uid="{782872DC-12CE-4583-A27C-998C482C4AE4}"/>
    <cellStyle name="Comma 43 7 4" xfId="34997" xr:uid="{B413B733-7C01-45A0-B0DB-1B6EDADD5BE0}"/>
    <cellStyle name="Comma 43 8" xfId="30518" xr:uid="{6C9AC9F4-FE95-46D6-A377-BFA40F55D960}"/>
    <cellStyle name="Comma 44" xfId="327" xr:uid="{00000000-0005-0000-0000-000072020000}"/>
    <cellStyle name="Comma 44 2" xfId="531" xr:uid="{00000000-0005-0000-0000-000073020000}"/>
    <cellStyle name="Comma 44 2 2" xfId="9304" xr:uid="{00000000-0005-0000-0000-000074020000}"/>
    <cellStyle name="Comma 44 2 2 2" xfId="10053" xr:uid="{14139971-0892-49F4-9E47-012AF3C1E7EB}"/>
    <cellStyle name="Comma 44 2 2 2 2" xfId="11562" xr:uid="{7BD0A25E-3EE4-4935-9D1A-4BD7FAFC5643}"/>
    <cellStyle name="Comma 44 2 2 2 2 2" xfId="13056" xr:uid="{E87724EE-0BCA-415F-BBAC-1418F2E5B29F}"/>
    <cellStyle name="Comma 44 2 2 2 2 2 2" xfId="18292" xr:uid="{C66170D7-FAC5-4333-97B2-5ECE2E490772}"/>
    <cellStyle name="Comma 44 2 2 2 2 2 2 2" xfId="28758" xr:uid="{88756485-AA4A-4A67-8AB3-43BF96BE5BE4}"/>
    <cellStyle name="Comma 44 2 2 2 2 2 2 2 2" xfId="50427" xr:uid="{62DABD66-DBD3-4053-9399-D4BD6D052883}"/>
    <cellStyle name="Comma 44 2 2 2 2 2 2 3" xfId="39961" xr:uid="{A928A610-A269-4D02-B287-D644D6069BF2}"/>
    <cellStyle name="Comma 44 2 2 2 2 2 3" xfId="23526" xr:uid="{58109120-8BE5-4748-999C-471FBD3DD680}"/>
    <cellStyle name="Comma 44 2 2 2 2 2 3 2" xfId="45195" xr:uid="{A2DBAA9E-3869-4A2D-950A-4C17EB045323}"/>
    <cellStyle name="Comma 44 2 2 2 2 2 4" xfId="34729" xr:uid="{DA7E489A-DF5C-4CE6-B955-C447CDFD04FF}"/>
    <cellStyle name="Comma 44 2 2 2 2 3" xfId="16798" xr:uid="{013A43BE-39F9-4DCF-91E0-66F0917580B2}"/>
    <cellStyle name="Comma 44 2 2 2 2 3 2" xfId="27264" xr:uid="{49B6F80C-BEAB-444A-9ADA-4A573897390B}"/>
    <cellStyle name="Comma 44 2 2 2 2 3 2 2" xfId="48933" xr:uid="{7EA57EE0-9AED-4FBF-B3E9-6CC3A50BFAB7}"/>
    <cellStyle name="Comma 44 2 2 2 2 3 3" xfId="38467" xr:uid="{D9DB645D-5003-4E6A-A820-ACA21E6E8341}"/>
    <cellStyle name="Comma 44 2 2 2 2 4" xfId="22032" xr:uid="{141D3113-83BB-4051-BD73-D2E6B9591960}"/>
    <cellStyle name="Comma 44 2 2 2 2 4 2" xfId="43701" xr:uid="{162014A5-0227-4021-BC6D-D9BA15FAF9A2}"/>
    <cellStyle name="Comma 44 2 2 2 2 5" xfId="33235" xr:uid="{D6D5E4A0-E4F7-41A0-8E4B-FF53FD6D6846}"/>
    <cellStyle name="Comma 44 2 2 2 3" xfId="10815" xr:uid="{8EBC5429-D97C-4498-8C0C-01834E2C59B0}"/>
    <cellStyle name="Comma 44 2 2 2 3 2" xfId="16051" xr:uid="{213AE64A-BF96-4FE7-B09C-A1A869BEB74E}"/>
    <cellStyle name="Comma 44 2 2 2 3 2 2" xfId="26517" xr:uid="{49601135-F1EB-434B-828D-82E07BBA221C}"/>
    <cellStyle name="Comma 44 2 2 2 3 2 2 2" xfId="48186" xr:uid="{93430706-66C7-49D1-9762-E2D72E9265A6}"/>
    <cellStyle name="Comma 44 2 2 2 3 2 3" xfId="37720" xr:uid="{E02FB018-8EBB-4A44-9A20-4925D97853DD}"/>
    <cellStyle name="Comma 44 2 2 2 3 3" xfId="21285" xr:uid="{6675F161-6814-4E8D-BF45-DC58491DAA10}"/>
    <cellStyle name="Comma 44 2 2 2 3 3 2" xfId="42954" xr:uid="{6B16FE73-1574-4374-A9EA-430222BC3585}"/>
    <cellStyle name="Comma 44 2 2 2 3 4" xfId="32488" xr:uid="{CA13131D-9509-4B34-A567-9C089E5F0EE1}"/>
    <cellStyle name="Comma 44 2 2 2 4" xfId="12309" xr:uid="{6C5079B4-4587-41FA-8991-8A4E8EE5AD51}"/>
    <cellStyle name="Comma 44 2 2 2 4 2" xfId="17545" xr:uid="{DDDAE7C9-E1D8-4C1D-A71A-F8FB31543BB5}"/>
    <cellStyle name="Comma 44 2 2 2 4 2 2" xfId="28011" xr:uid="{735CD0F4-F824-4BEA-9409-C0B2ACA08CE3}"/>
    <cellStyle name="Comma 44 2 2 2 4 2 2 2" xfId="49680" xr:uid="{60217E27-8717-40B1-B033-F32AC95DBF1C}"/>
    <cellStyle name="Comma 44 2 2 2 4 2 3" xfId="39214" xr:uid="{81812EFC-553D-47DD-91CF-ADAA2FECB061}"/>
    <cellStyle name="Comma 44 2 2 2 4 3" xfId="22779" xr:uid="{E1036F61-6A10-4D60-BF87-D4276E9ADAFD}"/>
    <cellStyle name="Comma 44 2 2 2 4 3 2" xfId="44448" xr:uid="{6C9F3840-7CAF-450D-9B92-A976CFE4983E}"/>
    <cellStyle name="Comma 44 2 2 2 4 4" xfId="33982" xr:uid="{FA4FA912-70BD-4E69-9730-2F86C602E063}"/>
    <cellStyle name="Comma 44 2 2 2 5" xfId="14552" xr:uid="{AD69A934-0A11-417E-BBD6-CC7A303D8CBA}"/>
    <cellStyle name="Comma 44 2 2 2 5 2" xfId="19784" xr:uid="{B3E85613-648F-4D70-9707-EC755A8BE350}"/>
    <cellStyle name="Comma 44 2 2 2 5 2 2" xfId="30250" xr:uid="{662D4677-4DE3-408D-9C39-20C260810089}"/>
    <cellStyle name="Comma 44 2 2 2 5 2 2 2" xfId="51919" xr:uid="{18D871FE-9CD0-463F-A262-FE23784B2D5F}"/>
    <cellStyle name="Comma 44 2 2 2 5 2 3" xfId="41453" xr:uid="{F66A1234-A778-4A7D-BE94-F15173954E8D}"/>
    <cellStyle name="Comma 44 2 2 2 5 3" xfId="25018" xr:uid="{B600E40E-3B68-49EE-A317-D600DB7991B9}"/>
    <cellStyle name="Comma 44 2 2 2 5 3 2" xfId="46687" xr:uid="{C5B19360-4C46-4840-8F5C-571237BC2F94}"/>
    <cellStyle name="Comma 44 2 2 2 5 4" xfId="36221" xr:uid="{D925DF1B-78CA-4990-B850-99467AFD764B}"/>
    <cellStyle name="Comma 44 2 2 2 6" xfId="15305" xr:uid="{32F02CF5-C4D3-4E1F-9AAE-2151BCFDFA41}"/>
    <cellStyle name="Comma 44 2 2 2 6 2" xfId="25771" xr:uid="{CC54D85F-C1C5-4A83-B081-953B77B73143}"/>
    <cellStyle name="Comma 44 2 2 2 6 2 2" xfId="47440" xr:uid="{DB99362B-30DB-4110-80B2-E72D427740A5}"/>
    <cellStyle name="Comma 44 2 2 2 6 3" xfId="36974" xr:uid="{D72380EF-C88A-413C-A6E1-FA15E97A7E6E}"/>
    <cellStyle name="Comma 44 2 2 2 7" xfId="20539" xr:uid="{1D78C2A7-A4FC-4064-A846-98ECDD57A758}"/>
    <cellStyle name="Comma 44 2 2 2 7 2" xfId="42208" xr:uid="{78A53371-7833-4EB0-8D1D-C79525545389}"/>
    <cellStyle name="Comma 44 2 2 2 8" xfId="31742" xr:uid="{36D4D5A1-23B7-4A82-9E95-C67A4FC959E0}"/>
    <cellStyle name="Comma 44 2 2 3" xfId="13807" xr:uid="{63E6D739-B3FD-4E42-BD04-B69E514FDA8C}"/>
    <cellStyle name="Comma 44 2 2 3 2" xfId="19039" xr:uid="{5F44F635-BD16-4D22-B91E-150CA9AA843C}"/>
    <cellStyle name="Comma 44 2 2 3 2 2" xfId="29505" xr:uid="{F18A4526-D47F-4575-8528-BBCF0DF83F5C}"/>
    <cellStyle name="Comma 44 2 2 3 2 2 2" xfId="51174" xr:uid="{4AB76151-9AEE-4E0A-8336-B3539F1D9250}"/>
    <cellStyle name="Comma 44 2 2 3 2 3" xfId="40708" xr:uid="{01EADB83-2C07-46AE-A5FB-3ED9B3944FA0}"/>
    <cellStyle name="Comma 44 2 2 3 3" xfId="24273" xr:uid="{08908998-ECE6-4D6D-BD08-EABDCA811F82}"/>
    <cellStyle name="Comma 44 2 2 3 3 2" xfId="45942" xr:uid="{FCE67AA2-AFEB-4DEA-A1E1-E1E5E65DB649}"/>
    <cellStyle name="Comma 44 2 2 3 4" xfId="35476" xr:uid="{9936EE7A-300F-460F-BB3B-8948E22D8F16}"/>
    <cellStyle name="Comma 44 2 2 4" xfId="30997" xr:uid="{AC57DFD9-7219-4BED-B378-2A2E1221A083}"/>
    <cellStyle name="Comma 44 2 3" xfId="9679" xr:uid="{4E53AED3-3499-444A-84A5-5CE3962F25F8}"/>
    <cellStyle name="Comma 44 2 3 2" xfId="11188" xr:uid="{A9755E56-23F1-491E-9DB1-A52E1B0FC26A}"/>
    <cellStyle name="Comma 44 2 3 2 2" xfId="12682" xr:uid="{B6C35FAA-1D03-4A5A-A2DD-00C199D4F90A}"/>
    <cellStyle name="Comma 44 2 3 2 2 2" xfId="17918" xr:uid="{42CF180E-0E16-4889-8A31-58808B347268}"/>
    <cellStyle name="Comma 44 2 3 2 2 2 2" xfId="28384" xr:uid="{E03259E5-4F5F-4664-BD4B-826B72562ECB}"/>
    <cellStyle name="Comma 44 2 3 2 2 2 2 2" xfId="50053" xr:uid="{C3929349-BCBF-44C0-9315-D60B09DA8B47}"/>
    <cellStyle name="Comma 44 2 3 2 2 2 3" xfId="39587" xr:uid="{C357B3BE-C606-4020-B6E1-9AC19E0F8BEC}"/>
    <cellStyle name="Comma 44 2 3 2 2 3" xfId="23152" xr:uid="{47509F1A-FEC9-44D4-B8EF-48C0454D70B6}"/>
    <cellStyle name="Comma 44 2 3 2 2 3 2" xfId="44821" xr:uid="{27210C17-1ECB-4529-97C3-5CCDAE9DC157}"/>
    <cellStyle name="Comma 44 2 3 2 2 4" xfId="34355" xr:uid="{04316E13-C5AC-4F74-BD6A-51DE25525D6F}"/>
    <cellStyle name="Comma 44 2 3 2 3" xfId="16424" xr:uid="{73675BCB-A265-4FCF-BEF0-3A4072FB4FF7}"/>
    <cellStyle name="Comma 44 2 3 2 3 2" xfId="26890" xr:uid="{58C161BD-9E15-49E8-A95E-3300898B9897}"/>
    <cellStyle name="Comma 44 2 3 2 3 2 2" xfId="48559" xr:uid="{6D1862AF-BE2C-4BB0-A345-A6098EE34FDA}"/>
    <cellStyle name="Comma 44 2 3 2 3 3" xfId="38093" xr:uid="{3BDBF279-CAC3-4B2F-8E79-899C92227F58}"/>
    <cellStyle name="Comma 44 2 3 2 4" xfId="21658" xr:uid="{A921D89E-21FA-47F3-BB61-F01FA4DB4FBB}"/>
    <cellStyle name="Comma 44 2 3 2 4 2" xfId="43327" xr:uid="{7D8D38CF-9269-40F3-A225-CBDFC26CC0F0}"/>
    <cellStyle name="Comma 44 2 3 2 5" xfId="32861" xr:uid="{E86F39ED-F5D0-49FF-8B9F-D150CD85D69E}"/>
    <cellStyle name="Comma 44 2 3 3" xfId="10441" xr:uid="{D27CB940-4959-4AC4-91DE-AE0838DA3550}"/>
    <cellStyle name="Comma 44 2 3 3 2" xfId="15677" xr:uid="{E45C002C-8FA4-45C4-8321-CBB4A5944D98}"/>
    <cellStyle name="Comma 44 2 3 3 2 2" xfId="26143" xr:uid="{A953F2F0-68A1-4C2C-8CA7-6A853A640716}"/>
    <cellStyle name="Comma 44 2 3 3 2 2 2" xfId="47812" xr:uid="{85C66FA6-5075-431C-8F64-D9509A28C692}"/>
    <cellStyle name="Comma 44 2 3 3 2 3" xfId="37346" xr:uid="{DAADE691-EDC5-4E0A-B223-D976CAA17BAE}"/>
    <cellStyle name="Comma 44 2 3 3 3" xfId="20911" xr:uid="{7A182E88-9F80-4C4B-B7A7-5173CFDBE1A3}"/>
    <cellStyle name="Comma 44 2 3 3 3 2" xfId="42580" xr:uid="{CC4F7A86-2CC9-4DB1-91DD-A957811A5F24}"/>
    <cellStyle name="Comma 44 2 3 3 4" xfId="32114" xr:uid="{1C3A6714-6C81-4F2C-A152-4A43F5522225}"/>
    <cellStyle name="Comma 44 2 3 4" xfId="11935" xr:uid="{E6FF3131-CAE2-4ACB-B685-EBBB0146C3AA}"/>
    <cellStyle name="Comma 44 2 3 4 2" xfId="17171" xr:uid="{CF04753B-83F0-44F0-905F-0C3CD2F4F84F}"/>
    <cellStyle name="Comma 44 2 3 4 2 2" xfId="27637" xr:uid="{87EF2805-C5CF-4070-91D0-1BF74673F05E}"/>
    <cellStyle name="Comma 44 2 3 4 2 2 2" xfId="49306" xr:uid="{58F70762-E334-430D-B6A6-8E9FC985E1F2}"/>
    <cellStyle name="Comma 44 2 3 4 2 3" xfId="38840" xr:uid="{7BFAD03F-8E5C-44AC-BFD6-FF5606B3601F}"/>
    <cellStyle name="Comma 44 2 3 4 3" xfId="22405" xr:uid="{BB811276-03CC-4D51-B77C-7CCB65E804CD}"/>
    <cellStyle name="Comma 44 2 3 4 3 2" xfId="44074" xr:uid="{3F37242B-CC30-418E-BE30-D8A977AA394C}"/>
    <cellStyle name="Comma 44 2 3 4 4" xfId="33608" xr:uid="{A47E66B7-9EA8-45B0-98B4-F8D41F415F2B}"/>
    <cellStyle name="Comma 44 2 3 5" xfId="14178" xr:uid="{4CF38F44-859E-400E-8A80-319682C4E92F}"/>
    <cellStyle name="Comma 44 2 3 5 2" xfId="19410" xr:uid="{561EB714-7138-4AD9-9BD8-EB6EC6340ED8}"/>
    <cellStyle name="Comma 44 2 3 5 2 2" xfId="29876" xr:uid="{80D26ACF-0467-41C1-B9F9-53273282445C}"/>
    <cellStyle name="Comma 44 2 3 5 2 2 2" xfId="51545" xr:uid="{D6D7BB3C-779D-45AD-BC00-BD4E8463BD42}"/>
    <cellStyle name="Comma 44 2 3 5 2 3" xfId="41079" xr:uid="{2C95FD86-2C93-4662-AEA1-C5E58C97C23E}"/>
    <cellStyle name="Comma 44 2 3 5 3" xfId="24644" xr:uid="{DAE05304-4848-415E-AC77-50113862BE05}"/>
    <cellStyle name="Comma 44 2 3 5 3 2" xfId="46313" xr:uid="{5D7D67AA-B94C-4D17-9836-CE0D70B528CD}"/>
    <cellStyle name="Comma 44 2 3 5 4" xfId="35847" xr:uid="{D070CEB2-3ECB-4854-9C11-D84028670CC5}"/>
    <cellStyle name="Comma 44 2 3 6" xfId="14931" xr:uid="{1DCF37E3-4A82-4F99-98AB-7B2F685BEB68}"/>
    <cellStyle name="Comma 44 2 3 6 2" xfId="25397" xr:uid="{8A12F06B-4A4E-4EBF-82BE-5258C6358CC1}"/>
    <cellStyle name="Comma 44 2 3 6 2 2" xfId="47066" xr:uid="{8D607944-C670-48EA-A3DF-B8C4548784D5}"/>
    <cellStyle name="Comma 44 2 3 6 3" xfId="36600" xr:uid="{8DD8AB39-7224-4AF0-BB04-E71DC6BBD2AE}"/>
    <cellStyle name="Comma 44 2 3 7" xfId="20165" xr:uid="{850EA70C-003D-440E-B72B-8635156D4BB8}"/>
    <cellStyle name="Comma 44 2 3 7 2" xfId="41834" xr:uid="{7E8FFC16-AE24-4114-81C5-BFCA78851F94}"/>
    <cellStyle name="Comma 44 2 3 8" xfId="31368" xr:uid="{A2F59615-DD8E-4A7C-AE0C-06E6E82CA3F5}"/>
    <cellStyle name="Comma 44 2 4" xfId="13436" xr:uid="{178EB7BB-F228-486E-ABA0-6824476450FB}"/>
    <cellStyle name="Comma 44 2 4 2" xfId="18668" xr:uid="{81CD6BE4-565B-44E6-AE7B-42CC209EFD44}"/>
    <cellStyle name="Comma 44 2 4 2 2" xfId="29134" xr:uid="{4495F921-7260-42E7-B4BF-59F23A212AC8}"/>
    <cellStyle name="Comma 44 2 4 2 2 2" xfId="50803" xr:uid="{65BF6377-EAA0-4BAA-B87C-3609F35CB906}"/>
    <cellStyle name="Comma 44 2 4 2 3" xfId="40337" xr:uid="{C97E378F-AC36-4A64-83C8-7F2F12ADFAF2}"/>
    <cellStyle name="Comma 44 2 4 3" xfId="23902" xr:uid="{41A5CBFD-E0AE-4938-AA9A-861A856750AA}"/>
    <cellStyle name="Comma 44 2 4 3 2" xfId="45571" xr:uid="{3A5138DF-29E9-4C13-A013-3CDF6E71E8FF}"/>
    <cellStyle name="Comma 44 2 4 4" xfId="35105" xr:uid="{02BCAD53-C64F-4C3C-82B3-7EAFB495BDA3}"/>
    <cellStyle name="Comma 44 2 5" xfId="30626" xr:uid="{AB5B980E-49E5-48BB-8E82-7E2CCBE34735}"/>
    <cellStyle name="Comma 44 3" xfId="1768" xr:uid="{00000000-0005-0000-0000-000075020000}"/>
    <cellStyle name="Comma 44 3 2" xfId="9430" xr:uid="{00000000-0005-0000-0000-000076020000}"/>
    <cellStyle name="Comma 44 3 2 2" xfId="10179" xr:uid="{9469875C-BA4F-45CB-ADBC-769ED1B8A49A}"/>
    <cellStyle name="Comma 44 3 2 2 2" xfId="11688" xr:uid="{4CDB6E9B-84FC-41D1-A7A7-959D45430820}"/>
    <cellStyle name="Comma 44 3 2 2 2 2" xfId="13182" xr:uid="{201A48B8-9C8A-488B-9980-41446F35311F}"/>
    <cellStyle name="Comma 44 3 2 2 2 2 2" xfId="18418" xr:uid="{88CE4A9D-B095-4E66-A7F1-42B360864558}"/>
    <cellStyle name="Comma 44 3 2 2 2 2 2 2" xfId="28884" xr:uid="{C050F12D-EA36-4D8E-87AF-553CB2D3CD97}"/>
    <cellStyle name="Comma 44 3 2 2 2 2 2 2 2" xfId="50553" xr:uid="{2DC2A21E-F4D6-4882-AA4F-7D134C83182E}"/>
    <cellStyle name="Comma 44 3 2 2 2 2 2 3" xfId="40087" xr:uid="{ADCAE7F0-C71E-4122-8E41-E12F54C5630C}"/>
    <cellStyle name="Comma 44 3 2 2 2 2 3" xfId="23652" xr:uid="{01C9A6E9-EFE9-4809-937D-E837FF713199}"/>
    <cellStyle name="Comma 44 3 2 2 2 2 3 2" xfId="45321" xr:uid="{BC89EC57-4D30-4709-B47A-73B9104AC2BC}"/>
    <cellStyle name="Comma 44 3 2 2 2 2 4" xfId="34855" xr:uid="{A5B86E00-64A2-43E5-8DC1-E6B4FA95AA73}"/>
    <cellStyle name="Comma 44 3 2 2 2 3" xfId="16924" xr:uid="{A11C4306-588A-4982-A866-8E7AC912EA9D}"/>
    <cellStyle name="Comma 44 3 2 2 2 3 2" xfId="27390" xr:uid="{37D41E08-CABF-4B8B-BA11-494B53210634}"/>
    <cellStyle name="Comma 44 3 2 2 2 3 2 2" xfId="49059" xr:uid="{6B05642E-F504-415B-828E-3F6214E19D74}"/>
    <cellStyle name="Comma 44 3 2 2 2 3 3" xfId="38593" xr:uid="{B5AD6010-42A9-4C80-B1FE-5DE97AF64CD0}"/>
    <cellStyle name="Comma 44 3 2 2 2 4" xfId="22158" xr:uid="{CB44C034-868F-4772-A264-2362A8FC30D5}"/>
    <cellStyle name="Comma 44 3 2 2 2 4 2" xfId="43827" xr:uid="{CC1DA146-4F3D-4754-A222-1DE6655D9A0B}"/>
    <cellStyle name="Comma 44 3 2 2 2 5" xfId="33361" xr:uid="{83766ABA-14A6-46F0-86CB-7908AC80ACE2}"/>
    <cellStyle name="Comma 44 3 2 2 3" xfId="10941" xr:uid="{A8B3594A-E67B-4B7E-BB17-2E0FAC684320}"/>
    <cellStyle name="Comma 44 3 2 2 3 2" xfId="16177" xr:uid="{B9B57ACB-35BE-48E6-B3E9-7180C962E430}"/>
    <cellStyle name="Comma 44 3 2 2 3 2 2" xfId="26643" xr:uid="{749993A7-309B-453A-9368-A6D4D1F8AE1B}"/>
    <cellStyle name="Comma 44 3 2 2 3 2 2 2" xfId="48312" xr:uid="{B7F4835D-8822-424A-9833-B7DBF87819F1}"/>
    <cellStyle name="Comma 44 3 2 2 3 2 3" xfId="37846" xr:uid="{2349EE77-44B4-4613-9F89-E6A7EB3EC8B4}"/>
    <cellStyle name="Comma 44 3 2 2 3 3" xfId="21411" xr:uid="{40E31C67-1F90-4CBE-BFD8-4EE220CDCE33}"/>
    <cellStyle name="Comma 44 3 2 2 3 3 2" xfId="43080" xr:uid="{9D68E4EF-4CFF-440F-A1E9-6894B5030D79}"/>
    <cellStyle name="Comma 44 3 2 2 3 4" xfId="32614" xr:uid="{30B96EE2-294E-4EDF-BD67-E4E48DBB766B}"/>
    <cellStyle name="Comma 44 3 2 2 4" xfId="12435" xr:uid="{689AA2D4-7CCF-4DE6-8511-C8F6E739A641}"/>
    <cellStyle name="Comma 44 3 2 2 4 2" xfId="17671" xr:uid="{0A192070-9CE6-4555-8E9F-F7107D2CB03B}"/>
    <cellStyle name="Comma 44 3 2 2 4 2 2" xfId="28137" xr:uid="{47EAC701-36EA-4A44-BAE2-60978DB7676F}"/>
    <cellStyle name="Comma 44 3 2 2 4 2 2 2" xfId="49806" xr:uid="{52B9D076-E726-4682-B790-704F1459667D}"/>
    <cellStyle name="Comma 44 3 2 2 4 2 3" xfId="39340" xr:uid="{7655E1E4-1755-49C9-B61E-AA8ED0A31803}"/>
    <cellStyle name="Comma 44 3 2 2 4 3" xfId="22905" xr:uid="{1FFBE6E7-C6C1-4F9A-8C05-8919487BE95A}"/>
    <cellStyle name="Comma 44 3 2 2 4 3 2" xfId="44574" xr:uid="{48A6DFFA-9B1F-46C4-AD03-1C215ECAD59E}"/>
    <cellStyle name="Comma 44 3 2 2 4 4" xfId="34108" xr:uid="{B2A74CD9-CD14-46BC-BB50-D078B051C389}"/>
    <cellStyle name="Comma 44 3 2 2 5" xfId="14678" xr:uid="{80D03901-4FBD-4D2C-895F-33265271A7A9}"/>
    <cellStyle name="Comma 44 3 2 2 5 2" xfId="19910" xr:uid="{82339570-7F78-4B38-819A-B877F87D02FF}"/>
    <cellStyle name="Comma 44 3 2 2 5 2 2" xfId="30376" xr:uid="{A3EE5E5B-A7DB-4F4C-B461-37C81C2D7FA5}"/>
    <cellStyle name="Comma 44 3 2 2 5 2 2 2" xfId="52045" xr:uid="{2AEB147B-25E6-4CCC-8C2E-94F704619ACC}"/>
    <cellStyle name="Comma 44 3 2 2 5 2 3" xfId="41579" xr:uid="{40DC87BC-EA14-44CD-9595-B8BBA693FD2E}"/>
    <cellStyle name="Comma 44 3 2 2 5 3" xfId="25144" xr:uid="{6584335E-2B07-4F08-BF71-182009A29DF9}"/>
    <cellStyle name="Comma 44 3 2 2 5 3 2" xfId="46813" xr:uid="{44AA667C-E622-418C-BCF9-38384EB88EFE}"/>
    <cellStyle name="Comma 44 3 2 2 5 4" xfId="36347" xr:uid="{CB466C76-2AD0-4A2D-B9C2-8CE89D5DFCF2}"/>
    <cellStyle name="Comma 44 3 2 2 6" xfId="15431" xr:uid="{4B8EF531-B612-4143-A8B6-2EACB788D306}"/>
    <cellStyle name="Comma 44 3 2 2 6 2" xfId="25897" xr:uid="{63C035E3-D7DD-48F3-BA46-1C04A1C381C3}"/>
    <cellStyle name="Comma 44 3 2 2 6 2 2" xfId="47566" xr:uid="{7F4F7EEA-4F22-466E-BBCE-F492E7D19F8F}"/>
    <cellStyle name="Comma 44 3 2 2 6 3" xfId="37100" xr:uid="{6438A7DE-704C-4915-9817-CFB1E8B45A62}"/>
    <cellStyle name="Comma 44 3 2 2 7" xfId="20665" xr:uid="{F165A40F-9C28-421A-8230-CE8DAB731772}"/>
    <cellStyle name="Comma 44 3 2 2 7 2" xfId="42334" xr:uid="{FD8AFFF3-635D-4D8B-8887-269CD29AE409}"/>
    <cellStyle name="Comma 44 3 2 2 8" xfId="31868" xr:uid="{566CA8F9-2355-44BA-9F32-6EAA89F1D12D}"/>
    <cellStyle name="Comma 44 3 2 3" xfId="13933" xr:uid="{15AF74F1-3CE3-4E16-9694-6287EF7D5DDE}"/>
    <cellStyle name="Comma 44 3 2 3 2" xfId="19165" xr:uid="{00F5A25F-B415-4FE5-ABA0-36C7A737EEF3}"/>
    <cellStyle name="Comma 44 3 2 3 2 2" xfId="29631" xr:uid="{4B96F820-2956-47B8-8706-FD5DF0CD2AD4}"/>
    <cellStyle name="Comma 44 3 2 3 2 2 2" xfId="51300" xr:uid="{88A11EA5-30E9-42AB-8320-6AA11EC8C4FD}"/>
    <cellStyle name="Comma 44 3 2 3 2 3" xfId="40834" xr:uid="{22CCFF49-F7F2-4213-93EA-76F970240840}"/>
    <cellStyle name="Comma 44 3 2 3 3" xfId="24399" xr:uid="{ED1A6304-AA0F-4DBF-84D1-1B8532BB38AE}"/>
    <cellStyle name="Comma 44 3 2 3 3 2" xfId="46068" xr:uid="{79C604EB-84AB-4F7F-ADE7-AF937FAD2547}"/>
    <cellStyle name="Comma 44 3 2 3 4" xfId="35602" xr:uid="{38811668-C6FD-4D0C-8088-8D17791852AA}"/>
    <cellStyle name="Comma 44 3 2 4" xfId="31123" xr:uid="{B21911DB-80CD-41C9-9C74-CEFA1AD4B352}"/>
    <cellStyle name="Comma 44 3 3" xfId="9806" xr:uid="{E5A81E26-6146-4D45-A3B2-8BC596A9A550}"/>
    <cellStyle name="Comma 44 3 3 2" xfId="11315" xr:uid="{02A41183-8715-48DE-B1A3-EA04A2B2C9B3}"/>
    <cellStyle name="Comma 44 3 3 2 2" xfId="12809" xr:uid="{79C2A9FF-C067-40F2-AC64-9B5FB8461920}"/>
    <cellStyle name="Comma 44 3 3 2 2 2" xfId="18045" xr:uid="{8590BACD-312E-41D3-8C34-6C1A089A91F4}"/>
    <cellStyle name="Comma 44 3 3 2 2 2 2" xfId="28511" xr:uid="{6008FAF4-23C7-4634-BD57-0139795F707B}"/>
    <cellStyle name="Comma 44 3 3 2 2 2 2 2" xfId="50180" xr:uid="{0FAB0AB8-4219-4B06-B011-829DD0C2715C}"/>
    <cellStyle name="Comma 44 3 3 2 2 2 3" xfId="39714" xr:uid="{A360EB2B-0FB9-493B-A113-367B14C887A1}"/>
    <cellStyle name="Comma 44 3 3 2 2 3" xfId="23279" xr:uid="{F881BCE0-3A25-460B-A3F4-28ADE694D57B}"/>
    <cellStyle name="Comma 44 3 3 2 2 3 2" xfId="44948" xr:uid="{C815EB98-8037-4124-BD4E-439CC3096982}"/>
    <cellStyle name="Comma 44 3 3 2 2 4" xfId="34482" xr:uid="{1A7710AD-BBF7-45F5-A6F3-5DEB813E5DB2}"/>
    <cellStyle name="Comma 44 3 3 2 3" xfId="16551" xr:uid="{028C672C-0DC1-4E69-BA2B-B2FD648F1346}"/>
    <cellStyle name="Comma 44 3 3 2 3 2" xfId="27017" xr:uid="{BA360D46-EFE5-4BCD-BEDC-7FC370840A57}"/>
    <cellStyle name="Comma 44 3 3 2 3 2 2" xfId="48686" xr:uid="{68EA6F82-4411-4B9A-9E79-E51466D624C8}"/>
    <cellStyle name="Comma 44 3 3 2 3 3" xfId="38220" xr:uid="{A2DEB6F2-8E59-4758-8504-CDAF7D434974}"/>
    <cellStyle name="Comma 44 3 3 2 4" xfId="21785" xr:uid="{392E7CFD-B28C-4C43-9981-66504D875C50}"/>
    <cellStyle name="Comma 44 3 3 2 4 2" xfId="43454" xr:uid="{D40AD8CF-21C0-4183-AAF8-9604FF5F1E34}"/>
    <cellStyle name="Comma 44 3 3 2 5" xfId="32988" xr:uid="{F12AB1FD-81CD-44DB-9D86-F89873F54F36}"/>
    <cellStyle name="Comma 44 3 3 3" xfId="10568" xr:uid="{12CF45CA-927D-4D7A-B459-14C999D93544}"/>
    <cellStyle name="Comma 44 3 3 3 2" xfId="15804" xr:uid="{85E248A8-D05E-48C5-BB2F-95AC496E32E5}"/>
    <cellStyle name="Comma 44 3 3 3 2 2" xfId="26270" xr:uid="{08576402-FD1F-4E57-8D84-E59B9B47510E}"/>
    <cellStyle name="Comma 44 3 3 3 2 2 2" xfId="47939" xr:uid="{FE8169C1-CAC6-44A0-B885-8B580236E00C}"/>
    <cellStyle name="Comma 44 3 3 3 2 3" xfId="37473" xr:uid="{9D9A6B2D-868A-4B75-8B18-3879B6BA9875}"/>
    <cellStyle name="Comma 44 3 3 3 3" xfId="21038" xr:uid="{07574EDB-29E1-4F3A-949C-331AD010057C}"/>
    <cellStyle name="Comma 44 3 3 3 3 2" xfId="42707" xr:uid="{E1625E97-74DA-4C77-A579-709D20630DAC}"/>
    <cellStyle name="Comma 44 3 3 3 4" xfId="32241" xr:uid="{5CA2FF67-8415-4394-8AB2-68051CDE8926}"/>
    <cellStyle name="Comma 44 3 3 4" xfId="12062" xr:uid="{73E5B04A-B980-4D09-963D-FA85F0D2B5FC}"/>
    <cellStyle name="Comma 44 3 3 4 2" xfId="17298" xr:uid="{0E52B7A3-6358-4B67-AB4C-8798682799CC}"/>
    <cellStyle name="Comma 44 3 3 4 2 2" xfId="27764" xr:uid="{4C238A01-47D4-493F-8CBD-6231A5932E10}"/>
    <cellStyle name="Comma 44 3 3 4 2 2 2" xfId="49433" xr:uid="{2A0FC478-720E-4EF2-95F5-324C28993F2C}"/>
    <cellStyle name="Comma 44 3 3 4 2 3" xfId="38967" xr:uid="{CF51AF82-E8E2-4C6F-B145-4B955DA5D138}"/>
    <cellStyle name="Comma 44 3 3 4 3" xfId="22532" xr:uid="{3C754503-E6C3-410C-93D6-6EFDD68719A5}"/>
    <cellStyle name="Comma 44 3 3 4 3 2" xfId="44201" xr:uid="{95539BF3-07FB-490D-BCA0-BFB1D9C6E782}"/>
    <cellStyle name="Comma 44 3 3 4 4" xfId="33735" xr:uid="{9F1E539F-DEFB-42AE-80FF-87E763D26554}"/>
    <cellStyle name="Comma 44 3 3 5" xfId="14305" xr:uid="{22A20640-2E85-46EE-93D7-8CB038B9B8B7}"/>
    <cellStyle name="Comma 44 3 3 5 2" xfId="19537" xr:uid="{08C4C09C-4B06-40D2-9CC0-8E17AE790107}"/>
    <cellStyle name="Comma 44 3 3 5 2 2" xfId="30003" xr:uid="{41CF4CA7-4101-4EC5-B145-954A37F04881}"/>
    <cellStyle name="Comma 44 3 3 5 2 2 2" xfId="51672" xr:uid="{2A363118-5A56-48B2-91B9-870846815AC9}"/>
    <cellStyle name="Comma 44 3 3 5 2 3" xfId="41206" xr:uid="{495E2FC2-D9C5-4538-ABB0-ABCF53D4BBCD}"/>
    <cellStyle name="Comma 44 3 3 5 3" xfId="24771" xr:uid="{7F2A997F-7FCA-45B5-86E3-1C0F7B429260}"/>
    <cellStyle name="Comma 44 3 3 5 3 2" xfId="46440" xr:uid="{777DC58C-7F95-4EDF-993C-A0241120673D}"/>
    <cellStyle name="Comma 44 3 3 5 4" xfId="35974" xr:uid="{70047D61-634D-413E-8EA9-97767579BE78}"/>
    <cellStyle name="Comma 44 3 3 6" xfId="15058" xr:uid="{AE7FABD4-5F90-465D-9D32-77A94E5DBBDB}"/>
    <cellStyle name="Comma 44 3 3 6 2" xfId="25524" xr:uid="{48673855-0DAB-4161-973E-DD85DDF86103}"/>
    <cellStyle name="Comma 44 3 3 6 2 2" xfId="47193" xr:uid="{7CE0DF74-7A5E-40BE-88AD-8E1BA1B4D171}"/>
    <cellStyle name="Comma 44 3 3 6 3" xfId="36727" xr:uid="{D5874589-C859-4E40-AFE8-E21026256EC5}"/>
    <cellStyle name="Comma 44 3 3 7" xfId="20292" xr:uid="{3D2FDCC3-3D01-4793-BD07-0AC718E3EF0C}"/>
    <cellStyle name="Comma 44 3 3 7 2" xfId="41961" xr:uid="{BA77F071-27EC-49B1-A7D8-CB95777ABF9F}"/>
    <cellStyle name="Comma 44 3 3 8" xfId="31495" xr:uid="{F00B4D89-6668-485B-95B6-3E67CCCF859B}"/>
    <cellStyle name="Comma 44 3 4" xfId="13562" xr:uid="{8A9FD4CE-6A0F-454D-8D6B-198BD1A3A714}"/>
    <cellStyle name="Comma 44 3 4 2" xfId="18794" xr:uid="{E299A0C4-E99C-465D-9599-EC297DDE4968}"/>
    <cellStyle name="Comma 44 3 4 2 2" xfId="29260" xr:uid="{8969448B-99E4-4D78-8956-120663F3AB6B}"/>
    <cellStyle name="Comma 44 3 4 2 2 2" xfId="50929" xr:uid="{3F15384F-F099-4748-8AE6-8768D1719DB9}"/>
    <cellStyle name="Comma 44 3 4 2 3" xfId="40463" xr:uid="{15366618-BBFB-4B0A-A39F-2963DB81C3B3}"/>
    <cellStyle name="Comma 44 3 4 3" xfId="24028" xr:uid="{4029AE78-F899-4A8D-BCF1-3BA388D86132}"/>
    <cellStyle name="Comma 44 3 4 3 2" xfId="45697" xr:uid="{A8C59190-FCED-4C82-BD2B-BE0FB284ECFF}"/>
    <cellStyle name="Comma 44 3 4 4" xfId="35231" xr:uid="{53CA771E-A16A-459E-814F-91EBD661E1B6}"/>
    <cellStyle name="Comma 44 3 5" xfId="30752" xr:uid="{D0A9232B-DF03-4F4D-BEB4-6688018F5006}"/>
    <cellStyle name="Comma 44 4" xfId="1728" xr:uid="{00000000-0005-0000-0000-000077020000}"/>
    <cellStyle name="Comma 44 4 2" xfId="9414" xr:uid="{00000000-0005-0000-0000-000078020000}"/>
    <cellStyle name="Comma 44 4 2 2" xfId="10163" xr:uid="{D47E4B45-9B81-4135-A60B-EF5F6A3A3F93}"/>
    <cellStyle name="Comma 44 4 2 2 2" xfId="11672" xr:uid="{FA8B431F-19B1-49B3-A52C-2519814B4C98}"/>
    <cellStyle name="Comma 44 4 2 2 2 2" xfId="13166" xr:uid="{96941DC9-E158-46F6-8CFD-3347031E7D2F}"/>
    <cellStyle name="Comma 44 4 2 2 2 2 2" xfId="18402" xr:uid="{4826F158-F686-4A00-B153-1FFC5BEE7A5D}"/>
    <cellStyle name="Comma 44 4 2 2 2 2 2 2" xfId="28868" xr:uid="{396B65DD-4B4E-4F02-9825-532BCCF37873}"/>
    <cellStyle name="Comma 44 4 2 2 2 2 2 2 2" xfId="50537" xr:uid="{BB2432E5-1846-426C-BA03-D12DA790B050}"/>
    <cellStyle name="Comma 44 4 2 2 2 2 2 3" xfId="40071" xr:uid="{F81A9FAF-CA4E-4B41-9D59-01843E713CD1}"/>
    <cellStyle name="Comma 44 4 2 2 2 2 3" xfId="23636" xr:uid="{D81A202A-6D36-43CC-B850-6114670434D8}"/>
    <cellStyle name="Comma 44 4 2 2 2 2 3 2" xfId="45305" xr:uid="{F7E0CAC3-28D4-4AA2-ADA6-CE8EC15CFDE2}"/>
    <cellStyle name="Comma 44 4 2 2 2 2 4" xfId="34839" xr:uid="{2053D936-A231-4C64-85F2-4EE85127E1A3}"/>
    <cellStyle name="Comma 44 4 2 2 2 3" xfId="16908" xr:uid="{156D98B1-6952-46B7-BAFB-153B3DD4FE0E}"/>
    <cellStyle name="Comma 44 4 2 2 2 3 2" xfId="27374" xr:uid="{0E5B73A4-4E62-4461-8214-0AD6DE14614C}"/>
    <cellStyle name="Comma 44 4 2 2 2 3 2 2" xfId="49043" xr:uid="{36982F5E-596B-4CBD-8AE1-1961E46634F1}"/>
    <cellStyle name="Comma 44 4 2 2 2 3 3" xfId="38577" xr:uid="{643923D8-CFAA-4D5F-BD89-81EAF54C9BC6}"/>
    <cellStyle name="Comma 44 4 2 2 2 4" xfId="22142" xr:uid="{BCC60B03-03F9-457E-A57E-ED805B094DB3}"/>
    <cellStyle name="Comma 44 4 2 2 2 4 2" xfId="43811" xr:uid="{926265E1-1497-4970-B1F5-70DC6CD49BB3}"/>
    <cellStyle name="Comma 44 4 2 2 2 5" xfId="33345" xr:uid="{1BA02186-DA24-444E-8F9C-73364A1B3F20}"/>
    <cellStyle name="Comma 44 4 2 2 3" xfId="10925" xr:uid="{A80B91E1-A68C-48C2-A82A-1FDCD8321F19}"/>
    <cellStyle name="Comma 44 4 2 2 3 2" xfId="16161" xr:uid="{135EFFAB-E77C-4F3F-9218-7F2653B4A012}"/>
    <cellStyle name="Comma 44 4 2 2 3 2 2" xfId="26627" xr:uid="{DBFBACEB-F432-44FF-BFE8-39796FCC8E28}"/>
    <cellStyle name="Comma 44 4 2 2 3 2 2 2" xfId="48296" xr:uid="{8EB00A80-B34D-471A-A7D6-2FFEF56C46C9}"/>
    <cellStyle name="Comma 44 4 2 2 3 2 3" xfId="37830" xr:uid="{4717ACA4-3C1B-49CA-9877-0A9D45C0636D}"/>
    <cellStyle name="Comma 44 4 2 2 3 3" xfId="21395" xr:uid="{F5DCEB99-1DCE-46BF-84B5-317845B7942A}"/>
    <cellStyle name="Comma 44 4 2 2 3 3 2" xfId="43064" xr:uid="{88C470F0-6004-41E4-AD7D-2885A6CC7A66}"/>
    <cellStyle name="Comma 44 4 2 2 3 4" xfId="32598" xr:uid="{0AC8824C-5012-4464-BD26-B5F9D8FAF873}"/>
    <cellStyle name="Comma 44 4 2 2 4" xfId="12419" xr:uid="{516F889B-BFA3-4C6B-AB6C-305F41B6234F}"/>
    <cellStyle name="Comma 44 4 2 2 4 2" xfId="17655" xr:uid="{785B009F-6C14-41B3-834B-F5E052CBDC04}"/>
    <cellStyle name="Comma 44 4 2 2 4 2 2" xfId="28121" xr:uid="{ADAE5384-3B2D-4DF5-BCBA-4E3600221E9A}"/>
    <cellStyle name="Comma 44 4 2 2 4 2 2 2" xfId="49790" xr:uid="{0889AD65-F042-441C-818A-4CA6ED8B2774}"/>
    <cellStyle name="Comma 44 4 2 2 4 2 3" xfId="39324" xr:uid="{D4B4885B-7DFD-4CB1-BB20-89BCCC81248E}"/>
    <cellStyle name="Comma 44 4 2 2 4 3" xfId="22889" xr:uid="{75A0E808-A51A-43AD-BE50-DBAF10F52144}"/>
    <cellStyle name="Comma 44 4 2 2 4 3 2" xfId="44558" xr:uid="{C0D75B3A-8F47-423B-B9E3-B0CE47BB257C}"/>
    <cellStyle name="Comma 44 4 2 2 4 4" xfId="34092" xr:uid="{36C6DB5D-E400-4E65-953E-7C945AFBF5F7}"/>
    <cellStyle name="Comma 44 4 2 2 5" xfId="14662" xr:uid="{DCD7BDF7-A0C9-4D44-8632-46BCFF5EA6F9}"/>
    <cellStyle name="Comma 44 4 2 2 5 2" xfId="19894" xr:uid="{3B964452-AD0C-421D-BF4F-505C8F256AA3}"/>
    <cellStyle name="Comma 44 4 2 2 5 2 2" xfId="30360" xr:uid="{F4A3E058-D708-401E-89A0-BA8DC1A6E483}"/>
    <cellStyle name="Comma 44 4 2 2 5 2 2 2" xfId="52029" xr:uid="{60E53D04-C68C-4A29-B263-C6B3E5085797}"/>
    <cellStyle name="Comma 44 4 2 2 5 2 3" xfId="41563" xr:uid="{E80A2FCF-EE24-4511-9B9F-90B09D71C38A}"/>
    <cellStyle name="Comma 44 4 2 2 5 3" xfId="25128" xr:uid="{54987DE2-90CC-4C4A-AEDF-EDDA28212FC4}"/>
    <cellStyle name="Comma 44 4 2 2 5 3 2" xfId="46797" xr:uid="{7D6A517F-4760-4B93-8176-B441D8445A62}"/>
    <cellStyle name="Comma 44 4 2 2 5 4" xfId="36331" xr:uid="{C7C26EB0-718D-4262-B34E-AF1855C1883E}"/>
    <cellStyle name="Comma 44 4 2 2 6" xfId="15415" xr:uid="{9C035C25-2D8F-4F40-80F1-045F649323C1}"/>
    <cellStyle name="Comma 44 4 2 2 6 2" xfId="25881" xr:uid="{8A13F16F-A642-4EE6-8C0E-A5EDC9BD3ECD}"/>
    <cellStyle name="Comma 44 4 2 2 6 2 2" xfId="47550" xr:uid="{0F6EE480-F9CC-4B8D-8E9C-C1C1D9018CF3}"/>
    <cellStyle name="Comma 44 4 2 2 6 3" xfId="37084" xr:uid="{1C102EB2-FA45-48C7-BE40-AC0D202D2346}"/>
    <cellStyle name="Comma 44 4 2 2 7" xfId="20649" xr:uid="{6B8CC1B1-D0B9-4B03-9657-04704907F9A0}"/>
    <cellStyle name="Comma 44 4 2 2 7 2" xfId="42318" xr:uid="{C45341E6-5B2A-4E34-AAF0-1A8959165BB2}"/>
    <cellStyle name="Comma 44 4 2 2 8" xfId="31852" xr:uid="{0BA588D4-1368-4DB4-9B6E-28FCBF56E3E6}"/>
    <cellStyle name="Comma 44 4 2 3" xfId="13917" xr:uid="{677197B5-F498-4C70-AF74-DB3835809724}"/>
    <cellStyle name="Comma 44 4 2 3 2" xfId="19149" xr:uid="{5BF7C522-298F-409F-8FD1-41F6A8096C45}"/>
    <cellStyle name="Comma 44 4 2 3 2 2" xfId="29615" xr:uid="{01C5625A-46CD-43DB-AEFC-875F08725AD8}"/>
    <cellStyle name="Comma 44 4 2 3 2 2 2" xfId="51284" xr:uid="{8BAB9F3F-9A92-443F-9ED3-CD761F2B8F32}"/>
    <cellStyle name="Comma 44 4 2 3 2 3" xfId="40818" xr:uid="{E0D37232-F2E7-406E-A4AA-B54A462D9C29}"/>
    <cellStyle name="Comma 44 4 2 3 3" xfId="24383" xr:uid="{4B7F9183-C682-4B02-BF82-9C829EE99E1C}"/>
    <cellStyle name="Comma 44 4 2 3 3 2" xfId="46052" xr:uid="{5096D3F4-9C17-455B-A2BA-6E5EADE94D06}"/>
    <cellStyle name="Comma 44 4 2 3 4" xfId="35586" xr:uid="{0AFD241F-EB33-40B4-AFA0-1D821BB8C548}"/>
    <cellStyle name="Comma 44 4 2 4" xfId="31107" xr:uid="{1A718C9B-A761-4ADC-B678-35573214A1BE}"/>
    <cellStyle name="Comma 44 4 3" xfId="9790" xr:uid="{FAB67B13-DFE3-4A92-9858-584035B20A0E}"/>
    <cellStyle name="Comma 44 4 3 2" xfId="11299" xr:uid="{657AA617-09AC-4661-868C-847262D6D80D}"/>
    <cellStyle name="Comma 44 4 3 2 2" xfId="12793" xr:uid="{75D664C2-2966-40FB-AB6C-8538A74151CD}"/>
    <cellStyle name="Comma 44 4 3 2 2 2" xfId="18029" xr:uid="{565251F4-84A9-4C15-B8D4-95C77B8DDF69}"/>
    <cellStyle name="Comma 44 4 3 2 2 2 2" xfId="28495" xr:uid="{AE2F859E-B7E5-458D-B457-59DD16506E17}"/>
    <cellStyle name="Comma 44 4 3 2 2 2 2 2" xfId="50164" xr:uid="{1226E30C-CF28-4B01-B6FE-B1630EBA0248}"/>
    <cellStyle name="Comma 44 4 3 2 2 2 3" xfId="39698" xr:uid="{9A13B8FD-66F8-432A-8BE1-14A6CB9A6559}"/>
    <cellStyle name="Comma 44 4 3 2 2 3" xfId="23263" xr:uid="{250599FC-CBD1-434F-9BEE-117368AD1B34}"/>
    <cellStyle name="Comma 44 4 3 2 2 3 2" xfId="44932" xr:uid="{E5FC7CE8-16CD-485F-A082-C71B78E895F9}"/>
    <cellStyle name="Comma 44 4 3 2 2 4" xfId="34466" xr:uid="{0C0E85F8-029A-46FE-93A1-38215341B644}"/>
    <cellStyle name="Comma 44 4 3 2 3" xfId="16535" xr:uid="{FB70777B-3BE3-4B8D-926D-9CF273F68DFD}"/>
    <cellStyle name="Comma 44 4 3 2 3 2" xfId="27001" xr:uid="{223BF8EE-9CC9-4EC9-A1D5-7FDF6690BA29}"/>
    <cellStyle name="Comma 44 4 3 2 3 2 2" xfId="48670" xr:uid="{69B40762-6BB9-4E81-8A23-4B3D98C32410}"/>
    <cellStyle name="Comma 44 4 3 2 3 3" xfId="38204" xr:uid="{405283AC-6164-4D22-B83B-F0FE2169E6B3}"/>
    <cellStyle name="Comma 44 4 3 2 4" xfId="21769" xr:uid="{76B1C5D7-FD33-47A9-92BE-4EA5657B5E53}"/>
    <cellStyle name="Comma 44 4 3 2 4 2" xfId="43438" xr:uid="{E2033E2D-5BF4-4D5E-ADFC-1F55092A800B}"/>
    <cellStyle name="Comma 44 4 3 2 5" xfId="32972" xr:uid="{632E8055-75DD-490D-874E-EE12813D1110}"/>
    <cellStyle name="Comma 44 4 3 3" xfId="10552" xr:uid="{2E14FFD9-8497-47CE-AF99-A6F71439646E}"/>
    <cellStyle name="Comma 44 4 3 3 2" xfId="15788" xr:uid="{30050073-885E-4905-9F02-B669389252AA}"/>
    <cellStyle name="Comma 44 4 3 3 2 2" xfId="26254" xr:uid="{83CA2645-F1C3-4B98-97C7-04C8F6E40EF9}"/>
    <cellStyle name="Comma 44 4 3 3 2 2 2" xfId="47923" xr:uid="{4FC58091-A41B-4089-9609-281A902F4489}"/>
    <cellStyle name="Comma 44 4 3 3 2 3" xfId="37457" xr:uid="{06A7835C-0892-4E33-A048-CB12EE46291E}"/>
    <cellStyle name="Comma 44 4 3 3 3" xfId="21022" xr:uid="{4595C41F-3A94-44C5-BC3E-AFBB78E2573E}"/>
    <cellStyle name="Comma 44 4 3 3 3 2" xfId="42691" xr:uid="{3FCB0FD2-7B5F-484E-8A5D-86B05BC8305B}"/>
    <cellStyle name="Comma 44 4 3 3 4" xfId="32225" xr:uid="{748DC541-C96A-483B-A025-EBFE462E8F87}"/>
    <cellStyle name="Comma 44 4 3 4" xfId="12046" xr:uid="{7DFD476C-A33F-4DEF-BEE2-CD7BAF44EA59}"/>
    <cellStyle name="Comma 44 4 3 4 2" xfId="17282" xr:uid="{6CD116BF-BA1D-4C09-BAAD-CBE0475DC137}"/>
    <cellStyle name="Comma 44 4 3 4 2 2" xfId="27748" xr:uid="{695FF801-E8EB-44C9-859D-E06D9020F2A0}"/>
    <cellStyle name="Comma 44 4 3 4 2 2 2" xfId="49417" xr:uid="{2CCDBA0E-1142-4849-A159-F5F8312A8F4B}"/>
    <cellStyle name="Comma 44 4 3 4 2 3" xfId="38951" xr:uid="{7A6932EA-BF42-414C-BBF0-821A0EF00606}"/>
    <cellStyle name="Comma 44 4 3 4 3" xfId="22516" xr:uid="{7E2F76AB-E7F2-4EA0-AFF8-4B53D75A19E8}"/>
    <cellStyle name="Comma 44 4 3 4 3 2" xfId="44185" xr:uid="{A2675F5D-3CC0-470F-B350-C9DCEC90A59A}"/>
    <cellStyle name="Comma 44 4 3 4 4" xfId="33719" xr:uid="{0D1E2C10-E28E-411D-A920-023C9A12A412}"/>
    <cellStyle name="Comma 44 4 3 5" xfId="14289" xr:uid="{F80A90A1-BB06-4BE2-986B-9F9829FF09D7}"/>
    <cellStyle name="Comma 44 4 3 5 2" xfId="19521" xr:uid="{FBEECBE8-D789-44AB-9013-29D30A1FA251}"/>
    <cellStyle name="Comma 44 4 3 5 2 2" xfId="29987" xr:uid="{2D157397-EED9-4365-85EA-5A8B869AA411}"/>
    <cellStyle name="Comma 44 4 3 5 2 2 2" xfId="51656" xr:uid="{B47B8D8F-5C88-4E18-B48B-604187FD56B3}"/>
    <cellStyle name="Comma 44 4 3 5 2 3" xfId="41190" xr:uid="{0E0CCEED-3AB1-4993-811E-9F3B968116E0}"/>
    <cellStyle name="Comma 44 4 3 5 3" xfId="24755" xr:uid="{34F32D1A-87A5-4702-8E34-2BAA3AF4404E}"/>
    <cellStyle name="Comma 44 4 3 5 3 2" xfId="46424" xr:uid="{F7758D72-E551-409D-BC5E-2399FB737076}"/>
    <cellStyle name="Comma 44 4 3 5 4" xfId="35958" xr:uid="{352145E1-328C-4424-9442-2CC6A3FF825D}"/>
    <cellStyle name="Comma 44 4 3 6" xfId="15042" xr:uid="{468D7352-51BE-4D05-A5C5-58F484190561}"/>
    <cellStyle name="Comma 44 4 3 6 2" xfId="25508" xr:uid="{A4ACD777-76F9-4431-824E-EB7986813E9A}"/>
    <cellStyle name="Comma 44 4 3 6 2 2" xfId="47177" xr:uid="{E230E349-4290-420F-B504-F4F167305518}"/>
    <cellStyle name="Comma 44 4 3 6 3" xfId="36711" xr:uid="{93C5C808-383C-4372-8640-19EDEAFD0BB2}"/>
    <cellStyle name="Comma 44 4 3 7" xfId="20276" xr:uid="{CCC4BFAE-A960-4FE8-8855-3AA4099866A7}"/>
    <cellStyle name="Comma 44 4 3 7 2" xfId="41945" xr:uid="{B55694BD-269D-4458-A159-4090F6EE01FF}"/>
    <cellStyle name="Comma 44 4 3 8" xfId="31479" xr:uid="{AA022CAE-3D88-488F-AD32-E449245746CC}"/>
    <cellStyle name="Comma 44 4 4" xfId="13546" xr:uid="{BEC5D095-3279-40FB-A115-4D14806E1144}"/>
    <cellStyle name="Comma 44 4 4 2" xfId="18778" xr:uid="{05F999C2-67D9-4BF4-BC03-007EC3FA5D2B}"/>
    <cellStyle name="Comma 44 4 4 2 2" xfId="29244" xr:uid="{524CFE85-B92F-4F14-965D-47A4E4CE68CE}"/>
    <cellStyle name="Comma 44 4 4 2 2 2" xfId="50913" xr:uid="{9CFE52FA-CAA6-4F4A-8CCD-31530AE2C3EC}"/>
    <cellStyle name="Comma 44 4 4 2 3" xfId="40447" xr:uid="{1D5FCBD9-C527-4CE3-85CA-854C934F209F}"/>
    <cellStyle name="Comma 44 4 4 3" xfId="24012" xr:uid="{89DE4C28-0571-4C3B-9415-8BCA67129DC6}"/>
    <cellStyle name="Comma 44 4 4 3 2" xfId="45681" xr:uid="{0CB8AD31-AFD9-412B-91DF-E3BA7CB5119E}"/>
    <cellStyle name="Comma 44 4 4 4" xfId="35215" xr:uid="{F0017AF8-6958-4FFF-A2F2-38C1B6846D49}"/>
    <cellStyle name="Comma 44 4 5" xfId="30736" xr:uid="{49CFED77-5314-49A9-86C3-90038B5E5579}"/>
    <cellStyle name="Comma 44 5" xfId="9201" xr:uid="{00000000-0005-0000-0000-000079020000}"/>
    <cellStyle name="Comma 44 5 2" xfId="9950" xr:uid="{4006BA49-ED02-4533-A156-B02DD4503610}"/>
    <cellStyle name="Comma 44 5 2 2" xfId="11459" xr:uid="{D91F9B54-6F4D-40AF-B980-547E89E1D432}"/>
    <cellStyle name="Comma 44 5 2 2 2" xfId="12953" xr:uid="{DC167723-7778-4AE9-A565-76A23F1A7F56}"/>
    <cellStyle name="Comma 44 5 2 2 2 2" xfId="18189" xr:uid="{8C3439BA-D367-4270-BB5D-A1F246EAA138}"/>
    <cellStyle name="Comma 44 5 2 2 2 2 2" xfId="28655" xr:uid="{6FCFA293-DE3A-49FD-9CE2-0F8E90CFF6A7}"/>
    <cellStyle name="Comma 44 5 2 2 2 2 2 2" xfId="50324" xr:uid="{2D9F123D-D9E2-48DB-92BB-216A94B0068F}"/>
    <cellStyle name="Comma 44 5 2 2 2 2 3" xfId="39858" xr:uid="{7AE66B14-513E-4EF9-ACFE-9841FE6AA196}"/>
    <cellStyle name="Comma 44 5 2 2 2 3" xfId="23423" xr:uid="{0C8D91D0-81AF-4533-8957-B26FD2467678}"/>
    <cellStyle name="Comma 44 5 2 2 2 3 2" xfId="45092" xr:uid="{0727ED20-0423-408B-A093-FF2DFCFDABD8}"/>
    <cellStyle name="Comma 44 5 2 2 2 4" xfId="34626" xr:uid="{5E35C7E9-B7A8-4DC9-8F58-807BFD2AD8A6}"/>
    <cellStyle name="Comma 44 5 2 2 3" xfId="16695" xr:uid="{DF260D78-D446-4E53-9240-E6750AE7DDF3}"/>
    <cellStyle name="Comma 44 5 2 2 3 2" xfId="27161" xr:uid="{79E6EE34-6D91-46FD-B113-2B0EB9C241A5}"/>
    <cellStyle name="Comma 44 5 2 2 3 2 2" xfId="48830" xr:uid="{682D6E41-4495-46DB-BDB1-CF400FCF4194}"/>
    <cellStyle name="Comma 44 5 2 2 3 3" xfId="38364" xr:uid="{D4D59555-FF66-4CDC-8F6B-FF09A3D11112}"/>
    <cellStyle name="Comma 44 5 2 2 4" xfId="21929" xr:uid="{D5756E5D-254E-414E-9B9E-ECF1D0429F83}"/>
    <cellStyle name="Comma 44 5 2 2 4 2" xfId="43598" xr:uid="{2F51301B-AEE5-4C1A-B64D-1CEED4167552}"/>
    <cellStyle name="Comma 44 5 2 2 5" xfId="33132" xr:uid="{FD95A06C-DA19-48F2-93F1-7D1E82AD5C33}"/>
    <cellStyle name="Comma 44 5 2 3" xfId="10712" xr:uid="{F7126205-F478-4233-AE1C-79BD6C807A27}"/>
    <cellStyle name="Comma 44 5 2 3 2" xfId="15948" xr:uid="{35DBFCAE-DDBE-405C-91D0-740C4E69B555}"/>
    <cellStyle name="Comma 44 5 2 3 2 2" xfId="26414" xr:uid="{C6000C4F-B382-4A15-AD11-F315CE3EE03B}"/>
    <cellStyle name="Comma 44 5 2 3 2 2 2" xfId="48083" xr:uid="{41E2AF66-F2E0-40B6-A824-93372681CB1D}"/>
    <cellStyle name="Comma 44 5 2 3 2 3" xfId="37617" xr:uid="{F7A7CC12-4094-4524-9143-C9EC2D653878}"/>
    <cellStyle name="Comma 44 5 2 3 3" xfId="21182" xr:uid="{167871F4-36B7-4611-946B-B5EFA058631E}"/>
    <cellStyle name="Comma 44 5 2 3 3 2" xfId="42851" xr:uid="{D6132476-C1E2-4817-B5F5-6C19B3D108C8}"/>
    <cellStyle name="Comma 44 5 2 3 4" xfId="32385" xr:uid="{6E8E7891-7679-4EEC-A30B-27943E7D5316}"/>
    <cellStyle name="Comma 44 5 2 4" xfId="12206" xr:uid="{B3F9DBEE-720D-400A-A0F7-1A021A707002}"/>
    <cellStyle name="Comma 44 5 2 4 2" xfId="17442" xr:uid="{C4FB3880-F5E9-47C3-B0E0-C05D3950DC95}"/>
    <cellStyle name="Comma 44 5 2 4 2 2" xfId="27908" xr:uid="{97B42591-58C9-42DF-8D4E-583B54E36F54}"/>
    <cellStyle name="Comma 44 5 2 4 2 2 2" xfId="49577" xr:uid="{A50DD6EC-C1DB-4344-860F-83D8EA4189DC}"/>
    <cellStyle name="Comma 44 5 2 4 2 3" xfId="39111" xr:uid="{554A50FD-0CB2-4A3B-96E3-816B531FAE47}"/>
    <cellStyle name="Comma 44 5 2 4 3" xfId="22676" xr:uid="{79251F6F-AFF5-4E60-B246-66B87880B583}"/>
    <cellStyle name="Comma 44 5 2 4 3 2" xfId="44345" xr:uid="{DA2306A4-4134-4E6D-AA68-702F40106936}"/>
    <cellStyle name="Comma 44 5 2 4 4" xfId="33879" xr:uid="{A28FF954-7A93-4F43-99F2-B0CE094A8B0B}"/>
    <cellStyle name="Comma 44 5 2 5" xfId="14449" xr:uid="{3D010FDD-FE67-467F-943D-3E98C565155F}"/>
    <cellStyle name="Comma 44 5 2 5 2" xfId="19681" xr:uid="{0E4B2A17-471E-4215-9EB8-DCA456706B8A}"/>
    <cellStyle name="Comma 44 5 2 5 2 2" xfId="30147" xr:uid="{01675101-9255-4AB0-A29C-C3B3112C1A20}"/>
    <cellStyle name="Comma 44 5 2 5 2 2 2" xfId="51816" xr:uid="{AE28E3EE-1A41-404D-B877-B21A765A4B02}"/>
    <cellStyle name="Comma 44 5 2 5 2 3" xfId="41350" xr:uid="{2C9ABFA6-6766-4137-A496-17B33CE7CB69}"/>
    <cellStyle name="Comma 44 5 2 5 3" xfId="24915" xr:uid="{8FE9790A-5DA6-4DCC-B7D3-12B5BAFE8624}"/>
    <cellStyle name="Comma 44 5 2 5 3 2" xfId="46584" xr:uid="{809F04AF-5FFA-48B4-A9EA-641BFB3DA6E1}"/>
    <cellStyle name="Comma 44 5 2 5 4" xfId="36118" xr:uid="{D8BA22B2-23AA-49D1-B1F8-37FD4D651327}"/>
    <cellStyle name="Comma 44 5 2 6" xfId="15202" xr:uid="{50A49FB1-1306-4391-99CF-E60AD22BC3E9}"/>
    <cellStyle name="Comma 44 5 2 6 2" xfId="25668" xr:uid="{56F7F5D3-BFF6-47EF-905C-B8A158CACE0A}"/>
    <cellStyle name="Comma 44 5 2 6 2 2" xfId="47337" xr:uid="{E167E506-19D0-4859-B7CC-5E876D6BA363}"/>
    <cellStyle name="Comma 44 5 2 6 3" xfId="36871" xr:uid="{FB9AF237-9492-44B7-8929-189022ECE350}"/>
    <cellStyle name="Comma 44 5 2 7" xfId="20436" xr:uid="{B68793C8-6B7B-4D1C-8AD9-DC800594C39C}"/>
    <cellStyle name="Comma 44 5 2 7 2" xfId="42105" xr:uid="{EDA12D70-1E07-4F66-A154-28ECBFD15FBF}"/>
    <cellStyle name="Comma 44 5 2 8" xfId="31639" xr:uid="{C4FEC3D5-F0C0-4923-9DFB-7FD4F227CE77}"/>
    <cellStyle name="Comma 44 5 3" xfId="13704" xr:uid="{3AD36ECB-811F-4D74-A239-A62CF0DC7B0F}"/>
    <cellStyle name="Comma 44 5 3 2" xfId="18936" xr:uid="{9485EB31-01B4-45A3-859E-38714A6E4482}"/>
    <cellStyle name="Comma 44 5 3 2 2" xfId="29402" xr:uid="{58AFA484-8856-40B8-A780-02550B36C233}"/>
    <cellStyle name="Comma 44 5 3 2 2 2" xfId="51071" xr:uid="{8273DA6E-1AF2-42F4-B792-1B0C359C9190}"/>
    <cellStyle name="Comma 44 5 3 2 3" xfId="40605" xr:uid="{629D23D1-DAEB-4454-A744-5A8719664070}"/>
    <cellStyle name="Comma 44 5 3 3" xfId="24170" xr:uid="{0F68A8F6-28FB-48E8-A77A-F57AD3329724}"/>
    <cellStyle name="Comma 44 5 3 3 2" xfId="45839" xr:uid="{26E566D7-76B7-4777-B1F3-E7B8F90CDE0F}"/>
    <cellStyle name="Comma 44 5 3 4" xfId="35373" xr:uid="{7DB13BF0-DA93-496A-A3D1-99BFBD828B4A}"/>
    <cellStyle name="Comma 44 5 4" xfId="30894" xr:uid="{CFBE6368-EAE0-4E16-8526-76ABB38EE396}"/>
    <cellStyle name="Comma 44 6" xfId="9576" xr:uid="{8988A63A-6964-4B15-A194-9C2E92E24699}"/>
    <cellStyle name="Comma 44 6 2" xfId="11085" xr:uid="{D6D96761-308F-436A-AD13-589B7464429B}"/>
    <cellStyle name="Comma 44 6 2 2" xfId="12579" xr:uid="{542ED7DB-CBDE-4F0E-BFC2-3B56C639B5D0}"/>
    <cellStyle name="Comma 44 6 2 2 2" xfId="17815" xr:uid="{95C0670C-C46B-4DB8-839B-851D3D0F5DD9}"/>
    <cellStyle name="Comma 44 6 2 2 2 2" xfId="28281" xr:uid="{1788D650-F5A5-4310-9471-68654FDD4588}"/>
    <cellStyle name="Comma 44 6 2 2 2 2 2" xfId="49950" xr:uid="{20649A86-BC12-4D9D-9FD2-04FCA5089A24}"/>
    <cellStyle name="Comma 44 6 2 2 2 3" xfId="39484" xr:uid="{1BF44FD1-6EFB-459F-AEFD-80F4BAE967AF}"/>
    <cellStyle name="Comma 44 6 2 2 3" xfId="23049" xr:uid="{D805248B-C0CE-4D14-802D-097FD56EC9B7}"/>
    <cellStyle name="Comma 44 6 2 2 3 2" xfId="44718" xr:uid="{CE2DD64B-DCA2-4612-8963-5B680CA05A98}"/>
    <cellStyle name="Comma 44 6 2 2 4" xfId="34252" xr:uid="{66AA8C4B-91F4-4966-AE07-DBB9AB2354E9}"/>
    <cellStyle name="Comma 44 6 2 3" xfId="16321" xr:uid="{3A193F99-041A-4BC1-A63C-96D889DC883D}"/>
    <cellStyle name="Comma 44 6 2 3 2" xfId="26787" xr:uid="{CE53403A-072B-4332-8247-B12D0D3ED3D9}"/>
    <cellStyle name="Comma 44 6 2 3 2 2" xfId="48456" xr:uid="{A9423102-64DA-4F7F-BB0E-BCFC29666A11}"/>
    <cellStyle name="Comma 44 6 2 3 3" xfId="37990" xr:uid="{1C11B139-6C58-4A20-8A31-3A566815AA56}"/>
    <cellStyle name="Comma 44 6 2 4" xfId="21555" xr:uid="{C1543DDD-5202-4D22-9F18-BA4C602433B7}"/>
    <cellStyle name="Comma 44 6 2 4 2" xfId="43224" xr:uid="{5A006FC4-8137-4115-8034-20B34638FAD9}"/>
    <cellStyle name="Comma 44 6 2 5" xfId="32758" xr:uid="{C6B89337-F181-4108-957D-3CE33F25BEAF}"/>
    <cellStyle name="Comma 44 6 3" xfId="10338" xr:uid="{A69FB9DE-E5B4-4E32-B660-86688B0C3DA7}"/>
    <cellStyle name="Comma 44 6 3 2" xfId="15574" xr:uid="{EBC2C3F0-EF67-4C47-8287-1329158B898A}"/>
    <cellStyle name="Comma 44 6 3 2 2" xfId="26040" xr:uid="{08451D97-9B06-4D3B-B639-44D195F927A1}"/>
    <cellStyle name="Comma 44 6 3 2 2 2" xfId="47709" xr:uid="{89BCCE69-688C-4B5D-9467-DC828E312F52}"/>
    <cellStyle name="Comma 44 6 3 2 3" xfId="37243" xr:uid="{AD41A458-209E-458A-9A3C-AD48838BB764}"/>
    <cellStyle name="Comma 44 6 3 3" xfId="20808" xr:uid="{CBF02A29-F136-4347-84B3-4EACE70E24F7}"/>
    <cellStyle name="Comma 44 6 3 3 2" xfId="42477" xr:uid="{C89FD6DC-4184-423D-8C5B-3DFBB3E21EC5}"/>
    <cellStyle name="Comma 44 6 3 4" xfId="32011" xr:uid="{BEEDF456-CC71-4831-91AC-F012422AE403}"/>
    <cellStyle name="Comma 44 6 4" xfId="11832" xr:uid="{08C43925-E932-4205-9FA8-54CFBB8446FD}"/>
    <cellStyle name="Comma 44 6 4 2" xfId="17068" xr:uid="{BD85A313-30F6-4F6F-82B8-468F9BF19430}"/>
    <cellStyle name="Comma 44 6 4 2 2" xfId="27534" xr:uid="{EEC77236-7344-428D-98B1-A1BE1F09F6E7}"/>
    <cellStyle name="Comma 44 6 4 2 2 2" xfId="49203" xr:uid="{50FE0E3D-3FF9-4C5D-9DFA-FE79B141B72E}"/>
    <cellStyle name="Comma 44 6 4 2 3" xfId="38737" xr:uid="{8962D3BD-5F5C-4A4A-BF2C-0E9CB0407881}"/>
    <cellStyle name="Comma 44 6 4 3" xfId="22302" xr:uid="{E0DFCC03-DBF2-4303-A19E-54142E1075C1}"/>
    <cellStyle name="Comma 44 6 4 3 2" xfId="43971" xr:uid="{7DC0C05D-D2BE-4014-A627-97D093B0B056}"/>
    <cellStyle name="Comma 44 6 4 4" xfId="33505" xr:uid="{A53275E1-A15D-49E9-B529-83D8355CD1E6}"/>
    <cellStyle name="Comma 44 6 5" xfId="14075" xr:uid="{08D475F5-0D07-43D1-B621-C90F0FEA1E13}"/>
    <cellStyle name="Comma 44 6 5 2" xfId="19307" xr:uid="{6315B6FE-93D7-457E-B2A0-4E77CA972DB7}"/>
    <cellStyle name="Comma 44 6 5 2 2" xfId="29773" xr:uid="{CCB95B62-85B2-4CEF-9734-8617EA91C16D}"/>
    <cellStyle name="Comma 44 6 5 2 2 2" xfId="51442" xr:uid="{A1986052-2196-4685-A4AF-86AD173416AD}"/>
    <cellStyle name="Comma 44 6 5 2 3" xfId="40976" xr:uid="{3E59E6DC-944A-4A55-BE15-EBB51100B802}"/>
    <cellStyle name="Comma 44 6 5 3" xfId="24541" xr:uid="{653C3AEE-E44D-44AA-B025-D508C564ED8A}"/>
    <cellStyle name="Comma 44 6 5 3 2" xfId="46210" xr:uid="{BFF3FD6A-6518-4CE0-8F04-2A0173EB6802}"/>
    <cellStyle name="Comma 44 6 5 4" xfId="35744" xr:uid="{12714595-D143-4AB3-B184-0D711F50044E}"/>
    <cellStyle name="Comma 44 6 6" xfId="14828" xr:uid="{71ACA1B5-EAFF-4645-B52A-7E5259419921}"/>
    <cellStyle name="Comma 44 6 6 2" xfId="25294" xr:uid="{CE10304E-3AC6-4E85-B8C6-EF857809DEA2}"/>
    <cellStyle name="Comma 44 6 6 2 2" xfId="46963" xr:uid="{E758BDD6-CC07-4DEB-8B04-776A54338B30}"/>
    <cellStyle name="Comma 44 6 6 3" xfId="36497" xr:uid="{9432D4C7-9DE4-4B49-9F6F-24FEF9A0B0A1}"/>
    <cellStyle name="Comma 44 6 7" xfId="20062" xr:uid="{BBA0D8D1-DEA7-4E8E-830C-25E255BA7A84}"/>
    <cellStyle name="Comma 44 6 7 2" xfId="41731" xr:uid="{35B67BAC-8F85-40EE-A403-2AB1C287C53A}"/>
    <cellStyle name="Comma 44 6 8" xfId="31265" xr:uid="{699DAE8F-1DC8-4E4F-A458-8027164261C5}"/>
    <cellStyle name="Comma 44 7" xfId="13333" xr:uid="{C5F252DC-6B20-44E9-A7E3-C62CA8871912}"/>
    <cellStyle name="Comma 44 7 2" xfId="18565" xr:uid="{059A2EE8-66E5-4BC4-8EA8-7004BDA85974}"/>
    <cellStyle name="Comma 44 7 2 2" xfId="29031" xr:uid="{4D549BBE-23F6-4014-BD53-74768CBCD19D}"/>
    <cellStyle name="Comma 44 7 2 2 2" xfId="50700" xr:uid="{62577D46-6E74-41A4-8AD1-9DBAD23D9F59}"/>
    <cellStyle name="Comma 44 7 2 3" xfId="40234" xr:uid="{7DE48746-1BDD-46BC-B970-C9C019A731BA}"/>
    <cellStyle name="Comma 44 7 3" xfId="23799" xr:uid="{E3D107AF-91F8-43CD-8812-554CC1C0A04E}"/>
    <cellStyle name="Comma 44 7 3 2" xfId="45468" xr:uid="{E0536348-0707-4B57-B3FC-312A7320EAC1}"/>
    <cellStyle name="Comma 44 7 4" xfId="35002" xr:uid="{FE9A1E1D-88CC-49F2-B797-50BF374D8509}"/>
    <cellStyle name="Comma 44 8" xfId="30523" xr:uid="{82C9EE66-CB5A-43EA-9D51-E29E588A1FF8}"/>
    <cellStyle name="Comma 45" xfId="334" xr:uid="{00000000-0005-0000-0000-00007A020000}"/>
    <cellStyle name="Comma 45 2" xfId="538" xr:uid="{00000000-0005-0000-0000-00007B020000}"/>
    <cellStyle name="Comma 45 2 2" xfId="9311" xr:uid="{00000000-0005-0000-0000-00007C020000}"/>
    <cellStyle name="Comma 45 2 2 2" xfId="10060" xr:uid="{C16F0C23-AE62-4D91-AEB4-A2D4934114C8}"/>
    <cellStyle name="Comma 45 2 2 2 2" xfId="11569" xr:uid="{A2530F86-EAE5-4E48-8801-226AF4849A53}"/>
    <cellStyle name="Comma 45 2 2 2 2 2" xfId="13063" xr:uid="{14AF2451-7634-4FA7-9CBB-1659EA3872D2}"/>
    <cellStyle name="Comma 45 2 2 2 2 2 2" xfId="18299" xr:uid="{AA6ED2E8-6952-4BF4-8B3E-52A0DA7E8AB1}"/>
    <cellStyle name="Comma 45 2 2 2 2 2 2 2" xfId="28765" xr:uid="{191D0BE8-FE28-4CD1-BAFC-CD1F3FFE5422}"/>
    <cellStyle name="Comma 45 2 2 2 2 2 2 2 2" xfId="50434" xr:uid="{5A524EDA-32B6-4B46-81F0-5F0F5F119E87}"/>
    <cellStyle name="Comma 45 2 2 2 2 2 2 3" xfId="39968" xr:uid="{ECC5877B-FC82-4413-8542-6DB7E3E696C4}"/>
    <cellStyle name="Comma 45 2 2 2 2 2 3" xfId="23533" xr:uid="{610F6A2F-C582-4A92-8F2A-86F5D410B99F}"/>
    <cellStyle name="Comma 45 2 2 2 2 2 3 2" xfId="45202" xr:uid="{CFE73B40-11CE-4511-86F0-0BC23F3EE120}"/>
    <cellStyle name="Comma 45 2 2 2 2 2 4" xfId="34736" xr:uid="{1D3F338E-807C-453F-A762-1AC91DFC93F1}"/>
    <cellStyle name="Comma 45 2 2 2 2 3" xfId="16805" xr:uid="{C71C5A0C-296F-413C-9727-94E7EC597A11}"/>
    <cellStyle name="Comma 45 2 2 2 2 3 2" xfId="27271" xr:uid="{4B6BA94E-DE88-43E4-8FED-E6B4B7428B6F}"/>
    <cellStyle name="Comma 45 2 2 2 2 3 2 2" xfId="48940" xr:uid="{DF0A492D-DF49-4130-9A7F-085C35E026C5}"/>
    <cellStyle name="Comma 45 2 2 2 2 3 3" xfId="38474" xr:uid="{70DACBC1-AFD9-4A9E-9571-26BC8A41005B}"/>
    <cellStyle name="Comma 45 2 2 2 2 4" xfId="22039" xr:uid="{B9977AB9-4A38-42DC-8F61-31E0E9FA202E}"/>
    <cellStyle name="Comma 45 2 2 2 2 4 2" xfId="43708" xr:uid="{05972CA9-C6A1-4610-A580-DF9828B10F16}"/>
    <cellStyle name="Comma 45 2 2 2 2 5" xfId="33242" xr:uid="{A13177F8-A30A-49D4-94BF-3825A35CB312}"/>
    <cellStyle name="Comma 45 2 2 2 3" xfId="10822" xr:uid="{C749EDB8-7496-4D09-B87D-48975393F820}"/>
    <cellStyle name="Comma 45 2 2 2 3 2" xfId="16058" xr:uid="{A0E4CD0D-48B8-4166-B6AA-E714E6E48A7F}"/>
    <cellStyle name="Comma 45 2 2 2 3 2 2" xfId="26524" xr:uid="{FD1E16DF-2844-48F0-972A-B614309063DF}"/>
    <cellStyle name="Comma 45 2 2 2 3 2 2 2" xfId="48193" xr:uid="{A9AD75C6-72D5-4E60-99A0-25A878E96303}"/>
    <cellStyle name="Comma 45 2 2 2 3 2 3" xfId="37727" xr:uid="{5777EE88-4036-4FFF-BB2F-5D8BDD578BE4}"/>
    <cellStyle name="Comma 45 2 2 2 3 3" xfId="21292" xr:uid="{FAFB5C3D-6ECE-4E22-BE8E-F8E64C600FAD}"/>
    <cellStyle name="Comma 45 2 2 2 3 3 2" xfId="42961" xr:uid="{66004804-812F-4004-AF86-E4FD84F12B90}"/>
    <cellStyle name="Comma 45 2 2 2 3 4" xfId="32495" xr:uid="{AB43409E-B604-4D27-87AA-312EF6840122}"/>
    <cellStyle name="Comma 45 2 2 2 4" xfId="12316" xr:uid="{750174BD-3350-47F2-A6E9-07A6AC7FB42C}"/>
    <cellStyle name="Comma 45 2 2 2 4 2" xfId="17552" xr:uid="{E000D4AC-9758-4DB2-AB78-2D485A64AA63}"/>
    <cellStyle name="Comma 45 2 2 2 4 2 2" xfId="28018" xr:uid="{A4D3D6FE-6630-4A6E-BD0B-C2BA68EFE149}"/>
    <cellStyle name="Comma 45 2 2 2 4 2 2 2" xfId="49687" xr:uid="{3616CE60-771B-4CB7-8057-A3D1E93A8F53}"/>
    <cellStyle name="Comma 45 2 2 2 4 2 3" xfId="39221" xr:uid="{5F3B4EF3-2AE8-467C-86AE-394DF6B8F3FA}"/>
    <cellStyle name="Comma 45 2 2 2 4 3" xfId="22786" xr:uid="{26DED690-5FE4-4771-A261-A336CA381C60}"/>
    <cellStyle name="Comma 45 2 2 2 4 3 2" xfId="44455" xr:uid="{DF6F40AB-F821-4ECA-AF61-9234B163B5B2}"/>
    <cellStyle name="Comma 45 2 2 2 4 4" xfId="33989" xr:uid="{F09A3AE1-1CF1-429D-B1BA-874B02EC85C0}"/>
    <cellStyle name="Comma 45 2 2 2 5" xfId="14559" xr:uid="{511E6B8B-A286-435C-A7FF-7E75E0F3F492}"/>
    <cellStyle name="Comma 45 2 2 2 5 2" xfId="19791" xr:uid="{461BB8C1-1E86-4154-B2DB-7F1EFDEC3BC2}"/>
    <cellStyle name="Comma 45 2 2 2 5 2 2" xfId="30257" xr:uid="{54CCB4D4-0CDA-43A0-AAC5-70E5C7F83E56}"/>
    <cellStyle name="Comma 45 2 2 2 5 2 2 2" xfId="51926" xr:uid="{21863B2A-2AD9-4686-8F19-7E4098F31537}"/>
    <cellStyle name="Comma 45 2 2 2 5 2 3" xfId="41460" xr:uid="{B97A722B-4A78-4B82-9587-5D8E16E4901E}"/>
    <cellStyle name="Comma 45 2 2 2 5 3" xfId="25025" xr:uid="{1E52B3EA-0E78-4323-AB07-499D3E901524}"/>
    <cellStyle name="Comma 45 2 2 2 5 3 2" xfId="46694" xr:uid="{AF56FE98-7F29-4A7C-8A7A-D28F524B4F69}"/>
    <cellStyle name="Comma 45 2 2 2 5 4" xfId="36228" xr:uid="{24D0CA28-1458-470C-8029-1652E314344F}"/>
    <cellStyle name="Comma 45 2 2 2 6" xfId="15312" xr:uid="{ED767EE6-485D-4906-AF14-EF0484527406}"/>
    <cellStyle name="Comma 45 2 2 2 6 2" xfId="25778" xr:uid="{B5E542F6-6945-48EE-B991-5CE732618810}"/>
    <cellStyle name="Comma 45 2 2 2 6 2 2" xfId="47447" xr:uid="{B4A1BD70-8F59-48BA-A387-466E930AEA0A}"/>
    <cellStyle name="Comma 45 2 2 2 6 3" xfId="36981" xr:uid="{FE4A53BD-0ED0-44AF-96FE-44B51A8B0B96}"/>
    <cellStyle name="Comma 45 2 2 2 7" xfId="20546" xr:uid="{B9E4FDB3-249C-45D4-9669-0A71FF1FA478}"/>
    <cellStyle name="Comma 45 2 2 2 7 2" xfId="42215" xr:uid="{22610DAE-89E6-4D0F-82F5-617EAE0DC52A}"/>
    <cellStyle name="Comma 45 2 2 2 8" xfId="31749" xr:uid="{B928F646-6C8E-4CD9-A391-64CEACC50C49}"/>
    <cellStyle name="Comma 45 2 2 3" xfId="13814" xr:uid="{C155BC69-A1E7-40BF-B7D1-92031B0B5DBC}"/>
    <cellStyle name="Comma 45 2 2 3 2" xfId="19046" xr:uid="{F04FBB40-3881-4C05-934F-2CD52C80D31A}"/>
    <cellStyle name="Comma 45 2 2 3 2 2" xfId="29512" xr:uid="{91BE4D1C-486F-4B4C-AF46-5A7D72F8517E}"/>
    <cellStyle name="Comma 45 2 2 3 2 2 2" xfId="51181" xr:uid="{5D9A0082-DD5E-4672-867C-30A1F155E842}"/>
    <cellStyle name="Comma 45 2 2 3 2 3" xfId="40715" xr:uid="{29FDCF2E-0903-4980-A7B7-3076F6E369CE}"/>
    <cellStyle name="Comma 45 2 2 3 3" xfId="24280" xr:uid="{E13A5317-76BD-49BF-A4E5-A9EB5F679561}"/>
    <cellStyle name="Comma 45 2 2 3 3 2" xfId="45949" xr:uid="{21F48D1F-1056-4712-8053-E9F3692A15FB}"/>
    <cellStyle name="Comma 45 2 2 3 4" xfId="35483" xr:uid="{51BA0E16-59C4-41F7-AC65-71F4277F05E2}"/>
    <cellStyle name="Comma 45 2 2 4" xfId="31004" xr:uid="{63C513C6-F04D-4831-88BA-3BC3D4D65F24}"/>
    <cellStyle name="Comma 45 2 3" xfId="9686" xr:uid="{ED024E31-A72B-4703-9665-13F73A4D31CD}"/>
    <cellStyle name="Comma 45 2 3 2" xfId="11195" xr:uid="{0DCF46AE-F25A-4C97-823E-DACE1A68C87F}"/>
    <cellStyle name="Comma 45 2 3 2 2" xfId="12689" xr:uid="{9BE5EB79-10B6-41D0-981D-1C867FA4327F}"/>
    <cellStyle name="Comma 45 2 3 2 2 2" xfId="17925" xr:uid="{89475672-5485-4F69-8553-A801F085CF91}"/>
    <cellStyle name="Comma 45 2 3 2 2 2 2" xfId="28391" xr:uid="{CFD4439B-9E98-468C-AB97-14D68820ED62}"/>
    <cellStyle name="Comma 45 2 3 2 2 2 2 2" xfId="50060" xr:uid="{F04BB682-F32D-4236-A779-0DF35EB5DB6C}"/>
    <cellStyle name="Comma 45 2 3 2 2 2 3" xfId="39594" xr:uid="{7C198173-23AF-4EA3-94A6-4E5EDC6B69C3}"/>
    <cellStyle name="Comma 45 2 3 2 2 3" xfId="23159" xr:uid="{F143730B-A7E6-4EA3-8875-ABD53D468FCD}"/>
    <cellStyle name="Comma 45 2 3 2 2 3 2" xfId="44828" xr:uid="{CFA6B8F5-7BE2-4EE9-839C-FD0E41B34597}"/>
    <cellStyle name="Comma 45 2 3 2 2 4" xfId="34362" xr:uid="{FF8573D2-EB65-4635-AF95-BA548002701C}"/>
    <cellStyle name="Comma 45 2 3 2 3" xfId="16431" xr:uid="{CA81AE98-B181-4226-87A7-65CE10AF7F26}"/>
    <cellStyle name="Comma 45 2 3 2 3 2" xfId="26897" xr:uid="{373B07B4-9885-42EB-8CE7-9C151AA98FCF}"/>
    <cellStyle name="Comma 45 2 3 2 3 2 2" xfId="48566" xr:uid="{9EA13005-D4BA-436A-A6EA-E705FE8C3BD2}"/>
    <cellStyle name="Comma 45 2 3 2 3 3" xfId="38100" xr:uid="{9E654AB8-CB2B-44E2-BA8E-D3DC9727E5A8}"/>
    <cellStyle name="Comma 45 2 3 2 4" xfId="21665" xr:uid="{E50F8C90-DBF1-4E0D-940C-898194915F18}"/>
    <cellStyle name="Comma 45 2 3 2 4 2" xfId="43334" xr:uid="{4BFD8918-A4FD-44F2-8974-61DCD41749CB}"/>
    <cellStyle name="Comma 45 2 3 2 5" xfId="32868" xr:uid="{FB41C9EE-3D63-4CF0-93A6-CB0EAE96D883}"/>
    <cellStyle name="Comma 45 2 3 3" xfId="10448" xr:uid="{5F8AFBD9-2097-4E77-9DC0-E20266C8C0DA}"/>
    <cellStyle name="Comma 45 2 3 3 2" xfId="15684" xr:uid="{8698E401-C17F-4670-8347-8BC15D379B21}"/>
    <cellStyle name="Comma 45 2 3 3 2 2" xfId="26150" xr:uid="{BAFA0E2F-D06E-46F8-913F-FEFBB0614FE5}"/>
    <cellStyle name="Comma 45 2 3 3 2 2 2" xfId="47819" xr:uid="{FC78F880-F752-4615-A8FB-53C194D88B18}"/>
    <cellStyle name="Comma 45 2 3 3 2 3" xfId="37353" xr:uid="{E82DA06F-8FAB-401D-88DE-F2C309469D04}"/>
    <cellStyle name="Comma 45 2 3 3 3" xfId="20918" xr:uid="{331C2200-F252-47E6-88AE-30CF18E08D91}"/>
    <cellStyle name="Comma 45 2 3 3 3 2" xfId="42587" xr:uid="{B909A039-03F5-4549-A4AB-E0CA7EE7B5DA}"/>
    <cellStyle name="Comma 45 2 3 3 4" xfId="32121" xr:uid="{2EB6B707-9015-468F-B522-2A5538BF3871}"/>
    <cellStyle name="Comma 45 2 3 4" xfId="11942" xr:uid="{4544A997-C468-4340-A16D-6B127927B8B4}"/>
    <cellStyle name="Comma 45 2 3 4 2" xfId="17178" xr:uid="{7C89CA6D-AA60-4B63-AA55-F72521BF16D1}"/>
    <cellStyle name="Comma 45 2 3 4 2 2" xfId="27644" xr:uid="{E7A1E497-9D11-428B-BD3C-47F61F92588C}"/>
    <cellStyle name="Comma 45 2 3 4 2 2 2" xfId="49313" xr:uid="{C748254A-2F07-4246-BB55-1ACDAF1B5E5D}"/>
    <cellStyle name="Comma 45 2 3 4 2 3" xfId="38847" xr:uid="{1C911FB5-E339-4BD8-9165-F806CF567B72}"/>
    <cellStyle name="Comma 45 2 3 4 3" xfId="22412" xr:uid="{FCD2BE19-888F-4988-A6FC-F0123740164E}"/>
    <cellStyle name="Comma 45 2 3 4 3 2" xfId="44081" xr:uid="{BC317C0C-D0B4-4790-9BC1-2B05A97DB845}"/>
    <cellStyle name="Comma 45 2 3 4 4" xfId="33615" xr:uid="{2B485172-359F-47AB-A1F9-1FB0666E37B8}"/>
    <cellStyle name="Comma 45 2 3 5" xfId="14185" xr:uid="{29744A2C-B47A-4A30-85C2-F678F85B254A}"/>
    <cellStyle name="Comma 45 2 3 5 2" xfId="19417" xr:uid="{FEC855A8-98F8-42F4-8663-4D29688540BA}"/>
    <cellStyle name="Comma 45 2 3 5 2 2" xfId="29883" xr:uid="{8EEAF5E0-AA3A-44B5-8CB1-7246FD86E7AD}"/>
    <cellStyle name="Comma 45 2 3 5 2 2 2" xfId="51552" xr:uid="{907399D3-B813-4849-B76D-8C542465508C}"/>
    <cellStyle name="Comma 45 2 3 5 2 3" xfId="41086" xr:uid="{A2761639-6122-46B9-BCB1-32D56FAAB793}"/>
    <cellStyle name="Comma 45 2 3 5 3" xfId="24651" xr:uid="{E7489F1D-B647-4C2A-B1FD-B3D09CACA5DA}"/>
    <cellStyle name="Comma 45 2 3 5 3 2" xfId="46320" xr:uid="{D48A6D1D-7364-448C-B79D-443CDE5EBC8F}"/>
    <cellStyle name="Comma 45 2 3 5 4" xfId="35854" xr:uid="{05DF1A45-DD24-493B-8D68-21E97583EE9A}"/>
    <cellStyle name="Comma 45 2 3 6" xfId="14938" xr:uid="{7D9A521A-AE62-439F-8106-4C7E0FDF8FB1}"/>
    <cellStyle name="Comma 45 2 3 6 2" xfId="25404" xr:uid="{1E2C23A4-3AB1-4C05-8B57-439BEB3A1A44}"/>
    <cellStyle name="Comma 45 2 3 6 2 2" xfId="47073" xr:uid="{5945660E-89EF-41A1-8352-FA0708223956}"/>
    <cellStyle name="Comma 45 2 3 6 3" xfId="36607" xr:uid="{083A913B-D105-45A0-8C18-1FF5D3E0D859}"/>
    <cellStyle name="Comma 45 2 3 7" xfId="20172" xr:uid="{8CA0199D-A747-4BEA-AAAD-3AE589CAD107}"/>
    <cellStyle name="Comma 45 2 3 7 2" xfId="41841" xr:uid="{FA7557EE-EC9D-421D-92C6-C78A3190E257}"/>
    <cellStyle name="Comma 45 2 3 8" xfId="31375" xr:uid="{4B2337C0-E9E3-4076-90D9-95E1F287F7E8}"/>
    <cellStyle name="Comma 45 2 4" xfId="13443" xr:uid="{1538B8C2-B354-4D50-B1BD-82C51AF2BA18}"/>
    <cellStyle name="Comma 45 2 4 2" xfId="18675" xr:uid="{978F9036-7394-4E60-945A-8565B65658FD}"/>
    <cellStyle name="Comma 45 2 4 2 2" xfId="29141" xr:uid="{1E260D7C-10EA-446C-93DF-6C080FC96661}"/>
    <cellStyle name="Comma 45 2 4 2 2 2" xfId="50810" xr:uid="{76F76103-354F-4F76-A670-7EB624BC83F2}"/>
    <cellStyle name="Comma 45 2 4 2 3" xfId="40344" xr:uid="{8036BD74-128C-4B5F-9E73-7EE14AF3C207}"/>
    <cellStyle name="Comma 45 2 4 3" xfId="23909" xr:uid="{9413D857-A43A-454A-A513-54982E5AE0CD}"/>
    <cellStyle name="Comma 45 2 4 3 2" xfId="45578" xr:uid="{5615A572-014B-49C8-8E5D-3CF6B100224C}"/>
    <cellStyle name="Comma 45 2 4 4" xfId="35112" xr:uid="{21E2C6C5-7FF3-4595-998C-F83DFB38AD00}"/>
    <cellStyle name="Comma 45 2 5" xfId="30633" xr:uid="{8A177E24-E2C5-46F5-BF50-D24021B78E01}"/>
    <cellStyle name="Comma 45 3" xfId="1769" xr:uid="{00000000-0005-0000-0000-00007D020000}"/>
    <cellStyle name="Comma 45 3 2" xfId="9431" xr:uid="{00000000-0005-0000-0000-00007E020000}"/>
    <cellStyle name="Comma 45 3 2 2" xfId="10180" xr:uid="{7BDA53F0-EFF2-4892-845F-1096949DE714}"/>
    <cellStyle name="Comma 45 3 2 2 2" xfId="11689" xr:uid="{428CD06E-7D31-407E-865D-11A7B638BD6E}"/>
    <cellStyle name="Comma 45 3 2 2 2 2" xfId="13183" xr:uid="{69E600C4-068D-4FA8-95E6-B4F8D87B7AE4}"/>
    <cellStyle name="Comma 45 3 2 2 2 2 2" xfId="18419" xr:uid="{5FDBD56F-DCF2-4E00-932D-9243570F0809}"/>
    <cellStyle name="Comma 45 3 2 2 2 2 2 2" xfId="28885" xr:uid="{716CE9D5-A11C-4BDA-A991-DA913F84151E}"/>
    <cellStyle name="Comma 45 3 2 2 2 2 2 2 2" xfId="50554" xr:uid="{68F9FAF3-D828-4434-83E3-ACAAA81C1C63}"/>
    <cellStyle name="Comma 45 3 2 2 2 2 2 3" xfId="40088" xr:uid="{081CAB44-FBAE-45F1-8A41-3412A381638E}"/>
    <cellStyle name="Comma 45 3 2 2 2 2 3" xfId="23653" xr:uid="{B920108C-C5C2-44BD-8A39-E421D152C7F5}"/>
    <cellStyle name="Comma 45 3 2 2 2 2 3 2" xfId="45322" xr:uid="{3CC87262-C605-4709-B3B2-664EDC8DFD83}"/>
    <cellStyle name="Comma 45 3 2 2 2 2 4" xfId="34856" xr:uid="{5619DC3C-BF83-45EC-BE34-71A2BFF4F497}"/>
    <cellStyle name="Comma 45 3 2 2 2 3" xfId="16925" xr:uid="{6CD7D019-B1F2-4BF9-B327-D2B1C96CE8E8}"/>
    <cellStyle name="Comma 45 3 2 2 2 3 2" xfId="27391" xr:uid="{5A04B2B6-1112-4541-BA1C-6B10060AF416}"/>
    <cellStyle name="Comma 45 3 2 2 2 3 2 2" xfId="49060" xr:uid="{CFB41DD0-93CF-4EE7-A2CC-743FDA575994}"/>
    <cellStyle name="Comma 45 3 2 2 2 3 3" xfId="38594" xr:uid="{6678A8C1-53CC-4EAB-8574-A16DDD095C8A}"/>
    <cellStyle name="Comma 45 3 2 2 2 4" xfId="22159" xr:uid="{451A6C6D-85A1-46F2-83CB-6BE8D07D7C78}"/>
    <cellStyle name="Comma 45 3 2 2 2 4 2" xfId="43828" xr:uid="{2EA4E2CB-947D-400C-BAD2-7BD0B48D74E6}"/>
    <cellStyle name="Comma 45 3 2 2 2 5" xfId="33362" xr:uid="{F873374E-6056-44AB-8CAD-5F30D5934813}"/>
    <cellStyle name="Comma 45 3 2 2 3" xfId="10942" xr:uid="{2D9E7F46-2FE4-4478-8F82-7B15A6A2C4C9}"/>
    <cellStyle name="Comma 45 3 2 2 3 2" xfId="16178" xr:uid="{751F583A-4E5F-40F1-8C82-2D96328D0C2A}"/>
    <cellStyle name="Comma 45 3 2 2 3 2 2" xfId="26644" xr:uid="{386CCC8A-4A46-402D-ABCF-12E0665E51AB}"/>
    <cellStyle name="Comma 45 3 2 2 3 2 2 2" xfId="48313" xr:uid="{CE0490A5-3A39-4207-BEC1-68868135E66C}"/>
    <cellStyle name="Comma 45 3 2 2 3 2 3" xfId="37847" xr:uid="{1CD33FE9-2FFE-4158-BB7B-87C1293A1D2A}"/>
    <cellStyle name="Comma 45 3 2 2 3 3" xfId="21412" xr:uid="{BB7D29D1-FA38-4DB4-8F7C-0EE8E41664F2}"/>
    <cellStyle name="Comma 45 3 2 2 3 3 2" xfId="43081" xr:uid="{83E5AABA-DC67-4E22-8721-481A758BBDBE}"/>
    <cellStyle name="Comma 45 3 2 2 3 4" xfId="32615" xr:uid="{E1107BEB-F4FA-48AC-8ADA-E2B2AC60342B}"/>
    <cellStyle name="Comma 45 3 2 2 4" xfId="12436" xr:uid="{220178AA-2B73-45B9-9A37-235056A5DF8B}"/>
    <cellStyle name="Comma 45 3 2 2 4 2" xfId="17672" xr:uid="{27911507-CCA1-435D-A26E-A6E39440C736}"/>
    <cellStyle name="Comma 45 3 2 2 4 2 2" xfId="28138" xr:uid="{5F42B251-FBAF-43B3-8B09-EC8B0D4BD701}"/>
    <cellStyle name="Comma 45 3 2 2 4 2 2 2" xfId="49807" xr:uid="{96A7A9E1-47EB-455E-AB64-050D716C2CC4}"/>
    <cellStyle name="Comma 45 3 2 2 4 2 3" xfId="39341" xr:uid="{115E1625-2B85-4A6A-91D1-976A18DD891B}"/>
    <cellStyle name="Comma 45 3 2 2 4 3" xfId="22906" xr:uid="{83F5E3E9-8917-4228-99F5-3D7DBA828631}"/>
    <cellStyle name="Comma 45 3 2 2 4 3 2" xfId="44575" xr:uid="{95DBDD75-25D9-48A0-97E0-6A2881238399}"/>
    <cellStyle name="Comma 45 3 2 2 4 4" xfId="34109" xr:uid="{66E14D6B-3F6B-4C11-996D-13B184F43386}"/>
    <cellStyle name="Comma 45 3 2 2 5" xfId="14679" xr:uid="{AAEC69F0-AD66-405E-92FA-987D4C19115A}"/>
    <cellStyle name="Comma 45 3 2 2 5 2" xfId="19911" xr:uid="{85454AB4-5AE1-401C-AE35-577E75F62A53}"/>
    <cellStyle name="Comma 45 3 2 2 5 2 2" xfId="30377" xr:uid="{1162AA46-A491-4970-BF28-94D775F49375}"/>
    <cellStyle name="Comma 45 3 2 2 5 2 2 2" xfId="52046" xr:uid="{CB214A2F-C83F-42E5-BF9F-A791910A473E}"/>
    <cellStyle name="Comma 45 3 2 2 5 2 3" xfId="41580" xr:uid="{D2CD96CE-96A0-4C75-80D7-AA88C1C0AF70}"/>
    <cellStyle name="Comma 45 3 2 2 5 3" xfId="25145" xr:uid="{D693D515-1BD5-41B6-8433-9043C1FE798E}"/>
    <cellStyle name="Comma 45 3 2 2 5 3 2" xfId="46814" xr:uid="{4BDEA86E-4738-4E19-B8FE-AA5B75611E23}"/>
    <cellStyle name="Comma 45 3 2 2 5 4" xfId="36348" xr:uid="{7539F4B4-67F3-40DD-A1A0-DC936704D05C}"/>
    <cellStyle name="Comma 45 3 2 2 6" xfId="15432" xr:uid="{1A7A45CF-C620-4B0B-B079-265B37304337}"/>
    <cellStyle name="Comma 45 3 2 2 6 2" xfId="25898" xr:uid="{BBC61741-4468-4B16-82CB-98C2DA9A7284}"/>
    <cellStyle name="Comma 45 3 2 2 6 2 2" xfId="47567" xr:uid="{337CDDEC-A083-477B-A102-92EF88CD259C}"/>
    <cellStyle name="Comma 45 3 2 2 6 3" xfId="37101" xr:uid="{33DEA362-F2F5-4F2C-B4F5-898E99FA4C33}"/>
    <cellStyle name="Comma 45 3 2 2 7" xfId="20666" xr:uid="{520F8DA3-D8FF-4C51-80BC-AFDE14229A2A}"/>
    <cellStyle name="Comma 45 3 2 2 7 2" xfId="42335" xr:uid="{F0D5AFC3-E865-4022-A3BB-F56B1FCF70EB}"/>
    <cellStyle name="Comma 45 3 2 2 8" xfId="31869" xr:uid="{25310BF2-9310-4C63-B9B0-B25E3334FE79}"/>
    <cellStyle name="Comma 45 3 2 3" xfId="13934" xr:uid="{F1FEDE42-EC3F-446A-B4D4-6D9F8FEB9207}"/>
    <cellStyle name="Comma 45 3 2 3 2" xfId="19166" xr:uid="{F868CAEA-64CC-4B1B-A451-CEF7EA9A5E91}"/>
    <cellStyle name="Comma 45 3 2 3 2 2" xfId="29632" xr:uid="{0279E7ED-9F79-4F89-8838-C360F6C3354F}"/>
    <cellStyle name="Comma 45 3 2 3 2 2 2" xfId="51301" xr:uid="{74525FD3-96BC-459C-91FA-112FEB774B9E}"/>
    <cellStyle name="Comma 45 3 2 3 2 3" xfId="40835" xr:uid="{3B49B0F5-6289-499C-82D7-338719F07B78}"/>
    <cellStyle name="Comma 45 3 2 3 3" xfId="24400" xr:uid="{2809B4D7-8CB7-497B-93DB-2EB5AB75A0E9}"/>
    <cellStyle name="Comma 45 3 2 3 3 2" xfId="46069" xr:uid="{C5CBB36E-729E-4F4D-ADC3-778FC969F2A1}"/>
    <cellStyle name="Comma 45 3 2 3 4" xfId="35603" xr:uid="{2EF8E6A8-C4BF-4722-9662-46796DA63732}"/>
    <cellStyle name="Comma 45 3 2 4" xfId="31124" xr:uid="{E02E8AB3-2B4E-48E1-A94B-70519ACB9506}"/>
    <cellStyle name="Comma 45 3 3" xfId="9807" xr:uid="{0458C22F-55F6-4D9D-B3FB-9BAC929469CC}"/>
    <cellStyle name="Comma 45 3 3 2" xfId="11316" xr:uid="{2C4D791A-F763-41DB-8368-DD33858DE80A}"/>
    <cellStyle name="Comma 45 3 3 2 2" xfId="12810" xr:uid="{67EF2AE0-7BA0-498F-BF8D-3FC8E4534AEF}"/>
    <cellStyle name="Comma 45 3 3 2 2 2" xfId="18046" xr:uid="{60E3AD6A-4A8A-46AE-88E0-A12B4ED1B260}"/>
    <cellStyle name="Comma 45 3 3 2 2 2 2" xfId="28512" xr:uid="{6C840C66-D44E-44E8-A005-1CCDD5693EFD}"/>
    <cellStyle name="Comma 45 3 3 2 2 2 2 2" xfId="50181" xr:uid="{8F0A4BD3-26FC-4054-8843-C1B662CEC26A}"/>
    <cellStyle name="Comma 45 3 3 2 2 2 3" xfId="39715" xr:uid="{8DDA6602-D5F4-42D6-8E7A-ACB11FD2EE6E}"/>
    <cellStyle name="Comma 45 3 3 2 2 3" xfId="23280" xr:uid="{CA576C74-FB26-44C2-979E-C66BA34028C1}"/>
    <cellStyle name="Comma 45 3 3 2 2 3 2" xfId="44949" xr:uid="{EF160A87-E94E-42FD-8A85-079C996363C9}"/>
    <cellStyle name="Comma 45 3 3 2 2 4" xfId="34483" xr:uid="{AD0958F8-BF86-4707-985F-746B424D2CD4}"/>
    <cellStyle name="Comma 45 3 3 2 3" xfId="16552" xr:uid="{005093F3-03A3-4CE8-93B5-5E9361BD249E}"/>
    <cellStyle name="Comma 45 3 3 2 3 2" xfId="27018" xr:uid="{9F8FD99E-F55A-49FD-9D77-24D8C84666B5}"/>
    <cellStyle name="Comma 45 3 3 2 3 2 2" xfId="48687" xr:uid="{9FCFE70B-8136-47A2-9281-6CBA1BA40933}"/>
    <cellStyle name="Comma 45 3 3 2 3 3" xfId="38221" xr:uid="{ED3F5982-50C8-419C-9C46-C00DBF04F47D}"/>
    <cellStyle name="Comma 45 3 3 2 4" xfId="21786" xr:uid="{4E5D281F-73F4-4C53-8B2D-ACBFA68DD871}"/>
    <cellStyle name="Comma 45 3 3 2 4 2" xfId="43455" xr:uid="{C0729804-8AE2-4918-B2E0-22AFD92EFB1F}"/>
    <cellStyle name="Comma 45 3 3 2 5" xfId="32989" xr:uid="{E709DCE5-E849-42CA-9E38-6F81D9D100C9}"/>
    <cellStyle name="Comma 45 3 3 3" xfId="10569" xr:uid="{B7092FCA-DBEE-4CEE-AFB2-F1CF49AA515C}"/>
    <cellStyle name="Comma 45 3 3 3 2" xfId="15805" xr:uid="{094A43C8-EB19-41AD-B9B0-CECA8CD18269}"/>
    <cellStyle name="Comma 45 3 3 3 2 2" xfId="26271" xr:uid="{4231DBA0-64B1-42E9-8F8D-DDEE4E3741F8}"/>
    <cellStyle name="Comma 45 3 3 3 2 2 2" xfId="47940" xr:uid="{AB3B919F-5FB8-48D4-A034-DB85ACB480F7}"/>
    <cellStyle name="Comma 45 3 3 3 2 3" xfId="37474" xr:uid="{34F2FA3B-FB01-4762-B15F-7B7D65547C8B}"/>
    <cellStyle name="Comma 45 3 3 3 3" xfId="21039" xr:uid="{928A620B-204C-4F37-8042-67E3ABFADFA6}"/>
    <cellStyle name="Comma 45 3 3 3 3 2" xfId="42708" xr:uid="{28DFA2C4-82E3-467E-86D3-A42ABE02FE4E}"/>
    <cellStyle name="Comma 45 3 3 3 4" xfId="32242" xr:uid="{7BFF163D-955E-4FFE-8FD2-FE0D0C9ACFBD}"/>
    <cellStyle name="Comma 45 3 3 4" xfId="12063" xr:uid="{936F1D70-9F3E-40FD-8ED7-1CC8EC83F2E8}"/>
    <cellStyle name="Comma 45 3 3 4 2" xfId="17299" xr:uid="{AACDDCD4-63D9-4E9B-8345-2C1D4A4BB617}"/>
    <cellStyle name="Comma 45 3 3 4 2 2" xfId="27765" xr:uid="{BAC6A5C0-3164-4B99-873C-59AC143BFA63}"/>
    <cellStyle name="Comma 45 3 3 4 2 2 2" xfId="49434" xr:uid="{922349BB-5590-4E71-BE59-9E2423C9FD1D}"/>
    <cellStyle name="Comma 45 3 3 4 2 3" xfId="38968" xr:uid="{DCA05D6D-C303-40A3-AC2B-5692CAD4278B}"/>
    <cellStyle name="Comma 45 3 3 4 3" xfId="22533" xr:uid="{CE66F6D2-EB62-4B34-B6F9-B1CB60FEB591}"/>
    <cellStyle name="Comma 45 3 3 4 3 2" xfId="44202" xr:uid="{F90F6D67-B24F-41A3-A4C3-2116F0F7D767}"/>
    <cellStyle name="Comma 45 3 3 4 4" xfId="33736" xr:uid="{20C6B75E-5CFD-45F0-9D8C-0B257B99764B}"/>
    <cellStyle name="Comma 45 3 3 5" xfId="14306" xr:uid="{9F792966-71B2-4FF4-B8F0-132317A085A9}"/>
    <cellStyle name="Comma 45 3 3 5 2" xfId="19538" xr:uid="{6420B7A1-2A55-427B-8858-0E1C7FC6454C}"/>
    <cellStyle name="Comma 45 3 3 5 2 2" xfId="30004" xr:uid="{80CBA13F-6183-4C35-8A72-3BC47B27109F}"/>
    <cellStyle name="Comma 45 3 3 5 2 2 2" xfId="51673" xr:uid="{A8498D81-D7FD-4E8A-874E-0717F8BB0F72}"/>
    <cellStyle name="Comma 45 3 3 5 2 3" xfId="41207" xr:uid="{22881CEB-53D7-4FED-A9D8-2284910AFDC0}"/>
    <cellStyle name="Comma 45 3 3 5 3" xfId="24772" xr:uid="{E112CF4C-CAFA-4294-BB40-971D6F85E7CB}"/>
    <cellStyle name="Comma 45 3 3 5 3 2" xfId="46441" xr:uid="{030FD6A4-65F6-41BC-BECE-904140E92FB3}"/>
    <cellStyle name="Comma 45 3 3 5 4" xfId="35975" xr:uid="{60465D3A-13D5-42EB-83AC-EFAD0A4AA5D0}"/>
    <cellStyle name="Comma 45 3 3 6" xfId="15059" xr:uid="{2D7E8D45-8EDA-4A23-8AF2-0FA53F763531}"/>
    <cellStyle name="Comma 45 3 3 6 2" xfId="25525" xr:uid="{5A8953C5-B9FB-4823-8699-CA534837946E}"/>
    <cellStyle name="Comma 45 3 3 6 2 2" xfId="47194" xr:uid="{811C3ADA-F14A-432F-AE19-AFF6A4475E83}"/>
    <cellStyle name="Comma 45 3 3 6 3" xfId="36728" xr:uid="{E2F0F185-B4B9-4ADF-8AE5-B91671F9C985}"/>
    <cellStyle name="Comma 45 3 3 7" xfId="20293" xr:uid="{581C4222-D72E-4C63-9B96-CCC0EF362D39}"/>
    <cellStyle name="Comma 45 3 3 7 2" xfId="41962" xr:uid="{F62E259D-5722-4D10-894A-1972A0B1079F}"/>
    <cellStyle name="Comma 45 3 3 8" xfId="31496" xr:uid="{06CAEA4C-0DD9-4863-B3A9-24835651410A}"/>
    <cellStyle name="Comma 45 3 4" xfId="13563" xr:uid="{BD02517C-6FC4-4C95-ABAF-A482A8AC1D56}"/>
    <cellStyle name="Comma 45 3 4 2" xfId="18795" xr:uid="{B5FAF96C-D0DF-4D2A-A1E9-E3546C7C84D7}"/>
    <cellStyle name="Comma 45 3 4 2 2" xfId="29261" xr:uid="{B0564EEB-4555-455D-9ABF-D7EB33F2EBF5}"/>
    <cellStyle name="Comma 45 3 4 2 2 2" xfId="50930" xr:uid="{C8D284A6-16D3-4B01-A512-F6445B0A38E0}"/>
    <cellStyle name="Comma 45 3 4 2 3" xfId="40464" xr:uid="{5C66E791-CCDC-44FD-8CFD-D19330CC10D5}"/>
    <cellStyle name="Comma 45 3 4 3" xfId="24029" xr:uid="{77F76145-F374-4FE7-AEAA-C96F31DFAF05}"/>
    <cellStyle name="Comma 45 3 4 3 2" xfId="45698" xr:uid="{03E410EC-5390-41F1-9D0E-EF7803B11EF6}"/>
    <cellStyle name="Comma 45 3 4 4" xfId="35232" xr:uid="{6015882D-806D-4748-ACFA-C74A2354C0CB}"/>
    <cellStyle name="Comma 45 3 5" xfId="30753" xr:uid="{81EB8133-9657-48F0-A6A1-B5077CD97FD7}"/>
    <cellStyle name="Comma 45 4" xfId="1729" xr:uid="{00000000-0005-0000-0000-00007F020000}"/>
    <cellStyle name="Comma 45 4 2" xfId="9415" xr:uid="{00000000-0005-0000-0000-000080020000}"/>
    <cellStyle name="Comma 45 4 2 2" xfId="10164" xr:uid="{2B75AF97-79F7-4C18-B5B0-728891453666}"/>
    <cellStyle name="Comma 45 4 2 2 2" xfId="11673" xr:uid="{4252B6B4-95F8-4DED-9E03-4C6DA45C74D2}"/>
    <cellStyle name="Comma 45 4 2 2 2 2" xfId="13167" xr:uid="{0F0BB1A4-2624-4DA3-9F56-6000C91733FD}"/>
    <cellStyle name="Comma 45 4 2 2 2 2 2" xfId="18403" xr:uid="{CC3AD582-FA8D-4075-8DE3-8E7EFDE67D67}"/>
    <cellStyle name="Comma 45 4 2 2 2 2 2 2" xfId="28869" xr:uid="{E5B97DEB-106A-413A-833B-5496874C9709}"/>
    <cellStyle name="Comma 45 4 2 2 2 2 2 2 2" xfId="50538" xr:uid="{05103341-16CC-4B10-9454-A1D03FDA38E0}"/>
    <cellStyle name="Comma 45 4 2 2 2 2 2 3" xfId="40072" xr:uid="{A1DC51C3-1103-4F26-9926-FFC79ABE4ACE}"/>
    <cellStyle name="Comma 45 4 2 2 2 2 3" xfId="23637" xr:uid="{6936567E-2561-40D5-ADFF-AEFF55FAEF8B}"/>
    <cellStyle name="Comma 45 4 2 2 2 2 3 2" xfId="45306" xr:uid="{507E8916-D6B1-4E19-9264-5845019701FE}"/>
    <cellStyle name="Comma 45 4 2 2 2 2 4" xfId="34840" xr:uid="{B1877543-14D5-4E44-92BD-57802E8AF0A4}"/>
    <cellStyle name="Comma 45 4 2 2 2 3" xfId="16909" xr:uid="{0ACBAC7D-C160-437E-AFC9-2F9553C315D3}"/>
    <cellStyle name="Comma 45 4 2 2 2 3 2" xfId="27375" xr:uid="{B879E24F-F128-4FF7-98B2-3C828CE9BD4E}"/>
    <cellStyle name="Comma 45 4 2 2 2 3 2 2" xfId="49044" xr:uid="{8589E56F-A665-4317-848F-13CCF527E702}"/>
    <cellStyle name="Comma 45 4 2 2 2 3 3" xfId="38578" xr:uid="{5BF8D8A1-0E9C-4251-94FE-82C0A0D22CC9}"/>
    <cellStyle name="Comma 45 4 2 2 2 4" xfId="22143" xr:uid="{2E67FE17-7692-4BA6-B84B-7EF77D6246F5}"/>
    <cellStyle name="Comma 45 4 2 2 2 4 2" xfId="43812" xr:uid="{8DA70B7D-8799-4E1B-BE90-C0D492527B65}"/>
    <cellStyle name="Comma 45 4 2 2 2 5" xfId="33346" xr:uid="{17A3A2D4-1092-4106-8B95-4B761F6613CF}"/>
    <cellStyle name="Comma 45 4 2 2 3" xfId="10926" xr:uid="{85508156-0291-4D19-BC15-6FF6946B39D8}"/>
    <cellStyle name="Comma 45 4 2 2 3 2" xfId="16162" xr:uid="{3E4285F9-3DAE-48F8-A860-AAF36D941AAA}"/>
    <cellStyle name="Comma 45 4 2 2 3 2 2" xfId="26628" xr:uid="{F0A18D55-AB0E-43D7-9028-781C08AE8D1C}"/>
    <cellStyle name="Comma 45 4 2 2 3 2 2 2" xfId="48297" xr:uid="{B0AB5A94-B328-4E7D-A132-44074B1E93DD}"/>
    <cellStyle name="Comma 45 4 2 2 3 2 3" xfId="37831" xr:uid="{39FB23AF-A9FF-4899-B7C2-87A0BB851CFE}"/>
    <cellStyle name="Comma 45 4 2 2 3 3" xfId="21396" xr:uid="{76908C69-EAF1-4B63-BC16-1AAC10025B9D}"/>
    <cellStyle name="Comma 45 4 2 2 3 3 2" xfId="43065" xr:uid="{1E7CD217-A543-4690-B603-DF3630C2F12D}"/>
    <cellStyle name="Comma 45 4 2 2 3 4" xfId="32599" xr:uid="{A8044B01-F40D-421B-81A6-B9D3B8940698}"/>
    <cellStyle name="Comma 45 4 2 2 4" xfId="12420" xr:uid="{4299256E-ED78-482A-A712-42E9D6896F53}"/>
    <cellStyle name="Comma 45 4 2 2 4 2" xfId="17656" xr:uid="{1C71A6BC-C0C3-4DE0-B008-7DC629344B50}"/>
    <cellStyle name="Comma 45 4 2 2 4 2 2" xfId="28122" xr:uid="{6F56E689-5E07-4912-AA08-EC1AA055E16C}"/>
    <cellStyle name="Comma 45 4 2 2 4 2 2 2" xfId="49791" xr:uid="{F0266D42-A66A-42B8-8CFD-6D0270A571AC}"/>
    <cellStyle name="Comma 45 4 2 2 4 2 3" xfId="39325" xr:uid="{CF5B69A1-7716-4F33-BA4A-4A824D69C94A}"/>
    <cellStyle name="Comma 45 4 2 2 4 3" xfId="22890" xr:uid="{4A0D96FF-1263-46FE-8DB8-F8C0ABCC9079}"/>
    <cellStyle name="Comma 45 4 2 2 4 3 2" xfId="44559" xr:uid="{4628F810-4ED2-47AD-B375-C7A956DBAFCD}"/>
    <cellStyle name="Comma 45 4 2 2 4 4" xfId="34093" xr:uid="{7FC120E8-2138-4A11-9DCA-3EC58D023F57}"/>
    <cellStyle name="Comma 45 4 2 2 5" xfId="14663" xr:uid="{6F505840-735F-43A1-A061-7776F4F75159}"/>
    <cellStyle name="Comma 45 4 2 2 5 2" xfId="19895" xr:uid="{5DE3EC4B-C862-45B6-8C93-F4A376B52344}"/>
    <cellStyle name="Comma 45 4 2 2 5 2 2" xfId="30361" xr:uid="{EF5AB639-8673-4A7F-A6DA-DDE8B312571A}"/>
    <cellStyle name="Comma 45 4 2 2 5 2 2 2" xfId="52030" xr:uid="{551AE498-3C76-4E92-93A2-1711106613CF}"/>
    <cellStyle name="Comma 45 4 2 2 5 2 3" xfId="41564" xr:uid="{E34D64F6-491A-409C-B3B8-F1BEE2A5C1F6}"/>
    <cellStyle name="Comma 45 4 2 2 5 3" xfId="25129" xr:uid="{33B6D260-7F6E-4C43-BF4B-088138662281}"/>
    <cellStyle name="Comma 45 4 2 2 5 3 2" xfId="46798" xr:uid="{8ED667C7-0E13-4627-ABA1-967E7F0EA779}"/>
    <cellStyle name="Comma 45 4 2 2 5 4" xfId="36332" xr:uid="{624F50A6-53C5-42A7-95DC-D27A95F94F97}"/>
    <cellStyle name="Comma 45 4 2 2 6" xfId="15416" xr:uid="{75EBEC56-CC80-4D77-8417-D635169445B4}"/>
    <cellStyle name="Comma 45 4 2 2 6 2" xfId="25882" xr:uid="{15C04CF2-BE2D-4026-8B8E-ACBA69BE9B65}"/>
    <cellStyle name="Comma 45 4 2 2 6 2 2" xfId="47551" xr:uid="{75DDE421-775F-4EE2-BC8F-D054B28E64B8}"/>
    <cellStyle name="Comma 45 4 2 2 6 3" xfId="37085" xr:uid="{EF95CD9B-73D1-4680-AF03-34EB2063D9E9}"/>
    <cellStyle name="Comma 45 4 2 2 7" xfId="20650" xr:uid="{7D3083AD-5FC8-4FFD-99A3-4448938B5C52}"/>
    <cellStyle name="Comma 45 4 2 2 7 2" xfId="42319" xr:uid="{EDB4204E-8B6C-4328-9EA5-3932F12C7D98}"/>
    <cellStyle name="Comma 45 4 2 2 8" xfId="31853" xr:uid="{C1A13DA9-98BA-47C5-A36D-AE19F2DA70D4}"/>
    <cellStyle name="Comma 45 4 2 3" xfId="13918" xr:uid="{3C509E11-007D-44BB-AC92-78BE7738A76E}"/>
    <cellStyle name="Comma 45 4 2 3 2" xfId="19150" xr:uid="{9137CA38-B16A-42EB-840E-3E66B624007A}"/>
    <cellStyle name="Comma 45 4 2 3 2 2" xfId="29616" xr:uid="{7F56340C-5C84-452F-BBE3-D70EA63BC90B}"/>
    <cellStyle name="Comma 45 4 2 3 2 2 2" xfId="51285" xr:uid="{244BF2A3-EE39-43C9-A454-F5AFBC4C4A50}"/>
    <cellStyle name="Comma 45 4 2 3 2 3" xfId="40819" xr:uid="{3A9BBFAE-AC3A-4641-8F74-E811F648FEA5}"/>
    <cellStyle name="Comma 45 4 2 3 3" xfId="24384" xr:uid="{5EEA6BDD-2082-428A-8DC3-88D87CAE6C6F}"/>
    <cellStyle name="Comma 45 4 2 3 3 2" xfId="46053" xr:uid="{C34E7316-4993-4A8C-BDB8-0AFBAA049265}"/>
    <cellStyle name="Comma 45 4 2 3 4" xfId="35587" xr:uid="{1EC54C99-4A98-4C45-A55A-A4A739C7012B}"/>
    <cellStyle name="Comma 45 4 2 4" xfId="31108" xr:uid="{ECFCEA94-7F98-4D87-9700-9CA2A0A04564}"/>
    <cellStyle name="Comma 45 4 3" xfId="9791" xr:uid="{7E59D9A9-6C39-4E97-9340-C8175B868144}"/>
    <cellStyle name="Comma 45 4 3 2" xfId="11300" xr:uid="{BC6C02BC-084A-43AD-AE3E-CD9872A24009}"/>
    <cellStyle name="Comma 45 4 3 2 2" xfId="12794" xr:uid="{88B29689-03BB-4CD3-B2DD-25487538C5C4}"/>
    <cellStyle name="Comma 45 4 3 2 2 2" xfId="18030" xr:uid="{924457A1-1ED0-4825-ADC9-D2A724EA3872}"/>
    <cellStyle name="Comma 45 4 3 2 2 2 2" xfId="28496" xr:uid="{8349DD38-2803-4D26-B2E3-C21D1356836A}"/>
    <cellStyle name="Comma 45 4 3 2 2 2 2 2" xfId="50165" xr:uid="{890926B4-9A1A-4D74-AF5B-D1EF70D8095E}"/>
    <cellStyle name="Comma 45 4 3 2 2 2 3" xfId="39699" xr:uid="{B089025B-47C3-4EC0-975C-BF5D92AD4E13}"/>
    <cellStyle name="Comma 45 4 3 2 2 3" xfId="23264" xr:uid="{EB3BA824-2860-4B05-BD94-062C6106D17E}"/>
    <cellStyle name="Comma 45 4 3 2 2 3 2" xfId="44933" xr:uid="{5453C551-6063-41ED-AAB5-80713E6ACA85}"/>
    <cellStyle name="Comma 45 4 3 2 2 4" xfId="34467" xr:uid="{14D78449-4CCA-4323-BB4F-8450DABBAC17}"/>
    <cellStyle name="Comma 45 4 3 2 3" xfId="16536" xr:uid="{2DD8E4D0-447E-4BC4-8C67-C0E8F60E04FE}"/>
    <cellStyle name="Comma 45 4 3 2 3 2" xfId="27002" xr:uid="{0FCB1DDC-D1A5-454D-A9D1-C9BD62234647}"/>
    <cellStyle name="Comma 45 4 3 2 3 2 2" xfId="48671" xr:uid="{1E4464F8-3561-4A4B-A104-B386A4E89A8E}"/>
    <cellStyle name="Comma 45 4 3 2 3 3" xfId="38205" xr:uid="{45517CAD-1950-49DF-860B-17820357834C}"/>
    <cellStyle name="Comma 45 4 3 2 4" xfId="21770" xr:uid="{B72716FD-4448-4A78-81B1-03AE336DB785}"/>
    <cellStyle name="Comma 45 4 3 2 4 2" xfId="43439" xr:uid="{CC6694A8-3161-41AF-AD09-DD6FFB0814C2}"/>
    <cellStyle name="Comma 45 4 3 2 5" xfId="32973" xr:uid="{C58BF676-9308-482B-BB7A-6E3D323A23F1}"/>
    <cellStyle name="Comma 45 4 3 3" xfId="10553" xr:uid="{66C308F9-4A2C-47D5-B3B8-8F3ECBFC22EF}"/>
    <cellStyle name="Comma 45 4 3 3 2" xfId="15789" xr:uid="{90B5128A-939D-489C-90B1-D8CCDE2F11C9}"/>
    <cellStyle name="Comma 45 4 3 3 2 2" xfId="26255" xr:uid="{C7187290-8A07-4065-A084-26395EB5CDAB}"/>
    <cellStyle name="Comma 45 4 3 3 2 2 2" xfId="47924" xr:uid="{44F00E8E-39C5-4D5C-BD84-B1BD29772BA5}"/>
    <cellStyle name="Comma 45 4 3 3 2 3" xfId="37458" xr:uid="{CEE79937-C5FB-4695-822D-3F8CCC9C1D98}"/>
    <cellStyle name="Comma 45 4 3 3 3" xfId="21023" xr:uid="{A5A86685-F2EB-46B2-9F3F-3F661B153398}"/>
    <cellStyle name="Comma 45 4 3 3 3 2" xfId="42692" xr:uid="{854D45A0-BFA5-431F-9207-4B578F8E0C75}"/>
    <cellStyle name="Comma 45 4 3 3 4" xfId="32226" xr:uid="{A6353516-912C-4D1D-A9B3-E353C2E8AC7E}"/>
    <cellStyle name="Comma 45 4 3 4" xfId="12047" xr:uid="{832D3838-338F-4990-894C-C394A1BCBA58}"/>
    <cellStyle name="Comma 45 4 3 4 2" xfId="17283" xr:uid="{48C5351C-8274-4DFB-836C-3AC75BD338B3}"/>
    <cellStyle name="Comma 45 4 3 4 2 2" xfId="27749" xr:uid="{F856B7AF-1ECC-4A0A-B55A-A096C6C9C7A3}"/>
    <cellStyle name="Comma 45 4 3 4 2 2 2" xfId="49418" xr:uid="{DF1380CF-1682-4416-BC9D-C5322B5270E3}"/>
    <cellStyle name="Comma 45 4 3 4 2 3" xfId="38952" xr:uid="{D4A80BBF-776D-457E-9CCB-D030546F95AE}"/>
    <cellStyle name="Comma 45 4 3 4 3" xfId="22517" xr:uid="{ED84A4D0-4482-4F45-A8AF-51D7E3B44DB7}"/>
    <cellStyle name="Comma 45 4 3 4 3 2" xfId="44186" xr:uid="{38667E34-D38C-4263-A83E-7852539D0CF1}"/>
    <cellStyle name="Comma 45 4 3 4 4" xfId="33720" xr:uid="{33A5C4D5-E59E-4CE0-A4B0-0CCE91197516}"/>
    <cellStyle name="Comma 45 4 3 5" xfId="14290" xr:uid="{9518105B-359D-4FD5-AF81-CD97D9BA035A}"/>
    <cellStyle name="Comma 45 4 3 5 2" xfId="19522" xr:uid="{02B4795A-5759-43A7-8DC2-0E080C5AA81F}"/>
    <cellStyle name="Comma 45 4 3 5 2 2" xfId="29988" xr:uid="{503A9B1F-4365-46B2-BD8D-6428963C7C44}"/>
    <cellStyle name="Comma 45 4 3 5 2 2 2" xfId="51657" xr:uid="{BDA5BFE9-AAE0-46BE-9C38-63B7BA3782E9}"/>
    <cellStyle name="Comma 45 4 3 5 2 3" xfId="41191" xr:uid="{4D853C86-A143-48F9-9550-F0A3451E8B96}"/>
    <cellStyle name="Comma 45 4 3 5 3" xfId="24756" xr:uid="{CCD0C60D-A9A6-4737-9BB7-E7FD276F45F7}"/>
    <cellStyle name="Comma 45 4 3 5 3 2" xfId="46425" xr:uid="{B2D3168C-F91B-48A4-BF29-1CB1CF911D3C}"/>
    <cellStyle name="Comma 45 4 3 5 4" xfId="35959" xr:uid="{2CE54C00-0BD2-4CAF-9E2E-3CF75BF3661D}"/>
    <cellStyle name="Comma 45 4 3 6" xfId="15043" xr:uid="{DED34024-A158-4A56-ABC3-D735DBE3BD60}"/>
    <cellStyle name="Comma 45 4 3 6 2" xfId="25509" xr:uid="{78CDD8FE-1AEB-48AB-A8DF-526C66E52868}"/>
    <cellStyle name="Comma 45 4 3 6 2 2" xfId="47178" xr:uid="{025967C2-84DD-4A29-8B8D-1403FCC07B2E}"/>
    <cellStyle name="Comma 45 4 3 6 3" xfId="36712" xr:uid="{EE83D213-C9B8-4239-8655-EFDA90649EFB}"/>
    <cellStyle name="Comma 45 4 3 7" xfId="20277" xr:uid="{47938AFD-1C07-48C8-819F-A5E23794EFD5}"/>
    <cellStyle name="Comma 45 4 3 7 2" xfId="41946" xr:uid="{20A7A9F4-7DE5-4373-96BB-8DC501F27525}"/>
    <cellStyle name="Comma 45 4 3 8" xfId="31480" xr:uid="{F334DFD2-B652-4653-BC4E-6F3ACEA1049C}"/>
    <cellStyle name="Comma 45 4 4" xfId="13547" xr:uid="{2FF6CCB4-A3EA-40DE-B6E7-FEB715DBE47E}"/>
    <cellStyle name="Comma 45 4 4 2" xfId="18779" xr:uid="{B22BC6D5-1E2E-4586-8128-F876FDF581AC}"/>
    <cellStyle name="Comma 45 4 4 2 2" xfId="29245" xr:uid="{FD18D6FF-DB78-48D2-947F-A79AD42C5936}"/>
    <cellStyle name="Comma 45 4 4 2 2 2" xfId="50914" xr:uid="{3A343FD4-1134-4549-A0FB-FC6132B29767}"/>
    <cellStyle name="Comma 45 4 4 2 3" xfId="40448" xr:uid="{5DE89D20-0041-466F-B11E-5D59A8942A87}"/>
    <cellStyle name="Comma 45 4 4 3" xfId="24013" xr:uid="{4502A570-C8E0-4C10-A4AB-3C0C3F1A0AC6}"/>
    <cellStyle name="Comma 45 4 4 3 2" xfId="45682" xr:uid="{2E1A9B7E-29CD-4C6E-9BCA-2ECDB42654E1}"/>
    <cellStyle name="Comma 45 4 4 4" xfId="35216" xr:uid="{AC475974-5C11-4006-A4B0-3931AF3971EF}"/>
    <cellStyle name="Comma 45 4 5" xfId="30737" xr:uid="{307A42F6-805D-498A-AA1A-45CB0AA5149E}"/>
    <cellStyle name="Comma 45 5" xfId="9208" xr:uid="{00000000-0005-0000-0000-000081020000}"/>
    <cellStyle name="Comma 45 5 2" xfId="9957" xr:uid="{D847DB9C-50E7-4C32-92CC-4DAE59648434}"/>
    <cellStyle name="Comma 45 5 2 2" xfId="11466" xr:uid="{8EF68D2B-ED28-401F-8462-97D6735B713A}"/>
    <cellStyle name="Comma 45 5 2 2 2" xfId="12960" xr:uid="{4401188D-3C06-403F-A0D6-8A385AAB3400}"/>
    <cellStyle name="Comma 45 5 2 2 2 2" xfId="18196" xr:uid="{4C4F38B8-A018-4119-9C27-BF7BB331EECD}"/>
    <cellStyle name="Comma 45 5 2 2 2 2 2" xfId="28662" xr:uid="{757F8CDA-6F59-4FE7-A12A-45BE9E5B0F76}"/>
    <cellStyle name="Comma 45 5 2 2 2 2 2 2" xfId="50331" xr:uid="{AFA49B48-23C1-43C3-B147-C089AB84D965}"/>
    <cellStyle name="Comma 45 5 2 2 2 2 3" xfId="39865" xr:uid="{766DCA8B-E4DD-4A9B-996F-BCCF6DA2F9C1}"/>
    <cellStyle name="Comma 45 5 2 2 2 3" xfId="23430" xr:uid="{9BBA90CE-AA48-4754-8994-6A5B3021B632}"/>
    <cellStyle name="Comma 45 5 2 2 2 3 2" xfId="45099" xr:uid="{D024285F-60FE-4F92-8244-4F429F5E3FD9}"/>
    <cellStyle name="Comma 45 5 2 2 2 4" xfId="34633" xr:uid="{9354D013-E838-4958-8C6B-30ADE7AE6ADB}"/>
    <cellStyle name="Comma 45 5 2 2 3" xfId="16702" xr:uid="{9F4F9E4B-742C-48AA-8AA3-0734EBBFF591}"/>
    <cellStyle name="Comma 45 5 2 2 3 2" xfId="27168" xr:uid="{8815E2F2-5F79-4BF2-84D7-92BF46E5C891}"/>
    <cellStyle name="Comma 45 5 2 2 3 2 2" xfId="48837" xr:uid="{B182C5C2-74E5-4D9D-9441-7A7D0C020169}"/>
    <cellStyle name="Comma 45 5 2 2 3 3" xfId="38371" xr:uid="{2CC02B7F-CD21-44ED-B86A-D273DA6A4354}"/>
    <cellStyle name="Comma 45 5 2 2 4" xfId="21936" xr:uid="{52384C82-B1DC-41ED-88B0-7A955F923C69}"/>
    <cellStyle name="Comma 45 5 2 2 4 2" xfId="43605" xr:uid="{4181E8EC-CA18-48B4-A26C-AEC5B437F4AC}"/>
    <cellStyle name="Comma 45 5 2 2 5" xfId="33139" xr:uid="{000899D2-D211-4DAF-B4E4-487670F1CD0A}"/>
    <cellStyle name="Comma 45 5 2 3" xfId="10719" xr:uid="{2C085CF0-A0A8-49CD-9D90-32888A436041}"/>
    <cellStyle name="Comma 45 5 2 3 2" xfId="15955" xr:uid="{9B20BB74-3659-4148-BE5B-F909BBCD85B2}"/>
    <cellStyle name="Comma 45 5 2 3 2 2" xfId="26421" xr:uid="{A605FC87-AD19-455F-8954-35EE479A6A82}"/>
    <cellStyle name="Comma 45 5 2 3 2 2 2" xfId="48090" xr:uid="{B29F5B7B-BBE9-4DC8-88EE-BD909FF9EE03}"/>
    <cellStyle name="Comma 45 5 2 3 2 3" xfId="37624" xr:uid="{AA83FCAD-CAD4-4A6F-A513-B41171C54ED2}"/>
    <cellStyle name="Comma 45 5 2 3 3" xfId="21189" xr:uid="{2A02BD74-1B46-444F-BC36-E28B2D94DF65}"/>
    <cellStyle name="Comma 45 5 2 3 3 2" xfId="42858" xr:uid="{EE74230C-7E4D-42A4-9666-8F7C8FD542E5}"/>
    <cellStyle name="Comma 45 5 2 3 4" xfId="32392" xr:uid="{2779591E-9DB3-4923-91FC-EFC04E756E84}"/>
    <cellStyle name="Comma 45 5 2 4" xfId="12213" xr:uid="{82115A69-7B5E-4CAE-AB43-0F1D66DA1702}"/>
    <cellStyle name="Comma 45 5 2 4 2" xfId="17449" xr:uid="{8FE4634F-F18E-4C38-A467-69144B5DE15A}"/>
    <cellStyle name="Comma 45 5 2 4 2 2" xfId="27915" xr:uid="{562C3F50-F8B0-4886-9F84-C83C0832A8C9}"/>
    <cellStyle name="Comma 45 5 2 4 2 2 2" xfId="49584" xr:uid="{680EA8BE-D3C4-4F33-BB32-2EFEB278E272}"/>
    <cellStyle name="Comma 45 5 2 4 2 3" xfId="39118" xr:uid="{03D61E26-0204-4108-8193-9C4B1B4B3D18}"/>
    <cellStyle name="Comma 45 5 2 4 3" xfId="22683" xr:uid="{7A7BC8E1-2C92-4923-8B40-6A7CE65B855B}"/>
    <cellStyle name="Comma 45 5 2 4 3 2" xfId="44352" xr:uid="{5A8AB6EA-05D5-4FF4-A1D9-545FDC05E27E}"/>
    <cellStyle name="Comma 45 5 2 4 4" xfId="33886" xr:uid="{AF883B40-6B32-444B-BA0D-E78B44A3F706}"/>
    <cellStyle name="Comma 45 5 2 5" xfId="14456" xr:uid="{F5F30A21-0973-4F8C-A49C-8EC679CF2B88}"/>
    <cellStyle name="Comma 45 5 2 5 2" xfId="19688" xr:uid="{DBD5492F-DCA8-4B18-94A5-A0713CFC7780}"/>
    <cellStyle name="Comma 45 5 2 5 2 2" xfId="30154" xr:uid="{F7E8D037-13BA-4C99-8FB3-CCC7006FADEF}"/>
    <cellStyle name="Comma 45 5 2 5 2 2 2" xfId="51823" xr:uid="{82C25FCB-5F69-4EB3-9665-A023593D9C75}"/>
    <cellStyle name="Comma 45 5 2 5 2 3" xfId="41357" xr:uid="{516902FB-B6B9-4597-9034-522FC581D861}"/>
    <cellStyle name="Comma 45 5 2 5 3" xfId="24922" xr:uid="{E7CA327A-A6EC-4EF5-91D8-A684694374F7}"/>
    <cellStyle name="Comma 45 5 2 5 3 2" xfId="46591" xr:uid="{2C05F34E-C072-4A00-A153-FF097133C321}"/>
    <cellStyle name="Comma 45 5 2 5 4" xfId="36125" xr:uid="{7C62CDD1-B038-4A10-AC56-437E083F85C9}"/>
    <cellStyle name="Comma 45 5 2 6" xfId="15209" xr:uid="{7EB03A4B-3F97-44E7-824C-8C59F3E72D5C}"/>
    <cellStyle name="Comma 45 5 2 6 2" xfId="25675" xr:uid="{AE0AEF5A-A466-47BE-AB36-8538BE2A64E4}"/>
    <cellStyle name="Comma 45 5 2 6 2 2" xfId="47344" xr:uid="{E284BAC9-D285-4D9C-A19E-0EB37181F633}"/>
    <cellStyle name="Comma 45 5 2 6 3" xfId="36878" xr:uid="{2B96254E-39F6-41A6-8EF5-F919AAF30131}"/>
    <cellStyle name="Comma 45 5 2 7" xfId="20443" xr:uid="{D669DAF0-BEFC-4C81-97AD-D6E90652596E}"/>
    <cellStyle name="Comma 45 5 2 7 2" xfId="42112" xr:uid="{8C237E76-B957-47FC-BED1-A62844951319}"/>
    <cellStyle name="Comma 45 5 2 8" xfId="31646" xr:uid="{04EB3B5D-CF1F-4E71-B87E-EFD08F3C83CD}"/>
    <cellStyle name="Comma 45 5 3" xfId="13711" xr:uid="{CE39B5A2-C0D2-431B-89DD-47E5B29B80CA}"/>
    <cellStyle name="Comma 45 5 3 2" xfId="18943" xr:uid="{166DC87E-303B-467D-8AE0-AE963C101D1C}"/>
    <cellStyle name="Comma 45 5 3 2 2" xfId="29409" xr:uid="{41311559-400D-4CD8-8ABF-46C3E5C0C060}"/>
    <cellStyle name="Comma 45 5 3 2 2 2" xfId="51078" xr:uid="{D02FC25E-E88B-47FC-9A23-1BAF8E434CDE}"/>
    <cellStyle name="Comma 45 5 3 2 3" xfId="40612" xr:uid="{CDE75D29-2D6B-45F6-9C70-FD28602F8EDF}"/>
    <cellStyle name="Comma 45 5 3 3" xfId="24177" xr:uid="{19EE4907-1E60-45E6-A85E-B4BFF36B0AA8}"/>
    <cellStyle name="Comma 45 5 3 3 2" xfId="45846" xr:uid="{C6FF815F-D77E-4C41-A59F-779CD821DDD6}"/>
    <cellStyle name="Comma 45 5 3 4" xfId="35380" xr:uid="{E83CACC7-F898-4C32-A940-2A154DFD3301}"/>
    <cellStyle name="Comma 45 5 4" xfId="30901" xr:uid="{E782DDEE-C538-480A-AC61-7A310BE93E8C}"/>
    <cellStyle name="Comma 45 6" xfId="9583" xr:uid="{4F8DDD30-B815-4344-B9A1-9DB3AABE29FC}"/>
    <cellStyle name="Comma 45 6 2" xfId="11092" xr:uid="{FDDA05B6-B12B-4600-9E55-62246AA5E194}"/>
    <cellStyle name="Comma 45 6 2 2" xfId="12586" xr:uid="{7CFA6A30-DA57-4135-BDB3-82E959B116CC}"/>
    <cellStyle name="Comma 45 6 2 2 2" xfId="17822" xr:uid="{262862EA-A9B2-4310-9C1C-6AC41914D050}"/>
    <cellStyle name="Comma 45 6 2 2 2 2" xfId="28288" xr:uid="{081FC62F-4F54-473B-A1B6-E2F56016C201}"/>
    <cellStyle name="Comma 45 6 2 2 2 2 2" xfId="49957" xr:uid="{EE6DD8D1-57E4-4C11-8204-53FCD268A4FF}"/>
    <cellStyle name="Comma 45 6 2 2 2 3" xfId="39491" xr:uid="{2CE8A933-E571-4BE1-8B68-F7B162BE13FB}"/>
    <cellStyle name="Comma 45 6 2 2 3" xfId="23056" xr:uid="{84076649-1F45-40AB-ACDD-CD4D9E3C001C}"/>
    <cellStyle name="Comma 45 6 2 2 3 2" xfId="44725" xr:uid="{07C99F53-E6D8-4106-B2D5-C93FA8300795}"/>
    <cellStyle name="Comma 45 6 2 2 4" xfId="34259" xr:uid="{DC25D44A-C44D-4AFA-8B66-1D2519180003}"/>
    <cellStyle name="Comma 45 6 2 3" xfId="16328" xr:uid="{DFBDB17C-A4A3-4E32-A29D-5E3E9D359839}"/>
    <cellStyle name="Comma 45 6 2 3 2" xfId="26794" xr:uid="{4FD237E9-9F7B-4A3D-8844-BE0A402B7269}"/>
    <cellStyle name="Comma 45 6 2 3 2 2" xfId="48463" xr:uid="{ECFA0773-AF17-4143-9C66-1F7809447B63}"/>
    <cellStyle name="Comma 45 6 2 3 3" xfId="37997" xr:uid="{0FBB63ED-0D78-47CA-9598-75841A433A9F}"/>
    <cellStyle name="Comma 45 6 2 4" xfId="21562" xr:uid="{0617AD79-F3D2-45ED-B933-4AC8A1B903A7}"/>
    <cellStyle name="Comma 45 6 2 4 2" xfId="43231" xr:uid="{F857F493-A95D-4587-90FD-FF1B2C4F39BE}"/>
    <cellStyle name="Comma 45 6 2 5" xfId="32765" xr:uid="{C74E9F8B-72A2-4BD2-BDF6-58CB3A1A1954}"/>
    <cellStyle name="Comma 45 6 3" xfId="10345" xr:uid="{5763D7C0-B8FA-413E-86E7-23A09D153973}"/>
    <cellStyle name="Comma 45 6 3 2" xfId="15581" xr:uid="{AEF40DA7-8B90-414B-B1CF-52CAB7BD73AB}"/>
    <cellStyle name="Comma 45 6 3 2 2" xfId="26047" xr:uid="{628AA265-5605-4931-A91A-8738C72FCD34}"/>
    <cellStyle name="Comma 45 6 3 2 2 2" xfId="47716" xr:uid="{EA0A61EA-085F-44FC-8A47-2E516D675F5F}"/>
    <cellStyle name="Comma 45 6 3 2 3" xfId="37250" xr:uid="{BE5B6F69-1A80-45B1-A058-39DC37B4F48A}"/>
    <cellStyle name="Comma 45 6 3 3" xfId="20815" xr:uid="{8B23FD42-A217-4778-A931-A46C291BA45B}"/>
    <cellStyle name="Comma 45 6 3 3 2" xfId="42484" xr:uid="{CA8C2FC7-1B2B-4EFE-9C7D-1FA1487E438F}"/>
    <cellStyle name="Comma 45 6 3 4" xfId="32018" xr:uid="{476F9CDC-9A17-4ABC-B7C8-F62F6B5EB430}"/>
    <cellStyle name="Comma 45 6 4" xfId="11839" xr:uid="{E3C8330D-99C4-41E9-97C6-CAC566F635F5}"/>
    <cellStyle name="Comma 45 6 4 2" xfId="17075" xr:uid="{3855181B-5300-44D6-B4F0-F4F4FE4E0E46}"/>
    <cellStyle name="Comma 45 6 4 2 2" xfId="27541" xr:uid="{7D85D6F0-637F-4EDF-9BD7-A3D337387A0A}"/>
    <cellStyle name="Comma 45 6 4 2 2 2" xfId="49210" xr:uid="{D86A2B6B-9926-4E98-B353-0F0E65B4A093}"/>
    <cellStyle name="Comma 45 6 4 2 3" xfId="38744" xr:uid="{D01C22A7-AB95-455A-9E75-95A214CE3F74}"/>
    <cellStyle name="Comma 45 6 4 3" xfId="22309" xr:uid="{337C652D-0629-4647-B90B-DB163701302D}"/>
    <cellStyle name="Comma 45 6 4 3 2" xfId="43978" xr:uid="{C874AA3B-55B9-44C1-B825-CED2268DA902}"/>
    <cellStyle name="Comma 45 6 4 4" xfId="33512" xr:uid="{7D93F48F-4396-4F94-B275-36EA73875455}"/>
    <cellStyle name="Comma 45 6 5" xfId="14082" xr:uid="{4688D2C1-7F84-454A-BF16-C4A395B20933}"/>
    <cellStyle name="Comma 45 6 5 2" xfId="19314" xr:uid="{E3992E31-457E-4E1E-B463-DBD889CE888E}"/>
    <cellStyle name="Comma 45 6 5 2 2" xfId="29780" xr:uid="{353CC436-BABE-41F7-9E52-5CFB45A2D534}"/>
    <cellStyle name="Comma 45 6 5 2 2 2" xfId="51449" xr:uid="{74809DC4-BBC4-448D-807A-C3CB4A95A628}"/>
    <cellStyle name="Comma 45 6 5 2 3" xfId="40983" xr:uid="{0B9FC436-0131-49C7-A8C2-1A231BAAB631}"/>
    <cellStyle name="Comma 45 6 5 3" xfId="24548" xr:uid="{A1327BB1-C2F4-4DC1-82AC-E28596D98728}"/>
    <cellStyle name="Comma 45 6 5 3 2" xfId="46217" xr:uid="{05EBE3F5-8E08-443B-A78E-848A06362C7F}"/>
    <cellStyle name="Comma 45 6 5 4" xfId="35751" xr:uid="{69F3FE89-96BB-4305-90CF-9EF6A9DB2C7F}"/>
    <cellStyle name="Comma 45 6 6" xfId="14835" xr:uid="{AD4052A7-2ACC-42E3-BF1A-3C666302D606}"/>
    <cellStyle name="Comma 45 6 6 2" xfId="25301" xr:uid="{36B19C79-7C5B-46D0-9ED3-64D82B1B3906}"/>
    <cellStyle name="Comma 45 6 6 2 2" xfId="46970" xr:uid="{8793A38C-88C2-4494-9753-844DAE0DBA1A}"/>
    <cellStyle name="Comma 45 6 6 3" xfId="36504" xr:uid="{DB7CA585-2572-4C05-8A5F-69790D642A9F}"/>
    <cellStyle name="Comma 45 6 7" xfId="20069" xr:uid="{710216CB-D58A-4D26-ABA4-22A4771E3DFA}"/>
    <cellStyle name="Comma 45 6 7 2" xfId="41738" xr:uid="{9C1C0209-49A2-49B2-A44A-61D2821161B4}"/>
    <cellStyle name="Comma 45 6 8" xfId="31272" xr:uid="{7EA4F95A-CBE1-46BB-9262-21A17194829D}"/>
    <cellStyle name="Comma 45 7" xfId="13340" xr:uid="{738A2A2C-EDD5-49B2-8748-8721F72BA664}"/>
    <cellStyle name="Comma 45 7 2" xfId="18572" xr:uid="{72F141F8-F389-4BE5-AD61-52A08577B9FD}"/>
    <cellStyle name="Comma 45 7 2 2" xfId="29038" xr:uid="{8DEBC08B-D6AA-4560-B610-4BDCB31A3642}"/>
    <cellStyle name="Comma 45 7 2 2 2" xfId="50707" xr:uid="{8AB9A24C-46D8-4956-9E0D-CC9BE1C6199D}"/>
    <cellStyle name="Comma 45 7 2 3" xfId="40241" xr:uid="{BC6412D0-DC09-4427-A1D6-58627360194A}"/>
    <cellStyle name="Comma 45 7 3" xfId="23806" xr:uid="{12C2A4D3-8A70-4170-9005-DDBAB968E756}"/>
    <cellStyle name="Comma 45 7 3 2" xfId="45475" xr:uid="{C074B6CC-B89F-44FA-B9B7-6CCA3EF3D4E7}"/>
    <cellStyle name="Comma 45 7 4" xfId="35009" xr:uid="{08842CAF-148D-42D2-9C7A-04A74DBC67BD}"/>
    <cellStyle name="Comma 45 8" xfId="30530" xr:uid="{09161E54-D472-49BD-856E-B5AF9A14F528}"/>
    <cellStyle name="Comma 46" xfId="338" xr:uid="{00000000-0005-0000-0000-000082020000}"/>
    <cellStyle name="Comma 46 2" xfId="542" xr:uid="{00000000-0005-0000-0000-000083020000}"/>
    <cellStyle name="Comma 46 2 2" xfId="9315" xr:uid="{00000000-0005-0000-0000-000084020000}"/>
    <cellStyle name="Comma 46 2 2 2" xfId="10064" xr:uid="{9216230E-DBBC-494C-B3CC-C4D1BA554225}"/>
    <cellStyle name="Comma 46 2 2 2 2" xfId="11573" xr:uid="{90DCC567-139C-41E2-BA13-EC766A4B7AAE}"/>
    <cellStyle name="Comma 46 2 2 2 2 2" xfId="13067" xr:uid="{41905329-6362-4A7B-9AE3-D9D653B7E139}"/>
    <cellStyle name="Comma 46 2 2 2 2 2 2" xfId="18303" xr:uid="{0A0D117C-2457-4066-9007-19936739DBC6}"/>
    <cellStyle name="Comma 46 2 2 2 2 2 2 2" xfId="28769" xr:uid="{9C6F13D6-EDB9-4B9A-86E6-49C2D20A8A6D}"/>
    <cellStyle name="Comma 46 2 2 2 2 2 2 2 2" xfId="50438" xr:uid="{5B5F8867-59B5-4DE1-B5BF-B7111A7A1658}"/>
    <cellStyle name="Comma 46 2 2 2 2 2 2 3" xfId="39972" xr:uid="{8A7F7382-CF6A-4E14-B8EE-07439960E925}"/>
    <cellStyle name="Comma 46 2 2 2 2 2 3" xfId="23537" xr:uid="{E9B265C8-DD10-4B9E-8093-BFBBA40EAF86}"/>
    <cellStyle name="Comma 46 2 2 2 2 2 3 2" xfId="45206" xr:uid="{D77C09FD-AFA7-4C7D-B61F-D4F9FC09305D}"/>
    <cellStyle name="Comma 46 2 2 2 2 2 4" xfId="34740" xr:uid="{E9B9E94A-E100-4F33-B68E-9F5F36F5DA59}"/>
    <cellStyle name="Comma 46 2 2 2 2 3" xfId="16809" xr:uid="{32BA38CE-8FB2-4830-8D6F-E5C8E377EC48}"/>
    <cellStyle name="Comma 46 2 2 2 2 3 2" xfId="27275" xr:uid="{2B812CC2-E17D-4678-B24E-C97AC23B12D4}"/>
    <cellStyle name="Comma 46 2 2 2 2 3 2 2" xfId="48944" xr:uid="{13C58EE1-B15C-4BE1-9A63-5940F6FB49DF}"/>
    <cellStyle name="Comma 46 2 2 2 2 3 3" xfId="38478" xr:uid="{E929DDDC-DB6B-471D-9941-DA994233EDC6}"/>
    <cellStyle name="Comma 46 2 2 2 2 4" xfId="22043" xr:uid="{580C6815-D4A0-462E-84EA-8D5B82C2D852}"/>
    <cellStyle name="Comma 46 2 2 2 2 4 2" xfId="43712" xr:uid="{3C23D84E-76D3-4A19-BA52-33C587279A2E}"/>
    <cellStyle name="Comma 46 2 2 2 2 5" xfId="33246" xr:uid="{BF63451A-6713-4C9D-A7C3-94DE2A458EFF}"/>
    <cellStyle name="Comma 46 2 2 2 3" xfId="10826" xr:uid="{86E8F954-4E42-4976-B265-6F2549986DBE}"/>
    <cellStyle name="Comma 46 2 2 2 3 2" xfId="16062" xr:uid="{AAF397C4-0CF1-4C47-82F6-2B8C566E2515}"/>
    <cellStyle name="Comma 46 2 2 2 3 2 2" xfId="26528" xr:uid="{47134DE9-51F4-49F1-B3F5-CAD291B7B363}"/>
    <cellStyle name="Comma 46 2 2 2 3 2 2 2" xfId="48197" xr:uid="{98162E94-2504-4C6B-8DD6-234FA330DEB9}"/>
    <cellStyle name="Comma 46 2 2 2 3 2 3" xfId="37731" xr:uid="{59A3E3D5-33D8-4B3A-AD21-D612B3D19587}"/>
    <cellStyle name="Comma 46 2 2 2 3 3" xfId="21296" xr:uid="{4EDD20AA-C760-47AF-AF3F-0C1E01A4520C}"/>
    <cellStyle name="Comma 46 2 2 2 3 3 2" xfId="42965" xr:uid="{9CD84D28-2038-44E0-864E-8708E77D72B7}"/>
    <cellStyle name="Comma 46 2 2 2 3 4" xfId="32499" xr:uid="{80B7E9F2-A314-4FFC-9C47-47CDC71B84FA}"/>
    <cellStyle name="Comma 46 2 2 2 4" xfId="12320" xr:uid="{902FEACE-D8FB-45F5-93D7-31E25B50A519}"/>
    <cellStyle name="Comma 46 2 2 2 4 2" xfId="17556" xr:uid="{2A799F61-CE18-4DBA-821F-F7890D07C76D}"/>
    <cellStyle name="Comma 46 2 2 2 4 2 2" xfId="28022" xr:uid="{1EFF52E4-BC42-4308-9202-53A2876EC3C5}"/>
    <cellStyle name="Comma 46 2 2 2 4 2 2 2" xfId="49691" xr:uid="{87712BD8-9C5A-4CD1-8593-6C35DEA4F16C}"/>
    <cellStyle name="Comma 46 2 2 2 4 2 3" xfId="39225" xr:uid="{413362EF-2A9F-4796-92FC-3170B702C6DC}"/>
    <cellStyle name="Comma 46 2 2 2 4 3" xfId="22790" xr:uid="{9C08269D-6EF6-49DD-90E9-2C22CCF1E5A8}"/>
    <cellStyle name="Comma 46 2 2 2 4 3 2" xfId="44459" xr:uid="{A5198C20-2BA4-462A-BE28-94A2256D05C4}"/>
    <cellStyle name="Comma 46 2 2 2 4 4" xfId="33993" xr:uid="{3572E868-AC23-46D1-883D-CDAAD29EA493}"/>
    <cellStyle name="Comma 46 2 2 2 5" xfId="14563" xr:uid="{50538FEC-232A-483C-B3C4-9BE67652C40E}"/>
    <cellStyle name="Comma 46 2 2 2 5 2" xfId="19795" xr:uid="{23C79176-923A-444D-84D1-5137F9542070}"/>
    <cellStyle name="Comma 46 2 2 2 5 2 2" xfId="30261" xr:uid="{1FFF309A-D969-4569-82A3-5411008A9BFD}"/>
    <cellStyle name="Comma 46 2 2 2 5 2 2 2" xfId="51930" xr:uid="{E17AA214-5FF7-44AF-9762-4CE4EE0307D4}"/>
    <cellStyle name="Comma 46 2 2 2 5 2 3" xfId="41464" xr:uid="{8A6E53FA-D370-496A-B7A1-606942798102}"/>
    <cellStyle name="Comma 46 2 2 2 5 3" xfId="25029" xr:uid="{43435895-B75B-4204-8CBC-DE74E54A71AD}"/>
    <cellStyle name="Comma 46 2 2 2 5 3 2" xfId="46698" xr:uid="{C169D498-B3F3-46ED-B278-440BF98EA182}"/>
    <cellStyle name="Comma 46 2 2 2 5 4" xfId="36232" xr:uid="{E94FFE81-1D1E-41A9-B967-5E07EA43510C}"/>
    <cellStyle name="Comma 46 2 2 2 6" xfId="15316" xr:uid="{41963B3C-E75D-411D-B40D-10BEDF562B78}"/>
    <cellStyle name="Comma 46 2 2 2 6 2" xfId="25782" xr:uid="{F37EA253-60F4-4D5C-8FAA-92E0C92AA8EF}"/>
    <cellStyle name="Comma 46 2 2 2 6 2 2" xfId="47451" xr:uid="{B59B3DD2-F32C-4E4B-9E21-DE6CE2F1A246}"/>
    <cellStyle name="Comma 46 2 2 2 6 3" xfId="36985" xr:uid="{9E5F7D4E-4323-4BD9-97F7-8CAED0B60CED}"/>
    <cellStyle name="Comma 46 2 2 2 7" xfId="20550" xr:uid="{14482B23-43F2-431F-85EB-70A65969A6AD}"/>
    <cellStyle name="Comma 46 2 2 2 7 2" xfId="42219" xr:uid="{2607C2B0-9130-47AF-AFF9-0EDEFB046850}"/>
    <cellStyle name="Comma 46 2 2 2 8" xfId="31753" xr:uid="{700AC0A8-3E20-4607-9A16-1E393D63575E}"/>
    <cellStyle name="Comma 46 2 2 3" xfId="13818" xr:uid="{1C2F21BE-B679-405C-B0DA-FE51BBD49B44}"/>
    <cellStyle name="Comma 46 2 2 3 2" xfId="19050" xr:uid="{2D002C49-A642-4EA2-9F6C-E43DE3D3172E}"/>
    <cellStyle name="Comma 46 2 2 3 2 2" xfId="29516" xr:uid="{2B325BB1-508B-4316-94F1-4BD5105C5159}"/>
    <cellStyle name="Comma 46 2 2 3 2 2 2" xfId="51185" xr:uid="{E07CF1BC-9A1C-4A44-9B1E-9B287EF2B16F}"/>
    <cellStyle name="Comma 46 2 2 3 2 3" xfId="40719" xr:uid="{C758BEDC-539E-40CA-9D0F-93BF0B51B25C}"/>
    <cellStyle name="Comma 46 2 2 3 3" xfId="24284" xr:uid="{E681FB28-0997-45C5-83B0-D8D4EF3CC807}"/>
    <cellStyle name="Comma 46 2 2 3 3 2" xfId="45953" xr:uid="{90598AEA-FB08-4845-BA58-6C0582D5D752}"/>
    <cellStyle name="Comma 46 2 2 3 4" xfId="35487" xr:uid="{D38ED111-9F03-4BAF-A269-76D3E3DB5050}"/>
    <cellStyle name="Comma 46 2 2 4" xfId="31008" xr:uid="{07917969-7131-4658-896A-A4971AE4DBEB}"/>
    <cellStyle name="Comma 46 2 3" xfId="9690" xr:uid="{54625082-5D6E-4240-9B9D-557E9B6F72EB}"/>
    <cellStyle name="Comma 46 2 3 2" xfId="11199" xr:uid="{02D1CAE1-4ADB-42A1-8D89-CC0EBDE6EB85}"/>
    <cellStyle name="Comma 46 2 3 2 2" xfId="12693" xr:uid="{16A41B23-223F-4D38-B6C0-506A57A64B6B}"/>
    <cellStyle name="Comma 46 2 3 2 2 2" xfId="17929" xr:uid="{77504B9C-B3E9-4EC7-9DAE-7C894558B754}"/>
    <cellStyle name="Comma 46 2 3 2 2 2 2" xfId="28395" xr:uid="{9EAAC3E5-BA7D-4945-9BDC-DF3162EDA199}"/>
    <cellStyle name="Comma 46 2 3 2 2 2 2 2" xfId="50064" xr:uid="{ABAB68AE-3DEF-4DAE-87C0-25ABB79EDC62}"/>
    <cellStyle name="Comma 46 2 3 2 2 2 3" xfId="39598" xr:uid="{3A44DE3C-125D-4863-AA27-5951050E723B}"/>
    <cellStyle name="Comma 46 2 3 2 2 3" xfId="23163" xr:uid="{70488CC2-75C2-4F7C-82D1-EB078597CD4F}"/>
    <cellStyle name="Comma 46 2 3 2 2 3 2" xfId="44832" xr:uid="{FDA8AAD1-074F-4151-A21B-B4D7A47B09EB}"/>
    <cellStyle name="Comma 46 2 3 2 2 4" xfId="34366" xr:uid="{950EE2C7-7C3D-4AE4-93B2-9C7FCD96448F}"/>
    <cellStyle name="Comma 46 2 3 2 3" xfId="16435" xr:uid="{5DE318B5-EABB-4EA3-AD6A-DA2CE1FFAA32}"/>
    <cellStyle name="Comma 46 2 3 2 3 2" xfId="26901" xr:uid="{BAC30234-DD0A-422C-A541-D13BCE65A04B}"/>
    <cellStyle name="Comma 46 2 3 2 3 2 2" xfId="48570" xr:uid="{AEE84007-22EB-46BE-816F-D95D1B4AF4DE}"/>
    <cellStyle name="Comma 46 2 3 2 3 3" xfId="38104" xr:uid="{63DEBE9C-4AE9-4607-BBD3-C31BA4AAFFEB}"/>
    <cellStyle name="Comma 46 2 3 2 4" xfId="21669" xr:uid="{9764B114-0FEB-4830-80D3-379A5D0A2D15}"/>
    <cellStyle name="Comma 46 2 3 2 4 2" xfId="43338" xr:uid="{7FCF10DD-0A61-4015-829B-F25C902C9B03}"/>
    <cellStyle name="Comma 46 2 3 2 5" xfId="32872" xr:uid="{6C513AF1-339C-4ED4-952F-DAEAD90961F7}"/>
    <cellStyle name="Comma 46 2 3 3" xfId="10452" xr:uid="{5482EA2A-B4C6-4C3A-BF92-C247C7B6D706}"/>
    <cellStyle name="Comma 46 2 3 3 2" xfId="15688" xr:uid="{A6B2FB32-4612-4A2C-A454-31AC0A5EE657}"/>
    <cellStyle name="Comma 46 2 3 3 2 2" xfId="26154" xr:uid="{1366FC3F-BFCF-4433-B825-D3A1DE2DD1E7}"/>
    <cellStyle name="Comma 46 2 3 3 2 2 2" xfId="47823" xr:uid="{E8FF82FB-502B-4833-9B72-48EC329FC38A}"/>
    <cellStyle name="Comma 46 2 3 3 2 3" xfId="37357" xr:uid="{258B3A89-BFCA-4447-AC27-48886100AD07}"/>
    <cellStyle name="Comma 46 2 3 3 3" xfId="20922" xr:uid="{D753B75B-5A5F-48EE-9A4A-1298BCD6056D}"/>
    <cellStyle name="Comma 46 2 3 3 3 2" xfId="42591" xr:uid="{53AAAA23-DBD4-4778-B57A-D447DA50980F}"/>
    <cellStyle name="Comma 46 2 3 3 4" xfId="32125" xr:uid="{D17B64B4-EC61-4402-9F3D-1DD6EEBD70D9}"/>
    <cellStyle name="Comma 46 2 3 4" xfId="11946" xr:uid="{5C95EAFE-4884-45DA-B535-B1964C59CAB3}"/>
    <cellStyle name="Comma 46 2 3 4 2" xfId="17182" xr:uid="{42343AA4-3255-4E07-9EB2-8166FAF2A8A2}"/>
    <cellStyle name="Comma 46 2 3 4 2 2" xfId="27648" xr:uid="{8204CEDB-08EA-4BC6-9DA0-5D905BB5EF6E}"/>
    <cellStyle name="Comma 46 2 3 4 2 2 2" xfId="49317" xr:uid="{E0A5978C-6C29-4192-9F30-C4E4367A0705}"/>
    <cellStyle name="Comma 46 2 3 4 2 3" xfId="38851" xr:uid="{37D70930-0405-455A-9CF1-DF29AFF73178}"/>
    <cellStyle name="Comma 46 2 3 4 3" xfId="22416" xr:uid="{38DD91E5-7D69-41C0-A42C-7D4416A5822D}"/>
    <cellStyle name="Comma 46 2 3 4 3 2" xfId="44085" xr:uid="{101CB573-7829-4482-8ACE-2B9D4B8A96DD}"/>
    <cellStyle name="Comma 46 2 3 4 4" xfId="33619" xr:uid="{FA4B2C82-946C-47C3-8059-F703C146BA3E}"/>
    <cellStyle name="Comma 46 2 3 5" xfId="14189" xr:uid="{F6A60DCC-EC4C-445E-879C-25969623F0F3}"/>
    <cellStyle name="Comma 46 2 3 5 2" xfId="19421" xr:uid="{542249CD-27EC-4D32-BDBA-AE59513585B8}"/>
    <cellStyle name="Comma 46 2 3 5 2 2" xfId="29887" xr:uid="{3C00B2B3-DC79-4071-AC61-8289AC74D6E9}"/>
    <cellStyle name="Comma 46 2 3 5 2 2 2" xfId="51556" xr:uid="{60494FA4-812A-4D1F-A92C-908224F9CF0B}"/>
    <cellStyle name="Comma 46 2 3 5 2 3" xfId="41090" xr:uid="{AE7CDC4B-5571-4DA1-9381-383D3CCFB5FC}"/>
    <cellStyle name="Comma 46 2 3 5 3" xfId="24655" xr:uid="{89675C5E-D5A9-4C78-BBDC-D01C65B53E7E}"/>
    <cellStyle name="Comma 46 2 3 5 3 2" xfId="46324" xr:uid="{D832C3F5-FD4B-48AF-96A4-A89079C9F995}"/>
    <cellStyle name="Comma 46 2 3 5 4" xfId="35858" xr:uid="{BCB5394D-97E4-497C-B5B3-32E4A11FF7CE}"/>
    <cellStyle name="Comma 46 2 3 6" xfId="14942" xr:uid="{8C0DDE36-C13A-408D-B01D-A723ECE9853E}"/>
    <cellStyle name="Comma 46 2 3 6 2" xfId="25408" xr:uid="{24D3FD4F-0550-4300-B95C-EAEE67475953}"/>
    <cellStyle name="Comma 46 2 3 6 2 2" xfId="47077" xr:uid="{C4D4A130-C099-424D-9B3D-13582748B298}"/>
    <cellStyle name="Comma 46 2 3 6 3" xfId="36611" xr:uid="{76A60F18-D177-4777-AB74-F883CC106242}"/>
    <cellStyle name="Comma 46 2 3 7" xfId="20176" xr:uid="{A0266F91-4F08-4FFE-8606-749EE0863819}"/>
    <cellStyle name="Comma 46 2 3 7 2" xfId="41845" xr:uid="{74B3FCAE-6BD3-46B1-A1C6-BB40AAC02630}"/>
    <cellStyle name="Comma 46 2 3 8" xfId="31379" xr:uid="{6BC135DD-9FB0-432A-B00D-DE219E29E660}"/>
    <cellStyle name="Comma 46 2 4" xfId="13447" xr:uid="{12988527-3DC0-4EB6-8991-922441794F47}"/>
    <cellStyle name="Comma 46 2 4 2" xfId="18679" xr:uid="{FBB498FD-B98C-40A4-A3B2-E8AFD5C66CD1}"/>
    <cellStyle name="Comma 46 2 4 2 2" xfId="29145" xr:uid="{E7551A8B-29E7-4D02-BA4E-FF6E24A92FB2}"/>
    <cellStyle name="Comma 46 2 4 2 2 2" xfId="50814" xr:uid="{07B7355C-751D-465E-8EB9-BDCDE98FF227}"/>
    <cellStyle name="Comma 46 2 4 2 3" xfId="40348" xr:uid="{9ECE229E-52BD-4961-B9FC-D41743FCB708}"/>
    <cellStyle name="Comma 46 2 4 3" xfId="23913" xr:uid="{212FE68D-36FC-4FA3-974F-EC8FA822CD91}"/>
    <cellStyle name="Comma 46 2 4 3 2" xfId="45582" xr:uid="{1E6CB8CA-716A-4428-9B10-4243EFCA876B}"/>
    <cellStyle name="Comma 46 2 4 4" xfId="35116" xr:uid="{75A4EAA3-5800-47F7-8508-1CBA138395B1}"/>
    <cellStyle name="Comma 46 2 5" xfId="30637" xr:uid="{6ECF1491-4DB6-470A-8588-6D66C15CFEB1}"/>
    <cellStyle name="Comma 46 3" xfId="9212" xr:uid="{00000000-0005-0000-0000-000085020000}"/>
    <cellStyle name="Comma 46 3 2" xfId="9961" xr:uid="{B4EC6AD9-FE2D-49E7-B6E3-F852D5F2755E}"/>
    <cellStyle name="Comma 46 3 2 2" xfId="11470" xr:uid="{B9C340FC-DAD0-4453-A483-03604D390F28}"/>
    <cellStyle name="Comma 46 3 2 2 2" xfId="12964" xr:uid="{A93ACD29-8386-48D0-84A7-A6B03692B516}"/>
    <cellStyle name="Comma 46 3 2 2 2 2" xfId="18200" xr:uid="{9BE3D7B5-2EEF-49CA-BD48-0AED51D715B7}"/>
    <cellStyle name="Comma 46 3 2 2 2 2 2" xfId="28666" xr:uid="{115FE031-D5A0-4130-A48E-589C7AC34EBE}"/>
    <cellStyle name="Comma 46 3 2 2 2 2 2 2" xfId="50335" xr:uid="{D5022222-A3AD-4323-8D0D-C81D5BDA2154}"/>
    <cellStyle name="Comma 46 3 2 2 2 2 3" xfId="39869" xr:uid="{58B2374F-AC1C-4F65-8141-437C5B47D18B}"/>
    <cellStyle name="Comma 46 3 2 2 2 3" xfId="23434" xr:uid="{7DA1BB8B-C622-4646-B63F-FAF0342C99F3}"/>
    <cellStyle name="Comma 46 3 2 2 2 3 2" xfId="45103" xr:uid="{CFC55D62-9653-448D-942E-56957E4FE5B4}"/>
    <cellStyle name="Comma 46 3 2 2 2 4" xfId="34637" xr:uid="{2C8F4FC4-F22F-41C3-A52C-06588A1EE380}"/>
    <cellStyle name="Comma 46 3 2 2 3" xfId="16706" xr:uid="{E1286E91-3D68-47CE-9337-2F2550FE92A8}"/>
    <cellStyle name="Comma 46 3 2 2 3 2" xfId="27172" xr:uid="{BADBCD0C-99BD-426B-A9A5-A4AEFD4DDA0C}"/>
    <cellStyle name="Comma 46 3 2 2 3 2 2" xfId="48841" xr:uid="{323C7CEB-A747-4BB6-B2B0-47D87B4180DF}"/>
    <cellStyle name="Comma 46 3 2 2 3 3" xfId="38375" xr:uid="{FCB4CF75-D59E-47F7-AB98-7AFCCC8F00FB}"/>
    <cellStyle name="Comma 46 3 2 2 4" xfId="21940" xr:uid="{40A3D83C-D902-4959-87A5-FA337C0B1443}"/>
    <cellStyle name="Comma 46 3 2 2 4 2" xfId="43609" xr:uid="{10E30E9A-4014-45C1-95BD-884204A8BBFD}"/>
    <cellStyle name="Comma 46 3 2 2 5" xfId="33143" xr:uid="{E530A5E7-944F-4D7A-9B44-017B7FE6B6D1}"/>
    <cellStyle name="Comma 46 3 2 3" xfId="10723" xr:uid="{D93939DB-B851-4810-899A-B5E1381A0857}"/>
    <cellStyle name="Comma 46 3 2 3 2" xfId="15959" xr:uid="{F0CE28D5-D469-4431-B96C-FB44EF23C7AB}"/>
    <cellStyle name="Comma 46 3 2 3 2 2" xfId="26425" xr:uid="{9F0351EB-95A8-47F5-9772-3FE2C5C9BE76}"/>
    <cellStyle name="Comma 46 3 2 3 2 2 2" xfId="48094" xr:uid="{CF645DEF-3115-4D9E-BB79-4602025EFAD2}"/>
    <cellStyle name="Comma 46 3 2 3 2 3" xfId="37628" xr:uid="{7845C24F-118D-4337-8B27-F72028A3312D}"/>
    <cellStyle name="Comma 46 3 2 3 3" xfId="21193" xr:uid="{27D87D42-B971-4A76-A53C-921B9ADEB0D1}"/>
    <cellStyle name="Comma 46 3 2 3 3 2" xfId="42862" xr:uid="{59D66908-DD6F-4DCB-BAAC-4CE3FE0B08B1}"/>
    <cellStyle name="Comma 46 3 2 3 4" xfId="32396" xr:uid="{5A90AA85-E9B6-4225-A499-DCCCEDF30E35}"/>
    <cellStyle name="Comma 46 3 2 4" xfId="12217" xr:uid="{1B137757-70D1-4B45-B1DF-339DE91F28A3}"/>
    <cellStyle name="Comma 46 3 2 4 2" xfId="17453" xr:uid="{7457DDD7-A400-4684-88E9-4205AC702BF4}"/>
    <cellStyle name="Comma 46 3 2 4 2 2" xfId="27919" xr:uid="{7A7931E8-8776-467D-AF42-E3822EE875BC}"/>
    <cellStyle name="Comma 46 3 2 4 2 2 2" xfId="49588" xr:uid="{741B4CEB-1B6B-4322-A9B9-618BB2EFA76C}"/>
    <cellStyle name="Comma 46 3 2 4 2 3" xfId="39122" xr:uid="{CF026D2F-86B6-42F6-9A0C-4879B0C825B7}"/>
    <cellStyle name="Comma 46 3 2 4 3" xfId="22687" xr:uid="{3B3CCCD3-ACA7-4C61-928F-D7AE9B9C9753}"/>
    <cellStyle name="Comma 46 3 2 4 3 2" xfId="44356" xr:uid="{D2A3C119-575D-4580-9DD4-CB7E420B30B8}"/>
    <cellStyle name="Comma 46 3 2 4 4" xfId="33890" xr:uid="{FA5B249D-17F9-4899-B52C-4ECB39A1A97B}"/>
    <cellStyle name="Comma 46 3 2 5" xfId="14460" xr:uid="{A1DB03DD-E74D-468C-98BC-739D6ACA5DE1}"/>
    <cellStyle name="Comma 46 3 2 5 2" xfId="19692" xr:uid="{D307FD31-9EFE-4FFE-B5E8-4B274646AD4A}"/>
    <cellStyle name="Comma 46 3 2 5 2 2" xfId="30158" xr:uid="{CC770B40-3F19-49CB-95D8-BDA822D37079}"/>
    <cellStyle name="Comma 46 3 2 5 2 2 2" xfId="51827" xr:uid="{EE69EBF6-CF8B-4EA0-ACEA-B54FFD601696}"/>
    <cellStyle name="Comma 46 3 2 5 2 3" xfId="41361" xr:uid="{22E28423-4B63-419E-9B92-9A38F123F16A}"/>
    <cellStyle name="Comma 46 3 2 5 3" xfId="24926" xr:uid="{2DA20583-23E9-4D10-912E-2EB4287AABF1}"/>
    <cellStyle name="Comma 46 3 2 5 3 2" xfId="46595" xr:uid="{1D058D4E-890D-401C-9354-01F5CA9F2A53}"/>
    <cellStyle name="Comma 46 3 2 5 4" xfId="36129" xr:uid="{8B66CF6E-AEAE-41D8-A48B-BBE25DB53D1E}"/>
    <cellStyle name="Comma 46 3 2 6" xfId="15213" xr:uid="{61F4A149-AE2C-400C-B01B-45894583987F}"/>
    <cellStyle name="Comma 46 3 2 6 2" xfId="25679" xr:uid="{F0A5F907-FD05-4216-AE1C-5DC42C69166C}"/>
    <cellStyle name="Comma 46 3 2 6 2 2" xfId="47348" xr:uid="{ED3D7933-B6CF-4A85-B6FF-C7E4B339562E}"/>
    <cellStyle name="Comma 46 3 2 6 3" xfId="36882" xr:uid="{6B65FF3A-8526-47F5-94EB-0676CE8A8113}"/>
    <cellStyle name="Comma 46 3 2 7" xfId="20447" xr:uid="{494B69AD-6C05-4A6E-A89F-63638DF5E735}"/>
    <cellStyle name="Comma 46 3 2 7 2" xfId="42116" xr:uid="{1B739B2D-1E73-4221-BDDA-91526EDD7CFA}"/>
    <cellStyle name="Comma 46 3 2 8" xfId="31650" xr:uid="{D46DA331-CEE5-4BA8-9357-9865C0E5336D}"/>
    <cellStyle name="Comma 46 3 3" xfId="13715" xr:uid="{1468C1AE-D3BB-476A-A865-3F229CA8CAB6}"/>
    <cellStyle name="Comma 46 3 3 2" xfId="18947" xr:uid="{E2F97416-D331-424E-BE6B-4DA122C16474}"/>
    <cellStyle name="Comma 46 3 3 2 2" xfId="29413" xr:uid="{3321D934-43F5-426C-B933-74E96548A926}"/>
    <cellStyle name="Comma 46 3 3 2 2 2" xfId="51082" xr:uid="{A6DD88C4-6CDA-41F6-B7CF-585439C4A218}"/>
    <cellStyle name="Comma 46 3 3 2 3" xfId="40616" xr:uid="{B0F59132-F6C8-4963-9FDF-EFE2469CFFDC}"/>
    <cellStyle name="Comma 46 3 3 3" xfId="24181" xr:uid="{CBE1C41C-EF60-425B-A2A7-804BEF7E7D6A}"/>
    <cellStyle name="Comma 46 3 3 3 2" xfId="45850" xr:uid="{A2F66D25-041D-437E-B8C9-D2C133765061}"/>
    <cellStyle name="Comma 46 3 3 4" xfId="35384" xr:uid="{A693CA66-EB11-4761-9FA9-902F8F108A92}"/>
    <cellStyle name="Comma 46 3 4" xfId="30905" xr:uid="{80F29128-0CC9-4ADD-8795-3A86E935018C}"/>
    <cellStyle name="Comma 46 4" xfId="9587" xr:uid="{6F7831A3-FFA5-4F63-BF47-59C44D847E73}"/>
    <cellStyle name="Comma 46 4 2" xfId="11096" xr:uid="{4D2A2CF9-A0A7-426E-A5A1-5F116D618C79}"/>
    <cellStyle name="Comma 46 4 2 2" xfId="12590" xr:uid="{0A5C5DC0-5D09-4DC3-A4B1-CB34F5C89BA0}"/>
    <cellStyle name="Comma 46 4 2 2 2" xfId="17826" xr:uid="{4B0D1829-1360-4FDC-B5D1-194F01583FEF}"/>
    <cellStyle name="Comma 46 4 2 2 2 2" xfId="28292" xr:uid="{BF73E3C3-4B95-46FA-9232-5F6713A6773A}"/>
    <cellStyle name="Comma 46 4 2 2 2 2 2" xfId="49961" xr:uid="{C3D21247-40C8-4A82-9A1B-B5285F108DE0}"/>
    <cellStyle name="Comma 46 4 2 2 2 3" xfId="39495" xr:uid="{52E0B432-46AA-4B85-913A-CC154DEEF93F}"/>
    <cellStyle name="Comma 46 4 2 2 3" xfId="23060" xr:uid="{20DCA80C-846F-4D24-A233-98E6FC24D41D}"/>
    <cellStyle name="Comma 46 4 2 2 3 2" xfId="44729" xr:uid="{F8805BC9-7D8E-424B-9724-189D3F9C3F43}"/>
    <cellStyle name="Comma 46 4 2 2 4" xfId="34263" xr:uid="{CE2922F8-EBDD-4D9C-B2EB-3111675F96CC}"/>
    <cellStyle name="Comma 46 4 2 3" xfId="16332" xr:uid="{5FBFE43B-5672-4141-9363-A45D694CA137}"/>
    <cellStyle name="Comma 46 4 2 3 2" xfId="26798" xr:uid="{71363046-1F0E-4A15-8CE1-1FBF6631F758}"/>
    <cellStyle name="Comma 46 4 2 3 2 2" xfId="48467" xr:uid="{11E050B2-D98A-4F04-98A9-5D92482F828D}"/>
    <cellStyle name="Comma 46 4 2 3 3" xfId="38001" xr:uid="{050CD266-67F5-4C56-A95D-14A9F4F19DE2}"/>
    <cellStyle name="Comma 46 4 2 4" xfId="21566" xr:uid="{832A05F2-5C62-4E8E-9D14-FC7E9429BA28}"/>
    <cellStyle name="Comma 46 4 2 4 2" xfId="43235" xr:uid="{DC0334A6-2F44-432E-B7CF-D10560822768}"/>
    <cellStyle name="Comma 46 4 2 5" xfId="32769" xr:uid="{D8CD3994-1676-4665-A7BD-398A95AF1E62}"/>
    <cellStyle name="Comma 46 4 3" xfId="10349" xr:uid="{FBA65714-8CDC-4CEE-92D6-379816A47AB3}"/>
    <cellStyle name="Comma 46 4 3 2" xfId="15585" xr:uid="{E1913C3B-CE99-494D-AFAC-BAFF0BFCA9B8}"/>
    <cellStyle name="Comma 46 4 3 2 2" xfId="26051" xr:uid="{0E3FE8E0-DEAE-41DC-AEDD-2156B527C2D4}"/>
    <cellStyle name="Comma 46 4 3 2 2 2" xfId="47720" xr:uid="{C65BC137-C5D5-4140-B6B6-FEB4EFF386B5}"/>
    <cellStyle name="Comma 46 4 3 2 3" xfId="37254" xr:uid="{B01D0625-D702-4675-9AE3-7629075A1DEF}"/>
    <cellStyle name="Comma 46 4 3 3" xfId="20819" xr:uid="{F5332941-4B56-4D01-BA97-6325719A703E}"/>
    <cellStyle name="Comma 46 4 3 3 2" xfId="42488" xr:uid="{3AA80864-3126-4455-AC33-880C51253B75}"/>
    <cellStyle name="Comma 46 4 3 4" xfId="32022" xr:uid="{96E00090-27BE-4965-AB6C-D7CEC7CC2DF6}"/>
    <cellStyle name="Comma 46 4 4" xfId="11843" xr:uid="{4D044940-7D0F-4A5E-9E1D-EF72FFDD6557}"/>
    <cellStyle name="Comma 46 4 4 2" xfId="17079" xr:uid="{D516EE24-2207-4C46-8D8D-5078834B468A}"/>
    <cellStyle name="Comma 46 4 4 2 2" xfId="27545" xr:uid="{97C1CC07-6707-49CC-94BD-894742388782}"/>
    <cellStyle name="Comma 46 4 4 2 2 2" xfId="49214" xr:uid="{8557DCEC-2D5A-44B8-AB39-1A705A903C9D}"/>
    <cellStyle name="Comma 46 4 4 2 3" xfId="38748" xr:uid="{6825BF24-3B13-4751-ACFE-2BA802F6A10F}"/>
    <cellStyle name="Comma 46 4 4 3" xfId="22313" xr:uid="{F203FBE5-AF2F-4366-BD42-45091C3B68CD}"/>
    <cellStyle name="Comma 46 4 4 3 2" xfId="43982" xr:uid="{8F865D88-8C2B-4364-A54F-0ADA84E8E281}"/>
    <cellStyle name="Comma 46 4 4 4" xfId="33516" xr:uid="{4F332EB2-1AFD-4F81-B4E9-F16A2E76F45F}"/>
    <cellStyle name="Comma 46 4 5" xfId="14086" xr:uid="{FCE2D4BE-F938-4BC4-B0C7-7897D698491B}"/>
    <cellStyle name="Comma 46 4 5 2" xfId="19318" xr:uid="{32519399-91B4-47FC-B443-F56FDEB93A57}"/>
    <cellStyle name="Comma 46 4 5 2 2" xfId="29784" xr:uid="{67EE94CC-A885-4499-953D-AE044E676DFA}"/>
    <cellStyle name="Comma 46 4 5 2 2 2" xfId="51453" xr:uid="{55B3C033-F5DD-4885-A2C9-FE478BA8C831}"/>
    <cellStyle name="Comma 46 4 5 2 3" xfId="40987" xr:uid="{B111A05D-7539-445B-8B7F-07A1AAC475AE}"/>
    <cellStyle name="Comma 46 4 5 3" xfId="24552" xr:uid="{DCB322A6-9A18-418E-B934-0BB8EF87C6D7}"/>
    <cellStyle name="Comma 46 4 5 3 2" xfId="46221" xr:uid="{94FA7F4C-3F0F-4463-BF1E-B717F42DC9EB}"/>
    <cellStyle name="Comma 46 4 5 4" xfId="35755" xr:uid="{82AAA195-51F4-4B17-9F17-618AF30C9BFE}"/>
    <cellStyle name="Comma 46 4 6" xfId="14839" xr:uid="{184C77C5-2414-4FD3-99B8-ED6AA806DD41}"/>
    <cellStyle name="Comma 46 4 6 2" xfId="25305" xr:uid="{26C9D100-76C1-4ECA-86A6-FAB96BA97518}"/>
    <cellStyle name="Comma 46 4 6 2 2" xfId="46974" xr:uid="{11B2F0E9-7359-4D98-883C-AEFDD7315632}"/>
    <cellStyle name="Comma 46 4 6 3" xfId="36508" xr:uid="{FCAF40E4-2B75-48A7-889F-28E33BACFF24}"/>
    <cellStyle name="Comma 46 4 7" xfId="20073" xr:uid="{F631642A-45A5-43A6-B2E8-4FF8EAA94E7F}"/>
    <cellStyle name="Comma 46 4 7 2" xfId="41742" xr:uid="{62B2B20E-515F-4542-9A9B-C91EF558A287}"/>
    <cellStyle name="Comma 46 4 8" xfId="31276" xr:uid="{895226E8-0B0C-444E-958B-70B048F923DD}"/>
    <cellStyle name="Comma 46 5" xfId="13344" xr:uid="{7551661D-9484-45E9-B1D6-19143C3CD85F}"/>
    <cellStyle name="Comma 46 5 2" xfId="18576" xr:uid="{1DCDC609-1170-4C90-A2FC-872CD2948160}"/>
    <cellStyle name="Comma 46 5 2 2" xfId="29042" xr:uid="{1CC05F68-74C8-4236-B81B-6975516FC3A3}"/>
    <cellStyle name="Comma 46 5 2 2 2" xfId="50711" xr:uid="{D0929826-7DFD-460A-9913-648001A1D98F}"/>
    <cellStyle name="Comma 46 5 2 3" xfId="40245" xr:uid="{7DFA1E8E-ABA3-4F8E-AAE2-04E0C96FE623}"/>
    <cellStyle name="Comma 46 5 3" xfId="23810" xr:uid="{C06AB7BC-76E8-4991-85CA-D97DCC395D78}"/>
    <cellStyle name="Comma 46 5 3 2" xfId="45479" xr:uid="{75C0DDD0-2E6A-44C2-96E5-BEF90D6C5F15}"/>
    <cellStyle name="Comma 46 5 4" xfId="35013" xr:uid="{B7AA4A54-2AC5-4001-B459-37F95D24997E}"/>
    <cellStyle name="Comma 46 6" xfId="30534" xr:uid="{0F465E7E-08EA-4926-BCC9-B93487154385}"/>
    <cellStyle name="Comma 47" xfId="333" xr:uid="{00000000-0005-0000-0000-000086020000}"/>
    <cellStyle name="Comma 47 2" xfId="537" xr:uid="{00000000-0005-0000-0000-000087020000}"/>
    <cellStyle name="Comma 47 2 2" xfId="9310" xr:uid="{00000000-0005-0000-0000-000088020000}"/>
    <cellStyle name="Comma 47 2 2 2" xfId="10059" xr:uid="{F75477FE-6B53-4E57-BCBF-06D8A4687179}"/>
    <cellStyle name="Comma 47 2 2 2 2" xfId="11568" xr:uid="{966F9160-E5EC-47CA-A31F-35AB6A8E37B6}"/>
    <cellStyle name="Comma 47 2 2 2 2 2" xfId="13062" xr:uid="{64A8BF43-5CD0-4096-8313-AB650B485B73}"/>
    <cellStyle name="Comma 47 2 2 2 2 2 2" xfId="18298" xr:uid="{30E003F8-967F-49C6-935F-8AF71D978064}"/>
    <cellStyle name="Comma 47 2 2 2 2 2 2 2" xfId="28764" xr:uid="{4461DDEE-D43B-4CD2-8831-E481D7FB1FC9}"/>
    <cellStyle name="Comma 47 2 2 2 2 2 2 2 2" xfId="50433" xr:uid="{B5FBBFD4-A6C2-4319-B38A-E5B787D90829}"/>
    <cellStyle name="Comma 47 2 2 2 2 2 2 3" xfId="39967" xr:uid="{9117D083-065A-4162-8077-99F4DBD9E8E9}"/>
    <cellStyle name="Comma 47 2 2 2 2 2 3" xfId="23532" xr:uid="{49DFF3DC-BAC3-484F-BBAB-D67090DFB7E3}"/>
    <cellStyle name="Comma 47 2 2 2 2 2 3 2" xfId="45201" xr:uid="{89C0B01D-B754-442E-8F55-3FD78E576CBB}"/>
    <cellStyle name="Comma 47 2 2 2 2 2 4" xfId="34735" xr:uid="{8A8BE759-09AD-45CB-AC18-E3DAC95C0F45}"/>
    <cellStyle name="Comma 47 2 2 2 2 3" xfId="16804" xr:uid="{73F691E4-6540-4699-A174-E47351055BD8}"/>
    <cellStyle name="Comma 47 2 2 2 2 3 2" xfId="27270" xr:uid="{5817BF44-2ABE-4775-B725-74DE97FC580C}"/>
    <cellStyle name="Comma 47 2 2 2 2 3 2 2" xfId="48939" xr:uid="{079206B6-FD41-494F-A108-E504B37C627C}"/>
    <cellStyle name="Comma 47 2 2 2 2 3 3" xfId="38473" xr:uid="{D2E77CCD-C972-4902-A60C-3117D02A604A}"/>
    <cellStyle name="Comma 47 2 2 2 2 4" xfId="22038" xr:uid="{D3E11611-500D-46CA-B5CB-A4D8F3E80F64}"/>
    <cellStyle name="Comma 47 2 2 2 2 4 2" xfId="43707" xr:uid="{B978F735-EE00-48E1-B2F4-7FAC02FF8FFB}"/>
    <cellStyle name="Comma 47 2 2 2 2 5" xfId="33241" xr:uid="{1D5104FB-47C2-413E-8D65-6DFD50416BD9}"/>
    <cellStyle name="Comma 47 2 2 2 3" xfId="10821" xr:uid="{405BDF4F-E000-4CDC-A450-92FDA2F6E6AF}"/>
    <cellStyle name="Comma 47 2 2 2 3 2" xfId="16057" xr:uid="{CC9B96EB-28DC-490E-BFF0-F9E236EA7EEC}"/>
    <cellStyle name="Comma 47 2 2 2 3 2 2" xfId="26523" xr:uid="{A6F65EA6-36BB-42AC-B85C-E23FC59F2833}"/>
    <cellStyle name="Comma 47 2 2 2 3 2 2 2" xfId="48192" xr:uid="{5D1090A8-B696-451C-9397-5C61D86AC1EA}"/>
    <cellStyle name="Comma 47 2 2 2 3 2 3" xfId="37726" xr:uid="{CD90A453-6094-4933-BB22-29224EEFFFB6}"/>
    <cellStyle name="Comma 47 2 2 2 3 3" xfId="21291" xr:uid="{5584D39A-86AE-4D04-8B47-0D8ACC0D5AAA}"/>
    <cellStyle name="Comma 47 2 2 2 3 3 2" xfId="42960" xr:uid="{6B94BD70-802C-4FF4-9A16-1451C23EA641}"/>
    <cellStyle name="Comma 47 2 2 2 3 4" xfId="32494" xr:uid="{6AD9C6C8-1684-4DF9-BF27-4FA8EB98F8A4}"/>
    <cellStyle name="Comma 47 2 2 2 4" xfId="12315" xr:uid="{944DD87A-F8E6-4820-8875-84F0C256F5F8}"/>
    <cellStyle name="Comma 47 2 2 2 4 2" xfId="17551" xr:uid="{20590214-EA8E-4B51-B924-DF5035D38424}"/>
    <cellStyle name="Comma 47 2 2 2 4 2 2" xfId="28017" xr:uid="{BE7AAC7E-8DF6-41C9-B97D-BAA15355966E}"/>
    <cellStyle name="Comma 47 2 2 2 4 2 2 2" xfId="49686" xr:uid="{58C504DD-20D0-4E32-B5B3-6BA06A89A004}"/>
    <cellStyle name="Comma 47 2 2 2 4 2 3" xfId="39220" xr:uid="{BE57DAE7-6226-4562-906A-C0008D3F15EC}"/>
    <cellStyle name="Comma 47 2 2 2 4 3" xfId="22785" xr:uid="{4723321B-6BC7-4D1D-8686-06FFA4FCB888}"/>
    <cellStyle name="Comma 47 2 2 2 4 3 2" xfId="44454" xr:uid="{E6362904-F496-45C6-AD9E-12A627697CE1}"/>
    <cellStyle name="Comma 47 2 2 2 4 4" xfId="33988" xr:uid="{F418C143-0741-42A3-B177-5E09FE2957EE}"/>
    <cellStyle name="Comma 47 2 2 2 5" xfId="14558" xr:uid="{62B6B575-F359-4395-8758-4C69B526BA4F}"/>
    <cellStyle name="Comma 47 2 2 2 5 2" xfId="19790" xr:uid="{43E337D5-5393-4A17-BDA2-EB3A4D254093}"/>
    <cellStyle name="Comma 47 2 2 2 5 2 2" xfId="30256" xr:uid="{282A11CB-1B2F-4667-AB5D-92240192A111}"/>
    <cellStyle name="Comma 47 2 2 2 5 2 2 2" xfId="51925" xr:uid="{9DE7369D-22CF-432A-BE76-7328D2FE007C}"/>
    <cellStyle name="Comma 47 2 2 2 5 2 3" xfId="41459" xr:uid="{7ECF7DE6-384E-4FAF-ACA4-0B4BDA1D2EA4}"/>
    <cellStyle name="Comma 47 2 2 2 5 3" xfId="25024" xr:uid="{D2DBA3D9-A0CD-442E-A1DE-AD783A05531E}"/>
    <cellStyle name="Comma 47 2 2 2 5 3 2" xfId="46693" xr:uid="{BD59E68F-E9F6-47DD-8CBF-FA314A0B982A}"/>
    <cellStyle name="Comma 47 2 2 2 5 4" xfId="36227" xr:uid="{35A810D1-A32E-4573-99CC-5794B17662FB}"/>
    <cellStyle name="Comma 47 2 2 2 6" xfId="15311" xr:uid="{48FDC47F-EA80-479B-AF7A-407288FF09E0}"/>
    <cellStyle name="Comma 47 2 2 2 6 2" xfId="25777" xr:uid="{B99EADF0-2AC1-4272-8049-4E4416FD2E6C}"/>
    <cellStyle name="Comma 47 2 2 2 6 2 2" xfId="47446" xr:uid="{F5A0B242-C9EE-4DDC-BFDE-7E96BFCD8616}"/>
    <cellStyle name="Comma 47 2 2 2 6 3" xfId="36980" xr:uid="{D791B6C8-0F47-42A5-9BD2-DEC39EA0E7B8}"/>
    <cellStyle name="Comma 47 2 2 2 7" xfId="20545" xr:uid="{2774EB76-C0A6-4591-B9AD-94B73FC1B0E4}"/>
    <cellStyle name="Comma 47 2 2 2 7 2" xfId="42214" xr:uid="{E8BB12EF-7DE5-48F1-BD67-DEBFE9CB74A4}"/>
    <cellStyle name="Comma 47 2 2 2 8" xfId="31748" xr:uid="{D9EA050A-3B4E-459A-AC1F-B177B24B60C9}"/>
    <cellStyle name="Comma 47 2 2 3" xfId="13813" xr:uid="{8698A3CC-CA06-4D04-8DD7-ECB6196A897F}"/>
    <cellStyle name="Comma 47 2 2 3 2" xfId="19045" xr:uid="{7A42F84F-6278-451F-866E-70553C883A7E}"/>
    <cellStyle name="Comma 47 2 2 3 2 2" xfId="29511" xr:uid="{B0B3BD46-77ED-429A-BD69-A7D1FE736E4F}"/>
    <cellStyle name="Comma 47 2 2 3 2 2 2" xfId="51180" xr:uid="{B08AF9BE-E5B0-4951-A723-825C4C341A4B}"/>
    <cellStyle name="Comma 47 2 2 3 2 3" xfId="40714" xr:uid="{8BBEC0CC-AD22-4159-85FC-04BA0EE377E4}"/>
    <cellStyle name="Comma 47 2 2 3 3" xfId="24279" xr:uid="{42043DBC-8950-402A-B8EC-109488A60243}"/>
    <cellStyle name="Comma 47 2 2 3 3 2" xfId="45948" xr:uid="{5A4A75F5-9404-498C-AFF0-D67EEFB3C812}"/>
    <cellStyle name="Comma 47 2 2 3 4" xfId="35482" xr:uid="{FB8A6104-0430-41D2-9C8A-9A4BA297B879}"/>
    <cellStyle name="Comma 47 2 2 4" xfId="31003" xr:uid="{59364380-1FC9-4C58-B11E-533804501BCC}"/>
    <cellStyle name="Comma 47 2 3" xfId="9685" xr:uid="{1F79A663-19CE-440E-B4E4-7811E09A1485}"/>
    <cellStyle name="Comma 47 2 3 2" xfId="11194" xr:uid="{1C0FA133-7195-4859-870C-F306C75AC734}"/>
    <cellStyle name="Comma 47 2 3 2 2" xfId="12688" xr:uid="{B8E777A0-90F4-44DF-9D94-DE41FB13CE44}"/>
    <cellStyle name="Comma 47 2 3 2 2 2" xfId="17924" xr:uid="{0AF62F0B-B2DF-497E-8687-524530081BC3}"/>
    <cellStyle name="Comma 47 2 3 2 2 2 2" xfId="28390" xr:uid="{2E5584E5-6F6E-4020-A076-FCD7372A3F70}"/>
    <cellStyle name="Comma 47 2 3 2 2 2 2 2" xfId="50059" xr:uid="{C680D4FF-5EB4-431D-BA43-F4D269413E0F}"/>
    <cellStyle name="Comma 47 2 3 2 2 2 3" xfId="39593" xr:uid="{82ABDB53-A020-4761-ADB5-56690D6DCBD5}"/>
    <cellStyle name="Comma 47 2 3 2 2 3" xfId="23158" xr:uid="{99B3AAEF-A055-421F-8316-CDC938C0B406}"/>
    <cellStyle name="Comma 47 2 3 2 2 3 2" xfId="44827" xr:uid="{5F374938-1A98-4E66-A961-06A45FB5AE58}"/>
    <cellStyle name="Comma 47 2 3 2 2 4" xfId="34361" xr:uid="{37425F00-4D48-4271-928F-06C102A3B320}"/>
    <cellStyle name="Comma 47 2 3 2 3" xfId="16430" xr:uid="{BD67F4DE-2320-4D2D-B159-5676F24A7F85}"/>
    <cellStyle name="Comma 47 2 3 2 3 2" xfId="26896" xr:uid="{06FD067E-558E-4B8B-AC10-B2451C59A0C2}"/>
    <cellStyle name="Comma 47 2 3 2 3 2 2" xfId="48565" xr:uid="{560757FD-9719-46B2-9219-359971354F3E}"/>
    <cellStyle name="Comma 47 2 3 2 3 3" xfId="38099" xr:uid="{FF7564BD-ED24-4F6F-9D9F-3D023A02E0A4}"/>
    <cellStyle name="Comma 47 2 3 2 4" xfId="21664" xr:uid="{F9F54EA5-6356-4ADA-A335-8C798906B497}"/>
    <cellStyle name="Comma 47 2 3 2 4 2" xfId="43333" xr:uid="{34E183B0-35A3-495F-B6AC-0B3BF6632781}"/>
    <cellStyle name="Comma 47 2 3 2 5" xfId="32867" xr:uid="{F4F86C01-E5E8-4D89-8F05-FDD5EF3DBF6B}"/>
    <cellStyle name="Comma 47 2 3 3" xfId="10447" xr:uid="{4EC94473-F693-4111-979B-1FF7C3914A0F}"/>
    <cellStyle name="Comma 47 2 3 3 2" xfId="15683" xr:uid="{29125793-3EE7-4BD7-9EF0-14276775B584}"/>
    <cellStyle name="Comma 47 2 3 3 2 2" xfId="26149" xr:uid="{67AD3E24-4D58-4B37-9C36-8D824E7E5A65}"/>
    <cellStyle name="Comma 47 2 3 3 2 2 2" xfId="47818" xr:uid="{5D802797-B02D-4EC7-B5C0-FAD4D90DF2B1}"/>
    <cellStyle name="Comma 47 2 3 3 2 3" xfId="37352" xr:uid="{896E1E9B-4514-4A1A-8D55-078829658F0A}"/>
    <cellStyle name="Comma 47 2 3 3 3" xfId="20917" xr:uid="{703D33AE-B29D-4599-86E3-39F6F8EF59BA}"/>
    <cellStyle name="Comma 47 2 3 3 3 2" xfId="42586" xr:uid="{BAC06CD4-BAAC-4789-8164-5901AA7CB76E}"/>
    <cellStyle name="Comma 47 2 3 3 4" xfId="32120" xr:uid="{A6A04BA7-3297-49C2-A699-0E3B780A5721}"/>
    <cellStyle name="Comma 47 2 3 4" xfId="11941" xr:uid="{D3CD4328-A019-43D9-A28F-0DB0D33E4AC2}"/>
    <cellStyle name="Comma 47 2 3 4 2" xfId="17177" xr:uid="{C68D5E78-00A4-4B6C-AA35-E8940DB4A869}"/>
    <cellStyle name="Comma 47 2 3 4 2 2" xfId="27643" xr:uid="{58264395-290D-49D7-9E72-DB49ADFDA950}"/>
    <cellStyle name="Comma 47 2 3 4 2 2 2" xfId="49312" xr:uid="{47F3263E-723E-4840-B163-BC3B24575F36}"/>
    <cellStyle name="Comma 47 2 3 4 2 3" xfId="38846" xr:uid="{F8E12199-A48A-497A-9453-B95B275789D8}"/>
    <cellStyle name="Comma 47 2 3 4 3" xfId="22411" xr:uid="{BC8D6A48-0614-41B4-89AD-00326942F9D0}"/>
    <cellStyle name="Comma 47 2 3 4 3 2" xfId="44080" xr:uid="{97AFE4D1-9021-422D-8962-48E7423A2A3A}"/>
    <cellStyle name="Comma 47 2 3 4 4" xfId="33614" xr:uid="{1638AD2E-7AE0-48AD-AA02-F19D78E24CF6}"/>
    <cellStyle name="Comma 47 2 3 5" xfId="14184" xr:uid="{4FF9EB56-6AE0-4B0B-9FC7-E562F33A03C6}"/>
    <cellStyle name="Comma 47 2 3 5 2" xfId="19416" xr:uid="{B1DDAB95-1655-4105-B54B-98EC252DA805}"/>
    <cellStyle name="Comma 47 2 3 5 2 2" xfId="29882" xr:uid="{B8791458-1ED0-41A6-B0D6-CFF647BBD0A8}"/>
    <cellStyle name="Comma 47 2 3 5 2 2 2" xfId="51551" xr:uid="{82589A0E-3557-40E2-9C34-505723BA68B5}"/>
    <cellStyle name="Comma 47 2 3 5 2 3" xfId="41085" xr:uid="{EF32C3D8-FF03-47FE-85DA-ECC8B52AEE57}"/>
    <cellStyle name="Comma 47 2 3 5 3" xfId="24650" xr:uid="{3BE56511-794D-47EA-8382-D9469DD280E3}"/>
    <cellStyle name="Comma 47 2 3 5 3 2" xfId="46319" xr:uid="{E22ECFB8-915E-4700-B595-043A4719D8A8}"/>
    <cellStyle name="Comma 47 2 3 5 4" xfId="35853" xr:uid="{E647C48C-317A-4B9A-B7CC-63DD5A54BE44}"/>
    <cellStyle name="Comma 47 2 3 6" xfId="14937" xr:uid="{07763FB1-9C2D-44AD-8B63-6153FDADD378}"/>
    <cellStyle name="Comma 47 2 3 6 2" xfId="25403" xr:uid="{8EF292F2-D32F-466E-8282-1856164217AC}"/>
    <cellStyle name="Comma 47 2 3 6 2 2" xfId="47072" xr:uid="{5FBC1C8C-CFC3-4BB9-B789-CC61AAC72233}"/>
    <cellStyle name="Comma 47 2 3 6 3" xfId="36606" xr:uid="{35EE4B50-B61D-4309-AD64-8180EC4B325E}"/>
    <cellStyle name="Comma 47 2 3 7" xfId="20171" xr:uid="{75AF04C8-43B5-43AB-9CCB-8664E2B40CA6}"/>
    <cellStyle name="Comma 47 2 3 7 2" xfId="41840" xr:uid="{E2A77B21-69C5-4DD3-AECD-1BF93339806C}"/>
    <cellStyle name="Comma 47 2 3 8" xfId="31374" xr:uid="{54685ADF-3F86-43F7-A11E-510458088E51}"/>
    <cellStyle name="Comma 47 2 4" xfId="13442" xr:uid="{BB503F0D-31C6-442C-80DF-B13E9D849903}"/>
    <cellStyle name="Comma 47 2 4 2" xfId="18674" xr:uid="{9036DA99-87AF-435C-B61E-5F779EA09322}"/>
    <cellStyle name="Comma 47 2 4 2 2" xfId="29140" xr:uid="{1DB5E1D8-D5BF-42B3-9F1E-F9FDC2C1757D}"/>
    <cellStyle name="Comma 47 2 4 2 2 2" xfId="50809" xr:uid="{06411E1D-1DBE-49FD-AC3D-059C71F1086A}"/>
    <cellStyle name="Comma 47 2 4 2 3" xfId="40343" xr:uid="{97E42F37-0862-41A0-88AB-C46013F7DB25}"/>
    <cellStyle name="Comma 47 2 4 3" xfId="23908" xr:uid="{A86E9288-2F60-4FE0-B8BF-3A2326DC6636}"/>
    <cellStyle name="Comma 47 2 4 3 2" xfId="45577" xr:uid="{D058A5BC-D1FD-4042-A5E5-9FDF08066488}"/>
    <cellStyle name="Comma 47 2 4 4" xfId="35111" xr:uid="{081A6EC2-2855-4893-8D5F-BB454AD26357}"/>
    <cellStyle name="Comma 47 2 5" xfId="30632" xr:uid="{B1130F2A-1F70-42B6-805B-B19C6A100209}"/>
    <cellStyle name="Comma 47 3" xfId="9207" xr:uid="{00000000-0005-0000-0000-000089020000}"/>
    <cellStyle name="Comma 47 3 2" xfId="9956" xr:uid="{76EC0056-28B2-4543-B859-7BE06CA0518D}"/>
    <cellStyle name="Comma 47 3 2 2" xfId="11465" xr:uid="{EED476C9-E0F7-4B0E-A6E5-DD1A9AB37CA6}"/>
    <cellStyle name="Comma 47 3 2 2 2" xfId="12959" xr:uid="{61EA501C-FD17-4531-83A5-425519929528}"/>
    <cellStyle name="Comma 47 3 2 2 2 2" xfId="18195" xr:uid="{34A23BA5-73BA-46CB-BA47-AD30F25CB35B}"/>
    <cellStyle name="Comma 47 3 2 2 2 2 2" xfId="28661" xr:uid="{CA8C9785-9FF1-4DEF-9BE7-F09408853700}"/>
    <cellStyle name="Comma 47 3 2 2 2 2 2 2" xfId="50330" xr:uid="{B218E57D-DF08-49FF-ADAC-E4AE658F54A7}"/>
    <cellStyle name="Comma 47 3 2 2 2 2 3" xfId="39864" xr:uid="{1AEC5D23-911A-41A6-BCED-47618B1E1346}"/>
    <cellStyle name="Comma 47 3 2 2 2 3" xfId="23429" xr:uid="{44EBCB67-98B2-4A5E-A004-B7A90E29D62D}"/>
    <cellStyle name="Comma 47 3 2 2 2 3 2" xfId="45098" xr:uid="{51BF26DD-4219-469F-925B-985756A8A6A1}"/>
    <cellStyle name="Comma 47 3 2 2 2 4" xfId="34632" xr:uid="{C09029E8-92B6-49B7-B5B1-54C4768483DA}"/>
    <cellStyle name="Comma 47 3 2 2 3" xfId="16701" xr:uid="{7F31C2C1-C9BC-4106-9714-A2EBACD5C3C8}"/>
    <cellStyle name="Comma 47 3 2 2 3 2" xfId="27167" xr:uid="{436DEA59-FD45-4647-87CB-123B17BB4D49}"/>
    <cellStyle name="Comma 47 3 2 2 3 2 2" xfId="48836" xr:uid="{0CCA3D40-4B26-44AF-9BF7-608A41DC6372}"/>
    <cellStyle name="Comma 47 3 2 2 3 3" xfId="38370" xr:uid="{E86645F6-1114-47B9-9105-5450227B1123}"/>
    <cellStyle name="Comma 47 3 2 2 4" xfId="21935" xr:uid="{2C9AD1E7-E3FD-47FC-B0F8-0D02DE9A3F1D}"/>
    <cellStyle name="Comma 47 3 2 2 4 2" xfId="43604" xr:uid="{86FDD96F-9ADD-41E7-B77B-EAE9D4F844DE}"/>
    <cellStyle name="Comma 47 3 2 2 5" xfId="33138" xr:uid="{5BC61E80-3E30-4A1B-81DF-57FB9A8C3BD0}"/>
    <cellStyle name="Comma 47 3 2 3" xfId="10718" xr:uid="{CE670E88-4A96-4430-8873-514BD8B80466}"/>
    <cellStyle name="Comma 47 3 2 3 2" xfId="15954" xr:uid="{B5F34E92-BE2B-48C7-8EFF-7CB9C94572EE}"/>
    <cellStyle name="Comma 47 3 2 3 2 2" xfId="26420" xr:uid="{2496AACB-67AF-4CD3-A553-5CEAE8A35A27}"/>
    <cellStyle name="Comma 47 3 2 3 2 2 2" xfId="48089" xr:uid="{3CCBBC54-4FAF-4745-8ADD-A4C819D1A68C}"/>
    <cellStyle name="Comma 47 3 2 3 2 3" xfId="37623" xr:uid="{7B029FBE-26AF-40BF-AA45-CD3DECDD3F21}"/>
    <cellStyle name="Comma 47 3 2 3 3" xfId="21188" xr:uid="{7F3E55E1-9B0C-4C5D-A543-3B6C01503421}"/>
    <cellStyle name="Comma 47 3 2 3 3 2" xfId="42857" xr:uid="{73E76B24-4344-425F-92F1-5D3A65B8BC05}"/>
    <cellStyle name="Comma 47 3 2 3 4" xfId="32391" xr:uid="{0BFE91E2-60E8-4A1A-9872-1EB987E00F65}"/>
    <cellStyle name="Comma 47 3 2 4" xfId="12212" xr:uid="{D17D43CB-B1C7-4A4D-95D6-DEDE793A04BA}"/>
    <cellStyle name="Comma 47 3 2 4 2" xfId="17448" xr:uid="{88DC8F6E-8639-4794-BAEF-96339F1C2C5A}"/>
    <cellStyle name="Comma 47 3 2 4 2 2" xfId="27914" xr:uid="{ECDC3A6F-0D77-4400-A71E-21E12C4E23C7}"/>
    <cellStyle name="Comma 47 3 2 4 2 2 2" xfId="49583" xr:uid="{10C88FAA-219B-4198-996E-FAC369771A1B}"/>
    <cellStyle name="Comma 47 3 2 4 2 3" xfId="39117" xr:uid="{5B8FD108-EEDC-4744-B52A-0D18C8DA3F09}"/>
    <cellStyle name="Comma 47 3 2 4 3" xfId="22682" xr:uid="{E5412E25-E121-4F90-9243-0C39C89E46DB}"/>
    <cellStyle name="Comma 47 3 2 4 3 2" xfId="44351" xr:uid="{3BA2339B-9D99-4FC3-B8BB-A8CAC676156A}"/>
    <cellStyle name="Comma 47 3 2 4 4" xfId="33885" xr:uid="{2A427613-936D-47E7-B8C3-E25841D33709}"/>
    <cellStyle name="Comma 47 3 2 5" xfId="14455" xr:uid="{F4ACAB25-C103-4200-A944-952E18BEC952}"/>
    <cellStyle name="Comma 47 3 2 5 2" xfId="19687" xr:uid="{9C78FE4A-1F47-463C-8601-70C75B7D63B0}"/>
    <cellStyle name="Comma 47 3 2 5 2 2" xfId="30153" xr:uid="{8E600E3A-94B4-4FC4-979D-5CBDA7DA9CA8}"/>
    <cellStyle name="Comma 47 3 2 5 2 2 2" xfId="51822" xr:uid="{525648DC-6918-437A-8043-88BB9293597D}"/>
    <cellStyle name="Comma 47 3 2 5 2 3" xfId="41356" xr:uid="{CD7065CC-7E8C-4EA6-B7CA-175AF71B7187}"/>
    <cellStyle name="Comma 47 3 2 5 3" xfId="24921" xr:uid="{3E91AFE5-2047-4B27-9044-46051306B1FB}"/>
    <cellStyle name="Comma 47 3 2 5 3 2" xfId="46590" xr:uid="{C8884DFC-9BA0-484A-97E4-2301F569346D}"/>
    <cellStyle name="Comma 47 3 2 5 4" xfId="36124" xr:uid="{D91944D2-346B-4716-B766-3E8D487A93AC}"/>
    <cellStyle name="Comma 47 3 2 6" xfId="15208" xr:uid="{3E162A43-B799-4C4F-8DD0-3CC8603DF989}"/>
    <cellStyle name="Comma 47 3 2 6 2" xfId="25674" xr:uid="{EA4443EB-FDE3-4B7A-9340-C390299B2229}"/>
    <cellStyle name="Comma 47 3 2 6 2 2" xfId="47343" xr:uid="{C3810F50-1713-4B67-B4F5-02D16D5B211D}"/>
    <cellStyle name="Comma 47 3 2 6 3" xfId="36877" xr:uid="{ACDDB35C-D4CC-4941-B6F2-2161E515196F}"/>
    <cellStyle name="Comma 47 3 2 7" xfId="20442" xr:uid="{76EE7913-98B4-411A-BEF5-87030E5FB3E5}"/>
    <cellStyle name="Comma 47 3 2 7 2" xfId="42111" xr:uid="{6DF9DB5F-E591-4FE9-99FE-392A7AB943B2}"/>
    <cellStyle name="Comma 47 3 2 8" xfId="31645" xr:uid="{3CFE22C2-CAF8-4174-A8EA-880135ACB911}"/>
    <cellStyle name="Comma 47 3 3" xfId="13710" xr:uid="{4B7EE8EE-CD87-46A5-80C7-63219E9FCE03}"/>
    <cellStyle name="Comma 47 3 3 2" xfId="18942" xr:uid="{55C591C2-38B9-4B96-BA14-DE1ED76521F8}"/>
    <cellStyle name="Comma 47 3 3 2 2" xfId="29408" xr:uid="{FD50D255-AC70-4E72-9530-235C3F692662}"/>
    <cellStyle name="Comma 47 3 3 2 2 2" xfId="51077" xr:uid="{19050B2E-FA97-4AE9-AD55-6E130A25CA30}"/>
    <cellStyle name="Comma 47 3 3 2 3" xfId="40611" xr:uid="{8445110A-DD37-432B-9A3D-BD564945146F}"/>
    <cellStyle name="Comma 47 3 3 3" xfId="24176" xr:uid="{1489991F-0D5E-4035-8E8D-AD9524977D6C}"/>
    <cellStyle name="Comma 47 3 3 3 2" xfId="45845" xr:uid="{15A5E3EE-C26B-49CF-8EC5-EC10C1CE0137}"/>
    <cellStyle name="Comma 47 3 3 4" xfId="35379" xr:uid="{4EA34202-40F8-45CA-9CB5-9DA6A99DD8ED}"/>
    <cellStyle name="Comma 47 3 4" xfId="30900" xr:uid="{DF1E04FB-98AC-41C9-9DA1-5C5BB7A4F93E}"/>
    <cellStyle name="Comma 47 4" xfId="9582" xr:uid="{12946A57-C642-4EFC-B193-32BC29FB65E2}"/>
    <cellStyle name="Comma 47 4 2" xfId="11091" xr:uid="{3B6DD5C3-5762-40CF-A210-6D07018280FE}"/>
    <cellStyle name="Comma 47 4 2 2" xfId="12585" xr:uid="{11CCD14B-AABE-4629-A276-5C3DF6B17AD9}"/>
    <cellStyle name="Comma 47 4 2 2 2" xfId="17821" xr:uid="{152D0947-CDDC-4D5E-8CAC-F537671C7B6F}"/>
    <cellStyle name="Comma 47 4 2 2 2 2" xfId="28287" xr:uid="{8E437FFC-3CF1-43A5-890B-86B278ED1A7D}"/>
    <cellStyle name="Comma 47 4 2 2 2 2 2" xfId="49956" xr:uid="{83D4A2AA-599E-4E13-B10A-EF231B698289}"/>
    <cellStyle name="Comma 47 4 2 2 2 3" xfId="39490" xr:uid="{E7C43BFB-9903-4AE1-9DC9-6C19E63FEC64}"/>
    <cellStyle name="Comma 47 4 2 2 3" xfId="23055" xr:uid="{15254E65-1E69-4853-BCF0-BD3822725F65}"/>
    <cellStyle name="Comma 47 4 2 2 3 2" xfId="44724" xr:uid="{71760863-647D-46FE-AEDE-A333C80FF93C}"/>
    <cellStyle name="Comma 47 4 2 2 4" xfId="34258" xr:uid="{1EC24951-EFEB-41D4-8B7C-1D93BCD6694A}"/>
    <cellStyle name="Comma 47 4 2 3" xfId="16327" xr:uid="{4E7B2B51-E573-4372-A5D9-4D3D077D332E}"/>
    <cellStyle name="Comma 47 4 2 3 2" xfId="26793" xr:uid="{ACB640E1-2910-4126-BB9C-4353CC019661}"/>
    <cellStyle name="Comma 47 4 2 3 2 2" xfId="48462" xr:uid="{7E65A94F-17DF-4138-A20C-87E5862CD380}"/>
    <cellStyle name="Comma 47 4 2 3 3" xfId="37996" xr:uid="{678664D8-CDA7-44E3-A2BB-458EFC4AE276}"/>
    <cellStyle name="Comma 47 4 2 4" xfId="21561" xr:uid="{855E9FD7-24F6-4BB7-83BF-75E591CD284D}"/>
    <cellStyle name="Comma 47 4 2 4 2" xfId="43230" xr:uid="{88C15B34-A71F-4AA2-AEB2-DD934040C993}"/>
    <cellStyle name="Comma 47 4 2 5" xfId="32764" xr:uid="{3D4C4000-ABCC-461D-AEA3-1D2B5AB0E5D6}"/>
    <cellStyle name="Comma 47 4 3" xfId="10344" xr:uid="{7F8A143A-8812-463D-9BE2-0B6FFA85819C}"/>
    <cellStyle name="Comma 47 4 3 2" xfId="15580" xr:uid="{3D9A6978-E858-45CB-B231-1E4C0DDCC391}"/>
    <cellStyle name="Comma 47 4 3 2 2" xfId="26046" xr:uid="{F34E9DE8-22D2-4802-91BF-F74A3CC5F695}"/>
    <cellStyle name="Comma 47 4 3 2 2 2" xfId="47715" xr:uid="{B683422E-E3AB-4DF6-9737-4CA498CEDC55}"/>
    <cellStyle name="Comma 47 4 3 2 3" xfId="37249" xr:uid="{132AE4ED-9B4C-4094-A14B-F28437E5AC48}"/>
    <cellStyle name="Comma 47 4 3 3" xfId="20814" xr:uid="{806E5A06-7A3C-450E-89A7-7010D92D19C8}"/>
    <cellStyle name="Comma 47 4 3 3 2" xfId="42483" xr:uid="{70F73910-24E6-41E0-91B9-107119C5D22A}"/>
    <cellStyle name="Comma 47 4 3 4" xfId="32017" xr:uid="{DE1190BD-9798-4E71-A3BC-45F1BA392587}"/>
    <cellStyle name="Comma 47 4 4" xfId="11838" xr:uid="{5FBEC72B-1AF8-454E-A7DD-B3BF51604A12}"/>
    <cellStyle name="Comma 47 4 4 2" xfId="17074" xr:uid="{EF4006D8-AB99-4E78-97F2-606CFD3C5647}"/>
    <cellStyle name="Comma 47 4 4 2 2" xfId="27540" xr:uid="{B88182C7-658F-4060-A8AF-B8240F1223D8}"/>
    <cellStyle name="Comma 47 4 4 2 2 2" xfId="49209" xr:uid="{7C450FD6-68C2-4E0E-98EB-68087B80ED00}"/>
    <cellStyle name="Comma 47 4 4 2 3" xfId="38743" xr:uid="{C3469A22-9944-42AC-BC7F-3FE8E65CB2FB}"/>
    <cellStyle name="Comma 47 4 4 3" xfId="22308" xr:uid="{D685D2C0-0949-43A0-9AEF-1F42E7FA8323}"/>
    <cellStyle name="Comma 47 4 4 3 2" xfId="43977" xr:uid="{F64D53E0-160F-4109-B005-1642C239AB6C}"/>
    <cellStyle name="Comma 47 4 4 4" xfId="33511" xr:uid="{D761FC19-FBEA-473C-A78B-5D9A6C73B174}"/>
    <cellStyle name="Comma 47 4 5" xfId="14081" xr:uid="{4C141733-0209-4C93-8529-1B2FD4165062}"/>
    <cellStyle name="Comma 47 4 5 2" xfId="19313" xr:uid="{D0FDCC02-2CF5-4EF3-82E3-3DAE4A06ADED}"/>
    <cellStyle name="Comma 47 4 5 2 2" xfId="29779" xr:uid="{02B6D829-CDBE-472A-A987-B0FF2AD5B814}"/>
    <cellStyle name="Comma 47 4 5 2 2 2" xfId="51448" xr:uid="{28B929C3-B75F-43C6-A3F1-FCD1A8055DDE}"/>
    <cellStyle name="Comma 47 4 5 2 3" xfId="40982" xr:uid="{6E736526-D52E-40FC-A113-470F37C2D5A2}"/>
    <cellStyle name="Comma 47 4 5 3" xfId="24547" xr:uid="{3E539FFC-1A42-4D4E-A31A-495EBB84271F}"/>
    <cellStyle name="Comma 47 4 5 3 2" xfId="46216" xr:uid="{D2601C39-DDB0-4509-8591-652DA4D948FB}"/>
    <cellStyle name="Comma 47 4 5 4" xfId="35750" xr:uid="{0AF4D6E6-8AA9-427B-870C-396D00040A5F}"/>
    <cellStyle name="Comma 47 4 6" xfId="14834" xr:uid="{ACA9D2A5-6178-4F42-BA75-7EFB77E28FD0}"/>
    <cellStyle name="Comma 47 4 6 2" xfId="25300" xr:uid="{093ECD9F-BFBB-40D7-A14C-C990792FC9C9}"/>
    <cellStyle name="Comma 47 4 6 2 2" xfId="46969" xr:uid="{A5B439BC-63B0-476C-9B5D-3024349C3CAF}"/>
    <cellStyle name="Comma 47 4 6 3" xfId="36503" xr:uid="{481266DE-B86E-4028-8CD5-05FB9026D3E2}"/>
    <cellStyle name="Comma 47 4 7" xfId="20068" xr:uid="{983D5A6E-5F60-46B0-8247-A555D5C19A3B}"/>
    <cellStyle name="Comma 47 4 7 2" xfId="41737" xr:uid="{4795A364-2F7C-4E1B-BF27-08967C0A891A}"/>
    <cellStyle name="Comma 47 4 8" xfId="31271" xr:uid="{B175C249-23ED-4047-BAC4-F20318B3C412}"/>
    <cellStyle name="Comma 47 5" xfId="13339" xr:uid="{C960B2C0-2517-4632-83EF-E9E05CEABDDC}"/>
    <cellStyle name="Comma 47 5 2" xfId="18571" xr:uid="{A272F08F-F997-4708-9C2E-1718EA540593}"/>
    <cellStyle name="Comma 47 5 2 2" xfId="29037" xr:uid="{E8A5B0D4-EB95-4ECE-AE45-AA4CB4F19D3D}"/>
    <cellStyle name="Comma 47 5 2 2 2" xfId="50706" xr:uid="{E1628106-2BED-4221-814C-92BCBDA7D91F}"/>
    <cellStyle name="Comma 47 5 2 3" xfId="40240" xr:uid="{EC5782BC-8AB1-447A-8E65-B1B84CC4E31B}"/>
    <cellStyle name="Comma 47 5 3" xfId="23805" xr:uid="{7B6EDE07-985F-4C6C-97B2-D1F73B9448E2}"/>
    <cellStyle name="Comma 47 5 3 2" xfId="45474" xr:uid="{90479D93-94FC-4DEE-AAC9-CDA910D9F3D5}"/>
    <cellStyle name="Comma 47 5 4" xfId="35008" xr:uid="{C06196F5-B67D-4921-81D3-B01388C5010B}"/>
    <cellStyle name="Comma 47 6" xfId="30529" xr:uid="{BC1F582E-C0C7-413C-8F55-8F5C7C1A420D}"/>
    <cellStyle name="Comma 48" xfId="336" xr:uid="{00000000-0005-0000-0000-00008A020000}"/>
    <cellStyle name="Comma 48 2" xfId="449" xr:uid="{00000000-0005-0000-0000-00008B020000}"/>
    <cellStyle name="Comma 48 3" xfId="540" xr:uid="{00000000-0005-0000-0000-00008C020000}"/>
    <cellStyle name="Comma 48 3 2" xfId="9313" xr:uid="{00000000-0005-0000-0000-00008D020000}"/>
    <cellStyle name="Comma 48 3 2 2" xfId="10062" xr:uid="{A741D4B2-3D53-4398-A290-7939E9103A5C}"/>
    <cellStyle name="Comma 48 3 2 2 2" xfId="11571" xr:uid="{BCBDA83A-8344-4C12-9A99-E983B2CA43D4}"/>
    <cellStyle name="Comma 48 3 2 2 2 2" xfId="13065" xr:uid="{14207CEF-8AFE-42CD-A3FB-0269701CE5B5}"/>
    <cellStyle name="Comma 48 3 2 2 2 2 2" xfId="18301" xr:uid="{4CDF5906-BD3B-464A-A6F3-3F8058E9A56C}"/>
    <cellStyle name="Comma 48 3 2 2 2 2 2 2" xfId="28767" xr:uid="{6A91A7EE-98D1-41C5-8551-85C4C98D2598}"/>
    <cellStyle name="Comma 48 3 2 2 2 2 2 2 2" xfId="50436" xr:uid="{A092D830-5DC8-4C7E-9E46-43D9F0EB734A}"/>
    <cellStyle name="Comma 48 3 2 2 2 2 2 3" xfId="39970" xr:uid="{0ADC67E2-BEBC-43FD-965C-0494155073B6}"/>
    <cellStyle name="Comma 48 3 2 2 2 2 3" xfId="23535" xr:uid="{DC47B353-B828-4C79-A463-3E28240B9CEE}"/>
    <cellStyle name="Comma 48 3 2 2 2 2 3 2" xfId="45204" xr:uid="{A0315336-4117-41F9-8BB7-654AA85AD7BA}"/>
    <cellStyle name="Comma 48 3 2 2 2 2 4" xfId="34738" xr:uid="{F8072A93-A367-40D8-990D-F968FFB71058}"/>
    <cellStyle name="Comma 48 3 2 2 2 3" xfId="16807" xr:uid="{EF278540-101B-4D00-A5F4-CF1F1F0C720C}"/>
    <cellStyle name="Comma 48 3 2 2 2 3 2" xfId="27273" xr:uid="{38244CB2-50A9-4F9F-9166-AFC2CE731F3C}"/>
    <cellStyle name="Comma 48 3 2 2 2 3 2 2" xfId="48942" xr:uid="{35B715B4-0479-4EAB-9CA5-3AC50F82900C}"/>
    <cellStyle name="Comma 48 3 2 2 2 3 3" xfId="38476" xr:uid="{D4E02E19-393E-40D0-BEED-42883ABFB59E}"/>
    <cellStyle name="Comma 48 3 2 2 2 4" xfId="22041" xr:uid="{166AC476-7EB2-4FFE-A590-BCBF12970678}"/>
    <cellStyle name="Comma 48 3 2 2 2 4 2" xfId="43710" xr:uid="{357B894B-86F1-420D-92E4-26462616C7BD}"/>
    <cellStyle name="Comma 48 3 2 2 2 5" xfId="33244" xr:uid="{76EC959B-FF87-4A1A-9C81-34F5525DA830}"/>
    <cellStyle name="Comma 48 3 2 2 3" xfId="10824" xr:uid="{964488F8-1109-40BF-A4D3-B6A4653DE0B0}"/>
    <cellStyle name="Comma 48 3 2 2 3 2" xfId="16060" xr:uid="{44C163FE-2CC7-465C-BCB0-0F62D5CBD465}"/>
    <cellStyle name="Comma 48 3 2 2 3 2 2" xfId="26526" xr:uid="{C220C255-457A-41DF-917B-ACF76FBB2C4B}"/>
    <cellStyle name="Comma 48 3 2 2 3 2 2 2" xfId="48195" xr:uid="{4534511B-8011-4C9D-BCCF-98F1CEFB9951}"/>
    <cellStyle name="Comma 48 3 2 2 3 2 3" xfId="37729" xr:uid="{4BB43486-5232-440D-9F1C-BCAEC6C1EC18}"/>
    <cellStyle name="Comma 48 3 2 2 3 3" xfId="21294" xr:uid="{588D3C93-BF43-4629-9144-CE364875011C}"/>
    <cellStyle name="Comma 48 3 2 2 3 3 2" xfId="42963" xr:uid="{2D643A9C-5C6F-4E18-8810-28222131757D}"/>
    <cellStyle name="Comma 48 3 2 2 3 4" xfId="32497" xr:uid="{2A5B4A8C-72A1-43B5-9334-14707676F4AE}"/>
    <cellStyle name="Comma 48 3 2 2 4" xfId="12318" xr:uid="{11E8E84A-BF48-403C-8CDD-B6583EA0D161}"/>
    <cellStyle name="Comma 48 3 2 2 4 2" xfId="17554" xr:uid="{DA497400-3F16-414B-B014-CA9157E01B48}"/>
    <cellStyle name="Comma 48 3 2 2 4 2 2" xfId="28020" xr:uid="{618ED9C5-B766-43BB-8663-4674AD2527A2}"/>
    <cellStyle name="Comma 48 3 2 2 4 2 2 2" xfId="49689" xr:uid="{480A8D65-8D5E-4F6D-B4B3-3A240A22601B}"/>
    <cellStyle name="Comma 48 3 2 2 4 2 3" xfId="39223" xr:uid="{21061502-F76D-4BB1-89F1-DE0A2A42B68C}"/>
    <cellStyle name="Comma 48 3 2 2 4 3" xfId="22788" xr:uid="{C94E140C-64C7-43FC-BA43-221217AF8C7F}"/>
    <cellStyle name="Comma 48 3 2 2 4 3 2" xfId="44457" xr:uid="{7951E7F6-7D53-446C-8442-D221112487A4}"/>
    <cellStyle name="Comma 48 3 2 2 4 4" xfId="33991" xr:uid="{16C2DF64-9B0A-485F-B35A-BDDBFC62840F}"/>
    <cellStyle name="Comma 48 3 2 2 5" xfId="14561" xr:uid="{D620B95F-DB38-4087-AD1A-DB9D32F58E21}"/>
    <cellStyle name="Comma 48 3 2 2 5 2" xfId="19793" xr:uid="{8E48BCBC-F33F-4D3B-A74A-84A09EE09196}"/>
    <cellStyle name="Comma 48 3 2 2 5 2 2" xfId="30259" xr:uid="{B3E2D63D-4820-4326-ABBF-3EDCFC0BB0CE}"/>
    <cellStyle name="Comma 48 3 2 2 5 2 2 2" xfId="51928" xr:uid="{0D70F992-2DA3-4C37-BFBC-37C852912124}"/>
    <cellStyle name="Comma 48 3 2 2 5 2 3" xfId="41462" xr:uid="{244231A7-CCFA-4589-8A8A-58279E3EDC58}"/>
    <cellStyle name="Comma 48 3 2 2 5 3" xfId="25027" xr:uid="{9878B7EC-38EF-4595-9D2C-C46868C7E7C7}"/>
    <cellStyle name="Comma 48 3 2 2 5 3 2" xfId="46696" xr:uid="{7D038195-0FA1-4D6A-B6F7-B07B7987D5E9}"/>
    <cellStyle name="Comma 48 3 2 2 5 4" xfId="36230" xr:uid="{D7196235-9B3F-465E-9032-D7B9833503ED}"/>
    <cellStyle name="Comma 48 3 2 2 6" xfId="15314" xr:uid="{31EADB6B-80DE-42F9-BB48-8F323408186B}"/>
    <cellStyle name="Comma 48 3 2 2 6 2" xfId="25780" xr:uid="{04813E04-139C-4446-9829-09B4DD68C79A}"/>
    <cellStyle name="Comma 48 3 2 2 6 2 2" xfId="47449" xr:uid="{B01EC2C4-2270-4B1D-8E3A-352DAD2C8779}"/>
    <cellStyle name="Comma 48 3 2 2 6 3" xfId="36983" xr:uid="{D3D689D6-E1DB-4E1F-BC9F-FBF896D3C63A}"/>
    <cellStyle name="Comma 48 3 2 2 7" xfId="20548" xr:uid="{79936967-009A-4934-B369-16F4AB89E551}"/>
    <cellStyle name="Comma 48 3 2 2 7 2" xfId="42217" xr:uid="{7B0B6B53-660D-45B5-96C5-51615C7F65B6}"/>
    <cellStyle name="Comma 48 3 2 2 8" xfId="31751" xr:uid="{00B7D69F-E192-4854-A5CF-5A6E302BA9F5}"/>
    <cellStyle name="Comma 48 3 2 3" xfId="13816" xr:uid="{26764CD0-4D44-4D81-AC1C-D59AA45557DB}"/>
    <cellStyle name="Comma 48 3 2 3 2" xfId="19048" xr:uid="{61455BDF-A838-4643-A960-D6F4F934039F}"/>
    <cellStyle name="Comma 48 3 2 3 2 2" xfId="29514" xr:uid="{15210593-A6B3-44CE-9FB2-64F55B769295}"/>
    <cellStyle name="Comma 48 3 2 3 2 2 2" xfId="51183" xr:uid="{8484FFC2-6EF2-4028-A807-340D2EED3C46}"/>
    <cellStyle name="Comma 48 3 2 3 2 3" xfId="40717" xr:uid="{06DEF679-45EF-49FC-A5D5-507E02209EDD}"/>
    <cellStyle name="Comma 48 3 2 3 3" xfId="24282" xr:uid="{A14177E4-6390-4EF2-BE53-985643C17EE0}"/>
    <cellStyle name="Comma 48 3 2 3 3 2" xfId="45951" xr:uid="{BC68630E-BD71-4D5A-B2CC-07E22C379340}"/>
    <cellStyle name="Comma 48 3 2 3 4" xfId="35485" xr:uid="{25183932-3E2B-40DD-A81A-2AD773BDFA71}"/>
    <cellStyle name="Comma 48 3 2 4" xfId="31006" xr:uid="{F35FC115-2C2E-44C6-995C-CED44234DA27}"/>
    <cellStyle name="Comma 48 3 3" xfId="9688" xr:uid="{83041190-21ED-4F90-9CE1-2EADAEBF6129}"/>
    <cellStyle name="Comma 48 3 3 2" xfId="11197" xr:uid="{9AD84F38-EC31-43EF-A89A-CE267C9C52D2}"/>
    <cellStyle name="Comma 48 3 3 2 2" xfId="12691" xr:uid="{0467136E-15D3-4C8B-A16D-D6FDC02D27FE}"/>
    <cellStyle name="Comma 48 3 3 2 2 2" xfId="17927" xr:uid="{F32C38A4-0613-46A2-BE68-F773A2DD056D}"/>
    <cellStyle name="Comma 48 3 3 2 2 2 2" xfId="28393" xr:uid="{7901ED55-A878-44D6-BB56-5774F83E2877}"/>
    <cellStyle name="Comma 48 3 3 2 2 2 2 2" xfId="50062" xr:uid="{63CBD7C4-3B68-4B66-A71C-C6E601F64599}"/>
    <cellStyle name="Comma 48 3 3 2 2 2 3" xfId="39596" xr:uid="{1CA5270A-31A5-4EF3-BCF3-F009D89F30A1}"/>
    <cellStyle name="Comma 48 3 3 2 2 3" xfId="23161" xr:uid="{41B1E6A1-C280-4172-A604-8511C72F64E2}"/>
    <cellStyle name="Comma 48 3 3 2 2 3 2" xfId="44830" xr:uid="{ECDB4FDB-E3C1-4E3A-A6CA-05491A80133F}"/>
    <cellStyle name="Comma 48 3 3 2 2 4" xfId="34364" xr:uid="{7DA7AA6C-A1A2-4102-9E46-5BBC91A18DA3}"/>
    <cellStyle name="Comma 48 3 3 2 3" xfId="16433" xr:uid="{8EA78F7B-B137-4392-B6EE-38BD1A54ECBB}"/>
    <cellStyle name="Comma 48 3 3 2 3 2" xfId="26899" xr:uid="{32C90471-FB83-488C-B024-6FFF1E32433E}"/>
    <cellStyle name="Comma 48 3 3 2 3 2 2" xfId="48568" xr:uid="{74600966-8C71-4604-9B13-9A32D32ACE77}"/>
    <cellStyle name="Comma 48 3 3 2 3 3" xfId="38102" xr:uid="{B702AABA-C6DB-4872-A72B-D1089F852138}"/>
    <cellStyle name="Comma 48 3 3 2 4" xfId="21667" xr:uid="{DE3B0276-78F8-4096-B41C-7D4377326F05}"/>
    <cellStyle name="Comma 48 3 3 2 4 2" xfId="43336" xr:uid="{C5B96355-FECA-46ED-8370-15632FD4113D}"/>
    <cellStyle name="Comma 48 3 3 2 5" xfId="32870" xr:uid="{4CD7766E-3574-447D-987B-419B1139C099}"/>
    <cellStyle name="Comma 48 3 3 3" xfId="10450" xr:uid="{CB6C1365-8750-4705-83CD-AA8870B6625C}"/>
    <cellStyle name="Comma 48 3 3 3 2" xfId="15686" xr:uid="{15C0757A-047C-4AE3-9162-B53C8198A77C}"/>
    <cellStyle name="Comma 48 3 3 3 2 2" xfId="26152" xr:uid="{2C2DADE5-EE80-4CBD-A281-89E25FA22230}"/>
    <cellStyle name="Comma 48 3 3 3 2 2 2" xfId="47821" xr:uid="{21A2741B-9C69-4E9E-A278-2BA20447500B}"/>
    <cellStyle name="Comma 48 3 3 3 2 3" xfId="37355" xr:uid="{5D689DA3-3AA2-4105-8971-4382479290BE}"/>
    <cellStyle name="Comma 48 3 3 3 3" xfId="20920" xr:uid="{4A0802C5-7887-4857-8D5E-A2FAC237E5AC}"/>
    <cellStyle name="Comma 48 3 3 3 3 2" xfId="42589" xr:uid="{EF048938-8CB5-4C49-852B-7FFE792DE691}"/>
    <cellStyle name="Comma 48 3 3 3 4" xfId="32123" xr:uid="{9D3012C1-7552-48DA-8DA0-C71AECD8A500}"/>
    <cellStyle name="Comma 48 3 3 4" xfId="11944" xr:uid="{A17EFCE9-2BAC-4BA2-AFF1-2B22A92B070B}"/>
    <cellStyle name="Comma 48 3 3 4 2" xfId="17180" xr:uid="{8694DD3B-2318-46D4-9D93-D64966C41CCB}"/>
    <cellStyle name="Comma 48 3 3 4 2 2" xfId="27646" xr:uid="{862DAC68-FF42-491B-BBAE-507FFEB18051}"/>
    <cellStyle name="Comma 48 3 3 4 2 2 2" xfId="49315" xr:uid="{46E0E1FF-7AA2-4CF3-83BB-E12A7D3774C5}"/>
    <cellStyle name="Comma 48 3 3 4 2 3" xfId="38849" xr:uid="{DF47C1BC-8876-41BF-AA27-241BD052BA84}"/>
    <cellStyle name="Comma 48 3 3 4 3" xfId="22414" xr:uid="{98F2C85D-900F-4BAD-8D79-9D0426AC2EE7}"/>
    <cellStyle name="Comma 48 3 3 4 3 2" xfId="44083" xr:uid="{2D974AEF-2499-4078-962A-AD0BCC830067}"/>
    <cellStyle name="Comma 48 3 3 4 4" xfId="33617" xr:uid="{7938D1F4-F09C-448D-B6CA-09B02DE16ED1}"/>
    <cellStyle name="Comma 48 3 3 5" xfId="14187" xr:uid="{DE633D73-B37F-4D65-BF16-278F20D35946}"/>
    <cellStyle name="Comma 48 3 3 5 2" xfId="19419" xr:uid="{90C80400-66BE-4060-9ED9-07104697BA44}"/>
    <cellStyle name="Comma 48 3 3 5 2 2" xfId="29885" xr:uid="{96EC78A5-F8E0-48FA-A0D9-658E43942D83}"/>
    <cellStyle name="Comma 48 3 3 5 2 2 2" xfId="51554" xr:uid="{70E39ECE-8A67-477D-B790-E6F3B6A95D58}"/>
    <cellStyle name="Comma 48 3 3 5 2 3" xfId="41088" xr:uid="{666F8DEE-49F1-4199-A27C-2220EE4DE640}"/>
    <cellStyle name="Comma 48 3 3 5 3" xfId="24653" xr:uid="{594AD646-44FE-446A-95C8-285A09B06FC8}"/>
    <cellStyle name="Comma 48 3 3 5 3 2" xfId="46322" xr:uid="{2D05547B-F6D1-4FC7-B559-415B8D520DB6}"/>
    <cellStyle name="Comma 48 3 3 5 4" xfId="35856" xr:uid="{BD2FE950-10CF-4761-A7C5-DCCA5C101C39}"/>
    <cellStyle name="Comma 48 3 3 6" xfId="14940" xr:uid="{5154D3E9-A9C1-47F6-88F7-1323B9D34448}"/>
    <cellStyle name="Comma 48 3 3 6 2" xfId="25406" xr:uid="{B133D34E-68E2-42DB-ABFF-92C738DBD501}"/>
    <cellStyle name="Comma 48 3 3 6 2 2" xfId="47075" xr:uid="{DE3627C6-73AE-4FC8-956C-6C2E490B40D1}"/>
    <cellStyle name="Comma 48 3 3 6 3" xfId="36609" xr:uid="{305B5448-641F-4DD0-9DD7-F256199AEF6E}"/>
    <cellStyle name="Comma 48 3 3 7" xfId="20174" xr:uid="{6E2D0753-C3FD-4FC6-B855-10A02E94D71F}"/>
    <cellStyle name="Comma 48 3 3 7 2" xfId="41843" xr:uid="{E0630208-7670-4C34-B0EF-E2E9D9C4C1A9}"/>
    <cellStyle name="Comma 48 3 3 8" xfId="31377" xr:uid="{241C9980-BA55-4889-B7CC-3C0B2E553C0B}"/>
    <cellStyle name="Comma 48 3 4" xfId="13445" xr:uid="{7B7E4C4F-16CA-48E5-85A8-3C6BDCBB6348}"/>
    <cellStyle name="Comma 48 3 4 2" xfId="18677" xr:uid="{5E4D9183-E9AD-4051-A70E-EC4E1EE7E13C}"/>
    <cellStyle name="Comma 48 3 4 2 2" xfId="29143" xr:uid="{6F1F2B14-63A3-476B-9426-2E77FCBFFB55}"/>
    <cellStyle name="Comma 48 3 4 2 2 2" xfId="50812" xr:uid="{D8BA8BB2-A86E-4F9A-AD52-4339EA2DA7E8}"/>
    <cellStyle name="Comma 48 3 4 2 3" xfId="40346" xr:uid="{6EBE01A0-076B-44A1-8F3E-DBA0D887D4C8}"/>
    <cellStyle name="Comma 48 3 4 3" xfId="23911" xr:uid="{805EEC75-854E-4804-AEEC-632216D9E3C5}"/>
    <cellStyle name="Comma 48 3 4 3 2" xfId="45580" xr:uid="{0743DFED-0330-48A2-B61A-F0CE7735FA2A}"/>
    <cellStyle name="Comma 48 3 4 4" xfId="35114" xr:uid="{B7267F8D-37AB-43C7-B909-5166BEF6495A}"/>
    <cellStyle name="Comma 48 3 5" xfId="30635" xr:uid="{E568C994-E585-41CF-AC8F-C0CFD0F57635}"/>
    <cellStyle name="Comma 48 4" xfId="9210" xr:uid="{00000000-0005-0000-0000-00008E020000}"/>
    <cellStyle name="Comma 48 4 2" xfId="9959" xr:uid="{7E5F33D8-2395-4F9A-A2B1-BA7EA3A94E84}"/>
    <cellStyle name="Comma 48 4 2 2" xfId="11468" xr:uid="{787E2D87-7E4B-4CE2-AF4E-4335D5D1E95A}"/>
    <cellStyle name="Comma 48 4 2 2 2" xfId="12962" xr:uid="{593874C3-BD36-42FA-A080-428C2E47D8BA}"/>
    <cellStyle name="Comma 48 4 2 2 2 2" xfId="18198" xr:uid="{FF6F4FD6-071E-454B-A9EC-330AD6924997}"/>
    <cellStyle name="Comma 48 4 2 2 2 2 2" xfId="28664" xr:uid="{C4128086-FD93-450D-AF22-F53974B6C9CB}"/>
    <cellStyle name="Comma 48 4 2 2 2 2 2 2" xfId="50333" xr:uid="{DFA2A793-9A59-4098-B0D9-5F71D91E0643}"/>
    <cellStyle name="Comma 48 4 2 2 2 2 3" xfId="39867" xr:uid="{213DC565-6C86-4567-93C6-D4CFD420FC4C}"/>
    <cellStyle name="Comma 48 4 2 2 2 3" xfId="23432" xr:uid="{D2FDD1D8-E371-4FB5-BC83-AACD0A00F955}"/>
    <cellStyle name="Comma 48 4 2 2 2 3 2" xfId="45101" xr:uid="{0EFF5C73-4ED7-446D-83C2-06206C6F650F}"/>
    <cellStyle name="Comma 48 4 2 2 2 4" xfId="34635" xr:uid="{7D28F60B-F2C5-47CD-A457-63B3566A7D67}"/>
    <cellStyle name="Comma 48 4 2 2 3" xfId="16704" xr:uid="{B932B6AE-7B60-47A7-830C-719CDDB21ACC}"/>
    <cellStyle name="Comma 48 4 2 2 3 2" xfId="27170" xr:uid="{F8EFBDF8-64F4-4FA5-A120-87A9DE98A9EA}"/>
    <cellStyle name="Comma 48 4 2 2 3 2 2" xfId="48839" xr:uid="{78D68F83-E6A2-4D61-A284-0760740F3AF8}"/>
    <cellStyle name="Comma 48 4 2 2 3 3" xfId="38373" xr:uid="{665E4FB3-5669-4C88-AA8A-83D0FC5F03A1}"/>
    <cellStyle name="Comma 48 4 2 2 4" xfId="21938" xr:uid="{B0580620-0900-4523-90E4-7BED9FE69CAC}"/>
    <cellStyle name="Comma 48 4 2 2 4 2" xfId="43607" xr:uid="{5F08F666-3E1B-4A23-96A3-5072446A76EF}"/>
    <cellStyle name="Comma 48 4 2 2 5" xfId="33141" xr:uid="{F1DC7F2B-FE14-4E63-B85B-2732170CF34B}"/>
    <cellStyle name="Comma 48 4 2 3" xfId="10721" xr:uid="{FE268FD7-C7E7-4930-8988-CF1C844DD49A}"/>
    <cellStyle name="Comma 48 4 2 3 2" xfId="15957" xr:uid="{8B830C3C-AC1F-4F74-8D5D-7CD78EF255D7}"/>
    <cellStyle name="Comma 48 4 2 3 2 2" xfId="26423" xr:uid="{E174BD5B-2E36-4338-9DD6-7154990C4F25}"/>
    <cellStyle name="Comma 48 4 2 3 2 2 2" xfId="48092" xr:uid="{50791046-9231-4DE4-8C64-EEF327415E3D}"/>
    <cellStyle name="Comma 48 4 2 3 2 3" xfId="37626" xr:uid="{9030BC79-86EC-4E9C-A19A-9ACF71D27ABF}"/>
    <cellStyle name="Comma 48 4 2 3 3" xfId="21191" xr:uid="{5466716D-42C7-46EF-B15E-58FC3ED9846D}"/>
    <cellStyle name="Comma 48 4 2 3 3 2" xfId="42860" xr:uid="{184DBF51-5714-42AA-B343-8251ACDB3863}"/>
    <cellStyle name="Comma 48 4 2 3 4" xfId="32394" xr:uid="{7A7B51D3-FB29-497F-AD29-A03F83A179B1}"/>
    <cellStyle name="Comma 48 4 2 4" xfId="12215" xr:uid="{50742C16-C374-487B-8242-62152A1DEA67}"/>
    <cellStyle name="Comma 48 4 2 4 2" xfId="17451" xr:uid="{8FD08D7E-339A-4050-B9FE-84E2215B3F0A}"/>
    <cellStyle name="Comma 48 4 2 4 2 2" xfId="27917" xr:uid="{FE364DCE-129D-4C38-A361-06184F7DF898}"/>
    <cellStyle name="Comma 48 4 2 4 2 2 2" xfId="49586" xr:uid="{7C7DDCAC-DE2F-4CFD-879D-FDDAA01F2A1C}"/>
    <cellStyle name="Comma 48 4 2 4 2 3" xfId="39120" xr:uid="{E98C3B85-4611-4860-A4ED-B39F63C26205}"/>
    <cellStyle name="Comma 48 4 2 4 3" xfId="22685" xr:uid="{5B92960E-8934-47FE-A732-F4263320B627}"/>
    <cellStyle name="Comma 48 4 2 4 3 2" xfId="44354" xr:uid="{EBDDB076-F188-4C39-92A5-B559DA8077BB}"/>
    <cellStyle name="Comma 48 4 2 4 4" xfId="33888" xr:uid="{1E987AE8-DDA6-49F9-BB8C-97105F7B600A}"/>
    <cellStyle name="Comma 48 4 2 5" xfId="14458" xr:uid="{F2BC53FC-BA3E-4637-BF69-9FFAB1535362}"/>
    <cellStyle name="Comma 48 4 2 5 2" xfId="19690" xr:uid="{305C81DB-4DFD-4EA6-807D-C02C6F23D9F3}"/>
    <cellStyle name="Comma 48 4 2 5 2 2" xfId="30156" xr:uid="{CFC8C089-02CA-43FE-A4C9-D206088A4703}"/>
    <cellStyle name="Comma 48 4 2 5 2 2 2" xfId="51825" xr:uid="{6F176630-87CB-42ED-A086-52730AA6529E}"/>
    <cellStyle name="Comma 48 4 2 5 2 3" xfId="41359" xr:uid="{1995A272-0F1D-4054-A1A2-8B1483815C0D}"/>
    <cellStyle name="Comma 48 4 2 5 3" xfId="24924" xr:uid="{32D90BA8-E425-4529-B881-EAE52D93A2F3}"/>
    <cellStyle name="Comma 48 4 2 5 3 2" xfId="46593" xr:uid="{A8EF38A9-9CDB-4CDA-9A34-1BBF26D37307}"/>
    <cellStyle name="Comma 48 4 2 5 4" xfId="36127" xr:uid="{C011FCB2-519D-4DF9-B49B-2A5CAE2232C7}"/>
    <cellStyle name="Comma 48 4 2 6" xfId="15211" xr:uid="{11453360-D962-4B7D-B267-9CADD8A14D45}"/>
    <cellStyle name="Comma 48 4 2 6 2" xfId="25677" xr:uid="{4D41F5BE-88D9-40B2-A5A3-C04280311299}"/>
    <cellStyle name="Comma 48 4 2 6 2 2" xfId="47346" xr:uid="{F9029F99-058B-43D2-94D9-ED8EB5B04A6A}"/>
    <cellStyle name="Comma 48 4 2 6 3" xfId="36880" xr:uid="{2C8A53B4-5C8B-497D-AA0C-1A63D70F0702}"/>
    <cellStyle name="Comma 48 4 2 7" xfId="20445" xr:uid="{CE90DFE0-BE82-4A28-B03F-AAB2DA1F98D9}"/>
    <cellStyle name="Comma 48 4 2 7 2" xfId="42114" xr:uid="{54635692-123B-4B04-A48E-2C0F52CA5403}"/>
    <cellStyle name="Comma 48 4 2 8" xfId="31648" xr:uid="{1193F911-E06A-4FDC-9A2C-7CBD9285402C}"/>
    <cellStyle name="Comma 48 4 3" xfId="13713" xr:uid="{2B8DB2A9-74A4-4C0E-BFDC-0AE70828C373}"/>
    <cellStyle name="Comma 48 4 3 2" xfId="18945" xr:uid="{4E61923F-DE3A-4990-8F60-B63277D17502}"/>
    <cellStyle name="Comma 48 4 3 2 2" xfId="29411" xr:uid="{AA8CFFDB-5D7F-433C-89D3-26B78E142A64}"/>
    <cellStyle name="Comma 48 4 3 2 2 2" xfId="51080" xr:uid="{D2D9DFB7-FFD8-4434-B8E2-206E880B022A}"/>
    <cellStyle name="Comma 48 4 3 2 3" xfId="40614" xr:uid="{6F240949-2CA9-45FD-AD3C-9CE15EC47D7F}"/>
    <cellStyle name="Comma 48 4 3 3" xfId="24179" xr:uid="{75CA4A82-5008-4789-9F74-B2AC206A3137}"/>
    <cellStyle name="Comma 48 4 3 3 2" xfId="45848" xr:uid="{94BC1342-FCA3-4EB6-BDCF-5ABF86F561C2}"/>
    <cellStyle name="Comma 48 4 3 4" xfId="35382" xr:uid="{C230780E-00E4-436F-9E8B-1B49D740BA0E}"/>
    <cellStyle name="Comma 48 4 4" xfId="30903" xr:uid="{4C5805AC-CF85-4D0B-A768-80FAAD861CB2}"/>
    <cellStyle name="Comma 48 5" xfId="9585" xr:uid="{1E62488D-4BFA-4AE7-8FF2-ECD01F794B93}"/>
    <cellStyle name="Comma 48 5 2" xfId="11094" xr:uid="{FE57966B-088A-4C32-A54F-A3A00194E41F}"/>
    <cellStyle name="Comma 48 5 2 2" xfId="12588" xr:uid="{8875DDE2-36DF-4B85-8FA3-4C2ED109B0C8}"/>
    <cellStyle name="Comma 48 5 2 2 2" xfId="17824" xr:uid="{29396805-4960-4CDB-BFAE-9E032939DE5F}"/>
    <cellStyle name="Comma 48 5 2 2 2 2" xfId="28290" xr:uid="{96C0BE6F-A9D1-470C-8E59-3D729209CDFB}"/>
    <cellStyle name="Comma 48 5 2 2 2 2 2" xfId="49959" xr:uid="{65C297A7-E707-44FE-9350-02359E86C7F3}"/>
    <cellStyle name="Comma 48 5 2 2 2 3" xfId="39493" xr:uid="{0624EE15-1E7B-4F8E-810D-C83C61BED8A0}"/>
    <cellStyle name="Comma 48 5 2 2 3" xfId="23058" xr:uid="{8017BC62-1554-45C3-A8EA-859730FA31EE}"/>
    <cellStyle name="Comma 48 5 2 2 3 2" xfId="44727" xr:uid="{F08CF309-1430-4F03-A67E-534DF667BEDB}"/>
    <cellStyle name="Comma 48 5 2 2 4" xfId="34261" xr:uid="{00C9965A-4882-4B87-8294-DD49251EF624}"/>
    <cellStyle name="Comma 48 5 2 3" xfId="16330" xr:uid="{0B04D1F3-6FA7-4D05-8A97-3D25838AEDAA}"/>
    <cellStyle name="Comma 48 5 2 3 2" xfId="26796" xr:uid="{B9870A71-7EA3-411C-BB1E-48190F23E21B}"/>
    <cellStyle name="Comma 48 5 2 3 2 2" xfId="48465" xr:uid="{B5A19A9C-BDBB-442B-BD6E-FA4AAB4372F0}"/>
    <cellStyle name="Comma 48 5 2 3 3" xfId="37999" xr:uid="{E0DB574C-F6E1-4368-9ABF-52AF9D177B9D}"/>
    <cellStyle name="Comma 48 5 2 4" xfId="21564" xr:uid="{850F85FE-C0DA-44C2-A52B-C1D89D30337D}"/>
    <cellStyle name="Comma 48 5 2 4 2" xfId="43233" xr:uid="{398E76B3-DCBB-4907-B57E-BA910E49D853}"/>
    <cellStyle name="Comma 48 5 2 5" xfId="32767" xr:uid="{1599291B-17AA-4674-A7C8-15BD4ECBBD2B}"/>
    <cellStyle name="Comma 48 5 3" xfId="10347" xr:uid="{FFE0EFEB-1A84-4F61-A2B4-9FC4D526BFF9}"/>
    <cellStyle name="Comma 48 5 3 2" xfId="15583" xr:uid="{BA47C273-7609-4A7D-A7D0-C4687A547C7B}"/>
    <cellStyle name="Comma 48 5 3 2 2" xfId="26049" xr:uid="{B7A358C9-DF82-4DE1-83DA-236AA459A2A4}"/>
    <cellStyle name="Comma 48 5 3 2 2 2" xfId="47718" xr:uid="{0C15E08C-6687-4278-A709-7097D3E33B86}"/>
    <cellStyle name="Comma 48 5 3 2 3" xfId="37252" xr:uid="{D08E855A-B1D4-44D2-9ABC-73E26B843400}"/>
    <cellStyle name="Comma 48 5 3 3" xfId="20817" xr:uid="{5EF91A4F-CB49-4FCA-B6A2-17B8B56F7876}"/>
    <cellStyle name="Comma 48 5 3 3 2" xfId="42486" xr:uid="{773DA5A8-C0D0-4C2D-8C05-01E394B82212}"/>
    <cellStyle name="Comma 48 5 3 4" xfId="32020" xr:uid="{B64BD81D-55E0-4F35-A609-B86505814247}"/>
    <cellStyle name="Comma 48 5 4" xfId="11841" xr:uid="{A1B25C85-D00B-4676-856D-7CBA86EC15BD}"/>
    <cellStyle name="Comma 48 5 4 2" xfId="17077" xr:uid="{AAFDAAA2-20A0-4B8D-80C6-ADB00307FBCF}"/>
    <cellStyle name="Comma 48 5 4 2 2" xfId="27543" xr:uid="{C8502927-2FA7-4A9D-B655-BAEFA33A3EFC}"/>
    <cellStyle name="Comma 48 5 4 2 2 2" xfId="49212" xr:uid="{C3E39E6B-AB40-4B2D-9518-3AD6E8376C68}"/>
    <cellStyle name="Comma 48 5 4 2 3" xfId="38746" xr:uid="{9F30C0A8-0D95-4AC4-AE0C-0A5B1CA516FB}"/>
    <cellStyle name="Comma 48 5 4 3" xfId="22311" xr:uid="{1F941CA4-D8E9-40E3-9722-C0283B03B181}"/>
    <cellStyle name="Comma 48 5 4 3 2" xfId="43980" xr:uid="{11B85890-C856-4FE1-884C-6ADFD544BC16}"/>
    <cellStyle name="Comma 48 5 4 4" xfId="33514" xr:uid="{73D29039-5A25-4B1B-B6A1-DC0B61F52774}"/>
    <cellStyle name="Comma 48 5 5" xfId="14084" xr:uid="{8737610B-6EAE-4CEE-A377-BF5544B86FC8}"/>
    <cellStyle name="Comma 48 5 5 2" xfId="19316" xr:uid="{CC30D6C5-F810-4C17-82AC-A902B290A007}"/>
    <cellStyle name="Comma 48 5 5 2 2" xfId="29782" xr:uid="{8D8D10A1-9AF1-4125-B033-EE3DA8780350}"/>
    <cellStyle name="Comma 48 5 5 2 2 2" xfId="51451" xr:uid="{2D0522A1-FB11-4F48-ABC8-8474C9B27399}"/>
    <cellStyle name="Comma 48 5 5 2 3" xfId="40985" xr:uid="{937D0D06-F9A9-4846-B9D1-C5C7BAFC638D}"/>
    <cellStyle name="Comma 48 5 5 3" xfId="24550" xr:uid="{B5B55B99-6659-4A04-A819-F5283C8278C6}"/>
    <cellStyle name="Comma 48 5 5 3 2" xfId="46219" xr:uid="{D568AA2B-2F4A-4704-953E-0DA55CB5EBD8}"/>
    <cellStyle name="Comma 48 5 5 4" xfId="35753" xr:uid="{0C8DA5DF-1026-4EEA-AC23-6BFE5B6445EB}"/>
    <cellStyle name="Comma 48 5 6" xfId="14837" xr:uid="{74157D2D-894A-4527-BB79-ED6BF25995FB}"/>
    <cellStyle name="Comma 48 5 6 2" xfId="25303" xr:uid="{32C9239C-1586-41D7-974C-AEF283BA5200}"/>
    <cellStyle name="Comma 48 5 6 2 2" xfId="46972" xr:uid="{D0F8DC37-DD54-4623-B6AC-A15155D8BE06}"/>
    <cellStyle name="Comma 48 5 6 3" xfId="36506" xr:uid="{856BA520-2A8C-426C-A5A6-EF38099CB0DB}"/>
    <cellStyle name="Comma 48 5 7" xfId="20071" xr:uid="{8BA1C03B-CA28-4AFF-A00A-5ACA08EED9F2}"/>
    <cellStyle name="Comma 48 5 7 2" xfId="41740" xr:uid="{420DFDED-19B4-4299-A010-7A13F7D5550E}"/>
    <cellStyle name="Comma 48 5 8" xfId="31274" xr:uid="{F297CFE2-F75D-4588-9626-C78B563B782A}"/>
    <cellStyle name="Comma 48 6" xfId="13342" xr:uid="{8532E110-CEB0-493D-AF02-0A8088E0C213}"/>
    <cellStyle name="Comma 48 6 2" xfId="18574" xr:uid="{69F08FF8-2800-4A1D-B4AA-00ECC2AEA7D6}"/>
    <cellStyle name="Comma 48 6 2 2" xfId="29040" xr:uid="{125E41E5-D160-42FB-A3E7-37B4E4BC51D5}"/>
    <cellStyle name="Comma 48 6 2 2 2" xfId="50709" xr:uid="{F4C7275E-DAE5-4C9B-AB09-D353889B874F}"/>
    <cellStyle name="Comma 48 6 2 3" xfId="40243" xr:uid="{6FBAB1A0-1A09-4EC4-BCD4-6C5CACCA0F05}"/>
    <cellStyle name="Comma 48 6 3" xfId="23808" xr:uid="{A497D533-D3F3-489F-BBCD-27101109EE4D}"/>
    <cellStyle name="Comma 48 6 3 2" xfId="45477" xr:uid="{866A2E26-A01E-40EC-9B3C-1C1D4A45ACBE}"/>
    <cellStyle name="Comma 48 6 4" xfId="35011" xr:uid="{8987A0B9-6F90-4825-BD20-7DCEAE52BA55}"/>
    <cellStyle name="Comma 48 7" xfId="30532" xr:uid="{9E218B26-ABD1-4CC4-9926-1D525F030DC5}"/>
    <cellStyle name="Comma 49" xfId="329" xr:uid="{00000000-0005-0000-0000-00008F020000}"/>
    <cellStyle name="Comma 49 2" xfId="424" xr:uid="{00000000-0005-0000-0000-000090020000}"/>
    <cellStyle name="Comma 49 3" xfId="533" xr:uid="{00000000-0005-0000-0000-000091020000}"/>
    <cellStyle name="Comma 49 3 2" xfId="9306" xr:uid="{00000000-0005-0000-0000-000092020000}"/>
    <cellStyle name="Comma 49 3 2 2" xfId="10055" xr:uid="{5F4147CD-EA8E-4CBD-A50F-FE75FB428EC1}"/>
    <cellStyle name="Comma 49 3 2 2 2" xfId="11564" xr:uid="{7B88F8E3-6115-4139-AB37-CD34EE2F2047}"/>
    <cellStyle name="Comma 49 3 2 2 2 2" xfId="13058" xr:uid="{74C3FDA7-644A-419D-9141-6708F3B51F24}"/>
    <cellStyle name="Comma 49 3 2 2 2 2 2" xfId="18294" xr:uid="{7563CB6C-528D-44E9-AE54-11A7BF3E3E54}"/>
    <cellStyle name="Comma 49 3 2 2 2 2 2 2" xfId="28760" xr:uid="{24527DF0-F8BA-4F5A-BA0B-BB0F8AA5AAFD}"/>
    <cellStyle name="Comma 49 3 2 2 2 2 2 2 2" xfId="50429" xr:uid="{F201C11A-5FC2-4215-9470-2F6B4F562845}"/>
    <cellStyle name="Comma 49 3 2 2 2 2 2 3" xfId="39963" xr:uid="{B8A852BD-6EDF-47AF-AD03-D0F6B7D5FC62}"/>
    <cellStyle name="Comma 49 3 2 2 2 2 3" xfId="23528" xr:uid="{CDCC799D-4AF3-424E-9125-3956587D80E2}"/>
    <cellStyle name="Comma 49 3 2 2 2 2 3 2" xfId="45197" xr:uid="{C93104AE-03F3-456D-AE17-81DA63E11B53}"/>
    <cellStyle name="Comma 49 3 2 2 2 2 4" xfId="34731" xr:uid="{D9AB6122-F006-4A7A-9613-3ADFD53EB8C8}"/>
    <cellStyle name="Comma 49 3 2 2 2 3" xfId="16800" xr:uid="{A8A29D4D-0B10-45BA-BE70-B47FEF87CA85}"/>
    <cellStyle name="Comma 49 3 2 2 2 3 2" xfId="27266" xr:uid="{7B473C48-6745-4B8A-9BFC-2E1554D442D7}"/>
    <cellStyle name="Comma 49 3 2 2 2 3 2 2" xfId="48935" xr:uid="{16D25401-0375-45C6-A079-25942E23EA09}"/>
    <cellStyle name="Comma 49 3 2 2 2 3 3" xfId="38469" xr:uid="{69E6CB87-EC03-42C8-AF7A-70C011851378}"/>
    <cellStyle name="Comma 49 3 2 2 2 4" xfId="22034" xr:uid="{19D5F4FC-BF18-4CED-8558-C3237F072518}"/>
    <cellStyle name="Comma 49 3 2 2 2 4 2" xfId="43703" xr:uid="{B3263FB2-DE69-4BED-92E4-422B180567F4}"/>
    <cellStyle name="Comma 49 3 2 2 2 5" xfId="33237" xr:uid="{789D7317-07B9-4D38-BCB1-AB275798658E}"/>
    <cellStyle name="Comma 49 3 2 2 3" xfId="10817" xr:uid="{72ABDFA1-8D24-41BB-AFDC-93BAF761AC46}"/>
    <cellStyle name="Comma 49 3 2 2 3 2" xfId="16053" xr:uid="{C6FCBD37-977F-4837-BB38-D7205069FFB7}"/>
    <cellStyle name="Comma 49 3 2 2 3 2 2" xfId="26519" xr:uid="{B7ED8DD3-2758-4172-9934-6C3C8A7F54E5}"/>
    <cellStyle name="Comma 49 3 2 2 3 2 2 2" xfId="48188" xr:uid="{D3BD9FEB-C4A2-44BC-9F7A-807CCB88A62D}"/>
    <cellStyle name="Comma 49 3 2 2 3 2 3" xfId="37722" xr:uid="{2D9C05D6-A421-40B4-A987-021286966FC0}"/>
    <cellStyle name="Comma 49 3 2 2 3 3" xfId="21287" xr:uid="{D675C38A-D890-4F30-AA15-4705761D5FE5}"/>
    <cellStyle name="Comma 49 3 2 2 3 3 2" xfId="42956" xr:uid="{5DC69831-478C-48F0-A4F8-82F75AD149E1}"/>
    <cellStyle name="Comma 49 3 2 2 3 4" xfId="32490" xr:uid="{A74E5CD5-17D7-471C-AF56-D1AFCFF1B6E3}"/>
    <cellStyle name="Comma 49 3 2 2 4" xfId="12311" xr:uid="{29E47780-44F1-4E1C-96FA-076D73437E6D}"/>
    <cellStyle name="Comma 49 3 2 2 4 2" xfId="17547" xr:uid="{B7DA25CB-F5E2-4DCD-BE35-357CA969D91B}"/>
    <cellStyle name="Comma 49 3 2 2 4 2 2" xfId="28013" xr:uid="{6E633367-6876-4E81-863C-6EBCF754EEA7}"/>
    <cellStyle name="Comma 49 3 2 2 4 2 2 2" xfId="49682" xr:uid="{649929FA-4829-4B9F-8974-9A17C80F6F84}"/>
    <cellStyle name="Comma 49 3 2 2 4 2 3" xfId="39216" xr:uid="{03D36287-41C0-4FEF-9DE5-8435E9C6BCFA}"/>
    <cellStyle name="Comma 49 3 2 2 4 3" xfId="22781" xr:uid="{9B2E52DE-6C98-4894-826C-5DB778A5484D}"/>
    <cellStyle name="Comma 49 3 2 2 4 3 2" xfId="44450" xr:uid="{88676EB7-D4F0-4199-8815-52542A7CDA95}"/>
    <cellStyle name="Comma 49 3 2 2 4 4" xfId="33984" xr:uid="{5FE9CFCB-B3A8-4069-87C4-71029DFF572F}"/>
    <cellStyle name="Comma 49 3 2 2 5" xfId="14554" xr:uid="{5C0586E0-5FB4-49E1-A28A-4EAA2AA5A06F}"/>
    <cellStyle name="Comma 49 3 2 2 5 2" xfId="19786" xr:uid="{F703C721-EB35-4CF7-88F4-F66FB0B87EAE}"/>
    <cellStyle name="Comma 49 3 2 2 5 2 2" xfId="30252" xr:uid="{665179AC-F83E-4318-A2F5-F6CDA2EE78D6}"/>
    <cellStyle name="Comma 49 3 2 2 5 2 2 2" xfId="51921" xr:uid="{D1E29249-BFB8-4D5A-AD5E-900C6BE2D600}"/>
    <cellStyle name="Comma 49 3 2 2 5 2 3" xfId="41455" xr:uid="{280F8CBF-0019-4D03-A4D3-539A9DB350F6}"/>
    <cellStyle name="Comma 49 3 2 2 5 3" xfId="25020" xr:uid="{8FA98F3B-3946-4DD9-9BF6-EA2D3F91218E}"/>
    <cellStyle name="Comma 49 3 2 2 5 3 2" xfId="46689" xr:uid="{EB002B20-9277-4FDA-9335-0659A0F16D4F}"/>
    <cellStyle name="Comma 49 3 2 2 5 4" xfId="36223" xr:uid="{CDDB3BA6-3BC1-4E36-BED0-1609D0FDE286}"/>
    <cellStyle name="Comma 49 3 2 2 6" xfId="15307" xr:uid="{864D458A-BAAB-4257-8800-51F7F97402C0}"/>
    <cellStyle name="Comma 49 3 2 2 6 2" xfId="25773" xr:uid="{A3C49A31-0E52-426F-8EDA-3A6A0D84C75A}"/>
    <cellStyle name="Comma 49 3 2 2 6 2 2" xfId="47442" xr:uid="{D52A340E-1BA0-4B2D-B444-1438B2562AF4}"/>
    <cellStyle name="Comma 49 3 2 2 6 3" xfId="36976" xr:uid="{06F02DB9-5250-4A9E-8936-A3284759735F}"/>
    <cellStyle name="Comma 49 3 2 2 7" xfId="20541" xr:uid="{D0862BD2-B6C8-4775-BA70-8DF3C2215E55}"/>
    <cellStyle name="Comma 49 3 2 2 7 2" xfId="42210" xr:uid="{E963E05A-2ADE-4136-885D-5FFEC3415AEC}"/>
    <cellStyle name="Comma 49 3 2 2 8" xfId="31744" xr:uid="{98C711B2-E717-4923-A4CB-FFB0B8874E7D}"/>
    <cellStyle name="Comma 49 3 2 3" xfId="13809" xr:uid="{B45AED18-5492-4E1F-8EEE-49B4ABBC25EE}"/>
    <cellStyle name="Comma 49 3 2 3 2" xfId="19041" xr:uid="{FCF17E40-850A-4B9F-914B-EB78A1F12B7E}"/>
    <cellStyle name="Comma 49 3 2 3 2 2" xfId="29507" xr:uid="{CA1B6BB3-BC73-4AA8-8791-9BA4B9741BBD}"/>
    <cellStyle name="Comma 49 3 2 3 2 2 2" xfId="51176" xr:uid="{A7A2B693-22A7-47B2-AC90-20ABE81AEB90}"/>
    <cellStyle name="Comma 49 3 2 3 2 3" xfId="40710" xr:uid="{D7799B2B-5B7D-4BF9-91F0-C9CEBA6CB1B3}"/>
    <cellStyle name="Comma 49 3 2 3 3" xfId="24275" xr:uid="{1CCA677E-9400-42FF-8EEB-51C68422F909}"/>
    <cellStyle name="Comma 49 3 2 3 3 2" xfId="45944" xr:uid="{44778938-2FCB-4D11-9975-0B81822DA5BF}"/>
    <cellStyle name="Comma 49 3 2 3 4" xfId="35478" xr:uid="{DC31B732-42C7-461C-B0B1-FF688DF18F81}"/>
    <cellStyle name="Comma 49 3 2 4" xfId="30999" xr:uid="{7614A66D-BA1C-4434-A8AD-57E23D95876B}"/>
    <cellStyle name="Comma 49 3 3" xfId="9681" xr:uid="{A1F13105-647A-4CF4-AD1D-E5738C9262BF}"/>
    <cellStyle name="Comma 49 3 3 2" xfId="11190" xr:uid="{1CC8F02F-7BDC-48A7-91F2-05E5BEF34C82}"/>
    <cellStyle name="Comma 49 3 3 2 2" xfId="12684" xr:uid="{3486D8B5-D7E0-4806-BE51-374A08B140F2}"/>
    <cellStyle name="Comma 49 3 3 2 2 2" xfId="17920" xr:uid="{E71B2C15-A016-45B7-99EF-2C46CC702161}"/>
    <cellStyle name="Comma 49 3 3 2 2 2 2" xfId="28386" xr:uid="{907CA148-C451-448F-9ACF-C3FC206F245E}"/>
    <cellStyle name="Comma 49 3 3 2 2 2 2 2" xfId="50055" xr:uid="{1BBA6FBC-848F-42E3-B40D-869701B95508}"/>
    <cellStyle name="Comma 49 3 3 2 2 2 3" xfId="39589" xr:uid="{2C140FCF-2F01-461C-ACA8-EF450267F1E1}"/>
    <cellStyle name="Comma 49 3 3 2 2 3" xfId="23154" xr:uid="{CC4E9689-149A-4BCF-8C40-A4A242509E74}"/>
    <cellStyle name="Comma 49 3 3 2 2 3 2" xfId="44823" xr:uid="{B5DF9B1C-CE8D-4526-B1F5-32E72A813DAB}"/>
    <cellStyle name="Comma 49 3 3 2 2 4" xfId="34357" xr:uid="{DF1FEF60-3206-4CE7-989E-3F70187454F4}"/>
    <cellStyle name="Comma 49 3 3 2 3" xfId="16426" xr:uid="{C494E438-4E23-410B-987B-9016907DE988}"/>
    <cellStyle name="Comma 49 3 3 2 3 2" xfId="26892" xr:uid="{0164E074-48C4-462D-8E27-A22E750DC411}"/>
    <cellStyle name="Comma 49 3 3 2 3 2 2" xfId="48561" xr:uid="{57354106-1F23-4066-B5E4-3D37942D4120}"/>
    <cellStyle name="Comma 49 3 3 2 3 3" xfId="38095" xr:uid="{5615E9AA-F73D-49D4-99F7-297B10E5A4D9}"/>
    <cellStyle name="Comma 49 3 3 2 4" xfId="21660" xr:uid="{D19005F1-F320-41FB-A78F-C2BCABF43262}"/>
    <cellStyle name="Comma 49 3 3 2 4 2" xfId="43329" xr:uid="{12E98860-CBE9-40EE-9031-6008E68DDBB8}"/>
    <cellStyle name="Comma 49 3 3 2 5" xfId="32863" xr:uid="{51EC19B9-878A-4BE7-A137-70FFC5C65A53}"/>
    <cellStyle name="Comma 49 3 3 3" xfId="10443" xr:uid="{B6BD3956-F7DB-490A-95A8-CFB31D3AE0B7}"/>
    <cellStyle name="Comma 49 3 3 3 2" xfId="15679" xr:uid="{FBA677C8-8C17-4F84-87E3-D4FE626B30A1}"/>
    <cellStyle name="Comma 49 3 3 3 2 2" xfId="26145" xr:uid="{48204340-DAFA-4760-845D-5E3687910304}"/>
    <cellStyle name="Comma 49 3 3 3 2 2 2" xfId="47814" xr:uid="{10250AE7-CB45-4BC9-B11A-4E8CB172BD34}"/>
    <cellStyle name="Comma 49 3 3 3 2 3" xfId="37348" xr:uid="{7395DD63-FDED-4CAA-A171-568F2559BA00}"/>
    <cellStyle name="Comma 49 3 3 3 3" xfId="20913" xr:uid="{ADFB3D21-FA96-45D9-9747-8068D75E3D34}"/>
    <cellStyle name="Comma 49 3 3 3 3 2" xfId="42582" xr:uid="{A9FBB082-AD55-44FE-A256-198945837B9F}"/>
    <cellStyle name="Comma 49 3 3 3 4" xfId="32116" xr:uid="{54C580B7-9EFD-48F8-B6D1-AB314D5B007C}"/>
    <cellStyle name="Comma 49 3 3 4" xfId="11937" xr:uid="{7C8FC837-89F2-4F03-AE56-E10EEBC71247}"/>
    <cellStyle name="Comma 49 3 3 4 2" xfId="17173" xr:uid="{88D82527-6640-4EA1-9CFA-7CCC69575E87}"/>
    <cellStyle name="Comma 49 3 3 4 2 2" xfId="27639" xr:uid="{BFF1EFD5-416A-4CE0-949D-8D46BC817E03}"/>
    <cellStyle name="Comma 49 3 3 4 2 2 2" xfId="49308" xr:uid="{D6A57144-960C-44BB-9C3A-5C1E6584BB20}"/>
    <cellStyle name="Comma 49 3 3 4 2 3" xfId="38842" xr:uid="{25488D9A-1608-4F62-89A1-DE561B598350}"/>
    <cellStyle name="Comma 49 3 3 4 3" xfId="22407" xr:uid="{50A761D6-6D79-4262-8156-2346E65578D0}"/>
    <cellStyle name="Comma 49 3 3 4 3 2" xfId="44076" xr:uid="{B3550650-04AB-4631-956A-D205580794DF}"/>
    <cellStyle name="Comma 49 3 3 4 4" xfId="33610" xr:uid="{6CAA8708-7A07-427B-A6FC-56C469CAD595}"/>
    <cellStyle name="Comma 49 3 3 5" xfId="14180" xr:uid="{70E1A7A0-613C-4EAB-B2FC-1EE665633B11}"/>
    <cellStyle name="Comma 49 3 3 5 2" xfId="19412" xr:uid="{A725E01D-05BF-4B92-B329-B1AB3B54FA11}"/>
    <cellStyle name="Comma 49 3 3 5 2 2" xfId="29878" xr:uid="{E21FF435-0877-4E74-88AE-9951E5B9AB57}"/>
    <cellStyle name="Comma 49 3 3 5 2 2 2" xfId="51547" xr:uid="{E1504C89-C37D-4EC9-8FC2-E41718E5F72E}"/>
    <cellStyle name="Comma 49 3 3 5 2 3" xfId="41081" xr:uid="{BE2DB555-DC41-43FF-A55F-4A635A1A78FC}"/>
    <cellStyle name="Comma 49 3 3 5 3" xfId="24646" xr:uid="{7AD86039-0BE2-4608-9867-13013D214680}"/>
    <cellStyle name="Comma 49 3 3 5 3 2" xfId="46315" xr:uid="{1CB5F2B8-D71C-4D3E-9DE0-89CE50662E84}"/>
    <cellStyle name="Comma 49 3 3 5 4" xfId="35849" xr:uid="{AD65B2D1-C2F1-42AF-831F-FA82D7917ABE}"/>
    <cellStyle name="Comma 49 3 3 6" xfId="14933" xr:uid="{7C4E95D7-C7E4-4439-80A1-E7C7E63AA98C}"/>
    <cellStyle name="Comma 49 3 3 6 2" xfId="25399" xr:uid="{0797BB89-B4AB-46A4-8514-E0A982E418BC}"/>
    <cellStyle name="Comma 49 3 3 6 2 2" xfId="47068" xr:uid="{2A3173C9-8F1B-40B2-9E42-5E005E81EA82}"/>
    <cellStyle name="Comma 49 3 3 6 3" xfId="36602" xr:uid="{B27A2A66-FD86-487E-861F-0B423F5D4B15}"/>
    <cellStyle name="Comma 49 3 3 7" xfId="20167" xr:uid="{218343F7-EA57-48E5-B4BC-49E3E7416378}"/>
    <cellStyle name="Comma 49 3 3 7 2" xfId="41836" xr:uid="{911BDBE6-5096-4335-A473-6BBD1E9AF12E}"/>
    <cellStyle name="Comma 49 3 3 8" xfId="31370" xr:uid="{E9DCB9F3-33DA-45CC-9B41-553AC562159C}"/>
    <cellStyle name="Comma 49 3 4" xfId="13438" xr:uid="{84402222-E7E5-46A8-B617-8237B950B7AD}"/>
    <cellStyle name="Comma 49 3 4 2" xfId="18670" xr:uid="{FF678571-BBF2-4BDA-89FC-91D478603F90}"/>
    <cellStyle name="Comma 49 3 4 2 2" xfId="29136" xr:uid="{425B619D-B379-4383-AA46-98EA299DE0FD}"/>
    <cellStyle name="Comma 49 3 4 2 2 2" xfId="50805" xr:uid="{8B46ECD3-D7A0-4FCB-AAC7-D3D94170C5F3}"/>
    <cellStyle name="Comma 49 3 4 2 3" xfId="40339" xr:uid="{CC7D7D66-752C-4753-9192-AF6237C9B094}"/>
    <cellStyle name="Comma 49 3 4 3" xfId="23904" xr:uid="{703B5435-DA4B-4C97-A0DD-E57A7478177C}"/>
    <cellStyle name="Comma 49 3 4 3 2" xfId="45573" xr:uid="{AEAC8567-C579-4086-B0C2-9E980DAD3F7C}"/>
    <cellStyle name="Comma 49 3 4 4" xfId="35107" xr:uid="{33F00CFE-D83F-47C3-8180-FA162640ABC2}"/>
    <cellStyle name="Comma 49 3 5" xfId="30628" xr:uid="{EA65A9B9-BB23-4283-A372-52B75FE9B427}"/>
    <cellStyle name="Comma 49 4" xfId="9203" xr:uid="{00000000-0005-0000-0000-000093020000}"/>
    <cellStyle name="Comma 49 4 2" xfId="9952" xr:uid="{95C02393-9633-446A-9BD9-951BE090B275}"/>
    <cellStyle name="Comma 49 4 2 2" xfId="11461" xr:uid="{B4E5FC5C-B469-4751-98E1-B10463E9FD39}"/>
    <cellStyle name="Comma 49 4 2 2 2" xfId="12955" xr:uid="{8AE0261B-EC62-4CA8-BE1C-2FBF5BB732BB}"/>
    <cellStyle name="Comma 49 4 2 2 2 2" xfId="18191" xr:uid="{819D18A2-FF58-4BA5-90E7-5772532FAA5C}"/>
    <cellStyle name="Comma 49 4 2 2 2 2 2" xfId="28657" xr:uid="{758C540B-31FF-4ED3-BABE-8832F865655C}"/>
    <cellStyle name="Comma 49 4 2 2 2 2 2 2" xfId="50326" xr:uid="{4488879E-D090-4E39-ADC2-253AC52BCAB6}"/>
    <cellStyle name="Comma 49 4 2 2 2 2 3" xfId="39860" xr:uid="{AC93A784-5879-4BED-A19D-AE0369CF6AF1}"/>
    <cellStyle name="Comma 49 4 2 2 2 3" xfId="23425" xr:uid="{37E2110E-6184-4486-A47D-62AF33CA4350}"/>
    <cellStyle name="Comma 49 4 2 2 2 3 2" xfId="45094" xr:uid="{0E5E8643-6C3C-4A4C-981E-65FA5C20A27E}"/>
    <cellStyle name="Comma 49 4 2 2 2 4" xfId="34628" xr:uid="{E1D2E136-A9C3-478C-8026-4152B6A3C030}"/>
    <cellStyle name="Comma 49 4 2 2 3" xfId="16697" xr:uid="{D029492A-6FB7-4544-9880-DF3AABCAA0FF}"/>
    <cellStyle name="Comma 49 4 2 2 3 2" xfId="27163" xr:uid="{8BE1CDB4-D11E-456D-90CB-0637DF51A6CE}"/>
    <cellStyle name="Comma 49 4 2 2 3 2 2" xfId="48832" xr:uid="{BA9C243A-EEC0-441C-9C44-04FF81B77129}"/>
    <cellStyle name="Comma 49 4 2 2 3 3" xfId="38366" xr:uid="{121477DD-E1A4-4095-972F-BAD47F23C683}"/>
    <cellStyle name="Comma 49 4 2 2 4" xfId="21931" xr:uid="{EAF807DD-9D85-4ED7-BAA3-5AB31763BA3D}"/>
    <cellStyle name="Comma 49 4 2 2 4 2" xfId="43600" xr:uid="{874FE0ED-F50D-4ECB-9A19-AE84A898B3E8}"/>
    <cellStyle name="Comma 49 4 2 2 5" xfId="33134" xr:uid="{721E9449-F2BC-4500-9796-7B42F0F301E3}"/>
    <cellStyle name="Comma 49 4 2 3" xfId="10714" xr:uid="{49F0246C-0296-462A-B51F-5BE5A595D0EA}"/>
    <cellStyle name="Comma 49 4 2 3 2" xfId="15950" xr:uid="{C0C9BF11-0A28-4E6B-9569-3EA3BD6EE9AD}"/>
    <cellStyle name="Comma 49 4 2 3 2 2" xfId="26416" xr:uid="{70C5DA6F-0C67-4B70-A165-E35F0DCE281C}"/>
    <cellStyle name="Comma 49 4 2 3 2 2 2" xfId="48085" xr:uid="{0380254D-80EC-4BF6-9DEB-2A49AFEE4CA6}"/>
    <cellStyle name="Comma 49 4 2 3 2 3" xfId="37619" xr:uid="{F61AD593-74E9-4CDC-BDD5-78008971CA0A}"/>
    <cellStyle name="Comma 49 4 2 3 3" xfId="21184" xr:uid="{2DFF222B-7594-4C93-B4EA-A484F34CD6AB}"/>
    <cellStyle name="Comma 49 4 2 3 3 2" xfId="42853" xr:uid="{DDD41361-CC85-4DD2-B69E-9FF23202E2C1}"/>
    <cellStyle name="Comma 49 4 2 3 4" xfId="32387" xr:uid="{E65EBCBB-E800-4EBA-BB81-8EED0F2C853C}"/>
    <cellStyle name="Comma 49 4 2 4" xfId="12208" xr:uid="{8AB9B9F9-633A-4C11-A845-9722ABB11387}"/>
    <cellStyle name="Comma 49 4 2 4 2" xfId="17444" xr:uid="{38F9AE99-7595-475E-A8FA-482845D66566}"/>
    <cellStyle name="Comma 49 4 2 4 2 2" xfId="27910" xr:uid="{674E7FD2-CFEB-493B-BD84-26496B450C46}"/>
    <cellStyle name="Comma 49 4 2 4 2 2 2" xfId="49579" xr:uid="{F4B20575-C0D9-4BDC-818E-D76D8412E22C}"/>
    <cellStyle name="Comma 49 4 2 4 2 3" xfId="39113" xr:uid="{FF1CB878-82F2-4F1A-8F65-0B05729D1EEE}"/>
    <cellStyle name="Comma 49 4 2 4 3" xfId="22678" xr:uid="{DAF5CD93-5EBC-4FFB-8EA2-74B18F701D22}"/>
    <cellStyle name="Comma 49 4 2 4 3 2" xfId="44347" xr:uid="{5078D71B-6089-4586-A4FE-BDF06C777696}"/>
    <cellStyle name="Comma 49 4 2 4 4" xfId="33881" xr:uid="{6B8DB4E9-A505-438D-ABC6-BA93FC8B4548}"/>
    <cellStyle name="Comma 49 4 2 5" xfId="14451" xr:uid="{2B046FFD-D63D-47C9-9452-E8ECF6A04279}"/>
    <cellStyle name="Comma 49 4 2 5 2" xfId="19683" xr:uid="{4959BD19-89A6-424B-97A6-6C77216E09AF}"/>
    <cellStyle name="Comma 49 4 2 5 2 2" xfId="30149" xr:uid="{C322C017-AC0C-4347-B7B4-A30C47215D58}"/>
    <cellStyle name="Comma 49 4 2 5 2 2 2" xfId="51818" xr:uid="{BB5A1F82-8DB8-4467-BEB5-3755B601EC1B}"/>
    <cellStyle name="Comma 49 4 2 5 2 3" xfId="41352" xr:uid="{7658D45D-F5A6-403C-93B1-0621619FBCAD}"/>
    <cellStyle name="Comma 49 4 2 5 3" xfId="24917" xr:uid="{29AFE9FF-A9E6-4247-A13C-ABF1B8408A59}"/>
    <cellStyle name="Comma 49 4 2 5 3 2" xfId="46586" xr:uid="{64A0638D-E0EB-47C3-A098-366C9783032F}"/>
    <cellStyle name="Comma 49 4 2 5 4" xfId="36120" xr:uid="{801AA106-6C3B-44C5-876F-CB798DD0951A}"/>
    <cellStyle name="Comma 49 4 2 6" xfId="15204" xr:uid="{5AAF451D-9D44-4D65-BD7C-02BD64490748}"/>
    <cellStyle name="Comma 49 4 2 6 2" xfId="25670" xr:uid="{208F5019-A705-4B75-9FBF-E1B4B116CC0D}"/>
    <cellStyle name="Comma 49 4 2 6 2 2" xfId="47339" xr:uid="{AC91C2FB-1D6A-48BE-A5CD-B9E8E556348C}"/>
    <cellStyle name="Comma 49 4 2 6 3" xfId="36873" xr:uid="{20C7E7E4-0188-467D-B5B1-2101CE9880DE}"/>
    <cellStyle name="Comma 49 4 2 7" xfId="20438" xr:uid="{442ED615-01CA-44BB-8F4B-26C7AFD3C0CC}"/>
    <cellStyle name="Comma 49 4 2 7 2" xfId="42107" xr:uid="{BED1C97A-EC52-4391-93DB-19E229B6E8FA}"/>
    <cellStyle name="Comma 49 4 2 8" xfId="31641" xr:uid="{F3123AF0-96FC-405A-A90A-627705E44FC0}"/>
    <cellStyle name="Comma 49 4 3" xfId="13706" xr:uid="{3D29B077-DB91-436D-A825-1F7F8088A7DA}"/>
    <cellStyle name="Comma 49 4 3 2" xfId="18938" xr:uid="{DCDC8BA6-DC30-49EC-ABD4-E9E9133EA1BD}"/>
    <cellStyle name="Comma 49 4 3 2 2" xfId="29404" xr:uid="{AF33B754-F24F-4BD6-A6BC-8F49CDF65987}"/>
    <cellStyle name="Comma 49 4 3 2 2 2" xfId="51073" xr:uid="{D9C54D21-6907-4B39-ABC1-8A71DE3B5844}"/>
    <cellStyle name="Comma 49 4 3 2 3" xfId="40607" xr:uid="{7ADDF870-A49C-4B60-B7EA-3CC62EB6DA8E}"/>
    <cellStyle name="Comma 49 4 3 3" xfId="24172" xr:uid="{74CEA19B-2FE7-4D94-B207-7D6C3D698020}"/>
    <cellStyle name="Comma 49 4 3 3 2" xfId="45841" xr:uid="{4DFD253B-F53C-4D1D-A848-B73B30667DD8}"/>
    <cellStyle name="Comma 49 4 3 4" xfId="35375" xr:uid="{8DEFAD6D-FDFE-4618-94F4-6B93926B8794}"/>
    <cellStyle name="Comma 49 4 4" xfId="30896" xr:uid="{6A91A877-282B-4ED4-9CDC-66FA530F913D}"/>
    <cellStyle name="Comma 49 5" xfId="9578" xr:uid="{D3D75FDA-A7DE-443E-B13E-571D2A657932}"/>
    <cellStyle name="Comma 49 5 2" xfId="11087" xr:uid="{DFF892D3-5291-4BBB-9C97-77AE2EFFD61A}"/>
    <cellStyle name="Comma 49 5 2 2" xfId="12581" xr:uid="{87D4087F-E625-41F9-A640-C466C872EEE5}"/>
    <cellStyle name="Comma 49 5 2 2 2" xfId="17817" xr:uid="{28B84D3C-5464-4459-9B9A-325FF270E2F0}"/>
    <cellStyle name="Comma 49 5 2 2 2 2" xfId="28283" xr:uid="{F35BB7B8-E1D9-4E5B-97A9-4AFA60A17912}"/>
    <cellStyle name="Comma 49 5 2 2 2 2 2" xfId="49952" xr:uid="{0E3720BC-75DD-4E08-87D7-A4F33321DC7C}"/>
    <cellStyle name="Comma 49 5 2 2 2 3" xfId="39486" xr:uid="{1AB47199-CE2A-4719-BAD3-2E3303D70C22}"/>
    <cellStyle name="Comma 49 5 2 2 3" xfId="23051" xr:uid="{7CAF06DD-9E89-45DB-8844-9698F8E0C2DF}"/>
    <cellStyle name="Comma 49 5 2 2 3 2" xfId="44720" xr:uid="{2CF0DB30-78D9-4510-BE62-6AD6715E41C8}"/>
    <cellStyle name="Comma 49 5 2 2 4" xfId="34254" xr:uid="{00C54656-E517-4710-BA2E-2F373804B31A}"/>
    <cellStyle name="Comma 49 5 2 3" xfId="16323" xr:uid="{E845EC5E-3813-4E20-9B89-0C8EA7E90633}"/>
    <cellStyle name="Comma 49 5 2 3 2" xfId="26789" xr:uid="{263949C5-094C-4D46-A647-3B5E89464C87}"/>
    <cellStyle name="Comma 49 5 2 3 2 2" xfId="48458" xr:uid="{1071F87A-D894-45DC-91E6-03E5D89E4FD3}"/>
    <cellStyle name="Comma 49 5 2 3 3" xfId="37992" xr:uid="{E7B4EA1D-9FAF-4C01-A165-0B8C7B4715C9}"/>
    <cellStyle name="Comma 49 5 2 4" xfId="21557" xr:uid="{1DCCBD5E-C384-41D7-9689-40D7B0A0C28D}"/>
    <cellStyle name="Comma 49 5 2 4 2" xfId="43226" xr:uid="{BC7908CA-D5EC-4820-BCE2-FF999B5CF54E}"/>
    <cellStyle name="Comma 49 5 2 5" xfId="32760" xr:uid="{D24740F8-F722-4D02-926D-3631BB904AEE}"/>
    <cellStyle name="Comma 49 5 3" xfId="10340" xr:uid="{400B58D1-D2F9-45E1-9CF9-576D37ACDD28}"/>
    <cellStyle name="Comma 49 5 3 2" xfId="15576" xr:uid="{B2E4DDC5-97BF-43FA-B7E3-EE1B80E87953}"/>
    <cellStyle name="Comma 49 5 3 2 2" xfId="26042" xr:uid="{D5A31912-B171-434D-AD89-FD3791FB8F76}"/>
    <cellStyle name="Comma 49 5 3 2 2 2" xfId="47711" xr:uid="{7137DD58-8850-4C81-A2D9-DEBCF5329B33}"/>
    <cellStyle name="Comma 49 5 3 2 3" xfId="37245" xr:uid="{51E01258-4EE8-4B5B-9DD9-1BD48A0BA53A}"/>
    <cellStyle name="Comma 49 5 3 3" xfId="20810" xr:uid="{1F680B1A-5214-455A-9D2E-BC8E10D2A6AA}"/>
    <cellStyle name="Comma 49 5 3 3 2" xfId="42479" xr:uid="{9EDAAB3F-83EC-451A-85B7-36B0D10B30C0}"/>
    <cellStyle name="Comma 49 5 3 4" xfId="32013" xr:uid="{7CCCB13B-1E0B-4E7F-AD0F-917E66284BA6}"/>
    <cellStyle name="Comma 49 5 4" xfId="11834" xr:uid="{48C428C2-C377-48D8-B456-E56338E2F62D}"/>
    <cellStyle name="Comma 49 5 4 2" xfId="17070" xr:uid="{6B05416D-732F-4FD7-B72D-37CEBB53011A}"/>
    <cellStyle name="Comma 49 5 4 2 2" xfId="27536" xr:uid="{FA4ECA5C-CA7E-465C-84C9-52EF083A5866}"/>
    <cellStyle name="Comma 49 5 4 2 2 2" xfId="49205" xr:uid="{EB0C98F5-A4F0-4F67-81F8-191170E334A6}"/>
    <cellStyle name="Comma 49 5 4 2 3" xfId="38739" xr:uid="{3689D01A-994F-4644-9B7F-5ABA8731AD53}"/>
    <cellStyle name="Comma 49 5 4 3" xfId="22304" xr:uid="{8AA499BF-4663-43E8-8AB1-522766B9FB7B}"/>
    <cellStyle name="Comma 49 5 4 3 2" xfId="43973" xr:uid="{19A84F6A-0553-40A6-8FFF-76F7CFCE2FBB}"/>
    <cellStyle name="Comma 49 5 4 4" xfId="33507" xr:uid="{3F4AAFDA-B14E-4186-9B94-BEAEAAA6BD04}"/>
    <cellStyle name="Comma 49 5 5" xfId="14077" xr:uid="{D0F9F388-A5B3-4B6C-B029-9B73E3681459}"/>
    <cellStyle name="Comma 49 5 5 2" xfId="19309" xr:uid="{68E2625F-D6A2-4AC3-A0E5-8C3AAC911062}"/>
    <cellStyle name="Comma 49 5 5 2 2" xfId="29775" xr:uid="{3665F2BB-7B1E-4E63-8E6D-3254EE9CD6E6}"/>
    <cellStyle name="Comma 49 5 5 2 2 2" xfId="51444" xr:uid="{5E8C06D1-3465-4F0B-B0FF-20AD8314CCAA}"/>
    <cellStyle name="Comma 49 5 5 2 3" xfId="40978" xr:uid="{5318F340-688D-4A7B-AAA6-469BE87D871D}"/>
    <cellStyle name="Comma 49 5 5 3" xfId="24543" xr:uid="{D2526640-8AC4-4C6D-BCB2-5C90B119D4AB}"/>
    <cellStyle name="Comma 49 5 5 3 2" xfId="46212" xr:uid="{9333A0E9-419A-4C4F-ABAE-82568D99F51A}"/>
    <cellStyle name="Comma 49 5 5 4" xfId="35746" xr:uid="{4BB24887-C135-40C7-8F97-EFF8A963B296}"/>
    <cellStyle name="Comma 49 5 6" xfId="14830" xr:uid="{5D9380C1-0AF5-4C15-93FA-0F9A05FA72C4}"/>
    <cellStyle name="Comma 49 5 6 2" xfId="25296" xr:uid="{7F5B9811-3D1E-4106-B451-5F40080AAFA5}"/>
    <cellStyle name="Comma 49 5 6 2 2" xfId="46965" xr:uid="{85E21043-D43B-4D54-999D-8589F8A3AB9E}"/>
    <cellStyle name="Comma 49 5 6 3" xfId="36499" xr:uid="{2DB38E40-1FC8-4C25-A2FB-93E800056B51}"/>
    <cellStyle name="Comma 49 5 7" xfId="20064" xr:uid="{6EE24CAF-F925-4EE6-8D27-2F7E7724329B}"/>
    <cellStyle name="Comma 49 5 7 2" xfId="41733" xr:uid="{E7163516-478F-4BA0-884B-7DC350322655}"/>
    <cellStyle name="Comma 49 5 8" xfId="31267" xr:uid="{9DA8F082-3B35-49C2-AAA3-B073862ABD45}"/>
    <cellStyle name="Comma 49 6" xfId="13335" xr:uid="{AD8FFC57-5E0C-4BAE-8EC9-A8D18589434E}"/>
    <cellStyle name="Comma 49 6 2" xfId="18567" xr:uid="{5C10945E-01AA-4A91-B9A5-55EA4AD6E2B8}"/>
    <cellStyle name="Comma 49 6 2 2" xfId="29033" xr:uid="{EC1DF209-B5EF-4E32-A15F-8FE835B71690}"/>
    <cellStyle name="Comma 49 6 2 2 2" xfId="50702" xr:uid="{516C7274-4D3F-464E-BB00-91D74F2E07D0}"/>
    <cellStyle name="Comma 49 6 2 3" xfId="40236" xr:uid="{B5C45D2B-91CF-42FF-9AA7-87DFA1F3599A}"/>
    <cellStyle name="Comma 49 6 3" xfId="23801" xr:uid="{E0208F49-5CF1-4C67-8D24-0A1AE6A32833}"/>
    <cellStyle name="Comma 49 6 3 2" xfId="45470" xr:uid="{18BC9703-A747-4A87-8505-2B10D72A531F}"/>
    <cellStyle name="Comma 49 6 4" xfId="35004" xr:uid="{2418E0CA-C2F6-4C8D-8896-6C8D66DE2B22}"/>
    <cellStyle name="Comma 49 7" xfId="30525" xr:uid="{B88BD359-6DD3-4EF1-A4E9-766285180ADA}"/>
    <cellStyle name="Comma 5" xfId="111" xr:uid="{00000000-0005-0000-0000-000094020000}"/>
    <cellStyle name="Comma 5 2" xfId="416" xr:uid="{00000000-0005-0000-0000-000095020000}"/>
    <cellStyle name="Comma 5 2 2" xfId="9262" xr:uid="{00000000-0005-0000-0000-000096020000}"/>
    <cellStyle name="Comma 5 2 2 2" xfId="10011" xr:uid="{386FDF58-7C1D-431E-9622-220A72F49093}"/>
    <cellStyle name="Comma 5 2 2 2 2" xfId="11520" xr:uid="{4F4EFED0-0BC0-4D12-B766-8D09A92CF847}"/>
    <cellStyle name="Comma 5 2 2 2 2 2" xfId="13014" xr:uid="{2A13F37B-C66B-447C-928A-BB1864503B1E}"/>
    <cellStyle name="Comma 5 2 2 2 2 2 2" xfId="18250" xr:uid="{7437BEED-6A1A-48A8-868B-AECAC64C1C01}"/>
    <cellStyle name="Comma 5 2 2 2 2 2 2 2" xfId="28716" xr:uid="{BDDF804B-4AD7-4775-A57A-052132BA3EAB}"/>
    <cellStyle name="Comma 5 2 2 2 2 2 2 2 2" xfId="50385" xr:uid="{F19C5B7E-1327-42F5-A955-4E155D45D958}"/>
    <cellStyle name="Comma 5 2 2 2 2 2 2 3" xfId="39919" xr:uid="{6D9053A9-A098-4593-A4F6-DBB55C1F154F}"/>
    <cellStyle name="Comma 5 2 2 2 2 2 3" xfId="23484" xr:uid="{EFF5CC97-70B3-41CF-BBE0-B9D909E12916}"/>
    <cellStyle name="Comma 5 2 2 2 2 2 3 2" xfId="45153" xr:uid="{29CEAD71-D399-46C2-86D5-419AAA982D36}"/>
    <cellStyle name="Comma 5 2 2 2 2 2 4" xfId="34687" xr:uid="{BCCB6B76-E990-4F23-A866-CF1041B4CA6E}"/>
    <cellStyle name="Comma 5 2 2 2 2 3" xfId="16756" xr:uid="{58BCB8F4-6693-45E2-895F-FCA02FB79F0A}"/>
    <cellStyle name="Comma 5 2 2 2 2 3 2" xfId="27222" xr:uid="{18DA6C75-C565-42FE-ADBA-7F351466E151}"/>
    <cellStyle name="Comma 5 2 2 2 2 3 2 2" xfId="48891" xr:uid="{D6478DBD-1CF8-4841-A1C0-0A2163C9CBEF}"/>
    <cellStyle name="Comma 5 2 2 2 2 3 3" xfId="38425" xr:uid="{DD92B777-6E2B-41B4-BD46-89B7DF0279CE}"/>
    <cellStyle name="Comma 5 2 2 2 2 4" xfId="21990" xr:uid="{66035461-2F11-47C4-8314-C1B06F013186}"/>
    <cellStyle name="Comma 5 2 2 2 2 4 2" xfId="43659" xr:uid="{5B4B2D21-DE5A-49FA-AD50-F131725776CA}"/>
    <cellStyle name="Comma 5 2 2 2 2 5" xfId="33193" xr:uid="{5E193B01-7426-4FAD-ABC6-D0D0F8EE5196}"/>
    <cellStyle name="Comma 5 2 2 2 3" xfId="10773" xr:uid="{528C17A6-4F46-4F66-B73E-9C5D29EE16D4}"/>
    <cellStyle name="Comma 5 2 2 2 3 2" xfId="16009" xr:uid="{D99DD967-607F-43D8-A7C6-FDCD18B55169}"/>
    <cellStyle name="Comma 5 2 2 2 3 2 2" xfId="26475" xr:uid="{B554188F-DAE2-4063-8B08-67F350150A92}"/>
    <cellStyle name="Comma 5 2 2 2 3 2 2 2" xfId="48144" xr:uid="{4C27D6C6-81D3-4A8A-AAD4-C20C09DAF1F8}"/>
    <cellStyle name="Comma 5 2 2 2 3 2 3" xfId="37678" xr:uid="{A4FC4286-422E-497E-B480-B7B99854BC3F}"/>
    <cellStyle name="Comma 5 2 2 2 3 3" xfId="21243" xr:uid="{CD792C26-9EBA-466A-91F1-A9B41D5E8B7A}"/>
    <cellStyle name="Comma 5 2 2 2 3 3 2" xfId="42912" xr:uid="{E9BCA2E1-B019-4B3B-ACFA-DE975DDDBB50}"/>
    <cellStyle name="Comma 5 2 2 2 3 4" xfId="32446" xr:uid="{08A1CE00-8920-41D5-96D5-24C5A6E0311F}"/>
    <cellStyle name="Comma 5 2 2 2 4" xfId="12267" xr:uid="{4D9C7C9E-322C-4286-B5CA-380904F2A0A8}"/>
    <cellStyle name="Comma 5 2 2 2 4 2" xfId="17503" xr:uid="{62976CC4-E991-45D0-A071-3452AE4BE691}"/>
    <cellStyle name="Comma 5 2 2 2 4 2 2" xfId="27969" xr:uid="{C6E6A263-DC7A-448D-B577-02332449D7A1}"/>
    <cellStyle name="Comma 5 2 2 2 4 2 2 2" xfId="49638" xr:uid="{965EC76A-0FBD-4F8F-8D40-19F55559E3EC}"/>
    <cellStyle name="Comma 5 2 2 2 4 2 3" xfId="39172" xr:uid="{66783FEB-B489-425F-966F-A6472E7BF46A}"/>
    <cellStyle name="Comma 5 2 2 2 4 3" xfId="22737" xr:uid="{6150DFEB-B7DF-46D5-A99F-026D8BE9184F}"/>
    <cellStyle name="Comma 5 2 2 2 4 3 2" xfId="44406" xr:uid="{30636DC0-78BF-4423-962D-C70C27DA80A3}"/>
    <cellStyle name="Comma 5 2 2 2 4 4" xfId="33940" xr:uid="{E34ACC4C-6135-490C-A52C-B8A38F86B243}"/>
    <cellStyle name="Comma 5 2 2 2 5" xfId="14510" xr:uid="{9B8B7667-90BD-43BD-948B-9195F47994DB}"/>
    <cellStyle name="Comma 5 2 2 2 5 2" xfId="19742" xr:uid="{0FA868C5-9A49-41BF-9031-1B9C2C66146B}"/>
    <cellStyle name="Comma 5 2 2 2 5 2 2" xfId="30208" xr:uid="{D8FEFD9B-1835-4975-B8B6-62C43F8950B1}"/>
    <cellStyle name="Comma 5 2 2 2 5 2 2 2" xfId="51877" xr:uid="{758CB42D-0268-48E7-944F-89766995359B}"/>
    <cellStyle name="Comma 5 2 2 2 5 2 3" xfId="41411" xr:uid="{9A5228DA-ABEB-4A69-B21D-3E555369AAF6}"/>
    <cellStyle name="Comma 5 2 2 2 5 3" xfId="24976" xr:uid="{35A424D3-0DEF-4A18-ABF9-634A196DD174}"/>
    <cellStyle name="Comma 5 2 2 2 5 3 2" xfId="46645" xr:uid="{509A75E6-664C-460B-8000-6E4E745AB396}"/>
    <cellStyle name="Comma 5 2 2 2 5 4" xfId="36179" xr:uid="{8CE2661D-5721-40E7-9AEE-7D10A8C30476}"/>
    <cellStyle name="Comma 5 2 2 2 6" xfId="15263" xr:uid="{2E37B9FC-1653-4BF4-871B-536B42E25073}"/>
    <cellStyle name="Comma 5 2 2 2 6 2" xfId="25729" xr:uid="{CC5CDE6D-BE70-4804-A8DC-F453FE7ED1AF}"/>
    <cellStyle name="Comma 5 2 2 2 6 2 2" xfId="47398" xr:uid="{293547A2-D460-4742-8307-A412AB24C060}"/>
    <cellStyle name="Comma 5 2 2 2 6 3" xfId="36932" xr:uid="{915A0AD7-37A0-4D9B-B57C-1FB704E18BCE}"/>
    <cellStyle name="Comma 5 2 2 2 7" xfId="20497" xr:uid="{36EFC306-B7B6-46E7-B91D-F4BE3E69A6D4}"/>
    <cellStyle name="Comma 5 2 2 2 7 2" xfId="42166" xr:uid="{FA68ADB6-7E32-48F7-B0E1-309B321F17D5}"/>
    <cellStyle name="Comma 5 2 2 2 8" xfId="31700" xr:uid="{05AD874D-0840-4C40-9D03-4AC80B539F60}"/>
    <cellStyle name="Comma 5 2 2 3" xfId="13765" xr:uid="{62077C2F-2CBF-4505-8E1B-9CAAFAE6CA73}"/>
    <cellStyle name="Comma 5 2 2 3 2" xfId="18997" xr:uid="{C5B42267-91B7-4FA3-8F6C-E6C925D889D4}"/>
    <cellStyle name="Comma 5 2 2 3 2 2" xfId="29463" xr:uid="{7DB3987C-75FF-4251-82B2-4012FC7D4EFD}"/>
    <cellStyle name="Comma 5 2 2 3 2 2 2" xfId="51132" xr:uid="{C20E0DDC-576B-462E-BBB9-75FA3C22F455}"/>
    <cellStyle name="Comma 5 2 2 3 2 3" xfId="40666" xr:uid="{75E148FB-6EC4-455D-9C1A-F38CD88309CE}"/>
    <cellStyle name="Comma 5 2 2 3 3" xfId="24231" xr:uid="{39035D95-4333-4044-AEDA-D5B7E4F6A624}"/>
    <cellStyle name="Comma 5 2 2 3 3 2" xfId="45900" xr:uid="{48B8A15D-2669-4214-82A1-C5C548B8BFBD}"/>
    <cellStyle name="Comma 5 2 2 3 4" xfId="35434" xr:uid="{99DD212F-210B-40EF-BFBA-216CD6712783}"/>
    <cellStyle name="Comma 5 2 2 4" xfId="30955" xr:uid="{B6642735-EC70-4F19-9259-40FCFFD5B461}"/>
    <cellStyle name="Comma 5 2 3" xfId="9637" xr:uid="{E7B7FFB8-7DA5-4309-87B4-1D610E573DE8}"/>
    <cellStyle name="Comma 5 2 3 2" xfId="11146" xr:uid="{7A665A15-CF56-4B27-A260-FAE95D69D093}"/>
    <cellStyle name="Comma 5 2 3 2 2" xfId="12640" xr:uid="{42FD1751-DC1D-49A2-890B-3C0F47B2C822}"/>
    <cellStyle name="Comma 5 2 3 2 2 2" xfId="17876" xr:uid="{07E98AF4-497B-4D8D-9857-46246DA87206}"/>
    <cellStyle name="Comma 5 2 3 2 2 2 2" xfId="28342" xr:uid="{84339266-505E-48CE-9CE7-A02E2F12C02E}"/>
    <cellStyle name="Comma 5 2 3 2 2 2 2 2" xfId="50011" xr:uid="{E3FD2870-89FF-4F96-AC5D-2EB9275ADB28}"/>
    <cellStyle name="Comma 5 2 3 2 2 2 3" xfId="39545" xr:uid="{62DDC242-47DF-403A-AD31-33316F54C192}"/>
    <cellStyle name="Comma 5 2 3 2 2 3" xfId="23110" xr:uid="{556AC6F3-AB35-4A0B-9CF6-6715E1A598FB}"/>
    <cellStyle name="Comma 5 2 3 2 2 3 2" xfId="44779" xr:uid="{517CBDD6-62A1-40DD-9E70-1D696EAB0E5D}"/>
    <cellStyle name="Comma 5 2 3 2 2 4" xfId="34313" xr:uid="{EF2A7731-B698-46D4-8155-E4CAF987DE95}"/>
    <cellStyle name="Comma 5 2 3 2 3" xfId="16382" xr:uid="{5619AC0A-0728-4706-92AC-7A3E7196E413}"/>
    <cellStyle name="Comma 5 2 3 2 3 2" xfId="26848" xr:uid="{EF42FCD5-DD9A-497A-A998-E42654D071F1}"/>
    <cellStyle name="Comma 5 2 3 2 3 2 2" xfId="48517" xr:uid="{DED2CF92-1765-4F90-9420-B78DE33DF478}"/>
    <cellStyle name="Comma 5 2 3 2 3 3" xfId="38051" xr:uid="{35C828CC-2E02-4F72-8FDE-FB23208803B1}"/>
    <cellStyle name="Comma 5 2 3 2 4" xfId="21616" xr:uid="{1C5A4253-B2AF-48C1-8A9D-328FC224F556}"/>
    <cellStyle name="Comma 5 2 3 2 4 2" xfId="43285" xr:uid="{2AA6CA12-2356-4826-BD04-8D4E25EBCCF7}"/>
    <cellStyle name="Comma 5 2 3 2 5" xfId="32819" xr:uid="{AA0DAE8E-D355-4632-B461-49DE78CF034E}"/>
    <cellStyle name="Comma 5 2 3 3" xfId="10399" xr:uid="{393DF1B9-7E62-4DAD-A23F-C03E833A60E4}"/>
    <cellStyle name="Comma 5 2 3 3 2" xfId="15635" xr:uid="{03C4C5AA-876C-49D6-BF41-1DC2FF3F8586}"/>
    <cellStyle name="Comma 5 2 3 3 2 2" xfId="26101" xr:uid="{EED81955-433E-4316-AA22-0E267086B348}"/>
    <cellStyle name="Comma 5 2 3 3 2 2 2" xfId="47770" xr:uid="{F1874A91-E077-48CF-A20B-13ED4B1977BA}"/>
    <cellStyle name="Comma 5 2 3 3 2 3" xfId="37304" xr:uid="{C833EC19-9934-4BAC-B441-98E49B5D82BB}"/>
    <cellStyle name="Comma 5 2 3 3 3" xfId="20869" xr:uid="{BCD5E03A-BFA8-47B0-93A0-5274ACB7BFA4}"/>
    <cellStyle name="Comma 5 2 3 3 3 2" xfId="42538" xr:uid="{953B7D39-04CC-4A82-8E91-3FBE680206F1}"/>
    <cellStyle name="Comma 5 2 3 3 4" xfId="32072" xr:uid="{C114D94D-80AC-4027-B925-E14CBB96C7DA}"/>
    <cellStyle name="Comma 5 2 3 4" xfId="11893" xr:uid="{BC3A919E-53C7-4C07-A9D5-2209990D5F19}"/>
    <cellStyle name="Comma 5 2 3 4 2" xfId="17129" xr:uid="{2E1E6C47-0CE8-43F3-A55F-491BB41C6E89}"/>
    <cellStyle name="Comma 5 2 3 4 2 2" xfId="27595" xr:uid="{93711C03-E219-4522-A4A6-89FD3A41DCD7}"/>
    <cellStyle name="Comma 5 2 3 4 2 2 2" xfId="49264" xr:uid="{60F37DA4-959C-4D46-AAD3-FB120489BDEF}"/>
    <cellStyle name="Comma 5 2 3 4 2 3" xfId="38798" xr:uid="{4ED364A3-18F2-408C-96A3-EB02B92BD757}"/>
    <cellStyle name="Comma 5 2 3 4 3" xfId="22363" xr:uid="{8672243F-8A1C-40D9-A38E-0E3FDBA2E79E}"/>
    <cellStyle name="Comma 5 2 3 4 3 2" xfId="44032" xr:uid="{4491F5F6-AB9F-43B8-96B4-9AC85B580750}"/>
    <cellStyle name="Comma 5 2 3 4 4" xfId="33566" xr:uid="{6C5798AE-D68F-4B87-ABA8-7F01DC61B1A8}"/>
    <cellStyle name="Comma 5 2 3 5" xfId="14136" xr:uid="{C655C042-CC66-41F1-AB40-08D890822814}"/>
    <cellStyle name="Comma 5 2 3 5 2" xfId="19368" xr:uid="{695BE01F-FCFD-4F4D-B2EF-1E637DA732CB}"/>
    <cellStyle name="Comma 5 2 3 5 2 2" xfId="29834" xr:uid="{37C476AB-876C-46D0-88DD-B26A482EC518}"/>
    <cellStyle name="Comma 5 2 3 5 2 2 2" xfId="51503" xr:uid="{2E8D45C0-556B-4CE3-A3B0-D8D2DE82BCAE}"/>
    <cellStyle name="Comma 5 2 3 5 2 3" xfId="41037" xr:uid="{2A6118C1-8B89-4B68-971F-019B70356249}"/>
    <cellStyle name="Comma 5 2 3 5 3" xfId="24602" xr:uid="{6542AABB-7BCD-4DDC-BDEE-941264971280}"/>
    <cellStyle name="Comma 5 2 3 5 3 2" xfId="46271" xr:uid="{E718AC9A-3477-4AA2-89FF-522FA274D4EB}"/>
    <cellStyle name="Comma 5 2 3 5 4" xfId="35805" xr:uid="{2664537A-56F9-4E38-BF40-49F9D1A916A1}"/>
    <cellStyle name="Comma 5 2 3 6" xfId="14889" xr:uid="{CCC9955B-AC2A-4E07-A662-688FFF2692FF}"/>
    <cellStyle name="Comma 5 2 3 6 2" xfId="25355" xr:uid="{CAC1AA4B-4032-422A-9765-6F55A5E6E442}"/>
    <cellStyle name="Comma 5 2 3 6 2 2" xfId="47024" xr:uid="{717E5B5C-0292-44AB-911B-A3F407C006C6}"/>
    <cellStyle name="Comma 5 2 3 6 3" xfId="36558" xr:uid="{E7B50A83-5D09-4E57-B272-226000C12A64}"/>
    <cellStyle name="Comma 5 2 3 7" xfId="20123" xr:uid="{CF9DDCBA-38A7-4993-9482-0F672B229E6F}"/>
    <cellStyle name="Comma 5 2 3 7 2" xfId="41792" xr:uid="{B02C53BD-8571-4EF9-860F-422121180F84}"/>
    <cellStyle name="Comma 5 2 3 8" xfId="31326" xr:uid="{739EB5E4-2E04-4784-835E-24C4C38792ED}"/>
    <cellStyle name="Comma 5 2 4" xfId="13394" xr:uid="{63DFA218-5717-48CC-9462-10C4EE12F6DF}"/>
    <cellStyle name="Comma 5 2 4 2" xfId="18626" xr:uid="{9BF3AFC2-F0A7-4F3D-B0CF-0FB7AA40F646}"/>
    <cellStyle name="Comma 5 2 4 2 2" xfId="29092" xr:uid="{8AF255F9-6A40-4AFC-9F6B-A941E7B4F52A}"/>
    <cellStyle name="Comma 5 2 4 2 2 2" xfId="50761" xr:uid="{645E8CDF-422B-4530-8D3C-A0F27F942447}"/>
    <cellStyle name="Comma 5 2 4 2 3" xfId="40295" xr:uid="{22938A4B-2FA8-4DC4-B4FE-55BE3BBB8353}"/>
    <cellStyle name="Comma 5 2 4 3" xfId="23860" xr:uid="{F35845F1-3590-45EF-A72D-14935A57BDF2}"/>
    <cellStyle name="Comma 5 2 4 3 2" xfId="45529" xr:uid="{7274A411-5DB6-42B3-9B50-640256FB4F31}"/>
    <cellStyle name="Comma 5 2 4 4" xfId="35063" xr:uid="{71BF4D5E-BB98-44C2-B65D-B03D23452C0D}"/>
    <cellStyle name="Comma 5 2 5" xfId="30584" xr:uid="{F17AD9BB-327E-41EC-9213-B6B42A45282D}"/>
    <cellStyle name="Comma 5 3" xfId="9162" xr:uid="{00000000-0005-0000-0000-000097020000}"/>
    <cellStyle name="Comma 5 3 2" xfId="9911" xr:uid="{CA3A7FF9-6BD8-4433-B5DE-565C6481C352}"/>
    <cellStyle name="Comma 5 3 2 2" xfId="11420" xr:uid="{5C04D8B1-55AD-401A-8F41-095CF985AE28}"/>
    <cellStyle name="Comma 5 3 2 2 2" xfId="12914" xr:uid="{D9618D55-4569-4A1F-925D-B96E4DC78E8F}"/>
    <cellStyle name="Comma 5 3 2 2 2 2" xfId="18150" xr:uid="{9E8BE64A-B5C0-43CC-B6FB-01688D821E51}"/>
    <cellStyle name="Comma 5 3 2 2 2 2 2" xfId="28616" xr:uid="{0A36D465-23E7-41E6-9DA4-ABC3AE8C27EF}"/>
    <cellStyle name="Comma 5 3 2 2 2 2 2 2" xfId="50285" xr:uid="{641559F4-010B-4979-A01E-E9FD3BD8ECBC}"/>
    <cellStyle name="Comma 5 3 2 2 2 2 3" xfId="39819" xr:uid="{9A544092-6C90-4A66-8B0C-10E847AB3811}"/>
    <cellStyle name="Comma 5 3 2 2 2 3" xfId="23384" xr:uid="{71C342BC-C91F-4F60-8011-541CA99FD801}"/>
    <cellStyle name="Comma 5 3 2 2 2 3 2" xfId="45053" xr:uid="{371F364A-9666-4861-A5E8-7AFA7D73A1E1}"/>
    <cellStyle name="Comma 5 3 2 2 2 4" xfId="34587" xr:uid="{2C943A95-8DCD-4D82-8B44-43C97D9252A1}"/>
    <cellStyle name="Comma 5 3 2 2 3" xfId="16656" xr:uid="{E1198F3B-FC45-43AE-A280-3CE074BAE927}"/>
    <cellStyle name="Comma 5 3 2 2 3 2" xfId="27122" xr:uid="{667A710A-9D65-4078-B9E4-8E1175D5D596}"/>
    <cellStyle name="Comma 5 3 2 2 3 2 2" xfId="48791" xr:uid="{2B471F10-0DC4-41EC-9E18-434AA00A1F52}"/>
    <cellStyle name="Comma 5 3 2 2 3 3" xfId="38325" xr:uid="{4DF90CCE-AD27-48A6-96D7-C8803A69BDBD}"/>
    <cellStyle name="Comma 5 3 2 2 4" xfId="21890" xr:uid="{E239BA70-68E6-44AB-A89C-17053589747D}"/>
    <cellStyle name="Comma 5 3 2 2 4 2" xfId="43559" xr:uid="{B535B909-7DFF-48BA-8817-76B41A3FFB99}"/>
    <cellStyle name="Comma 5 3 2 2 5" xfId="33093" xr:uid="{40C8779E-8C36-4FB2-B2FE-A87AA10D204C}"/>
    <cellStyle name="Comma 5 3 2 3" xfId="10673" xr:uid="{B949AAEF-CA11-432B-87D8-9FAA0097A66F}"/>
    <cellStyle name="Comma 5 3 2 3 2" xfId="15909" xr:uid="{43FF1C22-CFD9-42AB-BDCA-EC25DE6FA762}"/>
    <cellStyle name="Comma 5 3 2 3 2 2" xfId="26375" xr:uid="{01A03929-453A-4E3B-8EEB-C08A32B19A32}"/>
    <cellStyle name="Comma 5 3 2 3 2 2 2" xfId="48044" xr:uid="{F765E094-71C8-4EE6-8FA0-FDFB2A2F3223}"/>
    <cellStyle name="Comma 5 3 2 3 2 3" xfId="37578" xr:uid="{01A9D3EF-6D09-4AB8-89B9-D094408A84AB}"/>
    <cellStyle name="Comma 5 3 2 3 3" xfId="21143" xr:uid="{61B466BB-F670-4966-8262-F1AF774000AB}"/>
    <cellStyle name="Comma 5 3 2 3 3 2" xfId="42812" xr:uid="{29449C91-1537-4494-A896-7577F41BACAB}"/>
    <cellStyle name="Comma 5 3 2 3 4" xfId="32346" xr:uid="{B2854206-90C7-49D0-BDA1-7F4821AEB478}"/>
    <cellStyle name="Comma 5 3 2 4" xfId="12167" xr:uid="{84AEBB0E-71F7-473F-86D4-932C4400D404}"/>
    <cellStyle name="Comma 5 3 2 4 2" xfId="17403" xr:uid="{8E66D544-18D5-440D-B75A-A1CEA29AEE03}"/>
    <cellStyle name="Comma 5 3 2 4 2 2" xfId="27869" xr:uid="{3B215407-D257-4FAB-BC73-694C5453EF38}"/>
    <cellStyle name="Comma 5 3 2 4 2 2 2" xfId="49538" xr:uid="{480C6A7C-47F6-472F-927C-B175E1327F56}"/>
    <cellStyle name="Comma 5 3 2 4 2 3" xfId="39072" xr:uid="{2C6C3A8B-F91E-4004-84E6-E9B2A0694917}"/>
    <cellStyle name="Comma 5 3 2 4 3" xfId="22637" xr:uid="{27686E7D-6535-476E-891C-9C8CE5F9E358}"/>
    <cellStyle name="Comma 5 3 2 4 3 2" xfId="44306" xr:uid="{4B269B7F-7F74-44FF-BF60-F4931AC6AD9E}"/>
    <cellStyle name="Comma 5 3 2 4 4" xfId="33840" xr:uid="{D77A2C1A-0CA7-4008-A198-D8567FA5BA18}"/>
    <cellStyle name="Comma 5 3 2 5" xfId="14410" xr:uid="{60121A49-45D1-41F8-BDA8-5DD44D1EA309}"/>
    <cellStyle name="Comma 5 3 2 5 2" xfId="19642" xr:uid="{2B157CA4-BD5D-435E-BAD4-0B5C24186238}"/>
    <cellStyle name="Comma 5 3 2 5 2 2" xfId="30108" xr:uid="{EDEE4288-8C9D-4077-AD41-AB82B00CB3CF}"/>
    <cellStyle name="Comma 5 3 2 5 2 2 2" xfId="51777" xr:uid="{C4BC94A2-2CDA-423F-BC4D-E7EB2AA0C925}"/>
    <cellStyle name="Comma 5 3 2 5 2 3" xfId="41311" xr:uid="{AE6A2421-1EF7-4674-95B8-C43DC9C9393B}"/>
    <cellStyle name="Comma 5 3 2 5 3" xfId="24876" xr:uid="{CD2F74E9-F627-416F-9E30-A154DB723BF6}"/>
    <cellStyle name="Comma 5 3 2 5 3 2" xfId="46545" xr:uid="{DEC41047-0B30-48B4-AAEA-9F2EF14F90F5}"/>
    <cellStyle name="Comma 5 3 2 5 4" xfId="36079" xr:uid="{9040C4A6-3A94-4FA9-A8E4-2FAE8CE8C90F}"/>
    <cellStyle name="Comma 5 3 2 6" xfId="15163" xr:uid="{8B72908C-3959-44AF-B8EE-25AB9BA610BE}"/>
    <cellStyle name="Comma 5 3 2 6 2" xfId="25629" xr:uid="{F5F59C84-9D67-4D00-8603-027E46933FCB}"/>
    <cellStyle name="Comma 5 3 2 6 2 2" xfId="47298" xr:uid="{EEF1A2A6-77DC-4C60-B03D-C4F34349A952}"/>
    <cellStyle name="Comma 5 3 2 6 3" xfId="36832" xr:uid="{6295F223-5211-4D8E-832D-4FC0BCDC68A9}"/>
    <cellStyle name="Comma 5 3 2 7" xfId="20397" xr:uid="{AED2818C-91CB-4284-8A71-1D8F9B6497E9}"/>
    <cellStyle name="Comma 5 3 2 7 2" xfId="42066" xr:uid="{FA298F8D-006D-43CF-BDCA-92366B66A0D9}"/>
    <cellStyle name="Comma 5 3 2 8" xfId="31600" xr:uid="{8EE8A8F6-AEAD-4D03-A3E8-89518A40ACFE}"/>
    <cellStyle name="Comma 5 3 3" xfId="13665" xr:uid="{34FAEBDE-359E-4E06-B24D-B9A4E67A756E}"/>
    <cellStyle name="Comma 5 3 3 2" xfId="18897" xr:uid="{FF862B04-7583-47B8-AA32-793C420AC576}"/>
    <cellStyle name="Comma 5 3 3 2 2" xfId="29363" xr:uid="{A2852081-BB41-4E7C-A07E-4002A34F6C3E}"/>
    <cellStyle name="Comma 5 3 3 2 2 2" xfId="51032" xr:uid="{28531193-B22C-45D1-B87E-BD9A79C30E7D}"/>
    <cellStyle name="Comma 5 3 3 2 3" xfId="40566" xr:uid="{135F01D4-7FFD-4CDE-AD8D-91243C09E444}"/>
    <cellStyle name="Comma 5 3 3 3" xfId="24131" xr:uid="{B7FFFC9F-9ABD-4D4E-914C-94BC30ED271E}"/>
    <cellStyle name="Comma 5 3 3 3 2" xfId="45800" xr:uid="{679508FD-D4CB-4008-9060-08A389D27E7E}"/>
    <cellStyle name="Comma 5 3 3 4" xfId="35334" xr:uid="{15ECD453-A564-42A8-AAFF-78FEA57C12D6}"/>
    <cellStyle name="Comma 5 3 4" xfId="30855" xr:uid="{433F55B0-40A3-4168-91A5-2C69D703145C}"/>
    <cellStyle name="Comma 5 4" xfId="9537" xr:uid="{DC697AA5-5E04-46C8-B329-579F0E4FB326}"/>
    <cellStyle name="Comma 5 4 2" xfId="11046" xr:uid="{09570FCD-32FE-4883-98BF-D30B0C09C9F6}"/>
    <cellStyle name="Comma 5 4 2 2" xfId="12540" xr:uid="{DE8071A0-8752-4DC9-9BF8-F0B0969FC195}"/>
    <cellStyle name="Comma 5 4 2 2 2" xfId="17776" xr:uid="{8392588F-27A3-4C2C-AAB2-769D5BB9A89D}"/>
    <cellStyle name="Comma 5 4 2 2 2 2" xfId="28242" xr:uid="{5E7C7242-4664-4CDE-972C-9806A407158A}"/>
    <cellStyle name="Comma 5 4 2 2 2 2 2" xfId="49911" xr:uid="{26551B76-EFE9-4D84-8281-FBFEB0BBCDD3}"/>
    <cellStyle name="Comma 5 4 2 2 2 3" xfId="39445" xr:uid="{C4E65558-3E52-4EBB-82DE-18C1FA1773F0}"/>
    <cellStyle name="Comma 5 4 2 2 3" xfId="23010" xr:uid="{4DE2C214-D30B-43E0-9244-A6C2B9FF5492}"/>
    <cellStyle name="Comma 5 4 2 2 3 2" xfId="44679" xr:uid="{F22EDF63-D32F-41AE-BCB1-A171F2819551}"/>
    <cellStyle name="Comma 5 4 2 2 4" xfId="34213" xr:uid="{F244359B-228A-42DC-BA39-0FE2A3B37E07}"/>
    <cellStyle name="Comma 5 4 2 3" xfId="16282" xr:uid="{8BC8B1AE-2F22-4BB1-B9A9-B7D7706C33FF}"/>
    <cellStyle name="Comma 5 4 2 3 2" xfId="26748" xr:uid="{767E42B1-48A1-42F1-B4A2-F57815AB5496}"/>
    <cellStyle name="Comma 5 4 2 3 2 2" xfId="48417" xr:uid="{0DD74E9F-917D-4387-9B50-A485C740C357}"/>
    <cellStyle name="Comma 5 4 2 3 3" xfId="37951" xr:uid="{2D17A0CF-7BB6-4357-95E3-94197EE2A173}"/>
    <cellStyle name="Comma 5 4 2 4" xfId="21516" xr:uid="{66C2AA3D-4AC2-4965-9148-A417B9EBEB59}"/>
    <cellStyle name="Comma 5 4 2 4 2" xfId="43185" xr:uid="{2C098E76-BBF8-4893-8ACD-0957051E65C1}"/>
    <cellStyle name="Comma 5 4 2 5" xfId="32719" xr:uid="{58A421D2-6267-4E12-BF86-6F8415D23177}"/>
    <cellStyle name="Comma 5 4 3" xfId="10299" xr:uid="{7BAF4614-D5B3-486A-94C4-93B657F40111}"/>
    <cellStyle name="Comma 5 4 3 2" xfId="15535" xr:uid="{F19D9540-4BCE-44EE-9DA6-4B87CB631169}"/>
    <cellStyle name="Comma 5 4 3 2 2" xfId="26001" xr:uid="{C0331328-FFED-497E-AC78-BE43B3C63958}"/>
    <cellStyle name="Comma 5 4 3 2 2 2" xfId="47670" xr:uid="{3DF11215-890C-4EC5-AE92-E07515DF9BCC}"/>
    <cellStyle name="Comma 5 4 3 2 3" xfId="37204" xr:uid="{DF4059F0-47B7-43BD-AD69-5FE2500A5451}"/>
    <cellStyle name="Comma 5 4 3 3" xfId="20769" xr:uid="{1793A91B-CDE0-4DFB-A2D3-A2D0441F7DB8}"/>
    <cellStyle name="Comma 5 4 3 3 2" xfId="42438" xr:uid="{0AFE8BA0-FDA5-4AF9-962E-C168E735C6F5}"/>
    <cellStyle name="Comma 5 4 3 4" xfId="31972" xr:uid="{AC8C6740-F6EE-45EC-903D-A947A12FD68C}"/>
    <cellStyle name="Comma 5 4 4" xfId="11793" xr:uid="{BE6E3B05-2291-4605-BF10-ADF0A8D5D521}"/>
    <cellStyle name="Comma 5 4 4 2" xfId="17029" xr:uid="{65BBB237-E941-420F-93E1-C65AB4C085E6}"/>
    <cellStyle name="Comma 5 4 4 2 2" xfId="27495" xr:uid="{07A80C82-55C4-4C73-BB6D-96446849A7B2}"/>
    <cellStyle name="Comma 5 4 4 2 2 2" xfId="49164" xr:uid="{E1183EC9-6FD8-46AB-A53B-244459EDC4E2}"/>
    <cellStyle name="Comma 5 4 4 2 3" xfId="38698" xr:uid="{DB1077DA-C150-44DC-8ABA-19F9DCDC83BA}"/>
    <cellStyle name="Comma 5 4 4 3" xfId="22263" xr:uid="{6E72E584-76D0-4121-A5AF-96C9BBF5D20F}"/>
    <cellStyle name="Comma 5 4 4 3 2" xfId="43932" xr:uid="{8B9D9D6F-5404-4613-88A2-1C1788B642E4}"/>
    <cellStyle name="Comma 5 4 4 4" xfId="33466" xr:uid="{215B1661-3904-484E-BE9A-7334ADF1819C}"/>
    <cellStyle name="Comma 5 4 5" xfId="14036" xr:uid="{F5FA271B-63EE-4267-BD6B-ED9F4B9CBDBD}"/>
    <cellStyle name="Comma 5 4 5 2" xfId="19268" xr:uid="{3D156A5B-D4A3-405D-9F42-E645C5A36C5F}"/>
    <cellStyle name="Comma 5 4 5 2 2" xfId="29734" xr:uid="{48B0A9A5-D94B-41F7-8015-14EBD44C0C8F}"/>
    <cellStyle name="Comma 5 4 5 2 2 2" xfId="51403" xr:uid="{98706673-F252-45DA-85DD-9A2F852989DD}"/>
    <cellStyle name="Comma 5 4 5 2 3" xfId="40937" xr:uid="{2BEE4B35-B2FA-4924-B04D-F427908B207A}"/>
    <cellStyle name="Comma 5 4 5 3" xfId="24502" xr:uid="{A6D1D9BE-CF17-49EC-85A9-6F358766FD58}"/>
    <cellStyle name="Comma 5 4 5 3 2" xfId="46171" xr:uid="{58CA4E08-56F0-40FC-B2C4-C9D8D6DB89BB}"/>
    <cellStyle name="Comma 5 4 5 4" xfId="35705" xr:uid="{E6CBA035-FDC5-4F33-86EB-8D245210C9EF}"/>
    <cellStyle name="Comma 5 4 6" xfId="14789" xr:uid="{0E95AC6B-CC2E-49F0-8ED4-3C7B37C04D74}"/>
    <cellStyle name="Comma 5 4 6 2" xfId="25255" xr:uid="{8ACA2DC2-3903-45CE-8345-DF7F3E916D35}"/>
    <cellStyle name="Comma 5 4 6 2 2" xfId="46924" xr:uid="{BC06E085-D5D8-4F9A-8F4B-29FB55BD7855}"/>
    <cellStyle name="Comma 5 4 6 3" xfId="36458" xr:uid="{115F0846-10C0-4726-B1ED-5F6E9EFEEF4C}"/>
    <cellStyle name="Comma 5 4 7" xfId="20023" xr:uid="{09B44465-DECC-43BA-A70E-5B6CE480AB4C}"/>
    <cellStyle name="Comma 5 4 7 2" xfId="41692" xr:uid="{4379E92C-CD0B-4A59-8361-B17D55CAB44F}"/>
    <cellStyle name="Comma 5 4 8" xfId="31226" xr:uid="{D90295C0-FEB7-471B-8112-D2EE7749B8F1}"/>
    <cellStyle name="Comma 5 5" xfId="13295" xr:uid="{7673208E-DB3C-4DB2-8679-FFE5911C0E83}"/>
    <cellStyle name="Comma 5 5 2" xfId="18527" xr:uid="{E75CCA0D-A88D-42B4-8667-69FC450AC648}"/>
    <cellStyle name="Comma 5 5 2 2" xfId="28993" xr:uid="{7DEA410E-21AD-4929-B63E-8C6635691814}"/>
    <cellStyle name="Comma 5 5 2 2 2" xfId="50662" xr:uid="{7C0E2116-A9E1-4A1E-9731-B17EB7B8E179}"/>
    <cellStyle name="Comma 5 5 2 3" xfId="40196" xr:uid="{BCADBCC7-B82C-4467-8C32-784B95103571}"/>
    <cellStyle name="Comma 5 5 3" xfId="23761" xr:uid="{62301BA1-0D69-48D3-8412-3BB98FDB8B0D}"/>
    <cellStyle name="Comma 5 5 3 2" xfId="45430" xr:uid="{6E1D1B60-04E2-4CA8-8204-FAF3CCEB9030}"/>
    <cellStyle name="Comma 5 5 4" xfId="34964" xr:uid="{A46DE68E-78F0-41B3-92A3-93E960D81CCA}"/>
    <cellStyle name="Comma 5 6" xfId="30484" xr:uid="{7610CE33-55A5-44A9-8302-C08D3B7D9238}"/>
    <cellStyle name="Comma 50" xfId="340" xr:uid="{00000000-0005-0000-0000-000098020000}"/>
    <cellStyle name="Comma 50 2" xfId="481" xr:uid="{00000000-0005-0000-0000-000099020000}"/>
    <cellStyle name="Comma 50 3" xfId="544" xr:uid="{00000000-0005-0000-0000-00009A020000}"/>
    <cellStyle name="Comma 50 3 2" xfId="9317" xr:uid="{00000000-0005-0000-0000-00009B020000}"/>
    <cellStyle name="Comma 50 3 2 2" xfId="10066" xr:uid="{D690F8E4-DF31-4C03-BA4D-0DCC03216D78}"/>
    <cellStyle name="Comma 50 3 2 2 2" xfId="11575" xr:uid="{1A29E3CD-99E7-47CB-BC92-C631A36BBB1F}"/>
    <cellStyle name="Comma 50 3 2 2 2 2" xfId="13069" xr:uid="{A5EF4925-706B-4513-8D33-E7D8A3B56340}"/>
    <cellStyle name="Comma 50 3 2 2 2 2 2" xfId="18305" xr:uid="{1DB33443-C987-42B0-AACF-194C9FD15D8F}"/>
    <cellStyle name="Comma 50 3 2 2 2 2 2 2" xfId="28771" xr:uid="{8F2D964F-B2D8-4BED-B728-1D57E0EFB4A3}"/>
    <cellStyle name="Comma 50 3 2 2 2 2 2 2 2" xfId="50440" xr:uid="{F5D654C4-F231-4E98-8541-F70F544B8B00}"/>
    <cellStyle name="Comma 50 3 2 2 2 2 2 3" xfId="39974" xr:uid="{E44A76AD-C0E6-4BC5-BD19-EC0CFED02CA2}"/>
    <cellStyle name="Comma 50 3 2 2 2 2 3" xfId="23539" xr:uid="{7FA90DAD-E3AE-4E46-A3D1-87490FB68417}"/>
    <cellStyle name="Comma 50 3 2 2 2 2 3 2" xfId="45208" xr:uid="{983F1A0B-671F-44F1-AB62-40BB86ADA05B}"/>
    <cellStyle name="Comma 50 3 2 2 2 2 4" xfId="34742" xr:uid="{6CB4DFC8-0A51-4953-ACDC-13C9A092C38E}"/>
    <cellStyle name="Comma 50 3 2 2 2 3" xfId="16811" xr:uid="{E2B7A7CC-60DF-4704-B412-1943B177EF7E}"/>
    <cellStyle name="Comma 50 3 2 2 2 3 2" xfId="27277" xr:uid="{2BBBADC5-F973-4D11-802A-F62432C0A67E}"/>
    <cellStyle name="Comma 50 3 2 2 2 3 2 2" xfId="48946" xr:uid="{108122E0-98A9-4F16-B399-C29D2DDF0C1D}"/>
    <cellStyle name="Comma 50 3 2 2 2 3 3" xfId="38480" xr:uid="{769AD298-B5BB-4987-8BAE-D0E23B41BD53}"/>
    <cellStyle name="Comma 50 3 2 2 2 4" xfId="22045" xr:uid="{D974D114-D2F6-440B-A887-9C53993083EB}"/>
    <cellStyle name="Comma 50 3 2 2 2 4 2" xfId="43714" xr:uid="{F87379FB-F615-4835-8E55-950294457DBE}"/>
    <cellStyle name="Comma 50 3 2 2 2 5" xfId="33248" xr:uid="{40527A70-C44B-41C9-A0CE-E3B1759F6B1F}"/>
    <cellStyle name="Comma 50 3 2 2 3" xfId="10828" xr:uid="{5F9D11EB-0CE3-47D5-AD23-620750363EF2}"/>
    <cellStyle name="Comma 50 3 2 2 3 2" xfId="16064" xr:uid="{8C6F55A0-3A0A-4895-AB3A-39BBE434FDA8}"/>
    <cellStyle name="Comma 50 3 2 2 3 2 2" xfId="26530" xr:uid="{BC6C8974-594E-4C0A-BC4D-724B6693BD5C}"/>
    <cellStyle name="Comma 50 3 2 2 3 2 2 2" xfId="48199" xr:uid="{6E42D765-1730-41BB-A928-B13108AA22D4}"/>
    <cellStyle name="Comma 50 3 2 2 3 2 3" xfId="37733" xr:uid="{53E2C290-0799-4E4C-9EF5-69843D999485}"/>
    <cellStyle name="Comma 50 3 2 2 3 3" xfId="21298" xr:uid="{D4C3C5A8-418A-4412-945F-2F285DD44864}"/>
    <cellStyle name="Comma 50 3 2 2 3 3 2" xfId="42967" xr:uid="{E349FCCE-8788-4FB4-A597-3FAA265AEE6F}"/>
    <cellStyle name="Comma 50 3 2 2 3 4" xfId="32501" xr:uid="{ACCA77D1-70EC-49CB-B18E-D4B6840569B9}"/>
    <cellStyle name="Comma 50 3 2 2 4" xfId="12322" xr:uid="{D570C259-809D-41E3-B26E-332557E9970F}"/>
    <cellStyle name="Comma 50 3 2 2 4 2" xfId="17558" xr:uid="{6E673D8A-AB9C-4C9D-887B-379BBB31CE92}"/>
    <cellStyle name="Comma 50 3 2 2 4 2 2" xfId="28024" xr:uid="{9F5C0503-4BFB-470B-9A7D-1771E478477A}"/>
    <cellStyle name="Comma 50 3 2 2 4 2 2 2" xfId="49693" xr:uid="{1C29B7B3-8A16-4AA5-B87F-DFF57EA882DE}"/>
    <cellStyle name="Comma 50 3 2 2 4 2 3" xfId="39227" xr:uid="{0D54C657-1432-444D-9AB0-CA938CD77813}"/>
    <cellStyle name="Comma 50 3 2 2 4 3" xfId="22792" xr:uid="{E665AD27-6FA0-4EFE-AF2A-26F56C5A2CB1}"/>
    <cellStyle name="Comma 50 3 2 2 4 3 2" xfId="44461" xr:uid="{AE9648EF-EF06-496E-A332-EFDC89DE32C8}"/>
    <cellStyle name="Comma 50 3 2 2 4 4" xfId="33995" xr:uid="{E03A2BF8-44C3-42A8-A515-4CB14006E4C2}"/>
    <cellStyle name="Comma 50 3 2 2 5" xfId="14565" xr:uid="{6ED424E9-DC79-4EE3-BA3E-829B03741041}"/>
    <cellStyle name="Comma 50 3 2 2 5 2" xfId="19797" xr:uid="{7B26C3B9-F762-4FC3-A976-62CDC888C39F}"/>
    <cellStyle name="Comma 50 3 2 2 5 2 2" xfId="30263" xr:uid="{BE4D1C77-A863-464D-BB43-890ECB81701F}"/>
    <cellStyle name="Comma 50 3 2 2 5 2 2 2" xfId="51932" xr:uid="{2F3DEECF-1630-458B-98C3-93D740480244}"/>
    <cellStyle name="Comma 50 3 2 2 5 2 3" xfId="41466" xr:uid="{90A1F143-E6A0-4F61-95FF-E1902BB0489F}"/>
    <cellStyle name="Comma 50 3 2 2 5 3" xfId="25031" xr:uid="{9AE2821F-2ABB-4DDD-99C3-E013ED2C611C}"/>
    <cellStyle name="Comma 50 3 2 2 5 3 2" xfId="46700" xr:uid="{5A3163AF-2117-49E0-9C5C-6CD98290D4A2}"/>
    <cellStyle name="Comma 50 3 2 2 5 4" xfId="36234" xr:uid="{E3A63EC2-FEF5-48B7-97C6-4544ECAA0D6D}"/>
    <cellStyle name="Comma 50 3 2 2 6" xfId="15318" xr:uid="{419481C1-F6C7-4FA9-9D08-2E5DB02A4E84}"/>
    <cellStyle name="Comma 50 3 2 2 6 2" xfId="25784" xr:uid="{24AF0D79-D250-4F85-98DF-68755F6A907F}"/>
    <cellStyle name="Comma 50 3 2 2 6 2 2" xfId="47453" xr:uid="{9E497F55-0AD7-4C32-B17D-0583E61A8A30}"/>
    <cellStyle name="Comma 50 3 2 2 6 3" xfId="36987" xr:uid="{45F31FC3-77E9-4898-B6E8-C073BBF7867E}"/>
    <cellStyle name="Comma 50 3 2 2 7" xfId="20552" xr:uid="{A3AAE92C-8276-49F2-9C68-022BB0248EDA}"/>
    <cellStyle name="Comma 50 3 2 2 7 2" xfId="42221" xr:uid="{D5D86B27-FEAE-46E0-B7D0-9F39238D1846}"/>
    <cellStyle name="Comma 50 3 2 2 8" xfId="31755" xr:uid="{238E3962-1B9D-4D5C-9EB0-0FEF3BF6E759}"/>
    <cellStyle name="Comma 50 3 2 3" xfId="13820" xr:uid="{9604477B-D096-49B1-94D5-29BFC7A892BB}"/>
    <cellStyle name="Comma 50 3 2 3 2" xfId="19052" xr:uid="{412328EC-99AF-4941-BFD1-1349942E272F}"/>
    <cellStyle name="Comma 50 3 2 3 2 2" xfId="29518" xr:uid="{89A06869-307C-472B-B20F-1B4A48EC4E7F}"/>
    <cellStyle name="Comma 50 3 2 3 2 2 2" xfId="51187" xr:uid="{61BDA4F4-B0BB-4CA1-9087-4D36E2E34D66}"/>
    <cellStyle name="Comma 50 3 2 3 2 3" xfId="40721" xr:uid="{E674FB63-D52E-4F29-AB8F-E9D261C81875}"/>
    <cellStyle name="Comma 50 3 2 3 3" xfId="24286" xr:uid="{FA926BD3-1CAA-4731-AE0F-EAC25B67B1BE}"/>
    <cellStyle name="Comma 50 3 2 3 3 2" xfId="45955" xr:uid="{D991BB70-8A10-4D4C-AFAA-081D828A88EA}"/>
    <cellStyle name="Comma 50 3 2 3 4" xfId="35489" xr:uid="{40CF8F0D-F719-420C-A534-2D5E4DA77872}"/>
    <cellStyle name="Comma 50 3 2 4" xfId="31010" xr:uid="{EFA24D71-3197-44DC-80F9-1C471700051D}"/>
    <cellStyle name="Comma 50 3 3" xfId="9692" xr:uid="{B6B1143E-8189-43F4-A5BD-011F810D47C8}"/>
    <cellStyle name="Comma 50 3 3 2" xfId="11201" xr:uid="{5B8E1A6D-4278-4B4E-A1C7-98738EE0D6A5}"/>
    <cellStyle name="Comma 50 3 3 2 2" xfId="12695" xr:uid="{0B33AA3B-CB3A-4099-B14C-1C76048DCE14}"/>
    <cellStyle name="Comma 50 3 3 2 2 2" xfId="17931" xr:uid="{A41B2C06-F115-4473-B040-942C849CA50B}"/>
    <cellStyle name="Comma 50 3 3 2 2 2 2" xfId="28397" xr:uid="{F1518F8F-867A-41E4-A3CF-1C4449A1B75D}"/>
    <cellStyle name="Comma 50 3 3 2 2 2 2 2" xfId="50066" xr:uid="{144B154B-70FD-436B-8E5A-C1F4E15F3F53}"/>
    <cellStyle name="Comma 50 3 3 2 2 2 3" xfId="39600" xr:uid="{429C18BD-0D1F-4258-AC04-D9EABA567C1C}"/>
    <cellStyle name="Comma 50 3 3 2 2 3" xfId="23165" xr:uid="{9AD22461-6AD8-4F96-B149-661B024EAC83}"/>
    <cellStyle name="Comma 50 3 3 2 2 3 2" xfId="44834" xr:uid="{B1F59524-16AD-4546-B414-6A466E0BE74C}"/>
    <cellStyle name="Comma 50 3 3 2 2 4" xfId="34368" xr:uid="{91F14FEF-2017-465C-BFC6-A4EFB428629D}"/>
    <cellStyle name="Comma 50 3 3 2 3" xfId="16437" xr:uid="{CF97D09F-F852-4F3F-9A0F-D5F4F5B2843D}"/>
    <cellStyle name="Comma 50 3 3 2 3 2" xfId="26903" xr:uid="{2379B08B-F751-4A73-B2ED-9AB03E3D8D2F}"/>
    <cellStyle name="Comma 50 3 3 2 3 2 2" xfId="48572" xr:uid="{D20C9A47-56C0-40FA-96B7-B0522DF341D8}"/>
    <cellStyle name="Comma 50 3 3 2 3 3" xfId="38106" xr:uid="{46984A06-F78E-4458-86C9-A2497B0D4791}"/>
    <cellStyle name="Comma 50 3 3 2 4" xfId="21671" xr:uid="{E96D389B-B577-4AEE-B33C-35E6AB431006}"/>
    <cellStyle name="Comma 50 3 3 2 4 2" xfId="43340" xr:uid="{45B1FDE2-473F-4FA2-A9EC-F92C7DA6415B}"/>
    <cellStyle name="Comma 50 3 3 2 5" xfId="32874" xr:uid="{B6E31664-AEE5-4E0E-AD3A-1E703186E9B2}"/>
    <cellStyle name="Comma 50 3 3 3" xfId="10454" xr:uid="{0E6F70E9-B4FB-45BC-83C9-1EBFFC9DA568}"/>
    <cellStyle name="Comma 50 3 3 3 2" xfId="15690" xr:uid="{38151959-4FE1-4FC7-8571-EFCE994D3412}"/>
    <cellStyle name="Comma 50 3 3 3 2 2" xfId="26156" xr:uid="{27AEE320-F1DA-4EB0-B95F-1F39415B5C94}"/>
    <cellStyle name="Comma 50 3 3 3 2 2 2" xfId="47825" xr:uid="{4294B389-1465-4FD1-BD6E-39CC7DF2C8E8}"/>
    <cellStyle name="Comma 50 3 3 3 2 3" xfId="37359" xr:uid="{5771A1DC-F9C9-4F68-81C0-3501BD61048F}"/>
    <cellStyle name="Comma 50 3 3 3 3" xfId="20924" xr:uid="{B0920788-54E5-48B6-AA68-CAA4E1910C5C}"/>
    <cellStyle name="Comma 50 3 3 3 3 2" xfId="42593" xr:uid="{B9AC8D0C-7BF0-44F8-AD65-A6BE325CA64B}"/>
    <cellStyle name="Comma 50 3 3 3 4" xfId="32127" xr:uid="{897EF937-9CA5-42FF-83DE-B9807228FAD2}"/>
    <cellStyle name="Comma 50 3 3 4" xfId="11948" xr:uid="{4DE131BA-88BB-45F2-9E4B-57EE1FBD417B}"/>
    <cellStyle name="Comma 50 3 3 4 2" xfId="17184" xr:uid="{15EF2C43-F45A-4729-A51C-7380AE2511E8}"/>
    <cellStyle name="Comma 50 3 3 4 2 2" xfId="27650" xr:uid="{8E50A325-8507-4A4B-821C-CA45E51CA94D}"/>
    <cellStyle name="Comma 50 3 3 4 2 2 2" xfId="49319" xr:uid="{F56D6067-2483-43BB-A746-481A8AA75476}"/>
    <cellStyle name="Comma 50 3 3 4 2 3" xfId="38853" xr:uid="{58BDF8A5-247D-48E3-9C9D-B8EFA9F0B11F}"/>
    <cellStyle name="Comma 50 3 3 4 3" xfId="22418" xr:uid="{2F8576F2-A48D-44EB-BBAE-1098F562D0CA}"/>
    <cellStyle name="Comma 50 3 3 4 3 2" xfId="44087" xr:uid="{803E43D7-C853-41D6-ACF9-4C2BAAB9A242}"/>
    <cellStyle name="Comma 50 3 3 4 4" xfId="33621" xr:uid="{62A05A72-712C-4E86-BB14-704F0E81DF0B}"/>
    <cellStyle name="Comma 50 3 3 5" xfId="14191" xr:uid="{FEEEE192-8C93-4CAB-95FD-1AE601A379A8}"/>
    <cellStyle name="Comma 50 3 3 5 2" xfId="19423" xr:uid="{5E7B28AE-7D0F-4B07-8EF5-10AF7DBECB08}"/>
    <cellStyle name="Comma 50 3 3 5 2 2" xfId="29889" xr:uid="{AA2D2136-4C51-4090-B7EB-090676A6D5DC}"/>
    <cellStyle name="Comma 50 3 3 5 2 2 2" xfId="51558" xr:uid="{63C39AFA-81A5-4043-98EC-B05F2F304DAA}"/>
    <cellStyle name="Comma 50 3 3 5 2 3" xfId="41092" xr:uid="{9F151EE8-BB23-4ACD-B34F-D2696B16C925}"/>
    <cellStyle name="Comma 50 3 3 5 3" xfId="24657" xr:uid="{96371945-4BB4-4B6D-98A3-29AA722EF9F7}"/>
    <cellStyle name="Comma 50 3 3 5 3 2" xfId="46326" xr:uid="{BC94E856-4025-47E5-BF22-C22DD6422168}"/>
    <cellStyle name="Comma 50 3 3 5 4" xfId="35860" xr:uid="{4C56B3C8-BA51-4BFA-9726-B40F1C391BEA}"/>
    <cellStyle name="Comma 50 3 3 6" xfId="14944" xr:uid="{4F828D1C-C4B2-44D0-8AEB-AE4F115959BE}"/>
    <cellStyle name="Comma 50 3 3 6 2" xfId="25410" xr:uid="{92CF719C-5218-4558-A871-CD7FFF625675}"/>
    <cellStyle name="Comma 50 3 3 6 2 2" xfId="47079" xr:uid="{7C11A93E-2D76-4427-9ABA-954F9307AF69}"/>
    <cellStyle name="Comma 50 3 3 6 3" xfId="36613" xr:uid="{D6C8498D-159B-461A-A5DA-9BB70F7EE8D2}"/>
    <cellStyle name="Comma 50 3 3 7" xfId="20178" xr:uid="{257229FC-3425-4371-992E-BBD77BFDA9E4}"/>
    <cellStyle name="Comma 50 3 3 7 2" xfId="41847" xr:uid="{E10C37BA-A13E-46C6-BFF9-D4E458FAEFC4}"/>
    <cellStyle name="Comma 50 3 3 8" xfId="31381" xr:uid="{44521393-F80C-4E2F-B21A-0D4F9CB946DA}"/>
    <cellStyle name="Comma 50 3 4" xfId="13449" xr:uid="{BEF901C5-9841-4496-808F-37544F2E3336}"/>
    <cellStyle name="Comma 50 3 4 2" xfId="18681" xr:uid="{1B2290EE-AE26-4568-A129-E23D10DF8289}"/>
    <cellStyle name="Comma 50 3 4 2 2" xfId="29147" xr:uid="{ED1DB164-3301-403F-AA25-7F368E0FF1E6}"/>
    <cellStyle name="Comma 50 3 4 2 2 2" xfId="50816" xr:uid="{575F8CFF-AA90-4032-B223-FB2A9C583510}"/>
    <cellStyle name="Comma 50 3 4 2 3" xfId="40350" xr:uid="{E6F0C496-9BD8-4751-8CFD-ED7B8E915EC6}"/>
    <cellStyle name="Comma 50 3 4 3" xfId="23915" xr:uid="{9C0BAA9F-7F80-49AA-96F5-36AF0F29043C}"/>
    <cellStyle name="Comma 50 3 4 3 2" xfId="45584" xr:uid="{428042B1-9B62-4070-9A97-F721F83B4227}"/>
    <cellStyle name="Comma 50 3 4 4" xfId="35118" xr:uid="{BD9D066A-4E38-4E6B-8EB8-5E96D5D28091}"/>
    <cellStyle name="Comma 50 3 5" xfId="30639" xr:uid="{2A012D81-3E3E-4D7E-A365-C2EFB9AA75CF}"/>
    <cellStyle name="Comma 50 4" xfId="9214" xr:uid="{00000000-0005-0000-0000-00009C020000}"/>
    <cellStyle name="Comma 50 4 2" xfId="9963" xr:uid="{0CE85C7D-A9FF-4386-94BB-1C8A3452E746}"/>
    <cellStyle name="Comma 50 4 2 2" xfId="11472" xr:uid="{4409F0C1-C0BB-4F81-AD21-1D0F146E9687}"/>
    <cellStyle name="Comma 50 4 2 2 2" xfId="12966" xr:uid="{C096588E-FC7B-45B2-97A0-E801F7F81F09}"/>
    <cellStyle name="Comma 50 4 2 2 2 2" xfId="18202" xr:uid="{3D96ED67-DADC-4AD1-88C3-8DFEA6FDC828}"/>
    <cellStyle name="Comma 50 4 2 2 2 2 2" xfId="28668" xr:uid="{035D433B-2A6D-4AA7-9551-5B751C3EDA45}"/>
    <cellStyle name="Comma 50 4 2 2 2 2 2 2" xfId="50337" xr:uid="{684B6303-0C4D-4CD5-83EA-E9B7B9DF033F}"/>
    <cellStyle name="Comma 50 4 2 2 2 2 3" xfId="39871" xr:uid="{95240212-21E8-4E02-B53A-2FEF5B5CD189}"/>
    <cellStyle name="Comma 50 4 2 2 2 3" xfId="23436" xr:uid="{FDD37733-7260-4C60-9451-5A7BAA4B90CF}"/>
    <cellStyle name="Comma 50 4 2 2 2 3 2" xfId="45105" xr:uid="{CBCEDBC9-9BD5-432F-B399-7155FC45CD7F}"/>
    <cellStyle name="Comma 50 4 2 2 2 4" xfId="34639" xr:uid="{C4D77770-5C95-4ADA-9624-0A6EC030ABB3}"/>
    <cellStyle name="Comma 50 4 2 2 3" xfId="16708" xr:uid="{1ACF2E20-6363-4F2A-AB2B-538F850A7548}"/>
    <cellStyle name="Comma 50 4 2 2 3 2" xfId="27174" xr:uid="{BFAA0686-7E7D-47D4-8B8E-2BE0861A29DC}"/>
    <cellStyle name="Comma 50 4 2 2 3 2 2" xfId="48843" xr:uid="{1FB2197D-D0F7-4548-B406-181579BADC7C}"/>
    <cellStyle name="Comma 50 4 2 2 3 3" xfId="38377" xr:uid="{A51C749A-5454-41B3-A247-195D2B388683}"/>
    <cellStyle name="Comma 50 4 2 2 4" xfId="21942" xr:uid="{C949B29C-8B3D-4C72-81B9-F7703E59E811}"/>
    <cellStyle name="Comma 50 4 2 2 4 2" xfId="43611" xr:uid="{D6CBE6FB-3D2F-4F0E-A3CE-E46EB27CD316}"/>
    <cellStyle name="Comma 50 4 2 2 5" xfId="33145" xr:uid="{85F3BC35-79F2-4104-A0F0-43265336EA58}"/>
    <cellStyle name="Comma 50 4 2 3" xfId="10725" xr:uid="{0B159BB3-D656-4A68-8119-AC98EBBFC25E}"/>
    <cellStyle name="Comma 50 4 2 3 2" xfId="15961" xr:uid="{CDCCE90F-EC20-4254-8335-E1F01393D604}"/>
    <cellStyle name="Comma 50 4 2 3 2 2" xfId="26427" xr:uid="{BF78FE6C-4215-439A-8714-3602A071844F}"/>
    <cellStyle name="Comma 50 4 2 3 2 2 2" xfId="48096" xr:uid="{DCA8947B-E328-469B-A304-E1D24887ABBB}"/>
    <cellStyle name="Comma 50 4 2 3 2 3" xfId="37630" xr:uid="{3AC2203C-1EFF-4215-AB3C-A4B96B6AD149}"/>
    <cellStyle name="Comma 50 4 2 3 3" xfId="21195" xr:uid="{DE7D8304-5536-4525-8F5B-AF1BE9CFF292}"/>
    <cellStyle name="Comma 50 4 2 3 3 2" xfId="42864" xr:uid="{A2BA2098-A164-4A93-AB67-A6D88548745F}"/>
    <cellStyle name="Comma 50 4 2 3 4" xfId="32398" xr:uid="{0638AF44-205B-46C1-A935-CE3C719C9375}"/>
    <cellStyle name="Comma 50 4 2 4" xfId="12219" xr:uid="{A5AB7DAD-8D41-4A42-BF03-070CAB79D166}"/>
    <cellStyle name="Comma 50 4 2 4 2" xfId="17455" xr:uid="{D8EF3510-2CDA-4389-82AD-382FE9F17E07}"/>
    <cellStyle name="Comma 50 4 2 4 2 2" xfId="27921" xr:uid="{902EB667-9E22-4595-AEEB-F4E1F206A63A}"/>
    <cellStyle name="Comma 50 4 2 4 2 2 2" xfId="49590" xr:uid="{B4E591C7-31C8-4BBD-805A-229E38809162}"/>
    <cellStyle name="Comma 50 4 2 4 2 3" xfId="39124" xr:uid="{1ED40C49-5CF7-46DB-86BE-AFF2E0894A20}"/>
    <cellStyle name="Comma 50 4 2 4 3" xfId="22689" xr:uid="{C5BB9126-63DB-43CD-AEF2-49390B4F7794}"/>
    <cellStyle name="Comma 50 4 2 4 3 2" xfId="44358" xr:uid="{5CCC42C5-FAF2-4B07-AA49-5AE9CB74054B}"/>
    <cellStyle name="Comma 50 4 2 4 4" xfId="33892" xr:uid="{898303BF-DF44-450E-9AFA-65594ED5552C}"/>
    <cellStyle name="Comma 50 4 2 5" xfId="14462" xr:uid="{769F17CA-A63A-4065-BFA9-C5B5C03FEC51}"/>
    <cellStyle name="Comma 50 4 2 5 2" xfId="19694" xr:uid="{1652E4C9-D895-4C95-810C-1DE185AE0FFA}"/>
    <cellStyle name="Comma 50 4 2 5 2 2" xfId="30160" xr:uid="{7317607E-B76E-4C99-BF98-D48DAF0B2437}"/>
    <cellStyle name="Comma 50 4 2 5 2 2 2" xfId="51829" xr:uid="{B0B636D0-A54D-4F0D-8813-21C648116266}"/>
    <cellStyle name="Comma 50 4 2 5 2 3" xfId="41363" xr:uid="{9EA0D8A3-4F68-4C76-A57F-0491692E95BC}"/>
    <cellStyle name="Comma 50 4 2 5 3" xfId="24928" xr:uid="{13892AD9-A97D-4EF6-904D-B13FCF89E9D1}"/>
    <cellStyle name="Comma 50 4 2 5 3 2" xfId="46597" xr:uid="{7F9FAE7E-0E0B-4D8A-AA0C-071F2CF1D494}"/>
    <cellStyle name="Comma 50 4 2 5 4" xfId="36131" xr:uid="{874F3720-C3BA-4DE3-A189-A05297062B15}"/>
    <cellStyle name="Comma 50 4 2 6" xfId="15215" xr:uid="{CCAB0FB2-8210-4E96-989C-064D7A8A15FC}"/>
    <cellStyle name="Comma 50 4 2 6 2" xfId="25681" xr:uid="{BE760377-BB31-4D6B-A305-F783CC5C1ECE}"/>
    <cellStyle name="Comma 50 4 2 6 2 2" xfId="47350" xr:uid="{07F96478-CEBA-45CD-A2AC-E0399ABAD791}"/>
    <cellStyle name="Comma 50 4 2 6 3" xfId="36884" xr:uid="{B9F01EAC-703F-4E9C-A564-23ACD4BA2E52}"/>
    <cellStyle name="Comma 50 4 2 7" xfId="20449" xr:uid="{21B65F4D-D3D8-4657-9CA3-A7F1ACF1E6CB}"/>
    <cellStyle name="Comma 50 4 2 7 2" xfId="42118" xr:uid="{584D7925-9561-43AD-8E28-3DA61FEC389D}"/>
    <cellStyle name="Comma 50 4 2 8" xfId="31652" xr:uid="{1BE45CE7-08CF-41A7-9B83-07C76B9063BA}"/>
    <cellStyle name="Comma 50 4 3" xfId="13717" xr:uid="{3CBFC5F3-59E9-40B2-AB8A-500D00C6CE4C}"/>
    <cellStyle name="Comma 50 4 3 2" xfId="18949" xr:uid="{121C757B-6E9E-4383-8EC7-E0EFD5A6B48D}"/>
    <cellStyle name="Comma 50 4 3 2 2" xfId="29415" xr:uid="{A111C1C4-04B0-4158-BF0E-BB51D6E0C6DF}"/>
    <cellStyle name="Comma 50 4 3 2 2 2" xfId="51084" xr:uid="{AB76FB16-0A31-47F7-89DF-25D2D319FD2F}"/>
    <cellStyle name="Comma 50 4 3 2 3" xfId="40618" xr:uid="{DBC1686E-9373-4F71-BB42-DE7C99C5E082}"/>
    <cellStyle name="Comma 50 4 3 3" xfId="24183" xr:uid="{B6A41824-676C-42E3-BD3D-ECCE216B408D}"/>
    <cellStyle name="Comma 50 4 3 3 2" xfId="45852" xr:uid="{86EF37DD-4144-4DFF-BB3E-FDAF6B32C0E5}"/>
    <cellStyle name="Comma 50 4 3 4" xfId="35386" xr:uid="{58C07088-BF13-4229-AB61-1A371323304A}"/>
    <cellStyle name="Comma 50 4 4" xfId="30907" xr:uid="{2A99C519-11D4-46AD-A1D1-DEC355A774FB}"/>
    <cellStyle name="Comma 50 5" xfId="9589" xr:uid="{6044285F-A4FE-4A74-858F-474EADF5DE4E}"/>
    <cellStyle name="Comma 50 5 2" xfId="11098" xr:uid="{C42F306A-41AC-4CD7-9E88-AB483FF6448F}"/>
    <cellStyle name="Comma 50 5 2 2" xfId="12592" xr:uid="{443132C7-1FD2-4362-B0E0-ACF1F4A221A3}"/>
    <cellStyle name="Comma 50 5 2 2 2" xfId="17828" xr:uid="{F52A280A-7305-46FA-A435-912E50DE922C}"/>
    <cellStyle name="Comma 50 5 2 2 2 2" xfId="28294" xr:uid="{F7941700-3540-4377-A61E-2689ACC5C268}"/>
    <cellStyle name="Comma 50 5 2 2 2 2 2" xfId="49963" xr:uid="{6AEAA60D-7F21-4FA3-9BFB-7F5C6F2BDAC7}"/>
    <cellStyle name="Comma 50 5 2 2 2 3" xfId="39497" xr:uid="{DC5B3B1A-2277-490E-9D4B-FB1B5A65EA91}"/>
    <cellStyle name="Comma 50 5 2 2 3" xfId="23062" xr:uid="{564F53BD-24BF-4315-AE67-B6656FCE8110}"/>
    <cellStyle name="Comma 50 5 2 2 3 2" xfId="44731" xr:uid="{1A3F6E17-4A95-425F-A5A5-874C13C6E454}"/>
    <cellStyle name="Comma 50 5 2 2 4" xfId="34265" xr:uid="{3D5BC41E-54B1-4E24-86F5-D2FB279CC204}"/>
    <cellStyle name="Comma 50 5 2 3" xfId="16334" xr:uid="{3E756C57-53A8-4091-A7A3-CB16A6EB82A2}"/>
    <cellStyle name="Comma 50 5 2 3 2" xfId="26800" xr:uid="{89A9A98E-81F8-4480-9BA8-22B584997B7D}"/>
    <cellStyle name="Comma 50 5 2 3 2 2" xfId="48469" xr:uid="{3CB85A49-F7F1-4395-BB76-53C49F5C818D}"/>
    <cellStyle name="Comma 50 5 2 3 3" xfId="38003" xr:uid="{6C94894C-FF41-4AE5-8BEB-075ADA4B9709}"/>
    <cellStyle name="Comma 50 5 2 4" xfId="21568" xr:uid="{713E9C9A-159B-4B4C-9E21-19067EEF5E01}"/>
    <cellStyle name="Comma 50 5 2 4 2" xfId="43237" xr:uid="{FF5CE395-A1E7-4EBE-AEFA-EE511BDF7C71}"/>
    <cellStyle name="Comma 50 5 2 5" xfId="32771" xr:uid="{D73236F9-97E4-42A7-A2DC-E966AAA7822D}"/>
    <cellStyle name="Comma 50 5 3" xfId="10351" xr:uid="{4F5FBE81-7F1B-4947-A406-C0271DD5A013}"/>
    <cellStyle name="Comma 50 5 3 2" xfId="15587" xr:uid="{524906F1-332F-4AC1-908A-F14A41CD4DE6}"/>
    <cellStyle name="Comma 50 5 3 2 2" xfId="26053" xr:uid="{929F3D5E-4B24-44ED-A0DA-A7EE63669EE2}"/>
    <cellStyle name="Comma 50 5 3 2 2 2" xfId="47722" xr:uid="{A5B7938B-34FA-4A73-9530-13FCA8E8803D}"/>
    <cellStyle name="Comma 50 5 3 2 3" xfId="37256" xr:uid="{5AE042D8-60B2-4646-8484-C8084CBE1A8B}"/>
    <cellStyle name="Comma 50 5 3 3" xfId="20821" xr:uid="{53869902-C6BF-4E31-B79A-F42D1241C00A}"/>
    <cellStyle name="Comma 50 5 3 3 2" xfId="42490" xr:uid="{A9A6B333-C249-4BAB-8D29-DAD422E8FDBB}"/>
    <cellStyle name="Comma 50 5 3 4" xfId="32024" xr:uid="{25E19FE1-F92E-47C6-86C7-51EB78EB9968}"/>
    <cellStyle name="Comma 50 5 4" xfId="11845" xr:uid="{E52782A4-A4DD-4C38-8F23-C6366E74BCAC}"/>
    <cellStyle name="Comma 50 5 4 2" xfId="17081" xr:uid="{15FF8138-12F2-4C35-9E7D-FA2DE8B77D8D}"/>
    <cellStyle name="Comma 50 5 4 2 2" xfId="27547" xr:uid="{878AF89B-4A20-4F3F-BCE8-57763E74EC6A}"/>
    <cellStyle name="Comma 50 5 4 2 2 2" xfId="49216" xr:uid="{2E647ED2-9631-435F-A13C-693F85746CE2}"/>
    <cellStyle name="Comma 50 5 4 2 3" xfId="38750" xr:uid="{1C5C63F3-CB8B-45A0-81A6-FEC3E9468A8C}"/>
    <cellStyle name="Comma 50 5 4 3" xfId="22315" xr:uid="{A1D5EA3D-4BF6-46EA-9002-EF4B51434012}"/>
    <cellStyle name="Comma 50 5 4 3 2" xfId="43984" xr:uid="{6C69308B-9081-468C-8D4F-E100B7575D6E}"/>
    <cellStyle name="Comma 50 5 4 4" xfId="33518" xr:uid="{D8D19A3B-5A12-4473-A361-BDF430B197F2}"/>
    <cellStyle name="Comma 50 5 5" xfId="14088" xr:uid="{CFF23AC2-DE02-4530-80BC-950468DB5DF2}"/>
    <cellStyle name="Comma 50 5 5 2" xfId="19320" xr:uid="{A0B91D64-AE87-4EEE-AA7B-8389EA88690C}"/>
    <cellStyle name="Comma 50 5 5 2 2" xfId="29786" xr:uid="{D746BC0A-48B4-4DEC-AAF7-2503DE7B5EC4}"/>
    <cellStyle name="Comma 50 5 5 2 2 2" xfId="51455" xr:uid="{67D4D34E-02A5-42C4-AAAD-0A3610FEFCC3}"/>
    <cellStyle name="Comma 50 5 5 2 3" xfId="40989" xr:uid="{B3BAB6D8-CB82-49CE-9069-7002F457F280}"/>
    <cellStyle name="Comma 50 5 5 3" xfId="24554" xr:uid="{E7CE7E15-60C6-420B-901D-DEB51C20BFCE}"/>
    <cellStyle name="Comma 50 5 5 3 2" xfId="46223" xr:uid="{14C28D66-A969-4FEA-9068-B4DA06D21523}"/>
    <cellStyle name="Comma 50 5 5 4" xfId="35757" xr:uid="{110CD1D9-535E-4FFD-9451-AA0C2CA8C0A2}"/>
    <cellStyle name="Comma 50 5 6" xfId="14841" xr:uid="{205C4BB1-9140-480A-ACAA-5E8BA7AA7374}"/>
    <cellStyle name="Comma 50 5 6 2" xfId="25307" xr:uid="{B87F1A95-B3F2-4CDB-B0F4-F081EC22A8F3}"/>
    <cellStyle name="Comma 50 5 6 2 2" xfId="46976" xr:uid="{9D2AE595-05D2-47C7-B414-5442FBEB3E92}"/>
    <cellStyle name="Comma 50 5 6 3" xfId="36510" xr:uid="{B45C4B6B-96B3-4F48-944F-CA87EFC40A6C}"/>
    <cellStyle name="Comma 50 5 7" xfId="20075" xr:uid="{CC928132-D17C-4D01-B7A3-8A2FB8514294}"/>
    <cellStyle name="Comma 50 5 7 2" xfId="41744" xr:uid="{02B22C05-514A-4C89-9BE7-4CC4EB30EEF5}"/>
    <cellStyle name="Comma 50 5 8" xfId="31278" xr:uid="{D3ABF1AA-B2B6-4F60-867D-C2B61E8B499A}"/>
    <cellStyle name="Comma 50 6" xfId="13346" xr:uid="{B8BCF0BF-D189-40D4-9763-93670AC17E26}"/>
    <cellStyle name="Comma 50 6 2" xfId="18578" xr:uid="{1A9325F2-F683-44DD-9210-9DB791A384D2}"/>
    <cellStyle name="Comma 50 6 2 2" xfId="29044" xr:uid="{B0F13CB8-F0AD-4235-9468-D853747F2EA1}"/>
    <cellStyle name="Comma 50 6 2 2 2" xfId="50713" xr:uid="{C63A8D97-790B-475F-BDBF-C3C3BE761289}"/>
    <cellStyle name="Comma 50 6 2 3" xfId="40247" xr:uid="{EE965BE9-7E21-4DF9-96BF-2BA5E072F629}"/>
    <cellStyle name="Comma 50 6 3" xfId="23812" xr:uid="{A3F554CC-A32D-4524-B32B-C3D92C909876}"/>
    <cellStyle name="Comma 50 6 3 2" xfId="45481" xr:uid="{3A0ED3AF-9AB4-4426-BDDD-08B41845451E}"/>
    <cellStyle name="Comma 50 6 4" xfId="35015" xr:uid="{0CA768AF-C026-4BD1-9599-FAA833B73553}"/>
    <cellStyle name="Comma 50 7" xfId="30536" xr:uid="{948124F4-44F2-4B49-8BFA-A1AC5F620A53}"/>
    <cellStyle name="Comma 51" xfId="331" xr:uid="{00000000-0005-0000-0000-00009D020000}"/>
    <cellStyle name="Comma 51 2" xfId="438" xr:uid="{00000000-0005-0000-0000-00009E020000}"/>
    <cellStyle name="Comma 51 3" xfId="535" xr:uid="{00000000-0005-0000-0000-00009F020000}"/>
    <cellStyle name="Comma 51 3 2" xfId="9308" xr:uid="{00000000-0005-0000-0000-0000A0020000}"/>
    <cellStyle name="Comma 51 3 2 2" xfId="10057" xr:uid="{D7BA1A05-5113-471A-8DBD-0E8F20ACE57E}"/>
    <cellStyle name="Comma 51 3 2 2 2" xfId="11566" xr:uid="{0F2FC806-7A63-4844-B99E-2C9FC9690056}"/>
    <cellStyle name="Comma 51 3 2 2 2 2" xfId="13060" xr:uid="{9E7CCAFD-445B-48F6-9DF1-002A52CE0A48}"/>
    <cellStyle name="Comma 51 3 2 2 2 2 2" xfId="18296" xr:uid="{EDD0191B-3F11-4C13-951F-4C08A4BEC822}"/>
    <cellStyle name="Comma 51 3 2 2 2 2 2 2" xfId="28762" xr:uid="{F56E108B-FFED-4058-86A8-F873B4E62A10}"/>
    <cellStyle name="Comma 51 3 2 2 2 2 2 2 2" xfId="50431" xr:uid="{FFFAD1F4-2641-45F9-B44E-8E427804514D}"/>
    <cellStyle name="Comma 51 3 2 2 2 2 2 3" xfId="39965" xr:uid="{C24AB015-B7FD-44A6-8520-A0B4120EFD3D}"/>
    <cellStyle name="Comma 51 3 2 2 2 2 3" xfId="23530" xr:uid="{8F69B558-52F1-4F69-A1A7-74F9098471FD}"/>
    <cellStyle name="Comma 51 3 2 2 2 2 3 2" xfId="45199" xr:uid="{7B129119-B7ED-4BB0-8913-E272822B4D3C}"/>
    <cellStyle name="Comma 51 3 2 2 2 2 4" xfId="34733" xr:uid="{369090D8-A63D-4E54-ADD8-80D54EBD99FC}"/>
    <cellStyle name="Comma 51 3 2 2 2 3" xfId="16802" xr:uid="{A77B170E-8337-4558-8850-07F1CF6BAB83}"/>
    <cellStyle name="Comma 51 3 2 2 2 3 2" xfId="27268" xr:uid="{5F48456A-CFDD-41A8-A7D0-F0EC2E5ABF47}"/>
    <cellStyle name="Comma 51 3 2 2 2 3 2 2" xfId="48937" xr:uid="{709515BF-D138-4FDA-9F52-4151D13194E5}"/>
    <cellStyle name="Comma 51 3 2 2 2 3 3" xfId="38471" xr:uid="{02BB1571-8474-4A7D-8005-86F7090A297D}"/>
    <cellStyle name="Comma 51 3 2 2 2 4" xfId="22036" xr:uid="{55C299FE-BB29-409E-BBA1-7395D599660E}"/>
    <cellStyle name="Comma 51 3 2 2 2 4 2" xfId="43705" xr:uid="{01D75A04-0662-4C42-B085-2509E4A12907}"/>
    <cellStyle name="Comma 51 3 2 2 2 5" xfId="33239" xr:uid="{082C47D8-9F1C-46C3-AEFA-D8D80887709F}"/>
    <cellStyle name="Comma 51 3 2 2 3" xfId="10819" xr:uid="{58E37921-8B11-464E-B129-1D610F96B4E6}"/>
    <cellStyle name="Comma 51 3 2 2 3 2" xfId="16055" xr:uid="{46778346-44B2-419D-932D-A56B44FB9F01}"/>
    <cellStyle name="Comma 51 3 2 2 3 2 2" xfId="26521" xr:uid="{06919D95-6323-4164-92E9-6860DEA3295F}"/>
    <cellStyle name="Comma 51 3 2 2 3 2 2 2" xfId="48190" xr:uid="{E23D62CB-2354-42F9-9600-FF2AD2573C9A}"/>
    <cellStyle name="Comma 51 3 2 2 3 2 3" xfId="37724" xr:uid="{D46E3A52-6B9C-44CC-9102-36C2E45B39AD}"/>
    <cellStyle name="Comma 51 3 2 2 3 3" xfId="21289" xr:uid="{3913E722-AC93-421C-8C96-053AEC46BE66}"/>
    <cellStyle name="Comma 51 3 2 2 3 3 2" xfId="42958" xr:uid="{FA06EFEC-8F0D-473B-BB50-F909D8D5FC9B}"/>
    <cellStyle name="Comma 51 3 2 2 3 4" xfId="32492" xr:uid="{F4847AED-8667-4F20-A913-F08ECB1ACCBE}"/>
    <cellStyle name="Comma 51 3 2 2 4" xfId="12313" xr:uid="{23371E62-5DD0-4CA2-8FBF-4E802CE8D28F}"/>
    <cellStyle name="Comma 51 3 2 2 4 2" xfId="17549" xr:uid="{F83BFE50-76E6-4216-909A-C6D5502F0F3B}"/>
    <cellStyle name="Comma 51 3 2 2 4 2 2" xfId="28015" xr:uid="{95795B8B-3F84-4992-BF4B-A2918F9282BB}"/>
    <cellStyle name="Comma 51 3 2 2 4 2 2 2" xfId="49684" xr:uid="{B87813B1-FF86-4638-B2D1-34909B01FAB0}"/>
    <cellStyle name="Comma 51 3 2 2 4 2 3" xfId="39218" xr:uid="{AFCF6CCD-1DB1-4615-9F72-F04DCC7045BB}"/>
    <cellStyle name="Comma 51 3 2 2 4 3" xfId="22783" xr:uid="{C83776DC-FBBD-4E0D-9935-5A2675B8BC09}"/>
    <cellStyle name="Comma 51 3 2 2 4 3 2" xfId="44452" xr:uid="{EFF210B5-D969-4FBD-9D25-54E8BE3AB5B6}"/>
    <cellStyle name="Comma 51 3 2 2 4 4" xfId="33986" xr:uid="{93E635C5-21C1-4A79-A622-B3F5C3E2F0E5}"/>
    <cellStyle name="Comma 51 3 2 2 5" xfId="14556" xr:uid="{30C1E939-21AB-4F4E-9EC3-0435718E7EDF}"/>
    <cellStyle name="Comma 51 3 2 2 5 2" xfId="19788" xr:uid="{2D60C073-109A-41EE-9367-76439F3081AB}"/>
    <cellStyle name="Comma 51 3 2 2 5 2 2" xfId="30254" xr:uid="{5524EC6B-C31F-4B56-B982-F8F9E4331113}"/>
    <cellStyle name="Comma 51 3 2 2 5 2 2 2" xfId="51923" xr:uid="{8D7D8610-C15E-468A-B1B7-FF5A3BFBC9DD}"/>
    <cellStyle name="Comma 51 3 2 2 5 2 3" xfId="41457" xr:uid="{4A20DA25-526F-4E95-8FCB-749C9EB8BDE7}"/>
    <cellStyle name="Comma 51 3 2 2 5 3" xfId="25022" xr:uid="{0E5E4B0E-1D96-468B-A8F3-0A290AE26EE0}"/>
    <cellStyle name="Comma 51 3 2 2 5 3 2" xfId="46691" xr:uid="{AAAA8655-48C0-49FF-AB1F-DABC7760D2FA}"/>
    <cellStyle name="Comma 51 3 2 2 5 4" xfId="36225" xr:uid="{6A8B2AAB-6270-4672-8FD5-3A8AF19CE124}"/>
    <cellStyle name="Comma 51 3 2 2 6" xfId="15309" xr:uid="{6DCD1F95-14F1-41EA-BD9E-39818063C72A}"/>
    <cellStyle name="Comma 51 3 2 2 6 2" xfId="25775" xr:uid="{63B99714-9A9E-4FBA-8C7E-F065A21E0CDA}"/>
    <cellStyle name="Comma 51 3 2 2 6 2 2" xfId="47444" xr:uid="{55F5ABB2-97B3-4222-9293-932901E7CCB7}"/>
    <cellStyle name="Comma 51 3 2 2 6 3" xfId="36978" xr:uid="{1A0B29BB-D691-4B73-BCD4-7AD9EFA00AAC}"/>
    <cellStyle name="Comma 51 3 2 2 7" xfId="20543" xr:uid="{F6C87472-DAA3-4F28-A2AA-C3A886965DD7}"/>
    <cellStyle name="Comma 51 3 2 2 7 2" xfId="42212" xr:uid="{1BED4471-759F-4BCE-BB9E-3302B8AF59DA}"/>
    <cellStyle name="Comma 51 3 2 2 8" xfId="31746" xr:uid="{D08E268A-5F7E-49C9-98E5-F8751B381E95}"/>
    <cellStyle name="Comma 51 3 2 3" xfId="13811" xr:uid="{95FCC415-33EF-4BB9-A689-1809B9439F62}"/>
    <cellStyle name="Comma 51 3 2 3 2" xfId="19043" xr:uid="{035353C9-CB38-444D-9BD3-038034C76AFD}"/>
    <cellStyle name="Comma 51 3 2 3 2 2" xfId="29509" xr:uid="{33A2E901-FC77-47C8-AD80-A0C899575A6E}"/>
    <cellStyle name="Comma 51 3 2 3 2 2 2" xfId="51178" xr:uid="{962B3F6E-4D7A-4CB2-923D-039AE4FAB877}"/>
    <cellStyle name="Comma 51 3 2 3 2 3" xfId="40712" xr:uid="{81BC3BFD-9497-44F3-A554-454679FCAA4D}"/>
    <cellStyle name="Comma 51 3 2 3 3" xfId="24277" xr:uid="{B4EA3F1C-BCD6-40AB-AEE6-3960EB1A95F9}"/>
    <cellStyle name="Comma 51 3 2 3 3 2" xfId="45946" xr:uid="{00B29545-090E-4393-B545-D228D36CBD9A}"/>
    <cellStyle name="Comma 51 3 2 3 4" xfId="35480" xr:uid="{95898D18-BFE1-4E0E-BB46-333DC1762B01}"/>
    <cellStyle name="Comma 51 3 2 4" xfId="31001" xr:uid="{5F11C53C-DBEC-4231-8A3F-84E9DBC12082}"/>
    <cellStyle name="Comma 51 3 3" xfId="9683" xr:uid="{3CF8A494-2563-45EC-ABF4-6777DCEF29E6}"/>
    <cellStyle name="Comma 51 3 3 2" xfId="11192" xr:uid="{7E4D0B4A-9A17-4115-9A75-76CD4CCFD98C}"/>
    <cellStyle name="Comma 51 3 3 2 2" xfId="12686" xr:uid="{7419EB54-07DB-426E-92FA-43F1E1AC8175}"/>
    <cellStyle name="Comma 51 3 3 2 2 2" xfId="17922" xr:uid="{827DE969-0E55-4A0A-A768-6FE3D60C9BFA}"/>
    <cellStyle name="Comma 51 3 3 2 2 2 2" xfId="28388" xr:uid="{FF351A16-23E7-42B2-A404-166B6B825346}"/>
    <cellStyle name="Comma 51 3 3 2 2 2 2 2" xfId="50057" xr:uid="{F59AD267-66CE-4A4E-B3F9-F61BCCCFC376}"/>
    <cellStyle name="Comma 51 3 3 2 2 2 3" xfId="39591" xr:uid="{20AD8527-D553-476F-A0E2-A86322F43E34}"/>
    <cellStyle name="Comma 51 3 3 2 2 3" xfId="23156" xr:uid="{7D41FB62-B36A-42C0-A7ED-C6A26B60EE85}"/>
    <cellStyle name="Comma 51 3 3 2 2 3 2" xfId="44825" xr:uid="{4F22CAA4-EE02-4715-B27D-4762DF1D401D}"/>
    <cellStyle name="Comma 51 3 3 2 2 4" xfId="34359" xr:uid="{56550C81-4ADC-4A87-9C87-9483BB51FDF6}"/>
    <cellStyle name="Comma 51 3 3 2 3" xfId="16428" xr:uid="{0EBE0E3D-8B78-4408-A7CC-37D0644166E5}"/>
    <cellStyle name="Comma 51 3 3 2 3 2" xfId="26894" xr:uid="{EC2CAEE2-FCD8-4348-B15F-834F05983E3A}"/>
    <cellStyle name="Comma 51 3 3 2 3 2 2" xfId="48563" xr:uid="{625493B1-A4A2-4ED0-A695-D324ADAA2037}"/>
    <cellStyle name="Comma 51 3 3 2 3 3" xfId="38097" xr:uid="{B62EF07A-D817-4FA3-AB50-0BFF6FB51FB6}"/>
    <cellStyle name="Comma 51 3 3 2 4" xfId="21662" xr:uid="{6B2BE2AE-13FC-4B2B-82EC-864652F8943D}"/>
    <cellStyle name="Comma 51 3 3 2 4 2" xfId="43331" xr:uid="{39F590BA-E71E-4FE7-BD50-CC8D3EC1E8E6}"/>
    <cellStyle name="Comma 51 3 3 2 5" xfId="32865" xr:uid="{60BB59FD-FE85-4A69-99FA-3E7520067D1C}"/>
    <cellStyle name="Comma 51 3 3 3" xfId="10445" xr:uid="{368B4F31-5FA4-4B85-8A37-B044A320F3D9}"/>
    <cellStyle name="Comma 51 3 3 3 2" xfId="15681" xr:uid="{F7614125-1537-4256-AE7E-498088338920}"/>
    <cellStyle name="Comma 51 3 3 3 2 2" xfId="26147" xr:uid="{2BF18D50-64F3-4A36-9C7D-E8D2D178D78B}"/>
    <cellStyle name="Comma 51 3 3 3 2 2 2" xfId="47816" xr:uid="{6A3E4C91-AC72-463B-915B-5605D4E8A872}"/>
    <cellStyle name="Comma 51 3 3 3 2 3" xfId="37350" xr:uid="{F1CA91B0-4804-4768-9AAD-D51DE5D9C74B}"/>
    <cellStyle name="Comma 51 3 3 3 3" xfId="20915" xr:uid="{40F5A198-3594-43C2-A08E-E0A229ABC3F2}"/>
    <cellStyle name="Comma 51 3 3 3 3 2" xfId="42584" xr:uid="{04A2B158-13AD-4169-8E1E-2F776FC1038E}"/>
    <cellStyle name="Comma 51 3 3 3 4" xfId="32118" xr:uid="{0C361391-1061-4704-9C84-373D40D62E01}"/>
    <cellStyle name="Comma 51 3 3 4" xfId="11939" xr:uid="{77DF0BAA-1BE6-45C1-8157-576F9F98F4BA}"/>
    <cellStyle name="Comma 51 3 3 4 2" xfId="17175" xr:uid="{95CAFC72-C6CD-4AE9-8FF8-5BC1F2FFD3EF}"/>
    <cellStyle name="Comma 51 3 3 4 2 2" xfId="27641" xr:uid="{F8AF935B-6587-46CA-841D-7506F2A530E1}"/>
    <cellStyle name="Comma 51 3 3 4 2 2 2" xfId="49310" xr:uid="{B90381D4-C77A-4773-A047-E2DC49A40736}"/>
    <cellStyle name="Comma 51 3 3 4 2 3" xfId="38844" xr:uid="{DA161D32-AD6D-4BF1-B34F-14445C744A87}"/>
    <cellStyle name="Comma 51 3 3 4 3" xfId="22409" xr:uid="{8854D934-32EA-4005-BAEC-B9BFDFFD4D2B}"/>
    <cellStyle name="Comma 51 3 3 4 3 2" xfId="44078" xr:uid="{A59F3A5D-02E4-4FFE-B908-8486EFA9442F}"/>
    <cellStyle name="Comma 51 3 3 4 4" xfId="33612" xr:uid="{4DD6E23F-A3F4-4858-AB8E-906EC3C973E6}"/>
    <cellStyle name="Comma 51 3 3 5" xfId="14182" xr:uid="{A24636E6-6059-493A-B98B-AC98200E141F}"/>
    <cellStyle name="Comma 51 3 3 5 2" xfId="19414" xr:uid="{937521DF-B252-4F44-83FC-5A791A152CFF}"/>
    <cellStyle name="Comma 51 3 3 5 2 2" xfId="29880" xr:uid="{45973088-159B-49F5-9849-D8FF0E7B4CBE}"/>
    <cellStyle name="Comma 51 3 3 5 2 2 2" xfId="51549" xr:uid="{37CD1A90-5280-4CC6-90A3-E5E5B514D68D}"/>
    <cellStyle name="Comma 51 3 3 5 2 3" xfId="41083" xr:uid="{B539002D-79B1-44A9-AF0F-FF68BDBAEB9D}"/>
    <cellStyle name="Comma 51 3 3 5 3" xfId="24648" xr:uid="{ED79DCCE-1CE8-418B-BE8C-D589E0AE570D}"/>
    <cellStyle name="Comma 51 3 3 5 3 2" xfId="46317" xr:uid="{0CFCB9AB-7799-4FA1-86E8-CA1A737ACEED}"/>
    <cellStyle name="Comma 51 3 3 5 4" xfId="35851" xr:uid="{3DBF5BE9-C25B-49A6-B6E8-D80B446E4C8A}"/>
    <cellStyle name="Comma 51 3 3 6" xfId="14935" xr:uid="{D3AF291B-96A9-4A0A-90E9-82C39BBB0483}"/>
    <cellStyle name="Comma 51 3 3 6 2" xfId="25401" xr:uid="{9F99F811-5A83-4583-A2BB-BA390A735CDA}"/>
    <cellStyle name="Comma 51 3 3 6 2 2" xfId="47070" xr:uid="{C88844E4-6A9E-44B7-A4E8-76024CB6B56D}"/>
    <cellStyle name="Comma 51 3 3 6 3" xfId="36604" xr:uid="{349C8E69-21BB-47C4-B4A8-6B3E084A0555}"/>
    <cellStyle name="Comma 51 3 3 7" xfId="20169" xr:uid="{51F6A78D-0059-4171-87E1-05E44A828ACC}"/>
    <cellStyle name="Comma 51 3 3 7 2" xfId="41838" xr:uid="{963F9FB6-D178-4B56-AB56-6A3E9F884102}"/>
    <cellStyle name="Comma 51 3 3 8" xfId="31372" xr:uid="{9B7810F8-172E-40F3-800C-1CF6ADD53E41}"/>
    <cellStyle name="Comma 51 3 4" xfId="13440" xr:uid="{86EA9DAC-C0B8-4665-B46A-B4AD8DFDFC01}"/>
    <cellStyle name="Comma 51 3 4 2" xfId="18672" xr:uid="{2B88FCE0-E6BE-4EE0-88D7-6DFC1A8EE989}"/>
    <cellStyle name="Comma 51 3 4 2 2" xfId="29138" xr:uid="{1B299741-71EB-4409-8FF6-40FCFEB5784C}"/>
    <cellStyle name="Comma 51 3 4 2 2 2" xfId="50807" xr:uid="{CFEBDBF2-1A90-49E3-A243-26B55A097B8A}"/>
    <cellStyle name="Comma 51 3 4 2 3" xfId="40341" xr:uid="{02D87E06-B098-4851-A10F-672EE457E75C}"/>
    <cellStyle name="Comma 51 3 4 3" xfId="23906" xr:uid="{96A4430A-D95C-4F42-B759-869E04D26ED5}"/>
    <cellStyle name="Comma 51 3 4 3 2" xfId="45575" xr:uid="{FE6B3D8E-37BB-4158-B7D2-EDF9B7D6AC59}"/>
    <cellStyle name="Comma 51 3 4 4" xfId="35109" xr:uid="{5F9B57E5-BF7D-4BF9-B313-8416EEEF87F8}"/>
    <cellStyle name="Comma 51 3 5" xfId="30630" xr:uid="{2B2D847E-B245-4A87-A2BD-102C56AF705B}"/>
    <cellStyle name="Comma 51 4" xfId="9205" xr:uid="{00000000-0005-0000-0000-0000A1020000}"/>
    <cellStyle name="Comma 51 4 2" xfId="9954" xr:uid="{1A304C69-58A7-4417-9E98-440CE6C2FA5E}"/>
    <cellStyle name="Comma 51 4 2 2" xfId="11463" xr:uid="{748F1338-42C7-471F-86DC-C6805AF05899}"/>
    <cellStyle name="Comma 51 4 2 2 2" xfId="12957" xr:uid="{0C900117-BB91-4A5D-ADDB-5829907675D4}"/>
    <cellStyle name="Comma 51 4 2 2 2 2" xfId="18193" xr:uid="{8192AF83-2489-46DC-A5E3-5B0DBE0D571B}"/>
    <cellStyle name="Comma 51 4 2 2 2 2 2" xfId="28659" xr:uid="{1714F17E-E32B-4D5B-88C7-EAB062F0F09F}"/>
    <cellStyle name="Comma 51 4 2 2 2 2 2 2" xfId="50328" xr:uid="{48123064-BA34-4392-B7AE-5356C5B1139E}"/>
    <cellStyle name="Comma 51 4 2 2 2 2 3" xfId="39862" xr:uid="{B52625FD-632D-48D1-A862-3A84E99E2CFB}"/>
    <cellStyle name="Comma 51 4 2 2 2 3" xfId="23427" xr:uid="{9DD474F3-5C19-43F4-9214-5CFE02E839C8}"/>
    <cellStyle name="Comma 51 4 2 2 2 3 2" xfId="45096" xr:uid="{8B36968D-CE4D-4B8B-B960-32F1B5D8C59C}"/>
    <cellStyle name="Comma 51 4 2 2 2 4" xfId="34630" xr:uid="{0E78EE5F-5CED-4BEF-AAA5-A607EC3B173F}"/>
    <cellStyle name="Comma 51 4 2 2 3" xfId="16699" xr:uid="{75BDC585-7958-45A5-A659-1F98BC93868A}"/>
    <cellStyle name="Comma 51 4 2 2 3 2" xfId="27165" xr:uid="{835198F2-A403-49C4-B8C5-1F5718A91EEF}"/>
    <cellStyle name="Comma 51 4 2 2 3 2 2" xfId="48834" xr:uid="{40129851-214F-429A-9896-4D8C82BF6502}"/>
    <cellStyle name="Comma 51 4 2 2 3 3" xfId="38368" xr:uid="{4928B8ED-80DA-41BA-A7AA-DCF20091A9E1}"/>
    <cellStyle name="Comma 51 4 2 2 4" xfId="21933" xr:uid="{7CD94337-EE98-4171-A08D-6405867D36DA}"/>
    <cellStyle name="Comma 51 4 2 2 4 2" xfId="43602" xr:uid="{89BEBA62-9631-46C0-BD8C-0D92C26560E5}"/>
    <cellStyle name="Comma 51 4 2 2 5" xfId="33136" xr:uid="{0A6E2B27-EBA2-4376-9637-4D0727261A16}"/>
    <cellStyle name="Comma 51 4 2 3" xfId="10716" xr:uid="{FE4FB3C5-1834-4185-9BBA-9EC704142680}"/>
    <cellStyle name="Comma 51 4 2 3 2" xfId="15952" xr:uid="{AA7867B4-1C7F-4404-8EF1-BD6D6C36D492}"/>
    <cellStyle name="Comma 51 4 2 3 2 2" xfId="26418" xr:uid="{9E03AC86-171A-4FFB-9E68-AA0974E8F201}"/>
    <cellStyle name="Comma 51 4 2 3 2 2 2" xfId="48087" xr:uid="{0B7023D7-60C4-4DCB-B24B-C79922FDF28F}"/>
    <cellStyle name="Comma 51 4 2 3 2 3" xfId="37621" xr:uid="{E1265405-DEC2-46BD-82DF-792C845E312C}"/>
    <cellStyle name="Comma 51 4 2 3 3" xfId="21186" xr:uid="{7F471E75-C9E4-4425-8F95-DDE7DB6CCE0E}"/>
    <cellStyle name="Comma 51 4 2 3 3 2" xfId="42855" xr:uid="{CD32D47C-A03A-475C-ABE9-30F4E7C56095}"/>
    <cellStyle name="Comma 51 4 2 3 4" xfId="32389" xr:uid="{F6728469-7CE5-4934-928F-D37FF88F1C33}"/>
    <cellStyle name="Comma 51 4 2 4" xfId="12210" xr:uid="{029A5882-D1C4-476A-835D-85AC2EF7B004}"/>
    <cellStyle name="Comma 51 4 2 4 2" xfId="17446" xr:uid="{B388BC7A-E772-4D0D-89DE-77D427B45974}"/>
    <cellStyle name="Comma 51 4 2 4 2 2" xfId="27912" xr:uid="{44778DCC-BD39-431F-9893-E8A5481E59AD}"/>
    <cellStyle name="Comma 51 4 2 4 2 2 2" xfId="49581" xr:uid="{A93CE8D6-197B-4B24-A5E6-705596B1F0E5}"/>
    <cellStyle name="Comma 51 4 2 4 2 3" xfId="39115" xr:uid="{9B29BB24-661B-406F-AEB2-F2343A07DB42}"/>
    <cellStyle name="Comma 51 4 2 4 3" xfId="22680" xr:uid="{84A41FBB-AE90-4714-816F-03716731A383}"/>
    <cellStyle name="Comma 51 4 2 4 3 2" xfId="44349" xr:uid="{84AB9FE4-CB12-42E1-9263-378F47D08764}"/>
    <cellStyle name="Comma 51 4 2 4 4" xfId="33883" xr:uid="{8AC8F0C9-6815-4D1A-BC80-E30F8462DF0D}"/>
    <cellStyle name="Comma 51 4 2 5" xfId="14453" xr:uid="{C8C52566-4DB1-44D9-A19F-8C2507CB9BB9}"/>
    <cellStyle name="Comma 51 4 2 5 2" xfId="19685" xr:uid="{086F81C9-B89D-45CA-BCD3-3BEDBE5A29B5}"/>
    <cellStyle name="Comma 51 4 2 5 2 2" xfId="30151" xr:uid="{1601BEA3-4C18-4D0F-898E-1CC6196540E1}"/>
    <cellStyle name="Comma 51 4 2 5 2 2 2" xfId="51820" xr:uid="{50E988C8-E733-4C76-AA95-ACD68731B9C2}"/>
    <cellStyle name="Comma 51 4 2 5 2 3" xfId="41354" xr:uid="{889E50BB-6DA6-4828-B7A1-59D4A52266B1}"/>
    <cellStyle name="Comma 51 4 2 5 3" xfId="24919" xr:uid="{A30EAB1B-C5AE-4D68-9B21-1BF970190B45}"/>
    <cellStyle name="Comma 51 4 2 5 3 2" xfId="46588" xr:uid="{966765E0-F82D-4E2A-A7AD-B273731BFB56}"/>
    <cellStyle name="Comma 51 4 2 5 4" xfId="36122" xr:uid="{EDA5B8F8-97E8-4674-B057-691456697E67}"/>
    <cellStyle name="Comma 51 4 2 6" xfId="15206" xr:uid="{6EE83B95-8389-4C87-A629-8A5BF065896B}"/>
    <cellStyle name="Comma 51 4 2 6 2" xfId="25672" xr:uid="{0786BC40-7064-4E9E-91B5-4F3C20E7C7D4}"/>
    <cellStyle name="Comma 51 4 2 6 2 2" xfId="47341" xr:uid="{83C74B37-C9A5-44FB-B5DA-82D60A1E9CA8}"/>
    <cellStyle name="Comma 51 4 2 6 3" xfId="36875" xr:uid="{2730D339-8CF1-407E-8744-018EA4130BE7}"/>
    <cellStyle name="Comma 51 4 2 7" xfId="20440" xr:uid="{F7DE499D-2509-48D9-8ECD-AA67DD316727}"/>
    <cellStyle name="Comma 51 4 2 7 2" xfId="42109" xr:uid="{373F8207-80C7-4389-888E-DD77884949B4}"/>
    <cellStyle name="Comma 51 4 2 8" xfId="31643" xr:uid="{B6A13676-6414-43C1-9C09-5629C109B68D}"/>
    <cellStyle name="Comma 51 4 3" xfId="13708" xr:uid="{60FA467A-3502-4B47-8506-4F21600F72E4}"/>
    <cellStyle name="Comma 51 4 3 2" xfId="18940" xr:uid="{6C30F043-6B65-4264-BC96-A1A5EC227BC9}"/>
    <cellStyle name="Comma 51 4 3 2 2" xfId="29406" xr:uid="{0CEC937E-B204-4180-8FF6-B9C2E3B32841}"/>
    <cellStyle name="Comma 51 4 3 2 2 2" xfId="51075" xr:uid="{8547525B-E126-4BD8-B20A-7B368AC9960C}"/>
    <cellStyle name="Comma 51 4 3 2 3" xfId="40609" xr:uid="{8923D20F-44FC-421E-BC40-B02CE79A1528}"/>
    <cellStyle name="Comma 51 4 3 3" xfId="24174" xr:uid="{FAD40F45-E6BC-492F-81F5-1419344AF963}"/>
    <cellStyle name="Comma 51 4 3 3 2" xfId="45843" xr:uid="{73CDAA71-D3EE-400E-A2C9-D6EB2B84426F}"/>
    <cellStyle name="Comma 51 4 3 4" xfId="35377" xr:uid="{5E4E3CEE-C665-496B-BA48-4176C51F73A0}"/>
    <cellStyle name="Comma 51 4 4" xfId="30898" xr:uid="{1BEACA2E-8AC5-4EF1-8770-A869BD0944EF}"/>
    <cellStyle name="Comma 51 5" xfId="9580" xr:uid="{D2C30D45-4B37-470D-A771-B9BC01C5362A}"/>
    <cellStyle name="Comma 51 5 2" xfId="11089" xr:uid="{1EBC17E7-FBA9-4B11-896C-30C4A64B45AF}"/>
    <cellStyle name="Comma 51 5 2 2" xfId="12583" xr:uid="{91C4A143-6BEC-420C-B04B-B89D9BB7E57C}"/>
    <cellStyle name="Comma 51 5 2 2 2" xfId="17819" xr:uid="{EBF43BA5-28B5-472C-90FB-2B09FD8853CD}"/>
    <cellStyle name="Comma 51 5 2 2 2 2" xfId="28285" xr:uid="{6BC86A5C-2F4E-4512-AAF7-793958E7BED9}"/>
    <cellStyle name="Comma 51 5 2 2 2 2 2" xfId="49954" xr:uid="{7F99972C-12D0-4576-9698-F7B86924A0BE}"/>
    <cellStyle name="Comma 51 5 2 2 2 3" xfId="39488" xr:uid="{B2AF78D8-C395-48EA-8DFF-93EE89C38366}"/>
    <cellStyle name="Comma 51 5 2 2 3" xfId="23053" xr:uid="{E438B9D6-F821-4B1A-A9D4-3099ADC51499}"/>
    <cellStyle name="Comma 51 5 2 2 3 2" xfId="44722" xr:uid="{D3DE5C05-2A19-446D-9E95-93FFEF8D7422}"/>
    <cellStyle name="Comma 51 5 2 2 4" xfId="34256" xr:uid="{C1CDED18-746D-4C09-9E8E-6230CF852947}"/>
    <cellStyle name="Comma 51 5 2 3" xfId="16325" xr:uid="{BE03F728-7989-454E-B872-16D3F01E28EC}"/>
    <cellStyle name="Comma 51 5 2 3 2" xfId="26791" xr:uid="{D08493E9-82F5-4859-82EB-56FB93769C6F}"/>
    <cellStyle name="Comma 51 5 2 3 2 2" xfId="48460" xr:uid="{B39F09DD-CF56-4960-BC26-D622986A65FB}"/>
    <cellStyle name="Comma 51 5 2 3 3" xfId="37994" xr:uid="{A1255A14-4642-40D1-878F-DD3FCB619DB1}"/>
    <cellStyle name="Comma 51 5 2 4" xfId="21559" xr:uid="{9FB0FFFA-D43D-4B9D-90BD-DD58D938B0B0}"/>
    <cellStyle name="Comma 51 5 2 4 2" xfId="43228" xr:uid="{6DFD7A74-2338-4E97-A2B1-19A3A7266626}"/>
    <cellStyle name="Comma 51 5 2 5" xfId="32762" xr:uid="{A4332551-0A21-4A05-8B57-17D61CE76FAB}"/>
    <cellStyle name="Comma 51 5 3" xfId="10342" xr:uid="{657C271F-AD2F-4DA2-93CD-761E658135AA}"/>
    <cellStyle name="Comma 51 5 3 2" xfId="15578" xr:uid="{75C2B8B5-868C-4CBA-AF76-6B0157FF2E8D}"/>
    <cellStyle name="Comma 51 5 3 2 2" xfId="26044" xr:uid="{16938DC7-A4F8-46C9-862B-51702ABF8D0E}"/>
    <cellStyle name="Comma 51 5 3 2 2 2" xfId="47713" xr:uid="{D428DB1E-83F6-4E1C-8FA2-157FE0F1CC71}"/>
    <cellStyle name="Comma 51 5 3 2 3" xfId="37247" xr:uid="{3401912C-D138-4E3D-95DE-1DDC320E3EE2}"/>
    <cellStyle name="Comma 51 5 3 3" xfId="20812" xr:uid="{F041C9C7-111C-42E3-8E1B-1E94E278ADDE}"/>
    <cellStyle name="Comma 51 5 3 3 2" xfId="42481" xr:uid="{F1196E70-98A1-4FE2-97EA-D00C96984430}"/>
    <cellStyle name="Comma 51 5 3 4" xfId="32015" xr:uid="{49F2576E-349E-4A84-A257-8C61A3505632}"/>
    <cellStyle name="Comma 51 5 4" xfId="11836" xr:uid="{80E1A518-1D42-4C76-912C-B154653A9A31}"/>
    <cellStyle name="Comma 51 5 4 2" xfId="17072" xr:uid="{A6BE44C1-D4B1-422B-BF48-EF98E4C529A8}"/>
    <cellStyle name="Comma 51 5 4 2 2" xfId="27538" xr:uid="{04F9D280-692F-4368-89CA-D43160CFF011}"/>
    <cellStyle name="Comma 51 5 4 2 2 2" xfId="49207" xr:uid="{4E57A579-58B0-4CC7-A099-2BF140AA6D19}"/>
    <cellStyle name="Comma 51 5 4 2 3" xfId="38741" xr:uid="{DB5E29E3-966B-4ED8-8182-D7114B5AF881}"/>
    <cellStyle name="Comma 51 5 4 3" xfId="22306" xr:uid="{564372E8-032A-44B4-9BE3-64015CE4B934}"/>
    <cellStyle name="Comma 51 5 4 3 2" xfId="43975" xr:uid="{7ABE7A5C-44ED-4E41-8622-C170F9DDE54C}"/>
    <cellStyle name="Comma 51 5 4 4" xfId="33509" xr:uid="{F70B4ECC-F23E-436D-9F30-B6E44E9D08E1}"/>
    <cellStyle name="Comma 51 5 5" xfId="14079" xr:uid="{F0E6E0C8-8A0A-4CCE-8EB6-1BA7798B3FDD}"/>
    <cellStyle name="Comma 51 5 5 2" xfId="19311" xr:uid="{F6689054-46A9-4463-8968-1117119F75BE}"/>
    <cellStyle name="Comma 51 5 5 2 2" xfId="29777" xr:uid="{23255721-41D8-4525-A3B2-C981F8F117DF}"/>
    <cellStyle name="Comma 51 5 5 2 2 2" xfId="51446" xr:uid="{CDF1735F-2C6D-4710-B8B8-C286FE580BC4}"/>
    <cellStyle name="Comma 51 5 5 2 3" xfId="40980" xr:uid="{2A70E0B8-5D8A-4E35-A911-45703E84E888}"/>
    <cellStyle name="Comma 51 5 5 3" xfId="24545" xr:uid="{1928167A-4273-4099-BE69-2682299ADD12}"/>
    <cellStyle name="Comma 51 5 5 3 2" xfId="46214" xr:uid="{7AF341E6-3438-4035-A9EC-EDD42057EEB0}"/>
    <cellStyle name="Comma 51 5 5 4" xfId="35748" xr:uid="{DF82BDF9-D426-4689-932C-1B16C84D1EB9}"/>
    <cellStyle name="Comma 51 5 6" xfId="14832" xr:uid="{6028B6A6-17A7-4454-8612-067841CE48ED}"/>
    <cellStyle name="Comma 51 5 6 2" xfId="25298" xr:uid="{A6C3049F-402A-451A-8800-DF36D5520192}"/>
    <cellStyle name="Comma 51 5 6 2 2" xfId="46967" xr:uid="{BE8ADC55-0F12-4F01-83B1-3419271C3469}"/>
    <cellStyle name="Comma 51 5 6 3" xfId="36501" xr:uid="{B7637C71-055C-49E5-9C72-7A48C9FCA68B}"/>
    <cellStyle name="Comma 51 5 7" xfId="20066" xr:uid="{DF3F9FC5-FCD8-44B7-8FA4-0F670084C9AB}"/>
    <cellStyle name="Comma 51 5 7 2" xfId="41735" xr:uid="{89019358-2AC9-4CE0-89F4-12E1A34E767B}"/>
    <cellStyle name="Comma 51 5 8" xfId="31269" xr:uid="{F8E933C3-5D13-4106-A589-3884E510C01F}"/>
    <cellStyle name="Comma 51 6" xfId="13337" xr:uid="{DD19D9A2-77AC-43E1-B83B-43499B9EE23E}"/>
    <cellStyle name="Comma 51 6 2" xfId="18569" xr:uid="{0F0FBFD6-DAC0-43BB-8CA4-F00BA0D48A4D}"/>
    <cellStyle name="Comma 51 6 2 2" xfId="29035" xr:uid="{1EC92639-FF8E-49DC-9CFC-F251755CE754}"/>
    <cellStyle name="Comma 51 6 2 2 2" xfId="50704" xr:uid="{ECB918C7-BABA-41AF-92D0-350DD01752B2}"/>
    <cellStyle name="Comma 51 6 2 3" xfId="40238" xr:uid="{67395719-4057-4429-9DE6-EC5AED178C2C}"/>
    <cellStyle name="Comma 51 6 3" xfId="23803" xr:uid="{B0795463-B9D3-4186-A67D-4703C1273AB6}"/>
    <cellStyle name="Comma 51 6 3 2" xfId="45472" xr:uid="{6930AC37-E22E-4E1B-ACB9-3EF5B52C075A}"/>
    <cellStyle name="Comma 51 6 4" xfId="35006" xr:uid="{F4DF70BA-A212-46F1-90B4-8BD282955266}"/>
    <cellStyle name="Comma 51 7" xfId="30527" xr:uid="{A312B153-A36C-4EAC-8F0E-D2F3EF432EDA}"/>
    <cellStyle name="Comma 52" xfId="339" xr:uid="{00000000-0005-0000-0000-0000A2020000}"/>
    <cellStyle name="Comma 52 2" xfId="480" xr:uid="{00000000-0005-0000-0000-0000A3020000}"/>
    <cellStyle name="Comma 52 3" xfId="543" xr:uid="{00000000-0005-0000-0000-0000A4020000}"/>
    <cellStyle name="Comma 52 3 2" xfId="9316" xr:uid="{00000000-0005-0000-0000-0000A5020000}"/>
    <cellStyle name="Comma 52 3 2 2" xfId="10065" xr:uid="{F1276130-CFE5-4EBB-8B32-D56B05ED5782}"/>
    <cellStyle name="Comma 52 3 2 2 2" xfId="11574" xr:uid="{F34776A9-0C37-4B72-9D7E-472642A3391E}"/>
    <cellStyle name="Comma 52 3 2 2 2 2" xfId="13068" xr:uid="{E53ACA5E-2356-418D-ACDE-B7482F4A7D40}"/>
    <cellStyle name="Comma 52 3 2 2 2 2 2" xfId="18304" xr:uid="{1FA169CA-51CF-474A-998A-40D5DDF6F3C9}"/>
    <cellStyle name="Comma 52 3 2 2 2 2 2 2" xfId="28770" xr:uid="{E5C3ACE2-6BED-4B3C-B090-1A86B95C4B92}"/>
    <cellStyle name="Comma 52 3 2 2 2 2 2 2 2" xfId="50439" xr:uid="{E23480A6-6894-4BB7-81E8-3E701999CD51}"/>
    <cellStyle name="Comma 52 3 2 2 2 2 2 3" xfId="39973" xr:uid="{C8986C03-4C9D-4B35-9B00-A4B43DDDF3D9}"/>
    <cellStyle name="Comma 52 3 2 2 2 2 3" xfId="23538" xr:uid="{A17E0E5A-D29C-4B2A-9386-16687C141B4F}"/>
    <cellStyle name="Comma 52 3 2 2 2 2 3 2" xfId="45207" xr:uid="{1EEC0FF8-55D0-4A16-AD52-08FB04C7CD2A}"/>
    <cellStyle name="Comma 52 3 2 2 2 2 4" xfId="34741" xr:uid="{D855C81A-93E0-4987-A220-0DF1FA40C994}"/>
    <cellStyle name="Comma 52 3 2 2 2 3" xfId="16810" xr:uid="{F21C79BA-53F7-4073-BC3E-ABE4A71294BD}"/>
    <cellStyle name="Comma 52 3 2 2 2 3 2" xfId="27276" xr:uid="{1828CC73-77A5-4545-A9D3-A52D0E0783B5}"/>
    <cellStyle name="Comma 52 3 2 2 2 3 2 2" xfId="48945" xr:uid="{B369B77D-5EDE-478C-8573-E15343BF777F}"/>
    <cellStyle name="Comma 52 3 2 2 2 3 3" xfId="38479" xr:uid="{1822A1B7-89FE-472F-ACE7-C8F8C7023737}"/>
    <cellStyle name="Comma 52 3 2 2 2 4" xfId="22044" xr:uid="{67193DC1-3E37-45E3-8600-F3EC195707A6}"/>
    <cellStyle name="Comma 52 3 2 2 2 4 2" xfId="43713" xr:uid="{CB53FF4A-0165-46D3-A496-7AD7E05C27C0}"/>
    <cellStyle name="Comma 52 3 2 2 2 5" xfId="33247" xr:uid="{BD9EE639-127C-4AE1-BB95-5C62BC223ECC}"/>
    <cellStyle name="Comma 52 3 2 2 3" xfId="10827" xr:uid="{81AD1782-F928-49DF-BDFE-72D0B64A72BF}"/>
    <cellStyle name="Comma 52 3 2 2 3 2" xfId="16063" xr:uid="{DB36A8E0-BC11-4EF4-BAA5-FD398443B5C4}"/>
    <cellStyle name="Comma 52 3 2 2 3 2 2" xfId="26529" xr:uid="{EE5995A6-8C94-4B15-95EE-276753082A6B}"/>
    <cellStyle name="Comma 52 3 2 2 3 2 2 2" xfId="48198" xr:uid="{FDDCFB04-EBC6-449D-80C9-E0ADD75E10D2}"/>
    <cellStyle name="Comma 52 3 2 2 3 2 3" xfId="37732" xr:uid="{97CE409E-4E90-4106-B670-6580E618A445}"/>
    <cellStyle name="Comma 52 3 2 2 3 3" xfId="21297" xr:uid="{58881B76-CECC-46AB-83D5-8CB69E260D09}"/>
    <cellStyle name="Comma 52 3 2 2 3 3 2" xfId="42966" xr:uid="{F4432E94-674E-432E-8EA7-1F452F6EF476}"/>
    <cellStyle name="Comma 52 3 2 2 3 4" xfId="32500" xr:uid="{471B6D8C-786A-4A91-8B2C-4F54A8A0ED41}"/>
    <cellStyle name="Comma 52 3 2 2 4" xfId="12321" xr:uid="{5B70EC88-7C11-4623-B238-720A64B8196E}"/>
    <cellStyle name="Comma 52 3 2 2 4 2" xfId="17557" xr:uid="{18670B73-32A2-4FC2-9A47-F22861BBF2E2}"/>
    <cellStyle name="Comma 52 3 2 2 4 2 2" xfId="28023" xr:uid="{C347BFF5-A280-45EF-8984-60AC2707E20D}"/>
    <cellStyle name="Comma 52 3 2 2 4 2 2 2" xfId="49692" xr:uid="{7611837C-7A8F-4397-94CD-5FEA96ED9FFF}"/>
    <cellStyle name="Comma 52 3 2 2 4 2 3" xfId="39226" xr:uid="{5BE58347-3C3F-4E0F-85CA-9D2E04CC0316}"/>
    <cellStyle name="Comma 52 3 2 2 4 3" xfId="22791" xr:uid="{1553C5D9-A49A-441E-891D-9CCA91F27E55}"/>
    <cellStyle name="Comma 52 3 2 2 4 3 2" xfId="44460" xr:uid="{CB152E23-F132-4831-B19D-789E4724D3A0}"/>
    <cellStyle name="Comma 52 3 2 2 4 4" xfId="33994" xr:uid="{46722240-DF53-498B-BF1C-EA99625443CB}"/>
    <cellStyle name="Comma 52 3 2 2 5" xfId="14564" xr:uid="{69D5B1C5-219C-4CB7-8EA6-1E401FE51A47}"/>
    <cellStyle name="Comma 52 3 2 2 5 2" xfId="19796" xr:uid="{CF7E4802-EFC5-483E-A4C0-B0FF6F629AEE}"/>
    <cellStyle name="Comma 52 3 2 2 5 2 2" xfId="30262" xr:uid="{3600B133-EE9C-4B35-8DC4-0CD5C34C2F7E}"/>
    <cellStyle name="Comma 52 3 2 2 5 2 2 2" xfId="51931" xr:uid="{5B6C6B43-C8AB-497D-8FB7-C3E8A6C15262}"/>
    <cellStyle name="Comma 52 3 2 2 5 2 3" xfId="41465" xr:uid="{81D155EF-21AE-4F9A-AF90-595C6B3AB6C5}"/>
    <cellStyle name="Comma 52 3 2 2 5 3" xfId="25030" xr:uid="{25754E36-DD59-4512-893F-4E0FC5FFB788}"/>
    <cellStyle name="Comma 52 3 2 2 5 3 2" xfId="46699" xr:uid="{3848F2D5-97B0-4624-89FC-8E6C626F558A}"/>
    <cellStyle name="Comma 52 3 2 2 5 4" xfId="36233" xr:uid="{37FE67BA-2646-46AD-B850-F4888BF8F15F}"/>
    <cellStyle name="Comma 52 3 2 2 6" xfId="15317" xr:uid="{BBBE10D4-FCEE-419C-BC63-821B44556CBF}"/>
    <cellStyle name="Comma 52 3 2 2 6 2" xfId="25783" xr:uid="{FAF08C97-84A3-457E-BF31-FD76F2661449}"/>
    <cellStyle name="Comma 52 3 2 2 6 2 2" xfId="47452" xr:uid="{2771CE77-3B18-473B-98E6-EF270D97B7F5}"/>
    <cellStyle name="Comma 52 3 2 2 6 3" xfId="36986" xr:uid="{70968B0E-159D-4FE4-84AA-92FD9754E2A2}"/>
    <cellStyle name="Comma 52 3 2 2 7" xfId="20551" xr:uid="{F893F2C0-B67A-4B03-9521-8478B9739624}"/>
    <cellStyle name="Comma 52 3 2 2 7 2" xfId="42220" xr:uid="{E6421971-E3FC-4AFF-8828-44F7EB87F0D1}"/>
    <cellStyle name="Comma 52 3 2 2 8" xfId="31754" xr:uid="{E56AC2F4-8AB2-4A4A-A73E-BE61E3B63541}"/>
    <cellStyle name="Comma 52 3 2 3" xfId="13819" xr:uid="{15C5D8A0-E99B-4F9E-AD66-A57B8FA6FC5D}"/>
    <cellStyle name="Comma 52 3 2 3 2" xfId="19051" xr:uid="{28B2901D-96B4-4BB4-A158-AA8B911469DD}"/>
    <cellStyle name="Comma 52 3 2 3 2 2" xfId="29517" xr:uid="{82002426-D73D-48B5-8B96-302C80A7EF5E}"/>
    <cellStyle name="Comma 52 3 2 3 2 2 2" xfId="51186" xr:uid="{0536041C-E87D-4BB5-ACAE-22CA5BB022AE}"/>
    <cellStyle name="Comma 52 3 2 3 2 3" xfId="40720" xr:uid="{219D9639-59CB-4F9B-A6AF-CF9CC44F52EC}"/>
    <cellStyle name="Comma 52 3 2 3 3" xfId="24285" xr:uid="{EA0EFDE4-FD76-4E26-8B79-F37D69213869}"/>
    <cellStyle name="Comma 52 3 2 3 3 2" xfId="45954" xr:uid="{EDE40CD2-F5B8-4F21-BB6F-5B36C09F731F}"/>
    <cellStyle name="Comma 52 3 2 3 4" xfId="35488" xr:uid="{764355F6-7BBE-4DD1-B81D-AB6E374A25ED}"/>
    <cellStyle name="Comma 52 3 2 4" xfId="31009" xr:uid="{85E1F9CA-C1FF-46F4-A06D-EEF9046FE55A}"/>
    <cellStyle name="Comma 52 3 3" xfId="9691" xr:uid="{9237FC55-0A4C-4B53-B784-E967E6218912}"/>
    <cellStyle name="Comma 52 3 3 2" xfId="11200" xr:uid="{9F1DA6D6-1919-4742-81EC-A2B39A6F0C21}"/>
    <cellStyle name="Comma 52 3 3 2 2" xfId="12694" xr:uid="{E5725124-17A2-4F05-A525-CD32E0D2555F}"/>
    <cellStyle name="Comma 52 3 3 2 2 2" xfId="17930" xr:uid="{B89D286F-CA0A-4B53-BCF5-81EA83616FFD}"/>
    <cellStyle name="Comma 52 3 3 2 2 2 2" xfId="28396" xr:uid="{2947F4CE-745E-44C1-B8E7-EF7FCA3CB97A}"/>
    <cellStyle name="Comma 52 3 3 2 2 2 2 2" xfId="50065" xr:uid="{906BC870-4439-4801-B00A-F33E8F3AC9E4}"/>
    <cellStyle name="Comma 52 3 3 2 2 2 3" xfId="39599" xr:uid="{964BD2F2-40BE-4A4E-B98B-DD846A139B63}"/>
    <cellStyle name="Comma 52 3 3 2 2 3" xfId="23164" xr:uid="{58B7BB93-D253-46AD-B951-F719A6AACF50}"/>
    <cellStyle name="Comma 52 3 3 2 2 3 2" xfId="44833" xr:uid="{3763B7D2-CAC7-4203-9A4A-C45BE4A9A848}"/>
    <cellStyle name="Comma 52 3 3 2 2 4" xfId="34367" xr:uid="{745E319C-A8B1-4D46-9A7B-805978E943B9}"/>
    <cellStyle name="Comma 52 3 3 2 3" xfId="16436" xr:uid="{06EB11BF-7EC3-4543-A8D1-5F811D72F4AD}"/>
    <cellStyle name="Comma 52 3 3 2 3 2" xfId="26902" xr:uid="{8A5B837D-E141-46B3-A680-3AD16A5F85B9}"/>
    <cellStyle name="Comma 52 3 3 2 3 2 2" xfId="48571" xr:uid="{16505E5C-2545-4763-9C6E-63FA22038F70}"/>
    <cellStyle name="Comma 52 3 3 2 3 3" xfId="38105" xr:uid="{9E85465D-2257-4549-9B5B-CDFE5715DE7D}"/>
    <cellStyle name="Comma 52 3 3 2 4" xfId="21670" xr:uid="{CBAAFB84-D6EB-4007-B590-3C51F042ADD5}"/>
    <cellStyle name="Comma 52 3 3 2 4 2" xfId="43339" xr:uid="{069559C7-1085-4499-A11A-4DFF6528166B}"/>
    <cellStyle name="Comma 52 3 3 2 5" xfId="32873" xr:uid="{61D65BBD-97D7-4D4F-A4BB-AD20C2F90496}"/>
    <cellStyle name="Comma 52 3 3 3" xfId="10453" xr:uid="{617C1156-D1A4-4CE9-9A53-9E5718EAEBB7}"/>
    <cellStyle name="Comma 52 3 3 3 2" xfId="15689" xr:uid="{A78773C0-3BD2-42BB-9C1E-0BA8F988B86C}"/>
    <cellStyle name="Comma 52 3 3 3 2 2" xfId="26155" xr:uid="{C460F1C2-781C-4EB4-AD0A-DC9244C6CF9C}"/>
    <cellStyle name="Comma 52 3 3 3 2 2 2" xfId="47824" xr:uid="{E2CB7477-5E90-496B-9D31-0E90ACAD5682}"/>
    <cellStyle name="Comma 52 3 3 3 2 3" xfId="37358" xr:uid="{CFE1AEBB-38DA-4512-9A8A-10DBA38354B2}"/>
    <cellStyle name="Comma 52 3 3 3 3" xfId="20923" xr:uid="{E50DC470-3BE3-4A11-B32D-E19528F8B608}"/>
    <cellStyle name="Comma 52 3 3 3 3 2" xfId="42592" xr:uid="{1B692335-0B36-45D6-B10E-6581C3AA87F5}"/>
    <cellStyle name="Comma 52 3 3 3 4" xfId="32126" xr:uid="{450B0AAB-CECB-42E1-BFE6-93173D6D24A2}"/>
    <cellStyle name="Comma 52 3 3 4" xfId="11947" xr:uid="{3FFFB0B1-99D6-4ED4-8C68-06CDAA841337}"/>
    <cellStyle name="Comma 52 3 3 4 2" xfId="17183" xr:uid="{92C44044-809C-4FDF-A295-0B2F28521B36}"/>
    <cellStyle name="Comma 52 3 3 4 2 2" xfId="27649" xr:uid="{220A1039-E181-47B6-9EA6-DAB17DC0EA88}"/>
    <cellStyle name="Comma 52 3 3 4 2 2 2" xfId="49318" xr:uid="{B89AEAA1-72A7-428F-A643-8A41F84F44D9}"/>
    <cellStyle name="Comma 52 3 3 4 2 3" xfId="38852" xr:uid="{094655CA-237C-49E7-BE97-58E6284D332D}"/>
    <cellStyle name="Comma 52 3 3 4 3" xfId="22417" xr:uid="{7DF3CE57-9972-4B35-8B2E-5B2C0056DA14}"/>
    <cellStyle name="Comma 52 3 3 4 3 2" xfId="44086" xr:uid="{7A6309D6-F599-427C-8949-4129F0265A3D}"/>
    <cellStyle name="Comma 52 3 3 4 4" xfId="33620" xr:uid="{65B763A4-750F-47F4-BF30-EB0787A96A6E}"/>
    <cellStyle name="Comma 52 3 3 5" xfId="14190" xr:uid="{AF01988D-0813-411C-9CA4-5D83137977A2}"/>
    <cellStyle name="Comma 52 3 3 5 2" xfId="19422" xr:uid="{52B2737A-B154-448E-AA2E-C3749656F1F0}"/>
    <cellStyle name="Comma 52 3 3 5 2 2" xfId="29888" xr:uid="{B0DB8344-49CF-40A8-8594-2D01EC90BB13}"/>
    <cellStyle name="Comma 52 3 3 5 2 2 2" xfId="51557" xr:uid="{F37B73A3-B60D-4783-9E33-74FF71BCAA91}"/>
    <cellStyle name="Comma 52 3 3 5 2 3" xfId="41091" xr:uid="{2C2B2AA2-8A22-4F28-97E3-FE32A353756C}"/>
    <cellStyle name="Comma 52 3 3 5 3" xfId="24656" xr:uid="{B7A5BBE8-9297-4117-ACE7-97F3B0A7A13C}"/>
    <cellStyle name="Comma 52 3 3 5 3 2" xfId="46325" xr:uid="{0DC7BFD4-07C3-4EBE-8BFC-FC1AEA1598AB}"/>
    <cellStyle name="Comma 52 3 3 5 4" xfId="35859" xr:uid="{D80D6592-8E08-4B85-B586-C3882563C053}"/>
    <cellStyle name="Comma 52 3 3 6" xfId="14943" xr:uid="{67D0F6D1-E8F1-4C53-B0FB-4EC014CE40B8}"/>
    <cellStyle name="Comma 52 3 3 6 2" xfId="25409" xr:uid="{BC19684D-6ED0-4172-8884-B7253D7A59C8}"/>
    <cellStyle name="Comma 52 3 3 6 2 2" xfId="47078" xr:uid="{24DB1D12-1A68-48AE-9676-1EB27D54A585}"/>
    <cellStyle name="Comma 52 3 3 6 3" xfId="36612" xr:uid="{F8723370-5B85-489E-8EAF-5FE91D2DF1AD}"/>
    <cellStyle name="Comma 52 3 3 7" xfId="20177" xr:uid="{5F901A01-1EA4-46BB-AD2D-498E11B2FE24}"/>
    <cellStyle name="Comma 52 3 3 7 2" xfId="41846" xr:uid="{D6D0039D-3D04-485F-882F-B7C7E63D7F75}"/>
    <cellStyle name="Comma 52 3 3 8" xfId="31380" xr:uid="{3CD84A7A-537B-4F20-83F9-C29129D83D90}"/>
    <cellStyle name="Comma 52 3 4" xfId="13448" xr:uid="{32575D1D-47AF-4F88-BFEE-1642A91726F4}"/>
    <cellStyle name="Comma 52 3 4 2" xfId="18680" xr:uid="{8ED746F3-F399-4B49-9C5E-BD4D46544527}"/>
    <cellStyle name="Comma 52 3 4 2 2" xfId="29146" xr:uid="{63D61DE0-EAD9-4AE5-8414-9BE3100B854E}"/>
    <cellStyle name="Comma 52 3 4 2 2 2" xfId="50815" xr:uid="{F6D5EF8E-3EC8-4BEA-B943-DB60C1E9E3C3}"/>
    <cellStyle name="Comma 52 3 4 2 3" xfId="40349" xr:uid="{65FAB177-7F4B-455D-883E-4AE203782C1F}"/>
    <cellStyle name="Comma 52 3 4 3" xfId="23914" xr:uid="{6625D8D3-942C-4F4F-A6C4-8661D47E27EB}"/>
    <cellStyle name="Comma 52 3 4 3 2" xfId="45583" xr:uid="{717F4146-87F0-4EB7-8C6C-6BE33A34FD5C}"/>
    <cellStyle name="Comma 52 3 4 4" xfId="35117" xr:uid="{B35F92FE-4121-41C7-A9AD-964D4B76E85E}"/>
    <cellStyle name="Comma 52 3 5" xfId="30638" xr:uid="{4E0AEB53-49FE-41DA-89E8-A872F97639A5}"/>
    <cellStyle name="Comma 52 4" xfId="9213" xr:uid="{00000000-0005-0000-0000-0000A6020000}"/>
    <cellStyle name="Comma 52 4 2" xfId="9962" xr:uid="{9BB00796-B5BA-483C-BDD9-A1DF3C1384B1}"/>
    <cellStyle name="Comma 52 4 2 2" xfId="11471" xr:uid="{BFAED136-A1DB-4C0E-B75A-A1B596E4A897}"/>
    <cellStyle name="Comma 52 4 2 2 2" xfId="12965" xr:uid="{8CE954F9-F73E-493A-9A5D-FA47FC6F89F5}"/>
    <cellStyle name="Comma 52 4 2 2 2 2" xfId="18201" xr:uid="{C287B5D9-364F-4868-8B63-FC2D4C6CD149}"/>
    <cellStyle name="Comma 52 4 2 2 2 2 2" xfId="28667" xr:uid="{9F343D62-23BC-454A-8481-A717E5D53E64}"/>
    <cellStyle name="Comma 52 4 2 2 2 2 2 2" xfId="50336" xr:uid="{2E006731-05AB-42CE-A321-1AF571873DDF}"/>
    <cellStyle name="Comma 52 4 2 2 2 2 3" xfId="39870" xr:uid="{7E5120DD-51A5-41A2-810C-BC63DD376ED9}"/>
    <cellStyle name="Comma 52 4 2 2 2 3" xfId="23435" xr:uid="{151F3811-749E-40A1-9D33-1C266A5BD4D7}"/>
    <cellStyle name="Comma 52 4 2 2 2 3 2" xfId="45104" xr:uid="{404A1442-225C-4E25-9F73-63DA805C8180}"/>
    <cellStyle name="Comma 52 4 2 2 2 4" xfId="34638" xr:uid="{7F1DA292-0D64-45FA-92AA-32AAEC9F5027}"/>
    <cellStyle name="Comma 52 4 2 2 3" xfId="16707" xr:uid="{559BCD66-4365-498D-BF37-9FF85C8264FD}"/>
    <cellStyle name="Comma 52 4 2 2 3 2" xfId="27173" xr:uid="{7D41B026-C6AE-4E49-A867-6559DC50ADC7}"/>
    <cellStyle name="Comma 52 4 2 2 3 2 2" xfId="48842" xr:uid="{89CEE65F-6D83-4C24-95D2-1260B1049821}"/>
    <cellStyle name="Comma 52 4 2 2 3 3" xfId="38376" xr:uid="{D3D244B5-91D0-4F5D-B061-9CDECA0EFA2F}"/>
    <cellStyle name="Comma 52 4 2 2 4" xfId="21941" xr:uid="{8DCFC62E-C323-4B9D-88CC-FD34AAA27299}"/>
    <cellStyle name="Comma 52 4 2 2 4 2" xfId="43610" xr:uid="{BFF1E1B9-A24C-4872-8026-2EDE06F417B7}"/>
    <cellStyle name="Comma 52 4 2 2 5" xfId="33144" xr:uid="{CC0B199B-DC38-426C-8128-1B4FFB5E8626}"/>
    <cellStyle name="Comma 52 4 2 3" xfId="10724" xr:uid="{214804E8-70EC-443A-A364-0D68377FAB17}"/>
    <cellStyle name="Comma 52 4 2 3 2" xfId="15960" xr:uid="{D87C78AC-B193-4A82-9DAB-5E2693611D79}"/>
    <cellStyle name="Comma 52 4 2 3 2 2" xfId="26426" xr:uid="{7111D59B-8CDE-452F-A5F0-FEFBA6BDBF49}"/>
    <cellStyle name="Comma 52 4 2 3 2 2 2" xfId="48095" xr:uid="{9DA6030C-87B2-43ED-9D9B-43B3E021BB1C}"/>
    <cellStyle name="Comma 52 4 2 3 2 3" xfId="37629" xr:uid="{6A08125F-6DD3-44D6-A2D2-654D5EA1EF3F}"/>
    <cellStyle name="Comma 52 4 2 3 3" xfId="21194" xr:uid="{91205ECE-BA25-4975-9E6D-523D623817D0}"/>
    <cellStyle name="Comma 52 4 2 3 3 2" xfId="42863" xr:uid="{9BD01F6A-DA7E-46D5-9D58-DEB4EFE32EC1}"/>
    <cellStyle name="Comma 52 4 2 3 4" xfId="32397" xr:uid="{FD27F6E9-12C6-481C-AB8D-3A425162FFCA}"/>
    <cellStyle name="Comma 52 4 2 4" xfId="12218" xr:uid="{8586C387-B947-400D-A1AC-681BFF1CECC6}"/>
    <cellStyle name="Comma 52 4 2 4 2" xfId="17454" xr:uid="{676E87D0-498E-448D-8278-72432039B6D6}"/>
    <cellStyle name="Comma 52 4 2 4 2 2" xfId="27920" xr:uid="{F6A2E20F-A7EE-40F5-B233-3BB201C4BD31}"/>
    <cellStyle name="Comma 52 4 2 4 2 2 2" xfId="49589" xr:uid="{F051DB8E-D8D7-4368-845B-A39DF5C9A4D6}"/>
    <cellStyle name="Comma 52 4 2 4 2 3" xfId="39123" xr:uid="{216EED8E-47C3-4E57-BB38-C8FDF35C5E61}"/>
    <cellStyle name="Comma 52 4 2 4 3" xfId="22688" xr:uid="{93EB2EC9-08DD-4C61-A0D5-E121E2A16C31}"/>
    <cellStyle name="Comma 52 4 2 4 3 2" xfId="44357" xr:uid="{899DD8A5-C67C-4A28-A178-67F8EA2F72F8}"/>
    <cellStyle name="Comma 52 4 2 4 4" xfId="33891" xr:uid="{D7F6A112-E978-4C39-9FF0-75AE81AA83AE}"/>
    <cellStyle name="Comma 52 4 2 5" xfId="14461" xr:uid="{EFA9E2DB-96DD-4DD6-A0F7-FBF442577D73}"/>
    <cellStyle name="Comma 52 4 2 5 2" xfId="19693" xr:uid="{3256120E-5DF4-439E-BC5C-A483B39CE2A9}"/>
    <cellStyle name="Comma 52 4 2 5 2 2" xfId="30159" xr:uid="{7829D80E-EDA9-4D28-B7B2-F47DEC21EA83}"/>
    <cellStyle name="Comma 52 4 2 5 2 2 2" xfId="51828" xr:uid="{A8DCD451-9B9C-4722-A537-411ACFE25FB6}"/>
    <cellStyle name="Comma 52 4 2 5 2 3" xfId="41362" xr:uid="{DC626EBF-38E7-414E-93D3-299A50473F4E}"/>
    <cellStyle name="Comma 52 4 2 5 3" xfId="24927" xr:uid="{A8743FFC-EE17-41A7-9ACC-91809480CB20}"/>
    <cellStyle name="Comma 52 4 2 5 3 2" xfId="46596" xr:uid="{D63EF193-CE41-42C0-96A8-90325714A60F}"/>
    <cellStyle name="Comma 52 4 2 5 4" xfId="36130" xr:uid="{53FF11DD-F0CD-48E9-A583-2A16BDF2AB90}"/>
    <cellStyle name="Comma 52 4 2 6" xfId="15214" xr:uid="{CD9B0C93-D5B5-4352-8B76-CBDF5D4DDB24}"/>
    <cellStyle name="Comma 52 4 2 6 2" xfId="25680" xr:uid="{EF2B853E-C6D3-4A64-A07B-17ED0F07712C}"/>
    <cellStyle name="Comma 52 4 2 6 2 2" xfId="47349" xr:uid="{8F2AE686-28B5-42E0-9865-7DF9007AC9D0}"/>
    <cellStyle name="Comma 52 4 2 6 3" xfId="36883" xr:uid="{789967F7-6006-433B-8B6E-50A1FA0B08D7}"/>
    <cellStyle name="Comma 52 4 2 7" xfId="20448" xr:uid="{228A274B-1225-49E5-9512-D6DC682C8782}"/>
    <cellStyle name="Comma 52 4 2 7 2" xfId="42117" xr:uid="{2D1A9F57-A693-44D6-8FBA-07C1D53C8623}"/>
    <cellStyle name="Comma 52 4 2 8" xfId="31651" xr:uid="{CCF4CC9B-1A55-4C0A-846A-C94800F53A7B}"/>
    <cellStyle name="Comma 52 4 3" xfId="13716" xr:uid="{A1B2F9C4-D94E-4597-98E2-C65F89A6B056}"/>
    <cellStyle name="Comma 52 4 3 2" xfId="18948" xr:uid="{1A9AC3A9-D7C7-4A22-97CB-38EDF359BAC1}"/>
    <cellStyle name="Comma 52 4 3 2 2" xfId="29414" xr:uid="{E33D5E8E-5115-432C-8CBD-A19DC7266D7F}"/>
    <cellStyle name="Comma 52 4 3 2 2 2" xfId="51083" xr:uid="{8F9BFFA9-2C82-4A63-82A9-A3365E2F1DDB}"/>
    <cellStyle name="Comma 52 4 3 2 3" xfId="40617" xr:uid="{A824BF8D-68E1-4A55-80D5-A556FC5D8011}"/>
    <cellStyle name="Comma 52 4 3 3" xfId="24182" xr:uid="{403E2E23-C0C2-472B-93A7-3DF57390D603}"/>
    <cellStyle name="Comma 52 4 3 3 2" xfId="45851" xr:uid="{2DF649F4-206A-4A84-AC6A-476768ED6536}"/>
    <cellStyle name="Comma 52 4 3 4" xfId="35385" xr:uid="{DEEFA6C0-3981-4CC1-85BF-FD56E036FF04}"/>
    <cellStyle name="Comma 52 4 4" xfId="30906" xr:uid="{BAF39B4B-B73F-4150-A8DC-7E259FF9EFB7}"/>
    <cellStyle name="Comma 52 5" xfId="9588" xr:uid="{B0F69D71-6718-4E2A-883F-625A4CF3E2F6}"/>
    <cellStyle name="Comma 52 5 2" xfId="11097" xr:uid="{71153E06-A76C-4C24-B87C-FED93DBCF895}"/>
    <cellStyle name="Comma 52 5 2 2" xfId="12591" xr:uid="{8AFA7894-4796-446E-AD5B-7E7402EC7047}"/>
    <cellStyle name="Comma 52 5 2 2 2" xfId="17827" xr:uid="{8E266037-1B4C-402F-A217-67D2DFB819CF}"/>
    <cellStyle name="Comma 52 5 2 2 2 2" xfId="28293" xr:uid="{75E4F179-CBCD-4E03-8B5C-4CA344A065BD}"/>
    <cellStyle name="Comma 52 5 2 2 2 2 2" xfId="49962" xr:uid="{6999CEE6-08CB-44D1-9470-A4B3938D92C5}"/>
    <cellStyle name="Comma 52 5 2 2 2 3" xfId="39496" xr:uid="{87D37475-CD08-4433-9AF7-6A3A44991A07}"/>
    <cellStyle name="Comma 52 5 2 2 3" xfId="23061" xr:uid="{5DB6C1D4-3F44-4C2D-B1E9-F28ED8D53131}"/>
    <cellStyle name="Comma 52 5 2 2 3 2" xfId="44730" xr:uid="{E5EDEA08-5E9A-4A45-92FB-A797B219D80F}"/>
    <cellStyle name="Comma 52 5 2 2 4" xfId="34264" xr:uid="{8CB03482-2809-4995-A88C-9AFACB276612}"/>
    <cellStyle name="Comma 52 5 2 3" xfId="16333" xr:uid="{3CA142F0-ACB2-428B-9EB3-A60E55B53138}"/>
    <cellStyle name="Comma 52 5 2 3 2" xfId="26799" xr:uid="{A371C7D2-B9A4-4689-ADBF-2B2608B7ED46}"/>
    <cellStyle name="Comma 52 5 2 3 2 2" xfId="48468" xr:uid="{71C3C0B1-C73E-41FF-997E-FDC36B6E7E3D}"/>
    <cellStyle name="Comma 52 5 2 3 3" xfId="38002" xr:uid="{BEC1D08E-5E5E-4BC8-B4E5-BBA3157585C2}"/>
    <cellStyle name="Comma 52 5 2 4" xfId="21567" xr:uid="{6E053C39-63D3-4233-9813-C0E4B466676C}"/>
    <cellStyle name="Comma 52 5 2 4 2" xfId="43236" xr:uid="{68FAAD07-87D3-4C8E-BE75-21E2844D9482}"/>
    <cellStyle name="Comma 52 5 2 5" xfId="32770" xr:uid="{AB2D1A38-340B-4509-B276-CEC462E25CA6}"/>
    <cellStyle name="Comma 52 5 3" xfId="10350" xr:uid="{EB27CD89-3879-447D-B198-0245AAF2D456}"/>
    <cellStyle name="Comma 52 5 3 2" xfId="15586" xr:uid="{15F95CFB-1442-46EC-AFC7-5B3C92747618}"/>
    <cellStyle name="Comma 52 5 3 2 2" xfId="26052" xr:uid="{91731450-9D86-4EAB-8E91-C59119864B25}"/>
    <cellStyle name="Comma 52 5 3 2 2 2" xfId="47721" xr:uid="{9CDE875E-CDF8-474C-881A-D570E34B71EA}"/>
    <cellStyle name="Comma 52 5 3 2 3" xfId="37255" xr:uid="{A54870B5-E8E9-4C29-B152-E22BB556C32B}"/>
    <cellStyle name="Comma 52 5 3 3" xfId="20820" xr:uid="{75EEB5CF-3A1B-42B7-A903-851677775C74}"/>
    <cellStyle name="Comma 52 5 3 3 2" xfId="42489" xr:uid="{1FC9DBE7-5BFD-4545-B528-AF0A027C2859}"/>
    <cellStyle name="Comma 52 5 3 4" xfId="32023" xr:uid="{48F5EB0D-FEFA-42D4-B819-953201104F7D}"/>
    <cellStyle name="Comma 52 5 4" xfId="11844" xr:uid="{C878168C-07DB-4B84-9FC4-D015EB362984}"/>
    <cellStyle name="Comma 52 5 4 2" xfId="17080" xr:uid="{D4B9AF61-0048-4C11-81EA-1B81DFBC3929}"/>
    <cellStyle name="Comma 52 5 4 2 2" xfId="27546" xr:uid="{05F02181-E45C-4300-94A4-2FCCE4BBE665}"/>
    <cellStyle name="Comma 52 5 4 2 2 2" xfId="49215" xr:uid="{4B07E09E-4AED-44DB-852D-03EE2A66F287}"/>
    <cellStyle name="Comma 52 5 4 2 3" xfId="38749" xr:uid="{8AE37AF6-93E8-4F66-BDD6-D6FBBC7B2CD1}"/>
    <cellStyle name="Comma 52 5 4 3" xfId="22314" xr:uid="{871ECB18-E574-470C-91CB-0CEA1B2A000B}"/>
    <cellStyle name="Comma 52 5 4 3 2" xfId="43983" xr:uid="{D4DC667D-8553-4210-84C5-0D8DC7BD9C31}"/>
    <cellStyle name="Comma 52 5 4 4" xfId="33517" xr:uid="{A1F6F703-46C3-4CA4-8993-B6F0F3BB7A86}"/>
    <cellStyle name="Comma 52 5 5" xfId="14087" xr:uid="{00BCDA55-D133-4045-9845-7B57A322D366}"/>
    <cellStyle name="Comma 52 5 5 2" xfId="19319" xr:uid="{838B97B4-51AA-46AF-88ED-36733894FDA3}"/>
    <cellStyle name="Comma 52 5 5 2 2" xfId="29785" xr:uid="{65AB3034-259E-426E-A340-EFD212B5C63E}"/>
    <cellStyle name="Comma 52 5 5 2 2 2" xfId="51454" xr:uid="{3F698EBD-6047-45A7-A205-C9DDB7E03E8E}"/>
    <cellStyle name="Comma 52 5 5 2 3" xfId="40988" xr:uid="{B0952970-1DAF-4EF5-94E9-150D9B60ECD0}"/>
    <cellStyle name="Comma 52 5 5 3" xfId="24553" xr:uid="{3B669F78-9DF1-4589-926B-C389AF3661A3}"/>
    <cellStyle name="Comma 52 5 5 3 2" xfId="46222" xr:uid="{019E88F6-10F6-455D-B658-3E3CA62A3EB2}"/>
    <cellStyle name="Comma 52 5 5 4" xfId="35756" xr:uid="{30CBD4AD-25BC-4661-9B20-095CDBA8E094}"/>
    <cellStyle name="Comma 52 5 6" xfId="14840" xr:uid="{C125A421-DA41-4A15-B01B-ECA199AC2AAA}"/>
    <cellStyle name="Comma 52 5 6 2" xfId="25306" xr:uid="{4B029F2A-EFF2-4AA6-AF5A-F3CC97EC7417}"/>
    <cellStyle name="Comma 52 5 6 2 2" xfId="46975" xr:uid="{0FC001F6-05E7-423F-AB46-3355F9F921BE}"/>
    <cellStyle name="Comma 52 5 6 3" xfId="36509" xr:uid="{A3E7D9B7-63A1-4CF5-A5FE-9260CD2CFCE3}"/>
    <cellStyle name="Comma 52 5 7" xfId="20074" xr:uid="{32AFEDFC-D2FF-41F8-85A2-F034E5F4E516}"/>
    <cellStyle name="Comma 52 5 7 2" xfId="41743" xr:uid="{8E726F78-533E-4915-A9BA-E28DACF33E17}"/>
    <cellStyle name="Comma 52 5 8" xfId="31277" xr:uid="{26C83724-EC0C-4356-9FEB-A75FD210AC42}"/>
    <cellStyle name="Comma 52 6" xfId="13345" xr:uid="{2630829B-687C-4352-9129-2A087F2C7613}"/>
    <cellStyle name="Comma 52 6 2" xfId="18577" xr:uid="{C82DA8F8-F946-4C7C-829A-5BB1690C8891}"/>
    <cellStyle name="Comma 52 6 2 2" xfId="29043" xr:uid="{DFB3E14F-764E-46E8-985D-D53335263E74}"/>
    <cellStyle name="Comma 52 6 2 2 2" xfId="50712" xr:uid="{FBC927D0-1745-4FF7-A279-50272FC6FE69}"/>
    <cellStyle name="Comma 52 6 2 3" xfId="40246" xr:uid="{B1CC6926-B5EA-47A3-B8BB-1BBCDB8A58AE}"/>
    <cellStyle name="Comma 52 6 3" xfId="23811" xr:uid="{4F64984B-6481-4C47-80D4-53E911ECF3C9}"/>
    <cellStyle name="Comma 52 6 3 2" xfId="45480" xr:uid="{2F42A872-F74C-49F5-A7CB-6B184F8FA237}"/>
    <cellStyle name="Comma 52 6 4" xfId="35014" xr:uid="{35FB2F4D-AE2A-4F5A-989F-57BF1D15F78A}"/>
    <cellStyle name="Comma 52 7" xfId="30535" xr:uid="{82DEE621-C2E5-45A3-9E86-BF5758E9B02F}"/>
    <cellStyle name="Comma 53" xfId="335" xr:uid="{00000000-0005-0000-0000-0000A7020000}"/>
    <cellStyle name="Comma 53 2" xfId="413" xr:uid="{00000000-0005-0000-0000-0000A8020000}"/>
    <cellStyle name="Comma 53 3" xfId="539" xr:uid="{00000000-0005-0000-0000-0000A9020000}"/>
    <cellStyle name="Comma 53 3 2" xfId="9312" xr:uid="{00000000-0005-0000-0000-0000AA020000}"/>
    <cellStyle name="Comma 53 3 2 2" xfId="10061" xr:uid="{AD5A99FC-64D6-479D-9162-4D66593913D7}"/>
    <cellStyle name="Comma 53 3 2 2 2" xfId="11570" xr:uid="{8057225E-0923-4D17-9475-6B9CE3A069DF}"/>
    <cellStyle name="Comma 53 3 2 2 2 2" xfId="13064" xr:uid="{F6D2E05E-8D4F-4EA5-8952-4C68DF8EF8E7}"/>
    <cellStyle name="Comma 53 3 2 2 2 2 2" xfId="18300" xr:uid="{7F0389EE-8F04-4F39-A97C-25C95C908B1C}"/>
    <cellStyle name="Comma 53 3 2 2 2 2 2 2" xfId="28766" xr:uid="{83541B0B-0738-4387-B2BA-2550230D6426}"/>
    <cellStyle name="Comma 53 3 2 2 2 2 2 2 2" xfId="50435" xr:uid="{29BDDF4A-3C5E-4478-B14C-0C93137AB32F}"/>
    <cellStyle name="Comma 53 3 2 2 2 2 2 3" xfId="39969" xr:uid="{3790C328-66B1-4C00-8142-9339CF572DCD}"/>
    <cellStyle name="Comma 53 3 2 2 2 2 3" xfId="23534" xr:uid="{D10C1FC8-1F07-4260-A863-8D5F96EEB342}"/>
    <cellStyle name="Comma 53 3 2 2 2 2 3 2" xfId="45203" xr:uid="{499533D8-9407-477C-9066-33545952B51C}"/>
    <cellStyle name="Comma 53 3 2 2 2 2 4" xfId="34737" xr:uid="{6322774B-101E-4076-9DA1-A26BF60D1581}"/>
    <cellStyle name="Comma 53 3 2 2 2 3" xfId="16806" xr:uid="{D46C4DC0-E27E-4368-B024-543D6A5CDA1B}"/>
    <cellStyle name="Comma 53 3 2 2 2 3 2" xfId="27272" xr:uid="{84F72BEC-E4E5-4729-B333-7C9B1F5E6188}"/>
    <cellStyle name="Comma 53 3 2 2 2 3 2 2" xfId="48941" xr:uid="{226140EF-8658-47FB-B6D6-8E33EEC1EF60}"/>
    <cellStyle name="Comma 53 3 2 2 2 3 3" xfId="38475" xr:uid="{8F829A57-C0A1-46B4-928E-0F5D0F52B7EB}"/>
    <cellStyle name="Comma 53 3 2 2 2 4" xfId="22040" xr:uid="{A49DBC96-3F28-482F-9FE2-12DF5EEB2107}"/>
    <cellStyle name="Comma 53 3 2 2 2 4 2" xfId="43709" xr:uid="{4B71B771-26D5-4A0D-919F-8A39ADA0DB02}"/>
    <cellStyle name="Comma 53 3 2 2 2 5" xfId="33243" xr:uid="{0EEFD628-4128-4D8A-AD2B-F6A66A34EB28}"/>
    <cellStyle name="Comma 53 3 2 2 3" xfId="10823" xr:uid="{C03B3DEE-F952-4A6E-AC42-A63CE6AFAE66}"/>
    <cellStyle name="Comma 53 3 2 2 3 2" xfId="16059" xr:uid="{7AFC652A-5EF2-4B39-9474-5EB73D1C55B5}"/>
    <cellStyle name="Comma 53 3 2 2 3 2 2" xfId="26525" xr:uid="{E36AC19E-987D-45FA-965D-969D39B2FDC8}"/>
    <cellStyle name="Comma 53 3 2 2 3 2 2 2" xfId="48194" xr:uid="{6B04992A-43A2-40D6-BA7F-AE42A473832F}"/>
    <cellStyle name="Comma 53 3 2 2 3 2 3" xfId="37728" xr:uid="{04AAEF38-7731-4814-8DD0-7A139B35BDAF}"/>
    <cellStyle name="Comma 53 3 2 2 3 3" xfId="21293" xr:uid="{79A03679-CFC4-45DA-A156-257D64A4FF83}"/>
    <cellStyle name="Comma 53 3 2 2 3 3 2" xfId="42962" xr:uid="{2384B240-DD65-46F5-81F1-D0FF1AF7792D}"/>
    <cellStyle name="Comma 53 3 2 2 3 4" xfId="32496" xr:uid="{252994C3-2A26-4649-98FB-82260BC5B079}"/>
    <cellStyle name="Comma 53 3 2 2 4" xfId="12317" xr:uid="{3D2275B4-0F32-4481-9376-0EC99EDE2476}"/>
    <cellStyle name="Comma 53 3 2 2 4 2" xfId="17553" xr:uid="{5FF92D51-420C-4DBC-8EF8-FF0E341EDD28}"/>
    <cellStyle name="Comma 53 3 2 2 4 2 2" xfId="28019" xr:uid="{77F0F4B5-A3F1-4C44-ACEE-269A39584F23}"/>
    <cellStyle name="Comma 53 3 2 2 4 2 2 2" xfId="49688" xr:uid="{396E8AC7-6953-4628-AACA-B4A4F492E047}"/>
    <cellStyle name="Comma 53 3 2 2 4 2 3" xfId="39222" xr:uid="{32725DFB-96B0-4A60-AB66-34EC3288B4F5}"/>
    <cellStyle name="Comma 53 3 2 2 4 3" xfId="22787" xr:uid="{241DF672-4486-4722-BC2E-CB480E0B35C4}"/>
    <cellStyle name="Comma 53 3 2 2 4 3 2" xfId="44456" xr:uid="{2B00C9E5-D31F-4DBE-AA38-5AF4CEC3B649}"/>
    <cellStyle name="Comma 53 3 2 2 4 4" xfId="33990" xr:uid="{F98C4257-C93B-42E8-BD5C-AE6D5236302A}"/>
    <cellStyle name="Comma 53 3 2 2 5" xfId="14560" xr:uid="{219F8C21-7C8E-4E5C-907C-0A063F5A3594}"/>
    <cellStyle name="Comma 53 3 2 2 5 2" xfId="19792" xr:uid="{1F2CAED7-FB3C-483F-9E6C-48ED65F98ACA}"/>
    <cellStyle name="Comma 53 3 2 2 5 2 2" xfId="30258" xr:uid="{A40DB52F-74AA-42FB-81AD-CFBFBBFE6E2E}"/>
    <cellStyle name="Comma 53 3 2 2 5 2 2 2" xfId="51927" xr:uid="{76A62458-B490-49FA-A6EE-0D704FF43007}"/>
    <cellStyle name="Comma 53 3 2 2 5 2 3" xfId="41461" xr:uid="{BC234DE4-2A48-4FE7-95F2-96143DC5258F}"/>
    <cellStyle name="Comma 53 3 2 2 5 3" xfId="25026" xr:uid="{F6651750-B17D-4B1A-8612-C306405DBB48}"/>
    <cellStyle name="Comma 53 3 2 2 5 3 2" xfId="46695" xr:uid="{7AA70A3A-EC21-4303-8839-1CC79D9420CD}"/>
    <cellStyle name="Comma 53 3 2 2 5 4" xfId="36229" xr:uid="{5915F284-7C42-49FD-ABFA-3D869A6C23CF}"/>
    <cellStyle name="Comma 53 3 2 2 6" xfId="15313" xr:uid="{50DB96BF-419D-4657-BB0D-DE95C6390563}"/>
    <cellStyle name="Comma 53 3 2 2 6 2" xfId="25779" xr:uid="{496CC1CB-1B41-45AB-B57F-DE721339D08E}"/>
    <cellStyle name="Comma 53 3 2 2 6 2 2" xfId="47448" xr:uid="{B628142E-4961-4234-A175-01558F3701C3}"/>
    <cellStyle name="Comma 53 3 2 2 6 3" xfId="36982" xr:uid="{770F2AEF-90B7-46EC-9E0A-C81E4E4E4A35}"/>
    <cellStyle name="Comma 53 3 2 2 7" xfId="20547" xr:uid="{2393B5F2-B1C9-48A8-B70B-05D97675EB76}"/>
    <cellStyle name="Comma 53 3 2 2 7 2" xfId="42216" xr:uid="{B13D993B-DC9C-44B7-8FC5-79522F2EC71F}"/>
    <cellStyle name="Comma 53 3 2 2 8" xfId="31750" xr:uid="{A7CFF28F-DE9B-498F-BC06-15CA5910BF65}"/>
    <cellStyle name="Comma 53 3 2 3" xfId="13815" xr:uid="{C6F2F426-2DA6-4303-A4EB-DE86CFB67903}"/>
    <cellStyle name="Comma 53 3 2 3 2" xfId="19047" xr:uid="{F345457B-60ED-4D0F-B809-288FF264FFFA}"/>
    <cellStyle name="Comma 53 3 2 3 2 2" xfId="29513" xr:uid="{4AC61D1D-5354-48A7-AA60-205002C57570}"/>
    <cellStyle name="Comma 53 3 2 3 2 2 2" xfId="51182" xr:uid="{562C0DD9-C9A5-4587-B1A5-BAFA186BAB4B}"/>
    <cellStyle name="Comma 53 3 2 3 2 3" xfId="40716" xr:uid="{954109B5-901B-4E52-9CD0-3B5A743CEF9A}"/>
    <cellStyle name="Comma 53 3 2 3 3" xfId="24281" xr:uid="{15EEB875-D510-4CB1-9BCC-1ED8A62689C9}"/>
    <cellStyle name="Comma 53 3 2 3 3 2" xfId="45950" xr:uid="{70B4BCE3-BD53-497C-8BBA-DBC584901D99}"/>
    <cellStyle name="Comma 53 3 2 3 4" xfId="35484" xr:uid="{6F8DE4C5-EEB5-475C-AF42-D0F36FD6F873}"/>
    <cellStyle name="Comma 53 3 2 4" xfId="31005" xr:uid="{81D0A29D-6075-489C-B83B-ECDC26B19AF6}"/>
    <cellStyle name="Comma 53 3 3" xfId="9687" xr:uid="{F57A961B-75B5-4DB0-94B7-C83C80E21DE3}"/>
    <cellStyle name="Comma 53 3 3 2" xfId="11196" xr:uid="{0991C7B5-DB4C-41C3-8024-253FA993FE12}"/>
    <cellStyle name="Comma 53 3 3 2 2" xfId="12690" xr:uid="{24D99DCD-A3D9-4CC2-AA9C-0FE54F19E819}"/>
    <cellStyle name="Comma 53 3 3 2 2 2" xfId="17926" xr:uid="{599746EF-2864-4446-9994-CE9E06E27A19}"/>
    <cellStyle name="Comma 53 3 3 2 2 2 2" xfId="28392" xr:uid="{B1336507-8A54-4BE6-B1A4-E76C42A078A4}"/>
    <cellStyle name="Comma 53 3 3 2 2 2 2 2" xfId="50061" xr:uid="{B66CA2C4-CF25-420A-94C2-5324B67DAA6A}"/>
    <cellStyle name="Comma 53 3 3 2 2 2 3" xfId="39595" xr:uid="{9A4C63B8-26A8-47DA-A8BA-7AD93A0932DC}"/>
    <cellStyle name="Comma 53 3 3 2 2 3" xfId="23160" xr:uid="{47331CC9-16BA-41BC-AC2E-A28CF585B611}"/>
    <cellStyle name="Comma 53 3 3 2 2 3 2" xfId="44829" xr:uid="{26B0628B-6BA4-49B7-9448-D676DA0B8A0A}"/>
    <cellStyle name="Comma 53 3 3 2 2 4" xfId="34363" xr:uid="{718BC841-74E7-4340-B46E-54878D9997EE}"/>
    <cellStyle name="Comma 53 3 3 2 3" xfId="16432" xr:uid="{A4FEAB00-A2A8-410C-9E3B-211FD32188DB}"/>
    <cellStyle name="Comma 53 3 3 2 3 2" xfId="26898" xr:uid="{FB8DBDC2-584F-45D4-B6E0-3D299929F824}"/>
    <cellStyle name="Comma 53 3 3 2 3 2 2" xfId="48567" xr:uid="{05834909-B993-441F-9E3C-A495B5DAEC30}"/>
    <cellStyle name="Comma 53 3 3 2 3 3" xfId="38101" xr:uid="{BF97A7B3-761B-4DE4-8653-2BD906B68C99}"/>
    <cellStyle name="Comma 53 3 3 2 4" xfId="21666" xr:uid="{6C47F513-C8CA-4BBA-B896-2EA8544D8C1C}"/>
    <cellStyle name="Comma 53 3 3 2 4 2" xfId="43335" xr:uid="{15867EC4-0B2F-4435-9171-A5528B2F5FDB}"/>
    <cellStyle name="Comma 53 3 3 2 5" xfId="32869" xr:uid="{FA2EEA27-A057-43AE-8938-CB3B9B951D47}"/>
    <cellStyle name="Comma 53 3 3 3" xfId="10449" xr:uid="{52186791-FAD7-402F-9B82-AD587194D26C}"/>
    <cellStyle name="Comma 53 3 3 3 2" xfId="15685" xr:uid="{7533CAE1-99B7-44F3-9BF7-AE6F8952DE81}"/>
    <cellStyle name="Comma 53 3 3 3 2 2" xfId="26151" xr:uid="{93356BCF-DE5F-4BBD-9BC0-77559913FAF6}"/>
    <cellStyle name="Comma 53 3 3 3 2 2 2" xfId="47820" xr:uid="{C75F6522-98F0-4874-9CB6-521F0A57C08F}"/>
    <cellStyle name="Comma 53 3 3 3 2 3" xfId="37354" xr:uid="{D1D22A34-7C09-4C39-A042-55D1E6480734}"/>
    <cellStyle name="Comma 53 3 3 3 3" xfId="20919" xr:uid="{D4C88620-6B6D-453E-AA26-D7514D7AE9A1}"/>
    <cellStyle name="Comma 53 3 3 3 3 2" xfId="42588" xr:uid="{294B5B72-BD7D-4E9E-89EC-9E7EF1BB7676}"/>
    <cellStyle name="Comma 53 3 3 3 4" xfId="32122" xr:uid="{5DFBDE2A-0211-4BF0-BF87-C3044190C88D}"/>
    <cellStyle name="Comma 53 3 3 4" xfId="11943" xr:uid="{9ECD16D3-1B6A-4501-8D5B-A5CA61E5DB7F}"/>
    <cellStyle name="Comma 53 3 3 4 2" xfId="17179" xr:uid="{706F80E5-B555-4612-B3B5-D318ACF0F03E}"/>
    <cellStyle name="Comma 53 3 3 4 2 2" xfId="27645" xr:uid="{A31B0C0F-705D-4DF3-8E18-1A36E528A434}"/>
    <cellStyle name="Comma 53 3 3 4 2 2 2" xfId="49314" xr:uid="{2FEB982A-C93D-4DCF-A57B-4482EADEC8F4}"/>
    <cellStyle name="Comma 53 3 3 4 2 3" xfId="38848" xr:uid="{A8C7A325-4B63-4768-A30F-FD2ED6902CFB}"/>
    <cellStyle name="Comma 53 3 3 4 3" xfId="22413" xr:uid="{B26CD785-4EB2-4C89-AB30-D8232BD899D8}"/>
    <cellStyle name="Comma 53 3 3 4 3 2" xfId="44082" xr:uid="{107D2146-1A26-40FF-9816-ED1DC0FAABD9}"/>
    <cellStyle name="Comma 53 3 3 4 4" xfId="33616" xr:uid="{64C1B4FE-FCF6-47F6-BA26-B89AA9A10B6F}"/>
    <cellStyle name="Comma 53 3 3 5" xfId="14186" xr:uid="{A04A2FED-3B8E-45AB-9B43-7DBB7377106C}"/>
    <cellStyle name="Comma 53 3 3 5 2" xfId="19418" xr:uid="{DBAEE802-97BA-42A4-9656-CDD9C2D806CA}"/>
    <cellStyle name="Comma 53 3 3 5 2 2" xfId="29884" xr:uid="{FE3C0B09-8C40-42B6-8B3C-57674E3AAEE3}"/>
    <cellStyle name="Comma 53 3 3 5 2 2 2" xfId="51553" xr:uid="{0B3152E0-1A86-4ADC-841A-D54362AE6965}"/>
    <cellStyle name="Comma 53 3 3 5 2 3" xfId="41087" xr:uid="{30C550AC-00ED-4CFB-B640-14CD59522259}"/>
    <cellStyle name="Comma 53 3 3 5 3" xfId="24652" xr:uid="{F55136AD-6A9B-479A-AAC9-20165DA9F6FA}"/>
    <cellStyle name="Comma 53 3 3 5 3 2" xfId="46321" xr:uid="{B9199FE7-8DA2-409F-8527-BD63C4F2CDE2}"/>
    <cellStyle name="Comma 53 3 3 5 4" xfId="35855" xr:uid="{5E3C6C5E-E46D-4095-9A9E-58853784B71D}"/>
    <cellStyle name="Comma 53 3 3 6" xfId="14939" xr:uid="{C8838B51-DC24-46AD-8FA0-1A11083A61DF}"/>
    <cellStyle name="Comma 53 3 3 6 2" xfId="25405" xr:uid="{D1DDE3A7-A239-45D8-B00F-0FD12AAAB67B}"/>
    <cellStyle name="Comma 53 3 3 6 2 2" xfId="47074" xr:uid="{2D0E0743-8307-4CF9-9E31-C0ED88477D8C}"/>
    <cellStyle name="Comma 53 3 3 6 3" xfId="36608" xr:uid="{F26B4E67-46BF-495A-8E7A-874E6E4606C9}"/>
    <cellStyle name="Comma 53 3 3 7" xfId="20173" xr:uid="{21D582F5-F86D-4252-A3A1-49C97A2A8711}"/>
    <cellStyle name="Comma 53 3 3 7 2" xfId="41842" xr:uid="{32A18A01-5E42-4513-907E-B4BC4A7C51FD}"/>
    <cellStyle name="Comma 53 3 3 8" xfId="31376" xr:uid="{11ED08A2-168A-4033-9E42-6D544DC02C89}"/>
    <cellStyle name="Comma 53 3 4" xfId="13444" xr:uid="{5177B050-39D3-41C7-9A7A-17B5EE9AB654}"/>
    <cellStyle name="Comma 53 3 4 2" xfId="18676" xr:uid="{D77AF9DD-D425-4675-AC21-E8D68A295F4F}"/>
    <cellStyle name="Comma 53 3 4 2 2" xfId="29142" xr:uid="{E4E8E906-2CFC-4102-B2BD-AF3C238CEADD}"/>
    <cellStyle name="Comma 53 3 4 2 2 2" xfId="50811" xr:uid="{F3B34DAF-CBF9-4256-A6BC-BFB5460A9DB1}"/>
    <cellStyle name="Comma 53 3 4 2 3" xfId="40345" xr:uid="{729B0B2F-00C4-438D-A1AC-860235A0CC5B}"/>
    <cellStyle name="Comma 53 3 4 3" xfId="23910" xr:uid="{D2DBE41A-C9B7-4FA7-8AD3-6B30F01057BD}"/>
    <cellStyle name="Comma 53 3 4 3 2" xfId="45579" xr:uid="{F329FA91-F33D-457A-846B-C63E669255E9}"/>
    <cellStyle name="Comma 53 3 4 4" xfId="35113" xr:uid="{2F74BAD0-71D4-4D0D-B53F-883EC09666E2}"/>
    <cellStyle name="Comma 53 3 5" xfId="30634" xr:uid="{7C6EE872-8666-493A-AB9F-D92B741240F0}"/>
    <cellStyle name="Comma 53 4" xfId="9209" xr:uid="{00000000-0005-0000-0000-0000AB020000}"/>
    <cellStyle name="Comma 53 4 2" xfId="9958" xr:uid="{2C114C59-7BE5-49EA-B3EE-80EB4805F3DE}"/>
    <cellStyle name="Comma 53 4 2 2" xfId="11467" xr:uid="{60B0441E-FFF3-4AE7-9A20-96E707E0B9AD}"/>
    <cellStyle name="Comma 53 4 2 2 2" xfId="12961" xr:uid="{C5350D73-6A57-41F2-ADE3-5573F4D13540}"/>
    <cellStyle name="Comma 53 4 2 2 2 2" xfId="18197" xr:uid="{96007326-EA45-4DD8-B09B-F1DFF42838A7}"/>
    <cellStyle name="Comma 53 4 2 2 2 2 2" xfId="28663" xr:uid="{37B2F074-C856-482C-99CB-86F361338B8F}"/>
    <cellStyle name="Comma 53 4 2 2 2 2 2 2" xfId="50332" xr:uid="{825C2E79-8D4B-48B5-9D42-9E1AF3B49789}"/>
    <cellStyle name="Comma 53 4 2 2 2 2 3" xfId="39866" xr:uid="{6F331CE1-FDE6-4CAD-95C8-D53E603326C3}"/>
    <cellStyle name="Comma 53 4 2 2 2 3" xfId="23431" xr:uid="{3BE28C93-D6A5-494C-A1A4-84852EE9A211}"/>
    <cellStyle name="Comma 53 4 2 2 2 3 2" xfId="45100" xr:uid="{5846DAEA-00D8-4F0C-81B4-39E0BABA786E}"/>
    <cellStyle name="Comma 53 4 2 2 2 4" xfId="34634" xr:uid="{0227CE15-93E6-4511-930C-967A6E7FFD85}"/>
    <cellStyle name="Comma 53 4 2 2 3" xfId="16703" xr:uid="{C997B3A5-F1AF-44F5-9AE7-F5B820E96F57}"/>
    <cellStyle name="Comma 53 4 2 2 3 2" xfId="27169" xr:uid="{5683B11F-6A11-4D6D-A52C-FD0586E2137D}"/>
    <cellStyle name="Comma 53 4 2 2 3 2 2" xfId="48838" xr:uid="{99E6D7B5-47C9-4541-B6AE-2E202508FC61}"/>
    <cellStyle name="Comma 53 4 2 2 3 3" xfId="38372" xr:uid="{2F86D7D6-210F-4915-B60B-1B7E83902BC7}"/>
    <cellStyle name="Comma 53 4 2 2 4" xfId="21937" xr:uid="{BB517C26-777D-432D-B7B9-89B19B93CD68}"/>
    <cellStyle name="Comma 53 4 2 2 4 2" xfId="43606" xr:uid="{0F9E7D3F-7713-4BC6-B81C-0B52E0AAE941}"/>
    <cellStyle name="Comma 53 4 2 2 5" xfId="33140" xr:uid="{D27BC7C0-7EB8-4611-9E2A-A1BA457F010A}"/>
    <cellStyle name="Comma 53 4 2 3" xfId="10720" xr:uid="{1EA3DFDD-DE70-4B1C-B550-B832CCFA003C}"/>
    <cellStyle name="Comma 53 4 2 3 2" xfId="15956" xr:uid="{D48D5AB5-D040-482B-9310-06E510AA1561}"/>
    <cellStyle name="Comma 53 4 2 3 2 2" xfId="26422" xr:uid="{CC5BC3DF-04F8-4C51-8F6A-36EA5FFCEFAE}"/>
    <cellStyle name="Comma 53 4 2 3 2 2 2" xfId="48091" xr:uid="{237F642C-A70B-492D-8A78-D15846E47051}"/>
    <cellStyle name="Comma 53 4 2 3 2 3" xfId="37625" xr:uid="{32840EB4-7CB9-4ADA-B0E1-14BA82367187}"/>
    <cellStyle name="Comma 53 4 2 3 3" xfId="21190" xr:uid="{CB884760-5CB9-40B9-92A6-84359056F7C8}"/>
    <cellStyle name="Comma 53 4 2 3 3 2" xfId="42859" xr:uid="{B24EA13E-6A24-4A87-A1FA-7437E7FEE485}"/>
    <cellStyle name="Comma 53 4 2 3 4" xfId="32393" xr:uid="{69FA1E15-C52F-495F-80DB-1E8CDFEBF262}"/>
    <cellStyle name="Comma 53 4 2 4" xfId="12214" xr:uid="{3881FE67-047F-4B9F-9C42-4BF08B752C63}"/>
    <cellStyle name="Comma 53 4 2 4 2" xfId="17450" xr:uid="{8532119B-CA77-4F92-8F7E-807F300F7AC5}"/>
    <cellStyle name="Comma 53 4 2 4 2 2" xfId="27916" xr:uid="{B283D04D-2C7D-4A2F-BAB9-44A56EF230AD}"/>
    <cellStyle name="Comma 53 4 2 4 2 2 2" xfId="49585" xr:uid="{BE742DAD-7B3C-42DE-8BF3-7D1D6CC78E9D}"/>
    <cellStyle name="Comma 53 4 2 4 2 3" xfId="39119" xr:uid="{FC73F624-3C15-46BD-987E-821482381D80}"/>
    <cellStyle name="Comma 53 4 2 4 3" xfId="22684" xr:uid="{654C0FBE-E888-4745-A9B8-7F1A950B1C2E}"/>
    <cellStyle name="Comma 53 4 2 4 3 2" xfId="44353" xr:uid="{256D7106-5EAD-4E70-9960-1DD146BCFCBA}"/>
    <cellStyle name="Comma 53 4 2 4 4" xfId="33887" xr:uid="{8AC6CA8D-048E-408F-814D-4F54B60F3B26}"/>
    <cellStyle name="Comma 53 4 2 5" xfId="14457" xr:uid="{156B2E8D-4DEF-47D5-9E75-AFEA8871DC51}"/>
    <cellStyle name="Comma 53 4 2 5 2" xfId="19689" xr:uid="{953CFFF7-E2A6-4269-809A-3676C36D8D8A}"/>
    <cellStyle name="Comma 53 4 2 5 2 2" xfId="30155" xr:uid="{BA3047F5-A48B-44EB-9CCC-B602752BDF0C}"/>
    <cellStyle name="Comma 53 4 2 5 2 2 2" xfId="51824" xr:uid="{079F6CED-5028-412C-B220-A563C347C1CE}"/>
    <cellStyle name="Comma 53 4 2 5 2 3" xfId="41358" xr:uid="{4413EAF4-8DB9-4226-8356-2D981A8F8E36}"/>
    <cellStyle name="Comma 53 4 2 5 3" xfId="24923" xr:uid="{9B4A1B13-5717-49B5-8434-2A832614B257}"/>
    <cellStyle name="Comma 53 4 2 5 3 2" xfId="46592" xr:uid="{C7A8A0E8-F027-4FC3-A274-31062C759E2C}"/>
    <cellStyle name="Comma 53 4 2 5 4" xfId="36126" xr:uid="{A7520703-45E9-4F77-9A05-BC73CA9E5CF8}"/>
    <cellStyle name="Comma 53 4 2 6" xfId="15210" xr:uid="{E42AE544-FEAE-4C28-AD77-CFA1C57F940D}"/>
    <cellStyle name="Comma 53 4 2 6 2" xfId="25676" xr:uid="{AA04120A-3187-43BF-AB06-2AF4558EB09A}"/>
    <cellStyle name="Comma 53 4 2 6 2 2" xfId="47345" xr:uid="{D358CB46-980E-4601-BCDD-D212CD7A594E}"/>
    <cellStyle name="Comma 53 4 2 6 3" xfId="36879" xr:uid="{BCCFBA3B-4E8B-48CC-8645-13B4920C5CA9}"/>
    <cellStyle name="Comma 53 4 2 7" xfId="20444" xr:uid="{EA3759D8-D9A3-41F2-B707-6A9FFA92CA41}"/>
    <cellStyle name="Comma 53 4 2 7 2" xfId="42113" xr:uid="{97741DF5-26A8-4FA2-9258-1B3A0C1BC667}"/>
    <cellStyle name="Comma 53 4 2 8" xfId="31647" xr:uid="{FEC22CF2-E030-43EB-8145-CB4976BFF7BF}"/>
    <cellStyle name="Comma 53 4 3" xfId="13712" xr:uid="{D13D9EC7-421D-4585-B903-F378D371C7B1}"/>
    <cellStyle name="Comma 53 4 3 2" xfId="18944" xr:uid="{E5BB4A1F-EE35-4E50-8853-093397EBD14F}"/>
    <cellStyle name="Comma 53 4 3 2 2" xfId="29410" xr:uid="{00DEE88A-1EA4-47F1-AB9D-56738D4A5633}"/>
    <cellStyle name="Comma 53 4 3 2 2 2" xfId="51079" xr:uid="{129113A5-F35D-445E-A1E9-1C69E84DF369}"/>
    <cellStyle name="Comma 53 4 3 2 3" xfId="40613" xr:uid="{6614657E-AC3E-4D91-8A08-9F0D613B883F}"/>
    <cellStyle name="Comma 53 4 3 3" xfId="24178" xr:uid="{7BFE5B3A-AE6C-431B-9200-3B60E186BD6D}"/>
    <cellStyle name="Comma 53 4 3 3 2" xfId="45847" xr:uid="{156351DB-CB78-40F6-920E-480479A1AC6C}"/>
    <cellStyle name="Comma 53 4 3 4" xfId="35381" xr:uid="{7545E18A-874F-4A0D-B68B-653D7A94A21B}"/>
    <cellStyle name="Comma 53 4 4" xfId="30902" xr:uid="{7ECC8318-4E82-4989-BC05-41C95A83A0E9}"/>
    <cellStyle name="Comma 53 5" xfId="9584" xr:uid="{CCC19DF6-469D-401A-9762-9C6706559C42}"/>
    <cellStyle name="Comma 53 5 2" xfId="11093" xr:uid="{06B5E2BB-EEDB-4979-9395-EF46319157EA}"/>
    <cellStyle name="Comma 53 5 2 2" xfId="12587" xr:uid="{7D19A58C-49C1-4FF3-8F31-9F1C7BA0C173}"/>
    <cellStyle name="Comma 53 5 2 2 2" xfId="17823" xr:uid="{BE229386-3EB9-4C0C-8237-9BE7E1B9678D}"/>
    <cellStyle name="Comma 53 5 2 2 2 2" xfId="28289" xr:uid="{AA46B2CF-683D-48E7-BAED-5062657FD93A}"/>
    <cellStyle name="Comma 53 5 2 2 2 2 2" xfId="49958" xr:uid="{2E0A6BEE-E4FD-4C8F-B272-97C960B86365}"/>
    <cellStyle name="Comma 53 5 2 2 2 3" xfId="39492" xr:uid="{D4AB639D-C6A9-4ABF-A9F5-7CE73D32E331}"/>
    <cellStyle name="Comma 53 5 2 2 3" xfId="23057" xr:uid="{910A1412-63B7-40A1-8394-5ECD7B138FCA}"/>
    <cellStyle name="Comma 53 5 2 2 3 2" xfId="44726" xr:uid="{AE2BF303-1682-487B-8B24-9A5E17CD727D}"/>
    <cellStyle name="Comma 53 5 2 2 4" xfId="34260" xr:uid="{B4EE20E2-DD62-4913-BA3E-2E76B5E7052D}"/>
    <cellStyle name="Comma 53 5 2 3" xfId="16329" xr:uid="{3D48FF59-C52A-47C9-A656-81CF298FADF3}"/>
    <cellStyle name="Comma 53 5 2 3 2" xfId="26795" xr:uid="{06CF62DD-5BEC-4A5D-AA70-E6A3822FE2C8}"/>
    <cellStyle name="Comma 53 5 2 3 2 2" xfId="48464" xr:uid="{4C52C973-F09C-4207-81B1-50881339622C}"/>
    <cellStyle name="Comma 53 5 2 3 3" xfId="37998" xr:uid="{C2BAAB6A-37DA-4A3F-A4BB-4A4E1CFEE752}"/>
    <cellStyle name="Comma 53 5 2 4" xfId="21563" xr:uid="{7BC7BE14-43C4-47BB-B53A-9B63C6D44B86}"/>
    <cellStyle name="Comma 53 5 2 4 2" xfId="43232" xr:uid="{20F74ADA-E012-4816-B0BA-0444E2D0B10D}"/>
    <cellStyle name="Comma 53 5 2 5" xfId="32766" xr:uid="{090F99EB-E8D0-4A2E-86F4-BE3B2EA48E1A}"/>
    <cellStyle name="Comma 53 5 3" xfId="10346" xr:uid="{46FB4C48-4B1D-4CD5-A805-DFDCE00E7110}"/>
    <cellStyle name="Comma 53 5 3 2" xfId="15582" xr:uid="{6C78EFB1-4286-4382-AAE7-27DA50AA6D71}"/>
    <cellStyle name="Comma 53 5 3 2 2" xfId="26048" xr:uid="{2A586AAD-9F1A-46D3-8BA9-87B834A6BAB4}"/>
    <cellStyle name="Comma 53 5 3 2 2 2" xfId="47717" xr:uid="{C2E827F2-388D-4AA5-87A3-1B7BF1AFA2F0}"/>
    <cellStyle name="Comma 53 5 3 2 3" xfId="37251" xr:uid="{9C020707-E558-4DA4-82DA-1663DE6703C2}"/>
    <cellStyle name="Comma 53 5 3 3" xfId="20816" xr:uid="{23CE0075-5B98-488E-97CC-9B144E118401}"/>
    <cellStyle name="Comma 53 5 3 3 2" xfId="42485" xr:uid="{E853415F-0087-409C-9180-14B0B90E2A64}"/>
    <cellStyle name="Comma 53 5 3 4" xfId="32019" xr:uid="{FEBBAA39-6DD5-44A1-82A8-E92F6411D8A7}"/>
    <cellStyle name="Comma 53 5 4" xfId="11840" xr:uid="{CA49DDE5-3DFE-4D77-9319-B6231C9F4DD4}"/>
    <cellStyle name="Comma 53 5 4 2" xfId="17076" xr:uid="{D459AB0B-3D71-428B-A5A1-D94C030C4D12}"/>
    <cellStyle name="Comma 53 5 4 2 2" xfId="27542" xr:uid="{E8765A45-BEA5-43C2-AB81-3B48CEC76690}"/>
    <cellStyle name="Comma 53 5 4 2 2 2" xfId="49211" xr:uid="{658D7348-0EE1-4F8E-9960-FEEE47D51446}"/>
    <cellStyle name="Comma 53 5 4 2 3" xfId="38745" xr:uid="{A7FD5D20-BAC9-4D80-8CEE-03E6448AB2F3}"/>
    <cellStyle name="Comma 53 5 4 3" xfId="22310" xr:uid="{8C52E2E7-79D1-418C-BF95-FEC6671B872C}"/>
    <cellStyle name="Comma 53 5 4 3 2" xfId="43979" xr:uid="{17B9660D-5502-4974-8BDB-850C4832AC9A}"/>
    <cellStyle name="Comma 53 5 4 4" xfId="33513" xr:uid="{DD555608-5DE9-4245-BB9B-84A92C9836AF}"/>
    <cellStyle name="Comma 53 5 5" xfId="14083" xr:uid="{644F9C56-D3C9-42F6-A3DF-B22598C9DA6B}"/>
    <cellStyle name="Comma 53 5 5 2" xfId="19315" xr:uid="{D723BAAC-734C-43A3-B6A4-BA1D761646C0}"/>
    <cellStyle name="Comma 53 5 5 2 2" xfId="29781" xr:uid="{6E225DB7-9078-416F-9CCA-84D79FF24885}"/>
    <cellStyle name="Comma 53 5 5 2 2 2" xfId="51450" xr:uid="{AB5F22CA-B909-4356-9DA5-E904EF0AFCE4}"/>
    <cellStyle name="Comma 53 5 5 2 3" xfId="40984" xr:uid="{052AF436-8CB9-41B8-B779-9ED8E89B9AE7}"/>
    <cellStyle name="Comma 53 5 5 3" xfId="24549" xr:uid="{F4F9C8E1-8FF5-4329-A826-926909FFE365}"/>
    <cellStyle name="Comma 53 5 5 3 2" xfId="46218" xr:uid="{68C47FA6-2681-4689-AA06-BA54659929B2}"/>
    <cellStyle name="Comma 53 5 5 4" xfId="35752" xr:uid="{AA803A35-EEBD-43DC-9301-EE742AD773AA}"/>
    <cellStyle name="Comma 53 5 6" xfId="14836" xr:uid="{E593ABD9-ED05-4E37-A22E-B255F9A32EEE}"/>
    <cellStyle name="Comma 53 5 6 2" xfId="25302" xr:uid="{E0EA30C2-4AC0-4E29-90F0-3F1886D5038F}"/>
    <cellStyle name="Comma 53 5 6 2 2" xfId="46971" xr:uid="{4EBEFB29-8678-4990-9138-3B73EF3D55F4}"/>
    <cellStyle name="Comma 53 5 6 3" xfId="36505" xr:uid="{415D4A2A-DCCA-4D5A-9A50-D3EAD12F150B}"/>
    <cellStyle name="Comma 53 5 7" xfId="20070" xr:uid="{AA64C30F-916F-4671-B029-F78B77859143}"/>
    <cellStyle name="Comma 53 5 7 2" xfId="41739" xr:uid="{61BA2FBB-318E-40AA-B572-6D3E72F87CCC}"/>
    <cellStyle name="Comma 53 5 8" xfId="31273" xr:uid="{F55BBAD7-D740-4151-9EEA-AAE7C7A68B61}"/>
    <cellStyle name="Comma 53 6" xfId="13341" xr:uid="{2DDA69C9-F5C5-457B-9F7F-A31A1C5D2ADF}"/>
    <cellStyle name="Comma 53 6 2" xfId="18573" xr:uid="{7E801D91-A6E1-4008-B1C1-414F9D80DAB2}"/>
    <cellStyle name="Comma 53 6 2 2" xfId="29039" xr:uid="{00A4C823-8031-43FD-9C64-2B7BB56FD71B}"/>
    <cellStyle name="Comma 53 6 2 2 2" xfId="50708" xr:uid="{38C012AB-FCEB-4997-900A-2C656F90ECB9}"/>
    <cellStyle name="Comma 53 6 2 3" xfId="40242" xr:uid="{F5FEDDAE-C400-4775-9B4B-B6EB7B8983D7}"/>
    <cellStyle name="Comma 53 6 3" xfId="23807" xr:uid="{69FAC503-BE31-4B33-B72A-C2C6D0AEDEE6}"/>
    <cellStyle name="Comma 53 6 3 2" xfId="45476" xr:uid="{9C948694-F805-4C8E-9898-99A4FB56306B}"/>
    <cellStyle name="Comma 53 6 4" xfId="35010" xr:uid="{16D49161-0C0E-4E06-BFA0-6412A6961F48}"/>
    <cellStyle name="Comma 53 7" xfId="30531" xr:uid="{17CCF70D-2563-41E8-B6AD-4755D8E2E463}"/>
    <cellStyle name="Comma 54" xfId="344" xr:uid="{00000000-0005-0000-0000-0000AC020000}"/>
    <cellStyle name="Comma 54 2" xfId="479" xr:uid="{00000000-0005-0000-0000-0000AD020000}"/>
    <cellStyle name="Comma 54 3" xfId="548" xr:uid="{00000000-0005-0000-0000-0000AE020000}"/>
    <cellStyle name="Comma 54 3 2" xfId="9321" xr:uid="{00000000-0005-0000-0000-0000AF020000}"/>
    <cellStyle name="Comma 54 3 2 2" xfId="10070" xr:uid="{52A0400C-29A7-4F1B-9D89-E44CE66ED579}"/>
    <cellStyle name="Comma 54 3 2 2 2" xfId="11579" xr:uid="{A7DA858F-AB2F-46C8-936A-7F2027085C3B}"/>
    <cellStyle name="Comma 54 3 2 2 2 2" xfId="13073" xr:uid="{28E25B0C-6B17-49B3-B2C3-660D6886A5FC}"/>
    <cellStyle name="Comma 54 3 2 2 2 2 2" xfId="18309" xr:uid="{A8773F97-5056-4DCC-A273-E955DD173AA3}"/>
    <cellStyle name="Comma 54 3 2 2 2 2 2 2" xfId="28775" xr:uid="{CF979181-922A-40C7-962E-53CB1778504A}"/>
    <cellStyle name="Comma 54 3 2 2 2 2 2 2 2" xfId="50444" xr:uid="{D5332B2D-3981-4E6F-AE75-E36ED32F854D}"/>
    <cellStyle name="Comma 54 3 2 2 2 2 2 3" xfId="39978" xr:uid="{08AD1AAA-ECCC-4A4C-9CAD-F047E44B015D}"/>
    <cellStyle name="Comma 54 3 2 2 2 2 3" xfId="23543" xr:uid="{1E675A01-E1F5-4D84-9806-600FE5D73ED0}"/>
    <cellStyle name="Comma 54 3 2 2 2 2 3 2" xfId="45212" xr:uid="{AA31CC22-0277-422B-89D8-8B6D1FF46D79}"/>
    <cellStyle name="Comma 54 3 2 2 2 2 4" xfId="34746" xr:uid="{5645724E-33E2-43AF-9096-13E79B25BBD8}"/>
    <cellStyle name="Comma 54 3 2 2 2 3" xfId="16815" xr:uid="{05CB522E-E049-48D4-9854-AD67A1C06976}"/>
    <cellStyle name="Comma 54 3 2 2 2 3 2" xfId="27281" xr:uid="{05EA1D53-BF2D-4005-8961-31768025C6F9}"/>
    <cellStyle name="Comma 54 3 2 2 2 3 2 2" xfId="48950" xr:uid="{B77C0EAC-724C-49C0-A8F2-FFA702AC22EC}"/>
    <cellStyle name="Comma 54 3 2 2 2 3 3" xfId="38484" xr:uid="{2CF6B2F4-6908-448D-A637-9285A75F56A3}"/>
    <cellStyle name="Comma 54 3 2 2 2 4" xfId="22049" xr:uid="{AEAA3152-D5A0-4274-8467-0C3566F7EAFA}"/>
    <cellStyle name="Comma 54 3 2 2 2 4 2" xfId="43718" xr:uid="{AC86C73E-9E11-42F7-B1C6-812D002A5758}"/>
    <cellStyle name="Comma 54 3 2 2 2 5" xfId="33252" xr:uid="{8888108A-76CE-4308-B7FD-2BD2B751550F}"/>
    <cellStyle name="Comma 54 3 2 2 3" xfId="10832" xr:uid="{3E29A6ED-4991-48A5-85B8-A796AD0DB85C}"/>
    <cellStyle name="Comma 54 3 2 2 3 2" xfId="16068" xr:uid="{C3A93927-129A-44CF-A7D0-00F1F0B930A2}"/>
    <cellStyle name="Comma 54 3 2 2 3 2 2" xfId="26534" xr:uid="{08C400B7-FF7C-4E46-B3F2-A5F9E717CC15}"/>
    <cellStyle name="Comma 54 3 2 2 3 2 2 2" xfId="48203" xr:uid="{1E8B8D50-D146-48D0-BDCE-0413B122CD74}"/>
    <cellStyle name="Comma 54 3 2 2 3 2 3" xfId="37737" xr:uid="{8F2F16DA-E12C-4CD0-A31F-3FC1887AE641}"/>
    <cellStyle name="Comma 54 3 2 2 3 3" xfId="21302" xr:uid="{3A17D652-E715-491A-B386-17C2CF00153D}"/>
    <cellStyle name="Comma 54 3 2 2 3 3 2" xfId="42971" xr:uid="{FC97A28A-8DD4-4C67-A7E4-75052B4DBB4C}"/>
    <cellStyle name="Comma 54 3 2 2 3 4" xfId="32505" xr:uid="{86221B88-37AF-470F-A59C-2A2BEEBA9348}"/>
    <cellStyle name="Comma 54 3 2 2 4" xfId="12326" xr:uid="{ABF06B4B-EEB7-43B7-8EB9-F93A5A87BB94}"/>
    <cellStyle name="Comma 54 3 2 2 4 2" xfId="17562" xr:uid="{CD17CE76-1012-460D-9CA8-EC0D79B001C9}"/>
    <cellStyle name="Comma 54 3 2 2 4 2 2" xfId="28028" xr:uid="{7CB06A3F-D8CE-4822-AD79-578BEE183768}"/>
    <cellStyle name="Comma 54 3 2 2 4 2 2 2" xfId="49697" xr:uid="{0345A474-5A84-4BB1-9A59-E80979AC9FEE}"/>
    <cellStyle name="Comma 54 3 2 2 4 2 3" xfId="39231" xr:uid="{5F1A9573-169B-4492-BA6B-4BD6311E997C}"/>
    <cellStyle name="Comma 54 3 2 2 4 3" xfId="22796" xr:uid="{FC12E45E-D3BB-48C7-8290-775E55CEE0AD}"/>
    <cellStyle name="Comma 54 3 2 2 4 3 2" xfId="44465" xr:uid="{35669AE2-AF83-4D15-900F-0C3B2DA9FCCB}"/>
    <cellStyle name="Comma 54 3 2 2 4 4" xfId="33999" xr:uid="{8F3CCA81-DCFC-49A4-9B82-3316F771420F}"/>
    <cellStyle name="Comma 54 3 2 2 5" xfId="14569" xr:uid="{E7ACC3F4-196F-42F6-BAC4-EAB03AC9D4A2}"/>
    <cellStyle name="Comma 54 3 2 2 5 2" xfId="19801" xr:uid="{3862EB64-481B-44AC-A1E5-79A89387E23E}"/>
    <cellStyle name="Comma 54 3 2 2 5 2 2" xfId="30267" xr:uid="{BED88507-9C13-40AB-B302-D4201963938E}"/>
    <cellStyle name="Comma 54 3 2 2 5 2 2 2" xfId="51936" xr:uid="{22A38158-A26E-4888-9477-7E0D4B69B20B}"/>
    <cellStyle name="Comma 54 3 2 2 5 2 3" xfId="41470" xr:uid="{F2798A82-5100-4D0C-BF24-FE00DE2A5601}"/>
    <cellStyle name="Comma 54 3 2 2 5 3" xfId="25035" xr:uid="{80602964-542D-42C9-93EB-2B466666F1FE}"/>
    <cellStyle name="Comma 54 3 2 2 5 3 2" xfId="46704" xr:uid="{18838844-74AE-4308-8F41-B63F7B41388B}"/>
    <cellStyle name="Comma 54 3 2 2 5 4" xfId="36238" xr:uid="{0E091F0D-9436-4F6B-BE43-527365937BCF}"/>
    <cellStyle name="Comma 54 3 2 2 6" xfId="15322" xr:uid="{7D76CB96-C10D-4551-BAEC-9E18F9986B6B}"/>
    <cellStyle name="Comma 54 3 2 2 6 2" xfId="25788" xr:uid="{1232085F-BF2B-4F81-8D83-B1EAE16A6729}"/>
    <cellStyle name="Comma 54 3 2 2 6 2 2" xfId="47457" xr:uid="{85F35826-8108-4B34-84C7-668EF6581F5F}"/>
    <cellStyle name="Comma 54 3 2 2 6 3" xfId="36991" xr:uid="{CFA628C8-BD4B-41F3-A921-73A13A145530}"/>
    <cellStyle name="Comma 54 3 2 2 7" xfId="20556" xr:uid="{B9A20E02-6544-4BEE-A422-1C0F5019AEBA}"/>
    <cellStyle name="Comma 54 3 2 2 7 2" xfId="42225" xr:uid="{2B4C9CF3-DF26-4338-8C61-92084CB4B4F6}"/>
    <cellStyle name="Comma 54 3 2 2 8" xfId="31759" xr:uid="{477F7BFB-BCBE-4123-86B5-79AFBF3C3257}"/>
    <cellStyle name="Comma 54 3 2 3" xfId="13824" xr:uid="{0EF82586-AB17-4415-8C5F-6622BAEB6B8E}"/>
    <cellStyle name="Comma 54 3 2 3 2" xfId="19056" xr:uid="{299B1921-2021-497F-BD34-B8CFDEC8EC80}"/>
    <cellStyle name="Comma 54 3 2 3 2 2" xfId="29522" xr:uid="{ED8C053F-43CD-4648-A191-87D1630BF8D9}"/>
    <cellStyle name="Comma 54 3 2 3 2 2 2" xfId="51191" xr:uid="{4EEC570F-2845-42A2-B6E2-FA3EC408C7D6}"/>
    <cellStyle name="Comma 54 3 2 3 2 3" xfId="40725" xr:uid="{F9C9C9B5-1CD7-4654-B7DC-47071593E987}"/>
    <cellStyle name="Comma 54 3 2 3 3" xfId="24290" xr:uid="{313FB7D3-DCE0-481C-B62C-014DF08C9BDD}"/>
    <cellStyle name="Comma 54 3 2 3 3 2" xfId="45959" xr:uid="{4734E8FA-F2C2-48AE-9A9B-0B8450E6F61A}"/>
    <cellStyle name="Comma 54 3 2 3 4" xfId="35493" xr:uid="{CB4B7451-414A-429F-B48C-D405642FE4F4}"/>
    <cellStyle name="Comma 54 3 2 4" xfId="31014" xr:uid="{7E6D44A9-5F2D-4A6E-A0D5-99B95D0F5B53}"/>
    <cellStyle name="Comma 54 3 3" xfId="9696" xr:uid="{EC20BE53-D5E5-4D03-9549-F66E5F6CB6EF}"/>
    <cellStyle name="Comma 54 3 3 2" xfId="11205" xr:uid="{1D6DC68F-7155-4774-A9F1-ACCDBF7A76A1}"/>
    <cellStyle name="Comma 54 3 3 2 2" xfId="12699" xr:uid="{0233E51C-F782-43F1-9B7A-245A3DC553C5}"/>
    <cellStyle name="Comma 54 3 3 2 2 2" xfId="17935" xr:uid="{2FD6E78B-09FD-4C46-9D31-35687A1A39E4}"/>
    <cellStyle name="Comma 54 3 3 2 2 2 2" xfId="28401" xr:uid="{54245B7E-D87A-4BC5-B154-B870A2DA3B46}"/>
    <cellStyle name="Comma 54 3 3 2 2 2 2 2" xfId="50070" xr:uid="{A2A21140-A3DF-4EF5-8896-456EACFFE6C0}"/>
    <cellStyle name="Comma 54 3 3 2 2 2 3" xfId="39604" xr:uid="{7FC1AB15-E79A-45C0-BC82-F17E69BB63A0}"/>
    <cellStyle name="Comma 54 3 3 2 2 3" xfId="23169" xr:uid="{8EC52534-E15D-4176-922A-034AECB01AD0}"/>
    <cellStyle name="Comma 54 3 3 2 2 3 2" xfId="44838" xr:uid="{EE8ACE30-2670-413F-AD50-AE21DF4F24D0}"/>
    <cellStyle name="Comma 54 3 3 2 2 4" xfId="34372" xr:uid="{97CD20BD-7815-48C3-AC32-1F8447DC6862}"/>
    <cellStyle name="Comma 54 3 3 2 3" xfId="16441" xr:uid="{F60B703E-D18F-4CC6-A6E2-D826D1B6C412}"/>
    <cellStyle name="Comma 54 3 3 2 3 2" xfId="26907" xr:uid="{9C55F2E6-EB08-42E2-A62E-816653562AD3}"/>
    <cellStyle name="Comma 54 3 3 2 3 2 2" xfId="48576" xr:uid="{66DFEC97-78C5-42C1-8F3A-F6A4BE0E106A}"/>
    <cellStyle name="Comma 54 3 3 2 3 3" xfId="38110" xr:uid="{23049160-F1D1-4CFF-9947-05A20D78F9F9}"/>
    <cellStyle name="Comma 54 3 3 2 4" xfId="21675" xr:uid="{9B57F9B0-69A5-4606-97A2-52D755D04573}"/>
    <cellStyle name="Comma 54 3 3 2 4 2" xfId="43344" xr:uid="{4767A24E-88BA-4C93-B551-18898C39E7D5}"/>
    <cellStyle name="Comma 54 3 3 2 5" xfId="32878" xr:uid="{5D165637-70B8-4425-B17A-DD6C4CFF991A}"/>
    <cellStyle name="Comma 54 3 3 3" xfId="10458" xr:uid="{412496CC-A783-4CD4-BDEA-E80D337CD7CC}"/>
    <cellStyle name="Comma 54 3 3 3 2" xfId="15694" xr:uid="{350A85E4-3ED9-41E7-AC7E-1106BD86781B}"/>
    <cellStyle name="Comma 54 3 3 3 2 2" xfId="26160" xr:uid="{30C3079B-812C-4252-A4BC-6773718DAC97}"/>
    <cellStyle name="Comma 54 3 3 3 2 2 2" xfId="47829" xr:uid="{9CFE6796-80FD-424F-940C-22AF8C739B50}"/>
    <cellStyle name="Comma 54 3 3 3 2 3" xfId="37363" xr:uid="{7122F7FF-4225-4A8A-9BDC-BEB959F49041}"/>
    <cellStyle name="Comma 54 3 3 3 3" xfId="20928" xr:uid="{2CDCC0CE-0395-469B-9007-532FB7536C0D}"/>
    <cellStyle name="Comma 54 3 3 3 3 2" xfId="42597" xr:uid="{CDEC9A39-692B-487C-BC9B-8F401BFBF752}"/>
    <cellStyle name="Comma 54 3 3 3 4" xfId="32131" xr:uid="{F78CB3C9-B630-479D-8585-2415D36B7533}"/>
    <cellStyle name="Comma 54 3 3 4" xfId="11952" xr:uid="{A99D1B24-0FAF-4BAE-896D-CA0474A2D079}"/>
    <cellStyle name="Comma 54 3 3 4 2" xfId="17188" xr:uid="{C530DB1F-1DF9-485B-85DA-6E8D52597893}"/>
    <cellStyle name="Comma 54 3 3 4 2 2" xfId="27654" xr:uid="{4811B7EF-EF30-40EA-9083-2EC2884D32C0}"/>
    <cellStyle name="Comma 54 3 3 4 2 2 2" xfId="49323" xr:uid="{BFDE8189-3EB0-4FD9-BBA3-9FCECC544221}"/>
    <cellStyle name="Comma 54 3 3 4 2 3" xfId="38857" xr:uid="{2D9FC93E-C7E2-4C0E-899E-4CCABE049FEF}"/>
    <cellStyle name="Comma 54 3 3 4 3" xfId="22422" xr:uid="{E2B567B4-1D94-4B5B-AAD3-1DC66299CA28}"/>
    <cellStyle name="Comma 54 3 3 4 3 2" xfId="44091" xr:uid="{E2CDDA23-4346-408B-AFE0-091786D4A51C}"/>
    <cellStyle name="Comma 54 3 3 4 4" xfId="33625" xr:uid="{080E6B3C-4B7E-4B71-8ABF-40C021FF2314}"/>
    <cellStyle name="Comma 54 3 3 5" xfId="14195" xr:uid="{AC582B62-F1D3-4561-A392-4A0E1BFFFED5}"/>
    <cellStyle name="Comma 54 3 3 5 2" xfId="19427" xr:uid="{B179810F-CBA2-4339-A881-2D6DEA8AD1E5}"/>
    <cellStyle name="Comma 54 3 3 5 2 2" xfId="29893" xr:uid="{65E41705-DCD9-4C5B-8D35-FD68DAECED62}"/>
    <cellStyle name="Comma 54 3 3 5 2 2 2" xfId="51562" xr:uid="{B310E08F-2911-45DB-B258-CA0096A9B96C}"/>
    <cellStyle name="Comma 54 3 3 5 2 3" xfId="41096" xr:uid="{BF8692B9-A381-4655-A8CA-655AEBF02B96}"/>
    <cellStyle name="Comma 54 3 3 5 3" xfId="24661" xr:uid="{16964494-4E49-400A-81E9-74BB839334A9}"/>
    <cellStyle name="Comma 54 3 3 5 3 2" xfId="46330" xr:uid="{E0553460-9839-429E-A519-0AF921EB963B}"/>
    <cellStyle name="Comma 54 3 3 5 4" xfId="35864" xr:uid="{55027925-0BCE-4242-9563-F2F2068D432D}"/>
    <cellStyle name="Comma 54 3 3 6" xfId="14948" xr:uid="{2D5A7A0F-6DE9-4C15-BEAC-070CBDC7DDF4}"/>
    <cellStyle name="Comma 54 3 3 6 2" xfId="25414" xr:uid="{4B00C0B5-FBAE-4453-A909-116299DE948F}"/>
    <cellStyle name="Comma 54 3 3 6 2 2" xfId="47083" xr:uid="{4592FBAD-589B-466D-9149-D8B93745424D}"/>
    <cellStyle name="Comma 54 3 3 6 3" xfId="36617" xr:uid="{CCF31761-C688-4E3C-B333-246FC84FB9A2}"/>
    <cellStyle name="Comma 54 3 3 7" xfId="20182" xr:uid="{13181425-0BFC-4EFC-B497-2A31E4AB042B}"/>
    <cellStyle name="Comma 54 3 3 7 2" xfId="41851" xr:uid="{3F8E1596-92CF-4501-98C8-84E8000E0AF1}"/>
    <cellStyle name="Comma 54 3 3 8" xfId="31385" xr:uid="{3524E7A0-9C67-4DF5-8479-7B16746F839E}"/>
    <cellStyle name="Comma 54 3 4" xfId="13453" xr:uid="{0B7956B6-68DA-4658-AB35-E81266E8AAD6}"/>
    <cellStyle name="Comma 54 3 4 2" xfId="18685" xr:uid="{AB1819CF-29A1-47E9-9BE6-CB6E8033D446}"/>
    <cellStyle name="Comma 54 3 4 2 2" xfId="29151" xr:uid="{90B64DC0-DC95-4A82-8460-A7905538F3DE}"/>
    <cellStyle name="Comma 54 3 4 2 2 2" xfId="50820" xr:uid="{6BD3B750-3031-411B-A2B0-6C2AD911425A}"/>
    <cellStyle name="Comma 54 3 4 2 3" xfId="40354" xr:uid="{C366C6A8-A1F5-43B2-B904-C19A76E118C8}"/>
    <cellStyle name="Comma 54 3 4 3" xfId="23919" xr:uid="{8EDEC92D-E0A7-4121-B0D7-E1CB6CF5300D}"/>
    <cellStyle name="Comma 54 3 4 3 2" xfId="45588" xr:uid="{69461E8C-CA45-4FE5-B06E-6CA7C672331D}"/>
    <cellStyle name="Comma 54 3 4 4" xfId="35122" xr:uid="{AE883F0F-0D47-4F25-A817-0EADA596E1E0}"/>
    <cellStyle name="Comma 54 3 5" xfId="30643" xr:uid="{37518E7A-1431-4A67-A441-DED1A71DF496}"/>
    <cellStyle name="Comma 54 4" xfId="9218" xr:uid="{00000000-0005-0000-0000-0000B0020000}"/>
    <cellStyle name="Comma 54 4 2" xfId="9967" xr:uid="{D24BB782-8093-4F66-9966-1782404C7EBA}"/>
    <cellStyle name="Comma 54 4 2 2" xfId="11476" xr:uid="{58F04245-0AC3-4854-98A4-A91C48270E90}"/>
    <cellStyle name="Comma 54 4 2 2 2" xfId="12970" xr:uid="{21E7134C-4B8B-4CCC-92F9-639174865D4A}"/>
    <cellStyle name="Comma 54 4 2 2 2 2" xfId="18206" xr:uid="{B68B1806-1FC6-4C58-B365-67735087D323}"/>
    <cellStyle name="Comma 54 4 2 2 2 2 2" xfId="28672" xr:uid="{9CA17499-F686-4AED-A66A-88A92377F762}"/>
    <cellStyle name="Comma 54 4 2 2 2 2 2 2" xfId="50341" xr:uid="{846203F1-AF20-4A62-A2D7-C88F880EBD94}"/>
    <cellStyle name="Comma 54 4 2 2 2 2 3" xfId="39875" xr:uid="{CC9BE47D-ADD8-42A3-87AB-34A45A7CDF4A}"/>
    <cellStyle name="Comma 54 4 2 2 2 3" xfId="23440" xr:uid="{1F6C18B6-0236-46B9-A2A3-AAA1A7505595}"/>
    <cellStyle name="Comma 54 4 2 2 2 3 2" xfId="45109" xr:uid="{86EC0F1C-808E-47FE-A2FA-8949DEE798A2}"/>
    <cellStyle name="Comma 54 4 2 2 2 4" xfId="34643" xr:uid="{944B24BA-F0D8-4271-8078-ED6790F43554}"/>
    <cellStyle name="Comma 54 4 2 2 3" xfId="16712" xr:uid="{00DC43E2-E25B-4208-83F4-2396F23A7CF7}"/>
    <cellStyle name="Comma 54 4 2 2 3 2" xfId="27178" xr:uid="{87904BCA-83AD-4F94-A56B-16E7F3D6C466}"/>
    <cellStyle name="Comma 54 4 2 2 3 2 2" xfId="48847" xr:uid="{EF4FA688-DB7A-4372-ADA8-770220336DBE}"/>
    <cellStyle name="Comma 54 4 2 2 3 3" xfId="38381" xr:uid="{16D8D117-07F1-4BBE-8902-D44748F6850F}"/>
    <cellStyle name="Comma 54 4 2 2 4" xfId="21946" xr:uid="{7BDD982A-81E3-407E-ADCF-0C792005FD5A}"/>
    <cellStyle name="Comma 54 4 2 2 4 2" xfId="43615" xr:uid="{5C2BC342-ACA7-4833-984B-D44CCF3B6FBF}"/>
    <cellStyle name="Comma 54 4 2 2 5" xfId="33149" xr:uid="{776E37BF-5AEC-4D3A-B674-9A93F0A4C122}"/>
    <cellStyle name="Comma 54 4 2 3" xfId="10729" xr:uid="{1C5F4A91-9179-4CB7-AD5E-1B979B50520C}"/>
    <cellStyle name="Comma 54 4 2 3 2" xfId="15965" xr:uid="{938A8BE8-3767-461A-86DB-F4ED235D74A9}"/>
    <cellStyle name="Comma 54 4 2 3 2 2" xfId="26431" xr:uid="{1B199288-54E0-4CAC-9E18-5C601F8A0C07}"/>
    <cellStyle name="Comma 54 4 2 3 2 2 2" xfId="48100" xr:uid="{56C6E1FA-DAD4-4CB6-89F9-C13577A62585}"/>
    <cellStyle name="Comma 54 4 2 3 2 3" xfId="37634" xr:uid="{A1DAD6D0-0C9A-4EE2-95C5-538C537EBEE6}"/>
    <cellStyle name="Comma 54 4 2 3 3" xfId="21199" xr:uid="{4FCDE356-B88E-403E-B455-23ACDEDDCD5C}"/>
    <cellStyle name="Comma 54 4 2 3 3 2" xfId="42868" xr:uid="{22121E7B-4903-41D2-A7CF-7B912E4CE4B6}"/>
    <cellStyle name="Comma 54 4 2 3 4" xfId="32402" xr:uid="{5CCA3872-3CBE-4EFB-B47E-E5C5FC40338A}"/>
    <cellStyle name="Comma 54 4 2 4" xfId="12223" xr:uid="{E6FA7A79-1D29-4D03-868E-7A68095C5C31}"/>
    <cellStyle name="Comma 54 4 2 4 2" xfId="17459" xr:uid="{EED33581-409E-4545-8FF1-9308B6145396}"/>
    <cellStyle name="Comma 54 4 2 4 2 2" xfId="27925" xr:uid="{96BC1AEC-F933-472B-8608-F33087F09BAF}"/>
    <cellStyle name="Comma 54 4 2 4 2 2 2" xfId="49594" xr:uid="{6DECF479-4C01-48A9-9F08-8E4E006390BE}"/>
    <cellStyle name="Comma 54 4 2 4 2 3" xfId="39128" xr:uid="{9BE652CF-D94C-4409-A187-2AE4274709AA}"/>
    <cellStyle name="Comma 54 4 2 4 3" xfId="22693" xr:uid="{D8C6EEBC-D0C0-41B1-B189-2D1B9733AF52}"/>
    <cellStyle name="Comma 54 4 2 4 3 2" xfId="44362" xr:uid="{F2F6F1FB-BAA8-4BAE-9D25-2C4F3C3AB599}"/>
    <cellStyle name="Comma 54 4 2 4 4" xfId="33896" xr:uid="{6B1EA15D-26C9-46BD-8006-B9D377F7FE41}"/>
    <cellStyle name="Comma 54 4 2 5" xfId="14466" xr:uid="{47773A0A-FDEE-43B2-AC93-FCEA2D35FB5C}"/>
    <cellStyle name="Comma 54 4 2 5 2" xfId="19698" xr:uid="{5773A363-82B4-478F-9CD7-C68701AAB43E}"/>
    <cellStyle name="Comma 54 4 2 5 2 2" xfId="30164" xr:uid="{BDDACE37-2424-4926-90ED-455D0A1EB8D7}"/>
    <cellStyle name="Comma 54 4 2 5 2 2 2" xfId="51833" xr:uid="{0E336D4F-BC76-49F2-A6B9-E119B1531889}"/>
    <cellStyle name="Comma 54 4 2 5 2 3" xfId="41367" xr:uid="{43E13678-643F-42B1-B5AB-01424EB3A874}"/>
    <cellStyle name="Comma 54 4 2 5 3" xfId="24932" xr:uid="{08F2063C-EC0B-46A9-A6BC-3169853AEFB3}"/>
    <cellStyle name="Comma 54 4 2 5 3 2" xfId="46601" xr:uid="{409602E2-33A1-4D72-B93F-2BA727E2C437}"/>
    <cellStyle name="Comma 54 4 2 5 4" xfId="36135" xr:uid="{BF45D66F-99A9-4BD3-B2FE-5C13F4613A2C}"/>
    <cellStyle name="Comma 54 4 2 6" xfId="15219" xr:uid="{85925EEC-F5EB-43B7-A72E-F3E3462EFC0F}"/>
    <cellStyle name="Comma 54 4 2 6 2" xfId="25685" xr:uid="{57E2682B-0072-49CE-A327-34C1EE01BA45}"/>
    <cellStyle name="Comma 54 4 2 6 2 2" xfId="47354" xr:uid="{D4375501-2847-445C-B3E6-48A69DFB5118}"/>
    <cellStyle name="Comma 54 4 2 6 3" xfId="36888" xr:uid="{248003B4-0D9A-4FB9-A8BE-CE23AB8C8093}"/>
    <cellStyle name="Comma 54 4 2 7" xfId="20453" xr:uid="{A360B2BE-D9D1-4859-8FDC-42AFC22B8330}"/>
    <cellStyle name="Comma 54 4 2 7 2" xfId="42122" xr:uid="{479F3A1E-9A35-4345-97F2-2D010CD8F318}"/>
    <cellStyle name="Comma 54 4 2 8" xfId="31656" xr:uid="{A0BE727C-6908-461A-97EE-35C07B7579B8}"/>
    <cellStyle name="Comma 54 4 3" xfId="13721" xr:uid="{5C4E0B38-928F-43FD-8C66-78D74B292D29}"/>
    <cellStyle name="Comma 54 4 3 2" xfId="18953" xr:uid="{91F3759C-A5E0-4902-B2AA-9C2885BDBEA2}"/>
    <cellStyle name="Comma 54 4 3 2 2" xfId="29419" xr:uid="{605C90D6-2495-46DF-8511-BE242D6C1B1D}"/>
    <cellStyle name="Comma 54 4 3 2 2 2" xfId="51088" xr:uid="{36A74EA9-5D40-4886-905D-178D29063623}"/>
    <cellStyle name="Comma 54 4 3 2 3" xfId="40622" xr:uid="{8D4051B0-A6EF-41FE-9940-D2F8E33F1C96}"/>
    <cellStyle name="Comma 54 4 3 3" xfId="24187" xr:uid="{A69D01AE-2466-4767-9156-0553CD5D9889}"/>
    <cellStyle name="Comma 54 4 3 3 2" xfId="45856" xr:uid="{340F5CE8-D61C-4A46-8529-D05443242EA9}"/>
    <cellStyle name="Comma 54 4 3 4" xfId="35390" xr:uid="{A724033B-2212-408B-93FD-BBE07597DE41}"/>
    <cellStyle name="Comma 54 4 4" xfId="30911" xr:uid="{8766F293-092A-4703-B851-E83D036875EC}"/>
    <cellStyle name="Comma 54 5" xfId="9593" xr:uid="{1965C432-C284-4A91-B07B-BE87C1728C32}"/>
    <cellStyle name="Comma 54 5 2" xfId="11102" xr:uid="{21D3CDAE-3680-4A16-84D8-F87025A3A1EE}"/>
    <cellStyle name="Comma 54 5 2 2" xfId="12596" xr:uid="{1710C338-79F4-494F-99CE-41AA09569486}"/>
    <cellStyle name="Comma 54 5 2 2 2" xfId="17832" xr:uid="{1BC39431-B88B-4E06-A256-7F8CF90BDF2D}"/>
    <cellStyle name="Comma 54 5 2 2 2 2" xfId="28298" xr:uid="{75E0C2CE-DCA4-4476-8DD8-F72B5B0F16F8}"/>
    <cellStyle name="Comma 54 5 2 2 2 2 2" xfId="49967" xr:uid="{D5E364B9-4EA3-44E0-A536-469AB82EC000}"/>
    <cellStyle name="Comma 54 5 2 2 2 3" xfId="39501" xr:uid="{71F96BB0-5334-49B4-8FD9-333650C16AC4}"/>
    <cellStyle name="Comma 54 5 2 2 3" xfId="23066" xr:uid="{6FDFA1E4-4407-4C63-8495-4FC1134698BE}"/>
    <cellStyle name="Comma 54 5 2 2 3 2" xfId="44735" xr:uid="{58B57A73-9549-478F-959D-B1E94887EC7C}"/>
    <cellStyle name="Comma 54 5 2 2 4" xfId="34269" xr:uid="{4FF8CE01-9EA3-4D30-8E2B-66558E3779DA}"/>
    <cellStyle name="Comma 54 5 2 3" xfId="16338" xr:uid="{04139DA0-EABD-4F90-9851-4F56192250CA}"/>
    <cellStyle name="Comma 54 5 2 3 2" xfId="26804" xr:uid="{75B1070A-482E-40F2-9F69-023F9029459D}"/>
    <cellStyle name="Comma 54 5 2 3 2 2" xfId="48473" xr:uid="{81C6BF76-B78A-4E1E-86C0-C27E52D071D1}"/>
    <cellStyle name="Comma 54 5 2 3 3" xfId="38007" xr:uid="{C0894DC7-E0B0-4DA7-B43C-DB5240C99A95}"/>
    <cellStyle name="Comma 54 5 2 4" xfId="21572" xr:uid="{0D42FCEA-DF25-4946-ADB9-2589B05C1E96}"/>
    <cellStyle name="Comma 54 5 2 4 2" xfId="43241" xr:uid="{A192376E-2C73-4789-95AF-DF9E240F5C05}"/>
    <cellStyle name="Comma 54 5 2 5" xfId="32775" xr:uid="{3B6688E3-BEC2-41DB-84D0-51FD7CEDE452}"/>
    <cellStyle name="Comma 54 5 3" xfId="10355" xr:uid="{B69D5749-EC83-400B-B96F-F2BA45CF68C0}"/>
    <cellStyle name="Comma 54 5 3 2" xfId="15591" xr:uid="{C12164AF-E06C-4481-BA0E-D99F899B44EB}"/>
    <cellStyle name="Comma 54 5 3 2 2" xfId="26057" xr:uid="{14D8840C-EF01-44CE-88BD-418BAA6D71C9}"/>
    <cellStyle name="Comma 54 5 3 2 2 2" xfId="47726" xr:uid="{D41AADAA-84D0-4554-9530-9B180AE12AC8}"/>
    <cellStyle name="Comma 54 5 3 2 3" xfId="37260" xr:uid="{6D6E3C42-4E29-4FAD-8DF4-DB6DAE1F1DD4}"/>
    <cellStyle name="Comma 54 5 3 3" xfId="20825" xr:uid="{DF516A69-B63A-45F1-8807-99568D0EC361}"/>
    <cellStyle name="Comma 54 5 3 3 2" xfId="42494" xr:uid="{26B1D46C-1500-4FD1-B846-685CC0902A16}"/>
    <cellStyle name="Comma 54 5 3 4" xfId="32028" xr:uid="{3609294A-057C-4DB6-8C55-77603A8F1ADB}"/>
    <cellStyle name="Comma 54 5 4" xfId="11849" xr:uid="{E240329B-F86F-46BB-AABD-878F93915996}"/>
    <cellStyle name="Comma 54 5 4 2" xfId="17085" xr:uid="{9F056E18-2066-4F19-82B1-AD4B4E198CCB}"/>
    <cellStyle name="Comma 54 5 4 2 2" xfId="27551" xr:uid="{E7508E62-90EE-4C9E-A6DA-BA4324451269}"/>
    <cellStyle name="Comma 54 5 4 2 2 2" xfId="49220" xr:uid="{468A6E22-0A1F-4317-9009-B6EA3576076D}"/>
    <cellStyle name="Comma 54 5 4 2 3" xfId="38754" xr:uid="{D5306F51-EB3E-4F41-8557-5F6786C4A492}"/>
    <cellStyle name="Comma 54 5 4 3" xfId="22319" xr:uid="{B9030256-8F63-4A67-8C51-B89F9196DA0A}"/>
    <cellStyle name="Comma 54 5 4 3 2" xfId="43988" xr:uid="{067DED45-1E6F-4906-878E-35DE7FFCDE1B}"/>
    <cellStyle name="Comma 54 5 4 4" xfId="33522" xr:uid="{8F808D11-0BE3-41CC-BE94-3B4D2DF1AF13}"/>
    <cellStyle name="Comma 54 5 5" xfId="14092" xr:uid="{3C674C4A-39F8-4D80-8359-2A01798085D9}"/>
    <cellStyle name="Comma 54 5 5 2" xfId="19324" xr:uid="{DC018076-6D6F-4C6C-B298-06EAA98A720E}"/>
    <cellStyle name="Comma 54 5 5 2 2" xfId="29790" xr:uid="{3E7D4208-3F92-46A6-8A25-36595D9DC187}"/>
    <cellStyle name="Comma 54 5 5 2 2 2" xfId="51459" xr:uid="{D1025310-070F-47F8-AE1C-9B4B4DD83875}"/>
    <cellStyle name="Comma 54 5 5 2 3" xfId="40993" xr:uid="{3DEF31B1-EA44-4C37-9E6C-13C9167A46EF}"/>
    <cellStyle name="Comma 54 5 5 3" xfId="24558" xr:uid="{E678DCA5-B8B6-456C-B832-F88DA56A565A}"/>
    <cellStyle name="Comma 54 5 5 3 2" xfId="46227" xr:uid="{E9D7842F-B7E3-4DE7-9D0B-1A36EB2C8EE5}"/>
    <cellStyle name="Comma 54 5 5 4" xfId="35761" xr:uid="{21739CDD-342A-434A-9070-BAF5C3EDC33E}"/>
    <cellStyle name="Comma 54 5 6" xfId="14845" xr:uid="{2DBB4E4A-25D9-447D-A252-F8694A0B5A5D}"/>
    <cellStyle name="Comma 54 5 6 2" xfId="25311" xr:uid="{A19C4E3E-6DBB-42D2-A29D-21A5A02CF8ED}"/>
    <cellStyle name="Comma 54 5 6 2 2" xfId="46980" xr:uid="{6577429F-9BED-4A22-8335-1449B235BBF0}"/>
    <cellStyle name="Comma 54 5 6 3" xfId="36514" xr:uid="{5D1DA80B-8E0B-444F-8703-5302C21EFB63}"/>
    <cellStyle name="Comma 54 5 7" xfId="20079" xr:uid="{01FF3220-9E99-4664-BFF3-F025EA50CD0F}"/>
    <cellStyle name="Comma 54 5 7 2" xfId="41748" xr:uid="{04520D58-684F-439D-BD51-7DAEB1B94103}"/>
    <cellStyle name="Comma 54 5 8" xfId="31282" xr:uid="{31C34F41-2BC2-45AB-9BE1-BA8E4781FFEC}"/>
    <cellStyle name="Comma 54 6" xfId="13350" xr:uid="{076F18B3-332A-4CA9-AB77-B80382E00AD5}"/>
    <cellStyle name="Comma 54 6 2" xfId="18582" xr:uid="{DA679821-5A84-46AF-AB16-630D5C15CE85}"/>
    <cellStyle name="Comma 54 6 2 2" xfId="29048" xr:uid="{F2C40CB1-19F2-4BA8-ABE1-A1D55726FD79}"/>
    <cellStyle name="Comma 54 6 2 2 2" xfId="50717" xr:uid="{33064A1B-B753-4295-BFFF-196D1C843E96}"/>
    <cellStyle name="Comma 54 6 2 3" xfId="40251" xr:uid="{684A825C-901D-4ECD-A5AC-38FD544B9205}"/>
    <cellStyle name="Comma 54 6 3" xfId="23816" xr:uid="{06380E0C-94F8-4D57-8746-BE67AD83CCAB}"/>
    <cellStyle name="Comma 54 6 3 2" xfId="45485" xr:uid="{3540B095-99C2-4700-816D-4C45934F51D4}"/>
    <cellStyle name="Comma 54 6 4" xfId="35019" xr:uid="{B7FB8C15-11BC-4D45-BC48-640F0DAB9CFC}"/>
    <cellStyle name="Comma 54 7" xfId="30540" xr:uid="{12418EBF-0C50-494C-A374-E4990AA8A1F5}"/>
    <cellStyle name="Comma 55" xfId="342" xr:uid="{00000000-0005-0000-0000-0000B1020000}"/>
    <cellStyle name="Comma 55 2" xfId="450" xr:uid="{00000000-0005-0000-0000-0000B2020000}"/>
    <cellStyle name="Comma 55 3" xfId="546" xr:uid="{00000000-0005-0000-0000-0000B3020000}"/>
    <cellStyle name="Comma 55 3 2" xfId="9319" xr:uid="{00000000-0005-0000-0000-0000B4020000}"/>
    <cellStyle name="Comma 55 3 2 2" xfId="10068" xr:uid="{8C2AB9A5-01F1-405C-91F7-5D26D58D15D9}"/>
    <cellStyle name="Comma 55 3 2 2 2" xfId="11577" xr:uid="{118A75B4-6D04-4A16-B093-BE65F27432A5}"/>
    <cellStyle name="Comma 55 3 2 2 2 2" xfId="13071" xr:uid="{2179328B-1D73-4A78-87C7-4C865D937D73}"/>
    <cellStyle name="Comma 55 3 2 2 2 2 2" xfId="18307" xr:uid="{40245724-2A8D-4434-9AB2-F891F580BEC1}"/>
    <cellStyle name="Comma 55 3 2 2 2 2 2 2" xfId="28773" xr:uid="{74648517-24B7-4D8B-A4F8-806A97830EA1}"/>
    <cellStyle name="Comma 55 3 2 2 2 2 2 2 2" xfId="50442" xr:uid="{758683B2-D03A-420E-8BF2-1A39535FC998}"/>
    <cellStyle name="Comma 55 3 2 2 2 2 2 3" xfId="39976" xr:uid="{4D88FB35-6F82-439E-BB07-81BF6D9ADB34}"/>
    <cellStyle name="Comma 55 3 2 2 2 2 3" xfId="23541" xr:uid="{DCD99F42-0D32-47DC-BFB5-7BC0D24184A2}"/>
    <cellStyle name="Comma 55 3 2 2 2 2 3 2" xfId="45210" xr:uid="{4347A768-D318-44B7-818E-B3FAB627751E}"/>
    <cellStyle name="Comma 55 3 2 2 2 2 4" xfId="34744" xr:uid="{F86B785E-A381-4697-9888-CC26F1DB3DA1}"/>
    <cellStyle name="Comma 55 3 2 2 2 3" xfId="16813" xr:uid="{8361A178-C613-48F5-97DD-6AA06D8DA53E}"/>
    <cellStyle name="Comma 55 3 2 2 2 3 2" xfId="27279" xr:uid="{B973FFF6-823B-4126-828F-CA60BFDA9E91}"/>
    <cellStyle name="Comma 55 3 2 2 2 3 2 2" xfId="48948" xr:uid="{10EBA772-AB08-4A49-BC28-920ED5AB2FD8}"/>
    <cellStyle name="Comma 55 3 2 2 2 3 3" xfId="38482" xr:uid="{2A07750C-39D2-49EF-82BA-67C9519D0880}"/>
    <cellStyle name="Comma 55 3 2 2 2 4" xfId="22047" xr:uid="{7651A0DA-0C5B-4E7E-98F3-542E469D4FE3}"/>
    <cellStyle name="Comma 55 3 2 2 2 4 2" xfId="43716" xr:uid="{738E4CD4-63AF-4DB8-B232-ACEC27499181}"/>
    <cellStyle name="Comma 55 3 2 2 2 5" xfId="33250" xr:uid="{05BD3422-F0F6-437C-A5ED-1F4E5B3D3147}"/>
    <cellStyle name="Comma 55 3 2 2 3" xfId="10830" xr:uid="{759A45CB-D872-49AD-9D93-1F9A81265A99}"/>
    <cellStyle name="Comma 55 3 2 2 3 2" xfId="16066" xr:uid="{249AB57B-F927-464D-8489-F3F61F8B858D}"/>
    <cellStyle name="Comma 55 3 2 2 3 2 2" xfId="26532" xr:uid="{F0547685-B50F-42A3-8674-2EF5D8D9FA75}"/>
    <cellStyle name="Comma 55 3 2 2 3 2 2 2" xfId="48201" xr:uid="{E100BD03-9EAD-4E41-A87B-A382514C1557}"/>
    <cellStyle name="Comma 55 3 2 2 3 2 3" xfId="37735" xr:uid="{48374F4D-4305-436F-86CA-2A16900C6E05}"/>
    <cellStyle name="Comma 55 3 2 2 3 3" xfId="21300" xr:uid="{180B5969-3431-4199-BFD5-606A1825C599}"/>
    <cellStyle name="Comma 55 3 2 2 3 3 2" xfId="42969" xr:uid="{3E3FF3E4-0AE0-4A3A-BCFB-61AF27944BB4}"/>
    <cellStyle name="Comma 55 3 2 2 3 4" xfId="32503" xr:uid="{88C926B0-7CD0-43DB-969D-E72B24C3E50E}"/>
    <cellStyle name="Comma 55 3 2 2 4" xfId="12324" xr:uid="{1DE227C1-D0EA-47CE-94EF-EF2273863FA7}"/>
    <cellStyle name="Comma 55 3 2 2 4 2" xfId="17560" xr:uid="{24E3EAEC-7C57-4344-96AB-1B68C828A965}"/>
    <cellStyle name="Comma 55 3 2 2 4 2 2" xfId="28026" xr:uid="{9CDC3939-5287-4CBA-87F6-3EC452E963C8}"/>
    <cellStyle name="Comma 55 3 2 2 4 2 2 2" xfId="49695" xr:uid="{DE6180CB-EA51-4BB2-95EC-8D85915ACD90}"/>
    <cellStyle name="Comma 55 3 2 2 4 2 3" xfId="39229" xr:uid="{CEE9B250-EE4D-4310-8AE3-514A4C9DCB8A}"/>
    <cellStyle name="Comma 55 3 2 2 4 3" xfId="22794" xr:uid="{127D96A3-0C05-468E-A4F2-CB304149FCA8}"/>
    <cellStyle name="Comma 55 3 2 2 4 3 2" xfId="44463" xr:uid="{286489AC-0DB5-4001-90B1-2AD24EBDB58F}"/>
    <cellStyle name="Comma 55 3 2 2 4 4" xfId="33997" xr:uid="{FDC425A6-ECDF-4E42-92CD-F9C6D6F6AF09}"/>
    <cellStyle name="Comma 55 3 2 2 5" xfId="14567" xr:uid="{0D18C2CC-639D-42B2-B07D-B79ED616BD0E}"/>
    <cellStyle name="Comma 55 3 2 2 5 2" xfId="19799" xr:uid="{8B3CCD41-6724-4A9F-8E4E-287EAFCC7E7F}"/>
    <cellStyle name="Comma 55 3 2 2 5 2 2" xfId="30265" xr:uid="{3DF8764B-F697-4C93-9568-3661B8B85530}"/>
    <cellStyle name="Comma 55 3 2 2 5 2 2 2" xfId="51934" xr:uid="{76B0523F-F3B8-4655-8372-35C71AEA0FC0}"/>
    <cellStyle name="Comma 55 3 2 2 5 2 3" xfId="41468" xr:uid="{E2745D38-9F8B-4696-A2DF-21417C5B6953}"/>
    <cellStyle name="Comma 55 3 2 2 5 3" xfId="25033" xr:uid="{8C998CAB-4359-4D2C-A7B3-C84D5767A778}"/>
    <cellStyle name="Comma 55 3 2 2 5 3 2" xfId="46702" xr:uid="{604EDBBF-FC8B-4063-A573-8D1A6A0A009B}"/>
    <cellStyle name="Comma 55 3 2 2 5 4" xfId="36236" xr:uid="{676F1F7D-CE45-413F-A882-B36BBEC375D4}"/>
    <cellStyle name="Comma 55 3 2 2 6" xfId="15320" xr:uid="{D207E752-FB45-4994-BC48-B462259C6F5A}"/>
    <cellStyle name="Comma 55 3 2 2 6 2" xfId="25786" xr:uid="{2E54CB86-56C3-4951-A4BE-4F7220A3B7A4}"/>
    <cellStyle name="Comma 55 3 2 2 6 2 2" xfId="47455" xr:uid="{64C4D248-112A-42B7-8929-F2BFD8F9444F}"/>
    <cellStyle name="Comma 55 3 2 2 6 3" xfId="36989" xr:uid="{6C550992-8A20-48D5-B860-D336D0DB205E}"/>
    <cellStyle name="Comma 55 3 2 2 7" xfId="20554" xr:uid="{58AE080D-27BF-4BE0-B82D-B99257120D5B}"/>
    <cellStyle name="Comma 55 3 2 2 7 2" xfId="42223" xr:uid="{D2A68AC8-206B-47CF-BE46-DCA3F8754F2C}"/>
    <cellStyle name="Comma 55 3 2 2 8" xfId="31757" xr:uid="{C8317CA4-C985-4F60-A77C-620AC252C2E7}"/>
    <cellStyle name="Comma 55 3 2 3" xfId="13822" xr:uid="{04495BC4-B499-469A-B947-214371FB2291}"/>
    <cellStyle name="Comma 55 3 2 3 2" xfId="19054" xr:uid="{C7C9B164-4F32-45AC-A387-F8181352294A}"/>
    <cellStyle name="Comma 55 3 2 3 2 2" xfId="29520" xr:uid="{CB1DEC15-88E0-40BD-A6F2-942A9308AA48}"/>
    <cellStyle name="Comma 55 3 2 3 2 2 2" xfId="51189" xr:uid="{4907E583-C3AE-4E17-889B-817FF038A3F4}"/>
    <cellStyle name="Comma 55 3 2 3 2 3" xfId="40723" xr:uid="{7B7B6B9A-DD05-4ACE-8C4B-65351AE8C5EA}"/>
    <cellStyle name="Comma 55 3 2 3 3" xfId="24288" xr:uid="{3F517029-6B57-4360-85D6-4838B097D382}"/>
    <cellStyle name="Comma 55 3 2 3 3 2" xfId="45957" xr:uid="{092AE0D3-F27C-4DE2-BDAD-A36D9E11F58B}"/>
    <cellStyle name="Comma 55 3 2 3 4" xfId="35491" xr:uid="{7C65926A-DDBE-40E7-B695-B9B48B096882}"/>
    <cellStyle name="Comma 55 3 2 4" xfId="31012" xr:uid="{E462B11E-9218-4F97-9531-090C09376C03}"/>
    <cellStyle name="Comma 55 3 3" xfId="9694" xr:uid="{83A9582D-1D55-44B8-B15A-485ECF86F587}"/>
    <cellStyle name="Comma 55 3 3 2" xfId="11203" xr:uid="{77A5851A-A2A6-4CA9-9C88-11FD49DAA049}"/>
    <cellStyle name="Comma 55 3 3 2 2" xfId="12697" xr:uid="{DE194080-CC44-481C-8F4A-574D580D6D27}"/>
    <cellStyle name="Comma 55 3 3 2 2 2" xfId="17933" xr:uid="{BA8115F4-205F-4891-8514-D90B1D0903B9}"/>
    <cellStyle name="Comma 55 3 3 2 2 2 2" xfId="28399" xr:uid="{F6DB867A-24F7-4BD6-ABD7-F00A25EE7F6E}"/>
    <cellStyle name="Comma 55 3 3 2 2 2 2 2" xfId="50068" xr:uid="{D19E0208-0032-411E-BEE6-F51B93E07961}"/>
    <cellStyle name="Comma 55 3 3 2 2 2 3" xfId="39602" xr:uid="{BCAB22EF-119A-455F-92A4-5574067B60BC}"/>
    <cellStyle name="Comma 55 3 3 2 2 3" xfId="23167" xr:uid="{AF8AE696-C00E-4F44-A562-7F12E9B8CD2D}"/>
    <cellStyle name="Comma 55 3 3 2 2 3 2" xfId="44836" xr:uid="{5AED1D30-AC9E-4D52-A3EC-F27D5F470548}"/>
    <cellStyle name="Comma 55 3 3 2 2 4" xfId="34370" xr:uid="{8DA12464-A591-496A-B232-EE81FDBFD5B9}"/>
    <cellStyle name="Comma 55 3 3 2 3" xfId="16439" xr:uid="{914995FB-BF07-4C63-955F-1747C8164103}"/>
    <cellStyle name="Comma 55 3 3 2 3 2" xfId="26905" xr:uid="{FFC6F6FC-F9D5-4461-A4C1-14F99E54988C}"/>
    <cellStyle name="Comma 55 3 3 2 3 2 2" xfId="48574" xr:uid="{894BC568-3364-406E-931D-A0271B886D81}"/>
    <cellStyle name="Comma 55 3 3 2 3 3" xfId="38108" xr:uid="{4FBF09E9-AC91-4FD6-BF96-055BB231E564}"/>
    <cellStyle name="Comma 55 3 3 2 4" xfId="21673" xr:uid="{5D1F6C0B-4A2E-46FE-ADA5-558EB86B1953}"/>
    <cellStyle name="Comma 55 3 3 2 4 2" xfId="43342" xr:uid="{14B48FF0-2652-4B06-961D-E8436CBAA731}"/>
    <cellStyle name="Comma 55 3 3 2 5" xfId="32876" xr:uid="{1200F985-7B8C-427C-99F8-073348376172}"/>
    <cellStyle name="Comma 55 3 3 3" xfId="10456" xr:uid="{2769C36C-CDFE-43A2-AA33-A9EF6CEFEC74}"/>
    <cellStyle name="Comma 55 3 3 3 2" xfId="15692" xr:uid="{0532BCF2-EAC0-4EC1-9212-3E16733BCA9D}"/>
    <cellStyle name="Comma 55 3 3 3 2 2" xfId="26158" xr:uid="{AC6A5411-FEE3-4CE2-9190-B3E39AC84B45}"/>
    <cellStyle name="Comma 55 3 3 3 2 2 2" xfId="47827" xr:uid="{FF88AB64-D759-4D60-8F40-0F66468C1836}"/>
    <cellStyle name="Comma 55 3 3 3 2 3" xfId="37361" xr:uid="{7036D730-C6F6-4B1B-9779-652B5BE89A21}"/>
    <cellStyle name="Comma 55 3 3 3 3" xfId="20926" xr:uid="{AFFECFA4-768C-49D9-8E61-4AAC7288465E}"/>
    <cellStyle name="Comma 55 3 3 3 3 2" xfId="42595" xr:uid="{D874F765-B931-4BAD-8795-BE7D991F6DB8}"/>
    <cellStyle name="Comma 55 3 3 3 4" xfId="32129" xr:uid="{C6846D77-77B2-4A9B-88CB-6CF3C64B48B4}"/>
    <cellStyle name="Comma 55 3 3 4" xfId="11950" xr:uid="{69E936D5-258A-468F-99C8-5EC2DF38FC2D}"/>
    <cellStyle name="Comma 55 3 3 4 2" xfId="17186" xr:uid="{DD52CE50-D555-4DD2-8F6C-BA529F74EC1F}"/>
    <cellStyle name="Comma 55 3 3 4 2 2" xfId="27652" xr:uid="{8145B854-2A1D-4667-A573-8AEFC0197137}"/>
    <cellStyle name="Comma 55 3 3 4 2 2 2" xfId="49321" xr:uid="{CFD626CB-4344-46F4-BFAE-45EB977F58C4}"/>
    <cellStyle name="Comma 55 3 3 4 2 3" xfId="38855" xr:uid="{578E33BD-A63B-481F-B38C-B135E2389AED}"/>
    <cellStyle name="Comma 55 3 3 4 3" xfId="22420" xr:uid="{820A5749-C263-4B52-97D3-EB46EE78CE2C}"/>
    <cellStyle name="Comma 55 3 3 4 3 2" xfId="44089" xr:uid="{C81F68A5-7B7E-43FF-8C59-EEB82F1B1058}"/>
    <cellStyle name="Comma 55 3 3 4 4" xfId="33623" xr:uid="{12BE0C63-D1D0-4F9D-8608-DC9228A7271F}"/>
    <cellStyle name="Comma 55 3 3 5" xfId="14193" xr:uid="{07643228-7A7B-41C9-BAAE-7E530C351FD1}"/>
    <cellStyle name="Comma 55 3 3 5 2" xfId="19425" xr:uid="{685016E6-5673-47AB-A5CA-B5770CD7AF24}"/>
    <cellStyle name="Comma 55 3 3 5 2 2" xfId="29891" xr:uid="{D75AE689-3AB9-4EF6-BD85-E8E7169C954A}"/>
    <cellStyle name="Comma 55 3 3 5 2 2 2" xfId="51560" xr:uid="{6DA1095E-927A-4875-8E4C-FAE8D921716B}"/>
    <cellStyle name="Comma 55 3 3 5 2 3" xfId="41094" xr:uid="{4A48E852-815B-4452-B145-1619ACA95C9D}"/>
    <cellStyle name="Comma 55 3 3 5 3" xfId="24659" xr:uid="{D598AA90-E7CF-4797-85BF-E25607EB1CC4}"/>
    <cellStyle name="Comma 55 3 3 5 3 2" xfId="46328" xr:uid="{A65B5CE3-74EA-4F1A-9245-8614342A83FA}"/>
    <cellStyle name="Comma 55 3 3 5 4" xfId="35862" xr:uid="{EC30E98C-5FA7-428E-913E-7D3389B23A86}"/>
    <cellStyle name="Comma 55 3 3 6" xfId="14946" xr:uid="{632A9AE0-AF78-4C55-8DE0-A22CE45307E7}"/>
    <cellStyle name="Comma 55 3 3 6 2" xfId="25412" xr:uid="{BA9AF267-4C10-4278-9354-FD4BDE9525E5}"/>
    <cellStyle name="Comma 55 3 3 6 2 2" xfId="47081" xr:uid="{5FD7202E-2DBD-465B-A9DA-A9E40EE9946D}"/>
    <cellStyle name="Comma 55 3 3 6 3" xfId="36615" xr:uid="{C8CFCC16-51BE-4A8B-B70C-4ED2F2DB2047}"/>
    <cellStyle name="Comma 55 3 3 7" xfId="20180" xr:uid="{55FF71D1-7E6B-4862-914E-FCB3A7872737}"/>
    <cellStyle name="Comma 55 3 3 7 2" xfId="41849" xr:uid="{B559FE24-8551-4B79-872C-AC8495A5FF4E}"/>
    <cellStyle name="Comma 55 3 3 8" xfId="31383" xr:uid="{FD90995A-BD57-425F-8038-ADBCB351258B}"/>
    <cellStyle name="Comma 55 3 4" xfId="13451" xr:uid="{9FF35B79-9E8A-4CC1-87BC-1C121171E3AC}"/>
    <cellStyle name="Comma 55 3 4 2" xfId="18683" xr:uid="{DDA1A33B-EFFC-4F27-8658-D0B7076331C1}"/>
    <cellStyle name="Comma 55 3 4 2 2" xfId="29149" xr:uid="{FC669870-6085-4B68-9073-60F620CB8047}"/>
    <cellStyle name="Comma 55 3 4 2 2 2" xfId="50818" xr:uid="{BC349D73-4F68-44D4-886C-A72D35BF2A6D}"/>
    <cellStyle name="Comma 55 3 4 2 3" xfId="40352" xr:uid="{0B8A5DF7-38F5-4834-BA7F-D097572D95E2}"/>
    <cellStyle name="Comma 55 3 4 3" xfId="23917" xr:uid="{8964B95C-B1FD-417D-AA43-A39825376BC2}"/>
    <cellStyle name="Comma 55 3 4 3 2" xfId="45586" xr:uid="{71AC7810-4C89-49D3-9FBC-3374CF3962EA}"/>
    <cellStyle name="Comma 55 3 4 4" xfId="35120" xr:uid="{E4FC4E8B-D464-4764-97CC-7F005BCBC4DE}"/>
    <cellStyle name="Comma 55 3 5" xfId="30641" xr:uid="{488F3D8F-BE46-4ACF-AA61-C37ACD995C5D}"/>
    <cellStyle name="Comma 55 4" xfId="9216" xr:uid="{00000000-0005-0000-0000-0000B5020000}"/>
    <cellStyle name="Comma 55 4 2" xfId="9965" xr:uid="{95EBEE88-3410-4EF7-A74B-A8FBDF4040A0}"/>
    <cellStyle name="Comma 55 4 2 2" xfId="11474" xr:uid="{A139E9CA-A385-4FFA-9ABC-4847A48948B2}"/>
    <cellStyle name="Comma 55 4 2 2 2" xfId="12968" xr:uid="{3FA633CD-E356-4F86-A0A2-D9F1293E42CB}"/>
    <cellStyle name="Comma 55 4 2 2 2 2" xfId="18204" xr:uid="{94987CEC-B1F8-4AC6-936C-CFD69B0BA864}"/>
    <cellStyle name="Comma 55 4 2 2 2 2 2" xfId="28670" xr:uid="{CDBFF121-41AF-4CB6-BF50-03C17A511151}"/>
    <cellStyle name="Comma 55 4 2 2 2 2 2 2" xfId="50339" xr:uid="{544DB271-563B-4265-933F-1E9A6819EB46}"/>
    <cellStyle name="Comma 55 4 2 2 2 2 3" xfId="39873" xr:uid="{3E37432B-B727-463A-BF7C-332F8B39BBF4}"/>
    <cellStyle name="Comma 55 4 2 2 2 3" xfId="23438" xr:uid="{1C507A7E-7F99-47EB-9C43-C08F65C73B37}"/>
    <cellStyle name="Comma 55 4 2 2 2 3 2" xfId="45107" xr:uid="{5CA1C2C5-7AE6-4C02-BFA3-3B62DF38E6E9}"/>
    <cellStyle name="Comma 55 4 2 2 2 4" xfId="34641" xr:uid="{3E23E48B-0754-4494-BF22-EC07CB6AD913}"/>
    <cellStyle name="Comma 55 4 2 2 3" xfId="16710" xr:uid="{735E9C2E-9E73-4C54-BF8E-712FDA87400F}"/>
    <cellStyle name="Comma 55 4 2 2 3 2" xfId="27176" xr:uid="{43BF5AF3-CF7E-40F4-9285-8237FE9B34AC}"/>
    <cellStyle name="Comma 55 4 2 2 3 2 2" xfId="48845" xr:uid="{994D1F41-B780-4615-837C-EC592F3D63D9}"/>
    <cellStyle name="Comma 55 4 2 2 3 3" xfId="38379" xr:uid="{4CC7D578-7CDD-4AC2-B948-7907278D1D33}"/>
    <cellStyle name="Comma 55 4 2 2 4" xfId="21944" xr:uid="{13D59F2B-F398-4152-B91B-219F5CC33921}"/>
    <cellStyle name="Comma 55 4 2 2 4 2" xfId="43613" xr:uid="{22E1CB08-4F21-431F-BA7B-81B541221329}"/>
    <cellStyle name="Comma 55 4 2 2 5" xfId="33147" xr:uid="{2FD3BB5B-7F9B-4437-B253-0BF7D9B52347}"/>
    <cellStyle name="Comma 55 4 2 3" xfId="10727" xr:uid="{C3DB543D-5569-44DA-AF2A-19AE99EF3711}"/>
    <cellStyle name="Comma 55 4 2 3 2" xfId="15963" xr:uid="{2713EE96-9094-44FB-A3B9-917B56279EF1}"/>
    <cellStyle name="Comma 55 4 2 3 2 2" xfId="26429" xr:uid="{94AC6AAA-3A59-4DAD-B4F2-B5D4F462F07E}"/>
    <cellStyle name="Comma 55 4 2 3 2 2 2" xfId="48098" xr:uid="{67CF95EE-04D4-4041-8071-39796B7FB332}"/>
    <cellStyle name="Comma 55 4 2 3 2 3" xfId="37632" xr:uid="{6A57C67D-68A5-4468-826E-4C4157969023}"/>
    <cellStyle name="Comma 55 4 2 3 3" xfId="21197" xr:uid="{22371E27-7E9D-4142-95C6-7288EF710030}"/>
    <cellStyle name="Comma 55 4 2 3 3 2" xfId="42866" xr:uid="{C9D0F2F3-2FA7-47A1-9BC8-B22A4DBB13E0}"/>
    <cellStyle name="Comma 55 4 2 3 4" xfId="32400" xr:uid="{09423F58-B79C-41DE-99B3-0BC844773DB9}"/>
    <cellStyle name="Comma 55 4 2 4" xfId="12221" xr:uid="{49C669A6-40E1-4F8C-BE88-0828B991E60C}"/>
    <cellStyle name="Comma 55 4 2 4 2" xfId="17457" xr:uid="{8156AFFD-CA18-4B68-9FCF-693D8CAA95FA}"/>
    <cellStyle name="Comma 55 4 2 4 2 2" xfId="27923" xr:uid="{FC7AB50A-2A87-4AFB-BBF2-AF23B49DB92A}"/>
    <cellStyle name="Comma 55 4 2 4 2 2 2" xfId="49592" xr:uid="{433B1120-8976-4B5E-B388-6F683A0640A6}"/>
    <cellStyle name="Comma 55 4 2 4 2 3" xfId="39126" xr:uid="{6EFB0170-E20C-46D2-8CD9-2389BCDFBAC4}"/>
    <cellStyle name="Comma 55 4 2 4 3" xfId="22691" xr:uid="{4016DFDF-C170-42CB-929C-C0A30ADCF8B2}"/>
    <cellStyle name="Comma 55 4 2 4 3 2" xfId="44360" xr:uid="{A963CC51-24E7-4165-A07E-42B257A5724D}"/>
    <cellStyle name="Comma 55 4 2 4 4" xfId="33894" xr:uid="{751A7096-60C1-4836-A81B-A291DD9F81C0}"/>
    <cellStyle name="Comma 55 4 2 5" xfId="14464" xr:uid="{E72701F7-163F-4CC9-8888-36BD6F51338D}"/>
    <cellStyle name="Comma 55 4 2 5 2" xfId="19696" xr:uid="{FF1B5C1F-012A-4F04-BBA6-FE333D3E087C}"/>
    <cellStyle name="Comma 55 4 2 5 2 2" xfId="30162" xr:uid="{28584C20-44BE-48E6-AFD4-88CD8FD0DAA6}"/>
    <cellStyle name="Comma 55 4 2 5 2 2 2" xfId="51831" xr:uid="{F0F0EDDD-06E0-47C4-B325-2003ED01DAEE}"/>
    <cellStyle name="Comma 55 4 2 5 2 3" xfId="41365" xr:uid="{6DEDDBA6-6B42-4FAC-BF57-CA7788BB3DF2}"/>
    <cellStyle name="Comma 55 4 2 5 3" xfId="24930" xr:uid="{C283F2BA-ECEC-443D-9846-2FBCC83DCE6C}"/>
    <cellStyle name="Comma 55 4 2 5 3 2" xfId="46599" xr:uid="{0E92392D-C13C-442D-84D0-01018CA5BA1B}"/>
    <cellStyle name="Comma 55 4 2 5 4" xfId="36133" xr:uid="{765AD2C4-BF05-4A81-8203-A6993E3EAF3E}"/>
    <cellStyle name="Comma 55 4 2 6" xfId="15217" xr:uid="{33402EBF-CD9B-4BDB-A29B-CED133D2D94B}"/>
    <cellStyle name="Comma 55 4 2 6 2" xfId="25683" xr:uid="{3AF808B9-AA4D-4F5F-AB1B-4F3C9ECEB793}"/>
    <cellStyle name="Comma 55 4 2 6 2 2" xfId="47352" xr:uid="{6EF85B01-2948-44E5-A0F5-7E7A4F7B7D7A}"/>
    <cellStyle name="Comma 55 4 2 6 3" xfId="36886" xr:uid="{02941B2D-7D56-462C-AA5F-C5855062C965}"/>
    <cellStyle name="Comma 55 4 2 7" xfId="20451" xr:uid="{326C40BD-A8C4-49C8-8164-E0A2ABA54B44}"/>
    <cellStyle name="Comma 55 4 2 7 2" xfId="42120" xr:uid="{3690C9D9-886D-4482-B48D-9E63CED9A7FC}"/>
    <cellStyle name="Comma 55 4 2 8" xfId="31654" xr:uid="{8E28216A-58D2-43D8-862D-5581A2871844}"/>
    <cellStyle name="Comma 55 4 3" xfId="13719" xr:uid="{746642F0-CE23-4A99-B975-5CECA68AFABC}"/>
    <cellStyle name="Comma 55 4 3 2" xfId="18951" xr:uid="{D63A1C59-4316-46DA-A264-931E71744A96}"/>
    <cellStyle name="Comma 55 4 3 2 2" xfId="29417" xr:uid="{AEF0B5B0-78BC-4837-A987-D9915D7B125D}"/>
    <cellStyle name="Comma 55 4 3 2 2 2" xfId="51086" xr:uid="{275CDBD6-EC84-49A2-8260-FBDD181FFA72}"/>
    <cellStyle name="Comma 55 4 3 2 3" xfId="40620" xr:uid="{59AE23C7-AE69-4159-8A6C-D450CB015429}"/>
    <cellStyle name="Comma 55 4 3 3" xfId="24185" xr:uid="{D64CEED5-3C6D-49D0-8352-5C25E0170EF6}"/>
    <cellStyle name="Comma 55 4 3 3 2" xfId="45854" xr:uid="{5BF3EFBC-F4AD-42A8-8789-7A670E18B93C}"/>
    <cellStyle name="Comma 55 4 3 4" xfId="35388" xr:uid="{C4DF4CA2-89CF-4D67-9302-DD73D4C96040}"/>
    <cellStyle name="Comma 55 4 4" xfId="30909" xr:uid="{806BD8C1-5869-4AE6-BC10-567EB5F4EEC6}"/>
    <cellStyle name="Comma 55 5" xfId="9591" xr:uid="{708DF688-E944-424C-A690-FC9A22039214}"/>
    <cellStyle name="Comma 55 5 2" xfId="11100" xr:uid="{76A076FB-67DF-4AC5-B52A-5AEFDF627331}"/>
    <cellStyle name="Comma 55 5 2 2" xfId="12594" xr:uid="{64D88DE7-307F-4816-A8C9-0C044A2E5656}"/>
    <cellStyle name="Comma 55 5 2 2 2" xfId="17830" xr:uid="{127182A2-8FF6-4ED7-8B98-29AA6C593694}"/>
    <cellStyle name="Comma 55 5 2 2 2 2" xfId="28296" xr:uid="{46797BAC-AF81-46E7-B4AE-BFFA594BC413}"/>
    <cellStyle name="Comma 55 5 2 2 2 2 2" xfId="49965" xr:uid="{7558989F-FD35-40FD-B399-270D59E953AB}"/>
    <cellStyle name="Comma 55 5 2 2 2 3" xfId="39499" xr:uid="{F85A8DDC-E446-47BF-BC6B-DFE50D5C9E8D}"/>
    <cellStyle name="Comma 55 5 2 2 3" xfId="23064" xr:uid="{AA53553A-3050-45BB-8E0F-B67511B433DF}"/>
    <cellStyle name="Comma 55 5 2 2 3 2" xfId="44733" xr:uid="{F1F3369A-7681-4698-9577-76EAF683DA58}"/>
    <cellStyle name="Comma 55 5 2 2 4" xfId="34267" xr:uid="{25BB7C03-53C6-4E49-B644-E49420FD36FC}"/>
    <cellStyle name="Comma 55 5 2 3" xfId="16336" xr:uid="{88137BF2-B68C-4450-871D-471C3158E878}"/>
    <cellStyle name="Comma 55 5 2 3 2" xfId="26802" xr:uid="{6355BD91-140A-4AD0-B1E8-926E31D2CB50}"/>
    <cellStyle name="Comma 55 5 2 3 2 2" xfId="48471" xr:uid="{F35B00E3-153D-4A2B-A665-CE629EE3445B}"/>
    <cellStyle name="Comma 55 5 2 3 3" xfId="38005" xr:uid="{688D57F4-3124-4D1F-97A9-D4E1A7ED26F7}"/>
    <cellStyle name="Comma 55 5 2 4" xfId="21570" xr:uid="{949200A2-1A6D-41D6-AB71-67787830831C}"/>
    <cellStyle name="Comma 55 5 2 4 2" xfId="43239" xr:uid="{77C4F582-075F-4A0C-A3A3-745B6ABF5E06}"/>
    <cellStyle name="Comma 55 5 2 5" xfId="32773" xr:uid="{956190B1-8969-4CF5-9891-5665646DAB7B}"/>
    <cellStyle name="Comma 55 5 3" xfId="10353" xr:uid="{8339B002-F833-4C56-BC5C-CAF1C5B7AEBB}"/>
    <cellStyle name="Comma 55 5 3 2" xfId="15589" xr:uid="{48386C33-9C09-407D-9CAB-672E0C736934}"/>
    <cellStyle name="Comma 55 5 3 2 2" xfId="26055" xr:uid="{9D14B455-88E3-4E34-9B29-CCEAD293AF99}"/>
    <cellStyle name="Comma 55 5 3 2 2 2" xfId="47724" xr:uid="{A3B3656F-AACA-4D19-839E-819C606234C8}"/>
    <cellStyle name="Comma 55 5 3 2 3" xfId="37258" xr:uid="{E6DFC077-3AD9-4F1E-BBED-0F70739B6F2E}"/>
    <cellStyle name="Comma 55 5 3 3" xfId="20823" xr:uid="{4D7C0194-7C91-49FC-9D3F-4C87FA8DCD13}"/>
    <cellStyle name="Comma 55 5 3 3 2" xfId="42492" xr:uid="{79367BE7-B084-47E4-95B3-2D4BF3065E98}"/>
    <cellStyle name="Comma 55 5 3 4" xfId="32026" xr:uid="{590CCC53-79B6-4B6B-8BD1-2027CD19EC9F}"/>
    <cellStyle name="Comma 55 5 4" xfId="11847" xr:uid="{CA346C4C-A29B-4B2E-85D1-70FA2D63C429}"/>
    <cellStyle name="Comma 55 5 4 2" xfId="17083" xr:uid="{C93B3617-A38E-4AEF-93DE-C971D0D97ACE}"/>
    <cellStyle name="Comma 55 5 4 2 2" xfId="27549" xr:uid="{7EB3B8E1-7592-4A72-A179-6CF61023B2C7}"/>
    <cellStyle name="Comma 55 5 4 2 2 2" xfId="49218" xr:uid="{3C7F873E-0EBD-4088-9AB7-3E366E4262C8}"/>
    <cellStyle name="Comma 55 5 4 2 3" xfId="38752" xr:uid="{09ABA0AE-E336-4CFA-954F-4C1EA93D1A48}"/>
    <cellStyle name="Comma 55 5 4 3" xfId="22317" xr:uid="{0E7706A2-78DA-466F-A3B7-C172E5914C43}"/>
    <cellStyle name="Comma 55 5 4 3 2" xfId="43986" xr:uid="{9B7DD32C-56D9-4384-A6DD-D523065646F1}"/>
    <cellStyle name="Comma 55 5 4 4" xfId="33520" xr:uid="{A94317D6-F6CE-44F2-A322-FEA00D57B059}"/>
    <cellStyle name="Comma 55 5 5" xfId="14090" xr:uid="{5C9FEF99-0597-4C40-A230-DEF6C8955E15}"/>
    <cellStyle name="Comma 55 5 5 2" xfId="19322" xr:uid="{A2C35173-016F-445F-8671-E2303A2939EA}"/>
    <cellStyle name="Comma 55 5 5 2 2" xfId="29788" xr:uid="{ABB684DE-B72A-4AA8-8A37-4DDD0F385BA2}"/>
    <cellStyle name="Comma 55 5 5 2 2 2" xfId="51457" xr:uid="{F75E5AA3-16EC-4845-9118-C2582EBA3532}"/>
    <cellStyle name="Comma 55 5 5 2 3" xfId="40991" xr:uid="{8768861F-8D2A-42AA-AF05-CF1097F42B19}"/>
    <cellStyle name="Comma 55 5 5 3" xfId="24556" xr:uid="{2E87FAA4-B738-474D-9621-21902AC3FD25}"/>
    <cellStyle name="Comma 55 5 5 3 2" xfId="46225" xr:uid="{EC8FA38E-A35D-40B9-A8EF-89041C0E4D38}"/>
    <cellStyle name="Comma 55 5 5 4" xfId="35759" xr:uid="{182D43A2-4EEC-4CED-8E99-C0C518BC6B9C}"/>
    <cellStyle name="Comma 55 5 6" xfId="14843" xr:uid="{833D3396-3394-45E2-9EEA-666BA0EC8B15}"/>
    <cellStyle name="Comma 55 5 6 2" xfId="25309" xr:uid="{3C729221-7549-44F7-A6D7-CF76D70C05C5}"/>
    <cellStyle name="Comma 55 5 6 2 2" xfId="46978" xr:uid="{FDF0B29E-DF05-4C3B-8D95-4AE167EA5B68}"/>
    <cellStyle name="Comma 55 5 6 3" xfId="36512" xr:uid="{26338AB2-B481-4E93-9589-33192CA28EC0}"/>
    <cellStyle name="Comma 55 5 7" xfId="20077" xr:uid="{D1C7596A-4027-4B8E-B4C5-F637A3633C14}"/>
    <cellStyle name="Comma 55 5 7 2" xfId="41746" xr:uid="{C98587B0-8470-40CD-A091-F951CBDC9FEE}"/>
    <cellStyle name="Comma 55 5 8" xfId="31280" xr:uid="{2006F96F-FF8F-4E63-8625-CDD7FFC6774E}"/>
    <cellStyle name="Comma 55 6" xfId="13348" xr:uid="{0BA2D96B-CA05-4145-A403-CAACCCA4C03A}"/>
    <cellStyle name="Comma 55 6 2" xfId="18580" xr:uid="{15EAB489-C5AE-4438-8E8C-D0C82B1D23BA}"/>
    <cellStyle name="Comma 55 6 2 2" xfId="29046" xr:uid="{2F049886-3BD9-4BF3-9441-D31B01A06554}"/>
    <cellStyle name="Comma 55 6 2 2 2" xfId="50715" xr:uid="{3861E9CE-34D8-4F5C-815A-29BCEB30D5D8}"/>
    <cellStyle name="Comma 55 6 2 3" xfId="40249" xr:uid="{31B8527F-D5B1-49B5-918F-6C955208EBC8}"/>
    <cellStyle name="Comma 55 6 3" xfId="23814" xr:uid="{52B738EE-5956-4540-A804-EA80D9B0AF63}"/>
    <cellStyle name="Comma 55 6 3 2" xfId="45483" xr:uid="{532E20E1-EDD1-47F9-AFAA-A23B74B86ADA}"/>
    <cellStyle name="Comma 55 6 4" xfId="35017" xr:uid="{9046CCF2-5BDB-4F24-97B4-C14C8A61E7C6}"/>
    <cellStyle name="Comma 55 7" xfId="30538" xr:uid="{4280C8D7-E632-4F5F-BAC4-02CCB095148E}"/>
    <cellStyle name="Comma 56" xfId="337" xr:uid="{00000000-0005-0000-0000-0000B6020000}"/>
    <cellStyle name="Comma 56 2" xfId="478" xr:uid="{00000000-0005-0000-0000-0000B7020000}"/>
    <cellStyle name="Comma 56 3" xfId="541" xr:uid="{00000000-0005-0000-0000-0000B8020000}"/>
    <cellStyle name="Comma 56 3 2" xfId="9314" xr:uid="{00000000-0005-0000-0000-0000B9020000}"/>
    <cellStyle name="Comma 56 3 2 2" xfId="10063" xr:uid="{2C3295A7-1911-4118-AA94-A722509B6F4A}"/>
    <cellStyle name="Comma 56 3 2 2 2" xfId="11572" xr:uid="{4700B7B8-17E4-4EE6-B41C-82233D626A65}"/>
    <cellStyle name="Comma 56 3 2 2 2 2" xfId="13066" xr:uid="{535E049D-2B93-42A7-BD83-E8EF906A54D1}"/>
    <cellStyle name="Comma 56 3 2 2 2 2 2" xfId="18302" xr:uid="{AC3B53EC-56C7-4B51-99B0-D8ACE7C7A420}"/>
    <cellStyle name="Comma 56 3 2 2 2 2 2 2" xfId="28768" xr:uid="{E8B42225-86AA-4C68-8B72-A1DC63DA6B7D}"/>
    <cellStyle name="Comma 56 3 2 2 2 2 2 2 2" xfId="50437" xr:uid="{931B219D-8C26-4A38-AC39-E75DB99329F4}"/>
    <cellStyle name="Comma 56 3 2 2 2 2 2 3" xfId="39971" xr:uid="{9AD7593A-C1B1-4AE1-A379-D970E3DBFB01}"/>
    <cellStyle name="Comma 56 3 2 2 2 2 3" xfId="23536" xr:uid="{22F3D285-7FDF-4E32-AD2E-CAF6DCA67321}"/>
    <cellStyle name="Comma 56 3 2 2 2 2 3 2" xfId="45205" xr:uid="{EAF7C812-392E-4FB2-A835-0399839371D6}"/>
    <cellStyle name="Comma 56 3 2 2 2 2 4" xfId="34739" xr:uid="{9D834305-96A0-437F-BA47-D7389F2ED220}"/>
    <cellStyle name="Comma 56 3 2 2 2 3" xfId="16808" xr:uid="{2D0B1EFD-4260-474C-B0D5-6697070BB885}"/>
    <cellStyle name="Comma 56 3 2 2 2 3 2" xfId="27274" xr:uid="{B29FF2C7-3EA2-4441-8521-C1CD145C685F}"/>
    <cellStyle name="Comma 56 3 2 2 2 3 2 2" xfId="48943" xr:uid="{E31B7D28-2395-428F-AA58-FE233655FBDA}"/>
    <cellStyle name="Comma 56 3 2 2 2 3 3" xfId="38477" xr:uid="{A68971F1-0B8A-4A65-9213-94BD2F40739C}"/>
    <cellStyle name="Comma 56 3 2 2 2 4" xfId="22042" xr:uid="{B545E1E1-A7AE-4853-A098-1CD060B1637B}"/>
    <cellStyle name="Comma 56 3 2 2 2 4 2" xfId="43711" xr:uid="{8A067E6C-0C8E-45FE-96C9-228DC5ABACCC}"/>
    <cellStyle name="Comma 56 3 2 2 2 5" xfId="33245" xr:uid="{90FF36D1-A560-48A5-B863-0A4A7B556526}"/>
    <cellStyle name="Comma 56 3 2 2 3" xfId="10825" xr:uid="{C188D16D-8935-4380-A800-5EABB239470A}"/>
    <cellStyle name="Comma 56 3 2 2 3 2" xfId="16061" xr:uid="{07AFCE57-126D-4659-8CE3-118CA69FF37A}"/>
    <cellStyle name="Comma 56 3 2 2 3 2 2" xfId="26527" xr:uid="{45034282-D66A-4AF7-BBFC-01CF0C5357B1}"/>
    <cellStyle name="Comma 56 3 2 2 3 2 2 2" xfId="48196" xr:uid="{57AF7A30-9BB5-4574-830B-3D79352A0AEC}"/>
    <cellStyle name="Comma 56 3 2 2 3 2 3" xfId="37730" xr:uid="{ECCF8E61-0279-4196-9F46-C176436BA41E}"/>
    <cellStyle name="Comma 56 3 2 2 3 3" xfId="21295" xr:uid="{2C39C801-89A8-4749-AC89-13DA27ABBF47}"/>
    <cellStyle name="Comma 56 3 2 2 3 3 2" xfId="42964" xr:uid="{396A787B-B662-4BD2-A8AE-8D7239671333}"/>
    <cellStyle name="Comma 56 3 2 2 3 4" xfId="32498" xr:uid="{3E700C33-9146-46D2-9042-C5B86C859C56}"/>
    <cellStyle name="Comma 56 3 2 2 4" xfId="12319" xr:uid="{FECFBAA6-BCDF-4B56-9F00-54FC7D241BA7}"/>
    <cellStyle name="Comma 56 3 2 2 4 2" xfId="17555" xr:uid="{C745F828-E153-4D65-B2EB-CE569CB1B7B6}"/>
    <cellStyle name="Comma 56 3 2 2 4 2 2" xfId="28021" xr:uid="{F64CD945-892B-4ADC-8D86-91538351F3D9}"/>
    <cellStyle name="Comma 56 3 2 2 4 2 2 2" xfId="49690" xr:uid="{E98AC54D-9528-4338-A138-45743650309E}"/>
    <cellStyle name="Comma 56 3 2 2 4 2 3" xfId="39224" xr:uid="{33BF7E74-1D5F-445C-9917-407631D056FA}"/>
    <cellStyle name="Comma 56 3 2 2 4 3" xfId="22789" xr:uid="{D6DB8A3D-4FB4-44D0-A837-D98DB5B75B30}"/>
    <cellStyle name="Comma 56 3 2 2 4 3 2" xfId="44458" xr:uid="{A9BEEE1C-6BF0-422A-9C2B-B1E1D0054F5C}"/>
    <cellStyle name="Comma 56 3 2 2 4 4" xfId="33992" xr:uid="{2DB14FB8-5693-49BF-ABE3-312CEAABBCE6}"/>
    <cellStyle name="Comma 56 3 2 2 5" xfId="14562" xr:uid="{2399C4B7-70FB-49C4-9086-6AC7FFE13B48}"/>
    <cellStyle name="Comma 56 3 2 2 5 2" xfId="19794" xr:uid="{27C26504-A739-4C95-84D0-B3BB397E37B7}"/>
    <cellStyle name="Comma 56 3 2 2 5 2 2" xfId="30260" xr:uid="{7F26F7B9-FD3D-4DF5-9481-8A4103B0D342}"/>
    <cellStyle name="Comma 56 3 2 2 5 2 2 2" xfId="51929" xr:uid="{84E42B28-4E4D-4387-A496-A1F10547EB8F}"/>
    <cellStyle name="Comma 56 3 2 2 5 2 3" xfId="41463" xr:uid="{05B3B22A-EA66-40CD-9872-309C67309630}"/>
    <cellStyle name="Comma 56 3 2 2 5 3" xfId="25028" xr:uid="{E6B8140E-28FE-4F28-8A98-F70403EDBEEB}"/>
    <cellStyle name="Comma 56 3 2 2 5 3 2" xfId="46697" xr:uid="{963717B3-4B85-4BBC-9865-4D4C89C20388}"/>
    <cellStyle name="Comma 56 3 2 2 5 4" xfId="36231" xr:uid="{A0C29C8E-8D16-4F09-83BF-583E5D3DE724}"/>
    <cellStyle name="Comma 56 3 2 2 6" xfId="15315" xr:uid="{CD0E035D-E88B-4A4B-B6A5-6D9B8825599F}"/>
    <cellStyle name="Comma 56 3 2 2 6 2" xfId="25781" xr:uid="{8BF621FB-0520-4FBF-93D4-5D46130A6053}"/>
    <cellStyle name="Comma 56 3 2 2 6 2 2" xfId="47450" xr:uid="{F81298DC-C28E-4997-B9C6-C70F2DF22720}"/>
    <cellStyle name="Comma 56 3 2 2 6 3" xfId="36984" xr:uid="{15CA2DE7-9C82-4ADE-B6AF-E5CDEBCDF4C0}"/>
    <cellStyle name="Comma 56 3 2 2 7" xfId="20549" xr:uid="{868D58DC-84E8-45B2-8BCA-E333CA2E560B}"/>
    <cellStyle name="Comma 56 3 2 2 7 2" xfId="42218" xr:uid="{28433FB3-1B1E-402E-8C8B-B2C08D78C9B5}"/>
    <cellStyle name="Comma 56 3 2 2 8" xfId="31752" xr:uid="{52906535-8EEE-4C26-9586-25AA4D147B53}"/>
    <cellStyle name="Comma 56 3 2 3" xfId="13817" xr:uid="{56A936A1-F798-43CD-99DE-92F545DEEF9D}"/>
    <cellStyle name="Comma 56 3 2 3 2" xfId="19049" xr:uid="{1FCBDA98-1EBD-4761-ADD3-30217765C7C2}"/>
    <cellStyle name="Comma 56 3 2 3 2 2" xfId="29515" xr:uid="{243EDD61-028C-4F03-8117-0B1417594D93}"/>
    <cellStyle name="Comma 56 3 2 3 2 2 2" xfId="51184" xr:uid="{3F27FF39-3FBD-49B0-B616-96FF0186A4DC}"/>
    <cellStyle name="Comma 56 3 2 3 2 3" xfId="40718" xr:uid="{EA50A9F6-FE84-45D0-9FA1-47DAEC437484}"/>
    <cellStyle name="Comma 56 3 2 3 3" xfId="24283" xr:uid="{0EBC0FD5-2303-4994-8D19-1E9A5DDACE95}"/>
    <cellStyle name="Comma 56 3 2 3 3 2" xfId="45952" xr:uid="{AF2547E5-97EC-4366-BBD5-88571A4F623D}"/>
    <cellStyle name="Comma 56 3 2 3 4" xfId="35486" xr:uid="{4327D2FB-26FF-4F87-8ADB-85945062C402}"/>
    <cellStyle name="Comma 56 3 2 4" xfId="31007" xr:uid="{90C5A5A8-88D9-47F2-AB2E-107FC673F6D9}"/>
    <cellStyle name="Comma 56 3 3" xfId="9689" xr:uid="{65E3C079-04F6-4664-9825-2DCE912F008A}"/>
    <cellStyle name="Comma 56 3 3 2" xfId="11198" xr:uid="{A755238F-FFC9-40EF-B9B3-16FD5F2B2612}"/>
    <cellStyle name="Comma 56 3 3 2 2" xfId="12692" xr:uid="{2A43EA8F-1230-4966-AA62-DDB3DAD1D0BB}"/>
    <cellStyle name="Comma 56 3 3 2 2 2" xfId="17928" xr:uid="{5ED10231-C42E-4660-96E8-8F150DF91806}"/>
    <cellStyle name="Comma 56 3 3 2 2 2 2" xfId="28394" xr:uid="{6F9B4E00-7A32-4F80-AD99-680AE12F3326}"/>
    <cellStyle name="Comma 56 3 3 2 2 2 2 2" xfId="50063" xr:uid="{85A39E98-8D44-4F50-8400-90BE09975D76}"/>
    <cellStyle name="Comma 56 3 3 2 2 2 3" xfId="39597" xr:uid="{25CF4F68-F25F-4393-B988-C54102B5CEDF}"/>
    <cellStyle name="Comma 56 3 3 2 2 3" xfId="23162" xr:uid="{FBDBE1F7-B9EC-4464-8FA7-3346B299F962}"/>
    <cellStyle name="Comma 56 3 3 2 2 3 2" xfId="44831" xr:uid="{14FF31D2-D711-42DF-B6EB-B4C2480B6B55}"/>
    <cellStyle name="Comma 56 3 3 2 2 4" xfId="34365" xr:uid="{4834FD58-241D-4544-AD1D-A9EF6C4F947E}"/>
    <cellStyle name="Comma 56 3 3 2 3" xfId="16434" xr:uid="{8E09B7F4-D5D8-4FAC-8B3E-A8762E49BA3B}"/>
    <cellStyle name="Comma 56 3 3 2 3 2" xfId="26900" xr:uid="{FE7256A5-2A05-4AC5-8579-8A13F3CA0C33}"/>
    <cellStyle name="Comma 56 3 3 2 3 2 2" xfId="48569" xr:uid="{AE9215F0-ACAB-4E99-AEAA-951E0FCD0F8B}"/>
    <cellStyle name="Comma 56 3 3 2 3 3" xfId="38103" xr:uid="{94EBA44F-33BD-466D-99EE-47499DC161FA}"/>
    <cellStyle name="Comma 56 3 3 2 4" xfId="21668" xr:uid="{122A71B1-20AD-4978-8443-01EF136FB12E}"/>
    <cellStyle name="Comma 56 3 3 2 4 2" xfId="43337" xr:uid="{D0B2D58C-8153-4CF3-B664-D48AE1097B6E}"/>
    <cellStyle name="Comma 56 3 3 2 5" xfId="32871" xr:uid="{8101094A-3C5C-422A-B21D-1E93E7F9757F}"/>
    <cellStyle name="Comma 56 3 3 3" xfId="10451" xr:uid="{75246D8F-7A24-4F9E-B390-E585628E5519}"/>
    <cellStyle name="Comma 56 3 3 3 2" xfId="15687" xr:uid="{86D3928E-3D78-451A-8A9C-725BB444B5EF}"/>
    <cellStyle name="Comma 56 3 3 3 2 2" xfId="26153" xr:uid="{38EEE443-FFCD-432F-86E1-1C4DA3D8089B}"/>
    <cellStyle name="Comma 56 3 3 3 2 2 2" xfId="47822" xr:uid="{A0284E00-4878-4B67-A98C-348EDA3FD70D}"/>
    <cellStyle name="Comma 56 3 3 3 2 3" xfId="37356" xr:uid="{C5A02A61-363C-4DE1-97FE-E5E45E7C2BED}"/>
    <cellStyle name="Comma 56 3 3 3 3" xfId="20921" xr:uid="{D75B36E4-D2A6-4B60-BEE8-134E1F133CE0}"/>
    <cellStyle name="Comma 56 3 3 3 3 2" xfId="42590" xr:uid="{3DA45D16-E231-427E-BDE3-85C2BFEB9EE6}"/>
    <cellStyle name="Comma 56 3 3 3 4" xfId="32124" xr:uid="{238AD3C0-2C83-454F-96DA-D12DC24147C2}"/>
    <cellStyle name="Comma 56 3 3 4" xfId="11945" xr:uid="{805521DB-3128-4175-862C-305052BAFBFC}"/>
    <cellStyle name="Comma 56 3 3 4 2" xfId="17181" xr:uid="{DB6E21EE-F2C6-4D62-AFA7-7B5DD1F557F5}"/>
    <cellStyle name="Comma 56 3 3 4 2 2" xfId="27647" xr:uid="{B00F2299-0C3C-471C-B61E-E03DC7BFD5DF}"/>
    <cellStyle name="Comma 56 3 3 4 2 2 2" xfId="49316" xr:uid="{8CF22438-EB39-4356-A506-D0D2753C0CE1}"/>
    <cellStyle name="Comma 56 3 3 4 2 3" xfId="38850" xr:uid="{ACA7FD05-5452-4972-B9C5-F11C9E25D22F}"/>
    <cellStyle name="Comma 56 3 3 4 3" xfId="22415" xr:uid="{7AEAFBEE-8525-47D2-BC8E-332756CD6707}"/>
    <cellStyle name="Comma 56 3 3 4 3 2" xfId="44084" xr:uid="{A606FA29-EEF3-4BA5-B415-7A44CACA7C94}"/>
    <cellStyle name="Comma 56 3 3 4 4" xfId="33618" xr:uid="{5C79580B-AA31-4F6C-B5E9-EA61FE33C383}"/>
    <cellStyle name="Comma 56 3 3 5" xfId="14188" xr:uid="{18D88706-6943-4F69-922D-B3E177390715}"/>
    <cellStyle name="Comma 56 3 3 5 2" xfId="19420" xr:uid="{E2FFBF31-474B-4161-9BEA-B72DF3DCB2D8}"/>
    <cellStyle name="Comma 56 3 3 5 2 2" xfId="29886" xr:uid="{8A083349-3A04-4924-A166-FD834C2B56E4}"/>
    <cellStyle name="Comma 56 3 3 5 2 2 2" xfId="51555" xr:uid="{140B30C9-DFB4-4702-8692-9D75364A3193}"/>
    <cellStyle name="Comma 56 3 3 5 2 3" xfId="41089" xr:uid="{19669AEB-A48E-4DD2-9A92-FCDD0F85425D}"/>
    <cellStyle name="Comma 56 3 3 5 3" xfId="24654" xr:uid="{4DA085A8-15E1-4F75-A98D-A9BFACCB524C}"/>
    <cellStyle name="Comma 56 3 3 5 3 2" xfId="46323" xr:uid="{3A60B292-4495-4924-9CCF-BB06DD573D6E}"/>
    <cellStyle name="Comma 56 3 3 5 4" xfId="35857" xr:uid="{EB9DA3C1-8D2B-45BF-A4B2-0646FADA875F}"/>
    <cellStyle name="Comma 56 3 3 6" xfId="14941" xr:uid="{7C1C9036-B97B-4C27-9820-35A0226E2BA4}"/>
    <cellStyle name="Comma 56 3 3 6 2" xfId="25407" xr:uid="{18C10AF3-0D1F-461F-9DC9-688FF773E41C}"/>
    <cellStyle name="Comma 56 3 3 6 2 2" xfId="47076" xr:uid="{8ABA7B06-2229-42E0-8E69-56D35E810D38}"/>
    <cellStyle name="Comma 56 3 3 6 3" xfId="36610" xr:uid="{269F4712-2F8D-4904-AE40-53D57FD1D087}"/>
    <cellStyle name="Comma 56 3 3 7" xfId="20175" xr:uid="{97EBB58B-1BB5-480C-A3EC-4E053C9BAC63}"/>
    <cellStyle name="Comma 56 3 3 7 2" xfId="41844" xr:uid="{B84EDD33-8EF2-4B29-BFDB-B465EFBA6560}"/>
    <cellStyle name="Comma 56 3 3 8" xfId="31378" xr:uid="{C5A05BC1-E436-45E8-9BF5-E7749896A4AE}"/>
    <cellStyle name="Comma 56 3 4" xfId="13446" xr:uid="{248EE069-1873-4FDF-93A4-2C680C7A5AD3}"/>
    <cellStyle name="Comma 56 3 4 2" xfId="18678" xr:uid="{B6099712-90D8-465F-8B65-287397F38C65}"/>
    <cellStyle name="Comma 56 3 4 2 2" xfId="29144" xr:uid="{AF8CDE53-FE0F-46F1-8B71-D4D9428C002B}"/>
    <cellStyle name="Comma 56 3 4 2 2 2" xfId="50813" xr:uid="{FB015E0F-76E4-4E27-92D7-A9B018D9FD66}"/>
    <cellStyle name="Comma 56 3 4 2 3" xfId="40347" xr:uid="{4402BEB2-1F45-4576-B297-A65FD31DE513}"/>
    <cellStyle name="Comma 56 3 4 3" xfId="23912" xr:uid="{D7123C59-F127-461A-AD4C-8E7417B57888}"/>
    <cellStyle name="Comma 56 3 4 3 2" xfId="45581" xr:uid="{B675FEFE-BBA3-4324-9700-288F03F7AFC9}"/>
    <cellStyle name="Comma 56 3 4 4" xfId="35115" xr:uid="{C5C61CA4-B2B1-432E-B65A-E07BC4588EAA}"/>
    <cellStyle name="Comma 56 3 5" xfId="30636" xr:uid="{6CB553DD-E296-44FE-BE4F-961846826B39}"/>
    <cellStyle name="Comma 56 4" xfId="9211" xr:uid="{00000000-0005-0000-0000-0000BA020000}"/>
    <cellStyle name="Comma 56 4 2" xfId="9960" xr:uid="{886DA2D7-B830-4A02-99FF-E08E40208111}"/>
    <cellStyle name="Comma 56 4 2 2" xfId="11469" xr:uid="{745FF88E-7042-4886-BBAE-A081BA886C23}"/>
    <cellStyle name="Comma 56 4 2 2 2" xfId="12963" xr:uid="{21769906-D1A1-4E8D-86FC-2E6093D8AEC8}"/>
    <cellStyle name="Comma 56 4 2 2 2 2" xfId="18199" xr:uid="{C53E5D00-90B4-4B3F-845A-FD2D2ED3921E}"/>
    <cellStyle name="Comma 56 4 2 2 2 2 2" xfId="28665" xr:uid="{A1C1A938-57CB-4E21-A7C4-BBC1EBAF05AB}"/>
    <cellStyle name="Comma 56 4 2 2 2 2 2 2" xfId="50334" xr:uid="{C999D413-7336-42C6-B960-999F5ED8C4D3}"/>
    <cellStyle name="Comma 56 4 2 2 2 2 3" xfId="39868" xr:uid="{3F7A40BE-5C79-44A3-A694-C90680B213CD}"/>
    <cellStyle name="Comma 56 4 2 2 2 3" xfId="23433" xr:uid="{2656EF68-5745-4594-B5C1-9C06B38FD84A}"/>
    <cellStyle name="Comma 56 4 2 2 2 3 2" xfId="45102" xr:uid="{DDF512EB-E4A4-4003-BE65-CEF59D30EAE7}"/>
    <cellStyle name="Comma 56 4 2 2 2 4" xfId="34636" xr:uid="{EEA9315C-C21A-4B98-A430-5824ACCBFEB6}"/>
    <cellStyle name="Comma 56 4 2 2 3" xfId="16705" xr:uid="{CB32AECF-16BF-49F0-B4C3-6827BBFDD094}"/>
    <cellStyle name="Comma 56 4 2 2 3 2" xfId="27171" xr:uid="{7882CC4D-C40D-42C3-8A8A-035A27F93BEC}"/>
    <cellStyle name="Comma 56 4 2 2 3 2 2" xfId="48840" xr:uid="{E2FE15C7-CD37-4D2E-8334-B66323C7281F}"/>
    <cellStyle name="Comma 56 4 2 2 3 3" xfId="38374" xr:uid="{57CDA8AE-67D8-49BC-A46A-464CD4B6C978}"/>
    <cellStyle name="Comma 56 4 2 2 4" xfId="21939" xr:uid="{1C667638-5874-45F8-BFFE-0E81F4CC70E2}"/>
    <cellStyle name="Comma 56 4 2 2 4 2" xfId="43608" xr:uid="{16767AD8-78AF-463C-B602-8A40AFCAAF8D}"/>
    <cellStyle name="Comma 56 4 2 2 5" xfId="33142" xr:uid="{81576EB6-D9BE-4E3B-9605-0656342F4EB6}"/>
    <cellStyle name="Comma 56 4 2 3" xfId="10722" xr:uid="{A4E2DF61-3E11-420A-B3BA-65230415EAF9}"/>
    <cellStyle name="Comma 56 4 2 3 2" xfId="15958" xr:uid="{2515F297-32DF-471B-8F4C-0E2C2A87781C}"/>
    <cellStyle name="Comma 56 4 2 3 2 2" xfId="26424" xr:uid="{8DA8D54F-58EA-40A6-A8EC-BEFC308F6632}"/>
    <cellStyle name="Comma 56 4 2 3 2 2 2" xfId="48093" xr:uid="{1D917658-BEEE-418E-8691-07E1754F031F}"/>
    <cellStyle name="Comma 56 4 2 3 2 3" xfId="37627" xr:uid="{A30D24F6-8C47-4341-94AE-35B976FC40D9}"/>
    <cellStyle name="Comma 56 4 2 3 3" xfId="21192" xr:uid="{3D515373-2CC3-469E-BED9-DA7CE55F8B15}"/>
    <cellStyle name="Comma 56 4 2 3 3 2" xfId="42861" xr:uid="{5D921126-0095-4970-B47E-63B9F6AFA591}"/>
    <cellStyle name="Comma 56 4 2 3 4" xfId="32395" xr:uid="{2F9EDF22-21AD-4FFE-8C57-22EA99A518FD}"/>
    <cellStyle name="Comma 56 4 2 4" xfId="12216" xr:uid="{A567D01D-5B52-4E9F-903A-829F0D27ACB2}"/>
    <cellStyle name="Comma 56 4 2 4 2" xfId="17452" xr:uid="{AF0D3113-18D1-4C2F-935A-9EC3D4581374}"/>
    <cellStyle name="Comma 56 4 2 4 2 2" xfId="27918" xr:uid="{219F54C9-800F-4784-8B1E-70ADA8A1C0EE}"/>
    <cellStyle name="Comma 56 4 2 4 2 2 2" xfId="49587" xr:uid="{70BE12E6-768A-47BE-804E-3D2E479B69D5}"/>
    <cellStyle name="Comma 56 4 2 4 2 3" xfId="39121" xr:uid="{418F81B8-59C5-4AF3-8C79-372BDADA7E5E}"/>
    <cellStyle name="Comma 56 4 2 4 3" xfId="22686" xr:uid="{D311189D-1268-4181-9944-37420D182562}"/>
    <cellStyle name="Comma 56 4 2 4 3 2" xfId="44355" xr:uid="{4B36F6FA-0B1E-404D-B8E2-3A17D81221C5}"/>
    <cellStyle name="Comma 56 4 2 4 4" xfId="33889" xr:uid="{34088256-6DF3-47C7-A0BA-22C6D9348731}"/>
    <cellStyle name="Comma 56 4 2 5" xfId="14459" xr:uid="{A23002A8-CC6F-43F4-B105-FF823004C426}"/>
    <cellStyle name="Comma 56 4 2 5 2" xfId="19691" xr:uid="{14CC70B3-7598-4362-A5A5-440832985F19}"/>
    <cellStyle name="Comma 56 4 2 5 2 2" xfId="30157" xr:uid="{4BE93222-8EE3-486D-BFB8-4966199E951B}"/>
    <cellStyle name="Comma 56 4 2 5 2 2 2" xfId="51826" xr:uid="{D497F2D0-016E-4FF5-9955-18833871D106}"/>
    <cellStyle name="Comma 56 4 2 5 2 3" xfId="41360" xr:uid="{041E5B62-2C7B-401A-B230-F980EB99D178}"/>
    <cellStyle name="Comma 56 4 2 5 3" xfId="24925" xr:uid="{22C91B61-EF4B-4F56-B1A9-341A56A779CE}"/>
    <cellStyle name="Comma 56 4 2 5 3 2" xfId="46594" xr:uid="{BD0F05B1-3172-471F-B85E-59009A182ECD}"/>
    <cellStyle name="Comma 56 4 2 5 4" xfId="36128" xr:uid="{AA215890-44B9-4B56-B0CB-EBB525707091}"/>
    <cellStyle name="Comma 56 4 2 6" xfId="15212" xr:uid="{7CF8BB93-870F-408D-B9E8-AD97CA82CEAB}"/>
    <cellStyle name="Comma 56 4 2 6 2" xfId="25678" xr:uid="{00C1D690-A4C3-4A6E-8044-82BE9062E13D}"/>
    <cellStyle name="Comma 56 4 2 6 2 2" xfId="47347" xr:uid="{51B560A3-91B2-46F5-B3AD-4359C0DD7CAF}"/>
    <cellStyle name="Comma 56 4 2 6 3" xfId="36881" xr:uid="{F4823A6A-D676-4063-8939-9D669A7480A8}"/>
    <cellStyle name="Comma 56 4 2 7" xfId="20446" xr:uid="{44FD866B-5431-4D0B-BBAD-1ED041861CA7}"/>
    <cellStyle name="Comma 56 4 2 7 2" xfId="42115" xr:uid="{D8CF58A9-C1AD-4F9E-89CA-9F2AE0D10E5B}"/>
    <cellStyle name="Comma 56 4 2 8" xfId="31649" xr:uid="{C8587160-62AB-4873-BF00-287A4B965373}"/>
    <cellStyle name="Comma 56 4 3" xfId="13714" xr:uid="{0D6B60AC-99DD-40A9-8FE1-686C26983CF3}"/>
    <cellStyle name="Comma 56 4 3 2" xfId="18946" xr:uid="{80815D27-AB6D-44AB-BC5D-0EDD133EEF11}"/>
    <cellStyle name="Comma 56 4 3 2 2" xfId="29412" xr:uid="{BCAB4D64-6510-4660-9C4F-9AC47E7A050F}"/>
    <cellStyle name="Comma 56 4 3 2 2 2" xfId="51081" xr:uid="{03D38680-C8D0-4536-9F45-DCD933CE218B}"/>
    <cellStyle name="Comma 56 4 3 2 3" xfId="40615" xr:uid="{7C974847-0C95-4D5F-8FC3-82D0F6D3D9EA}"/>
    <cellStyle name="Comma 56 4 3 3" xfId="24180" xr:uid="{5DF7E990-001C-4929-A1E3-595825072DF4}"/>
    <cellStyle name="Comma 56 4 3 3 2" xfId="45849" xr:uid="{E9C3D153-2062-4DC0-AB2C-53AAF22E2AE5}"/>
    <cellStyle name="Comma 56 4 3 4" xfId="35383" xr:uid="{3007E6D6-96E8-4C17-AA60-F6E752AECEBB}"/>
    <cellStyle name="Comma 56 4 4" xfId="30904" xr:uid="{F9F72120-5611-4FCD-BDD9-79B36644BAEE}"/>
    <cellStyle name="Comma 56 5" xfId="9586" xr:uid="{BCFA2112-C052-4D48-93F6-3F5781CEA0F9}"/>
    <cellStyle name="Comma 56 5 2" xfId="11095" xr:uid="{AE0E2A08-536D-4F99-80AB-E292C8FAFE69}"/>
    <cellStyle name="Comma 56 5 2 2" xfId="12589" xr:uid="{204B6D22-C89B-4B36-AECD-89FCB9082A28}"/>
    <cellStyle name="Comma 56 5 2 2 2" xfId="17825" xr:uid="{E3F517A0-DFE6-4B9C-AEB7-9EAC3E37203A}"/>
    <cellStyle name="Comma 56 5 2 2 2 2" xfId="28291" xr:uid="{22280AF3-37B8-4D53-9331-715554A4BFBA}"/>
    <cellStyle name="Comma 56 5 2 2 2 2 2" xfId="49960" xr:uid="{642796AB-44C1-4E41-9CAB-E79DA299DD8F}"/>
    <cellStyle name="Comma 56 5 2 2 2 3" xfId="39494" xr:uid="{F9DDE556-FD19-417D-8ED0-39DB807B88E7}"/>
    <cellStyle name="Comma 56 5 2 2 3" xfId="23059" xr:uid="{9F45F01E-3EFA-4993-81A5-154D8242B64D}"/>
    <cellStyle name="Comma 56 5 2 2 3 2" xfId="44728" xr:uid="{5C40C2EF-0E02-495A-817B-B39DDB2D64FE}"/>
    <cellStyle name="Comma 56 5 2 2 4" xfId="34262" xr:uid="{FD147C1C-180D-402B-B16A-CD0B168C4AC4}"/>
    <cellStyle name="Comma 56 5 2 3" xfId="16331" xr:uid="{22902AC9-3AFE-45E0-90AB-5C144A537850}"/>
    <cellStyle name="Comma 56 5 2 3 2" xfId="26797" xr:uid="{C3890063-61CF-4045-894B-F0D91C4AFEE8}"/>
    <cellStyle name="Comma 56 5 2 3 2 2" xfId="48466" xr:uid="{F33EEFCD-6122-4D6A-9818-F08D3BBE2685}"/>
    <cellStyle name="Comma 56 5 2 3 3" xfId="38000" xr:uid="{CC85C065-A843-4988-93A3-F3E7019FEEA1}"/>
    <cellStyle name="Comma 56 5 2 4" xfId="21565" xr:uid="{CE374144-F02E-4015-930D-7764F308ACFE}"/>
    <cellStyle name="Comma 56 5 2 4 2" xfId="43234" xr:uid="{7824AED4-8472-4A7E-BC29-876391A31C26}"/>
    <cellStyle name="Comma 56 5 2 5" xfId="32768" xr:uid="{D10EB017-9130-4A41-89F9-F4D33EB270BA}"/>
    <cellStyle name="Comma 56 5 3" xfId="10348" xr:uid="{E9982DEF-7CA3-4676-BC15-959F23FA8188}"/>
    <cellStyle name="Comma 56 5 3 2" xfId="15584" xr:uid="{5D41BC74-8DEA-47C7-916A-7DF4AD4BF0F5}"/>
    <cellStyle name="Comma 56 5 3 2 2" xfId="26050" xr:uid="{DD50229F-7920-4A04-9AB6-B3DF763AEF7A}"/>
    <cellStyle name="Comma 56 5 3 2 2 2" xfId="47719" xr:uid="{DEB6D2CA-7156-4ECA-AABC-96E3E2F05F98}"/>
    <cellStyle name="Comma 56 5 3 2 3" xfId="37253" xr:uid="{4452F5E1-6EDD-408A-8566-BD0AB719232E}"/>
    <cellStyle name="Comma 56 5 3 3" xfId="20818" xr:uid="{4A5C1094-98C9-4767-824F-3182BD7BF95B}"/>
    <cellStyle name="Comma 56 5 3 3 2" xfId="42487" xr:uid="{16C76E24-ED83-4C32-A61A-DF6CB01738BC}"/>
    <cellStyle name="Comma 56 5 3 4" xfId="32021" xr:uid="{71D4AD00-1E10-4FEF-A899-8371984016B3}"/>
    <cellStyle name="Comma 56 5 4" xfId="11842" xr:uid="{EE150880-E238-4E95-A7DD-0583E1FF816D}"/>
    <cellStyle name="Comma 56 5 4 2" xfId="17078" xr:uid="{8309DB62-F687-4A57-B856-D8F75A4E821B}"/>
    <cellStyle name="Comma 56 5 4 2 2" xfId="27544" xr:uid="{87B7BEA5-9889-4BED-8DF7-8DE6CB74527C}"/>
    <cellStyle name="Comma 56 5 4 2 2 2" xfId="49213" xr:uid="{D0BAE0A8-0ADA-4D60-AC3C-93AB871B8C90}"/>
    <cellStyle name="Comma 56 5 4 2 3" xfId="38747" xr:uid="{79F3C1FA-8BFA-4243-AD45-0CCA51F7748D}"/>
    <cellStyle name="Comma 56 5 4 3" xfId="22312" xr:uid="{592905AF-2CCA-4FE3-8816-378848C5607C}"/>
    <cellStyle name="Comma 56 5 4 3 2" xfId="43981" xr:uid="{84A8CD50-53C1-4782-903C-80E8B7283FA2}"/>
    <cellStyle name="Comma 56 5 4 4" xfId="33515" xr:uid="{02BA7418-DEFC-4B39-9A0F-5F7A69FEE0E2}"/>
    <cellStyle name="Comma 56 5 5" xfId="14085" xr:uid="{9C389F9D-283D-4B07-B170-A73516A9BEB1}"/>
    <cellStyle name="Comma 56 5 5 2" xfId="19317" xr:uid="{505264BB-95D5-49CC-92FD-E52A78A1B6EF}"/>
    <cellStyle name="Comma 56 5 5 2 2" xfId="29783" xr:uid="{FC876C57-B9AB-4E2C-B969-3FC62A3AC7E3}"/>
    <cellStyle name="Comma 56 5 5 2 2 2" xfId="51452" xr:uid="{5E92743B-DEF0-4AA1-ABD7-39EC9EE27404}"/>
    <cellStyle name="Comma 56 5 5 2 3" xfId="40986" xr:uid="{6CF8A368-DE8C-47BB-BC7F-464ED74BE668}"/>
    <cellStyle name="Comma 56 5 5 3" xfId="24551" xr:uid="{ED3367A3-4AA5-48FB-97C8-D055DA6465C6}"/>
    <cellStyle name="Comma 56 5 5 3 2" xfId="46220" xr:uid="{40E9C2DC-7569-4FD2-8FD8-E48D292CC894}"/>
    <cellStyle name="Comma 56 5 5 4" xfId="35754" xr:uid="{E0F68F14-CA96-45C7-86C3-C495DE3469D3}"/>
    <cellStyle name="Comma 56 5 6" xfId="14838" xr:uid="{911925B4-825A-480B-99F6-51A2197FB504}"/>
    <cellStyle name="Comma 56 5 6 2" xfId="25304" xr:uid="{34AD497B-9115-4707-846E-8C4FBBB4F353}"/>
    <cellStyle name="Comma 56 5 6 2 2" xfId="46973" xr:uid="{744D7A53-9916-4F84-AF44-105A69444798}"/>
    <cellStyle name="Comma 56 5 6 3" xfId="36507" xr:uid="{A4D9DAFF-F242-4C75-95E7-42C16118211B}"/>
    <cellStyle name="Comma 56 5 7" xfId="20072" xr:uid="{384B6FAF-C41A-426C-8C82-79BFD33B57E4}"/>
    <cellStyle name="Comma 56 5 7 2" xfId="41741" xr:uid="{FAEA9CC3-A04F-444F-9387-3AD78020CC9D}"/>
    <cellStyle name="Comma 56 5 8" xfId="31275" xr:uid="{77E62E41-74B9-4786-B04F-E833FB949FC7}"/>
    <cellStyle name="Comma 56 6" xfId="13343" xr:uid="{3F7A43E6-1D38-4D49-AD3B-C9026398754E}"/>
    <cellStyle name="Comma 56 6 2" xfId="18575" xr:uid="{20A5D9AB-AA8E-4597-A400-0DEA4C712D87}"/>
    <cellStyle name="Comma 56 6 2 2" xfId="29041" xr:uid="{D6246DE6-BD86-4E3A-A2F7-D88816DFFEDB}"/>
    <cellStyle name="Comma 56 6 2 2 2" xfId="50710" xr:uid="{710F617E-3BE3-41FC-8EC0-02E6DB222543}"/>
    <cellStyle name="Comma 56 6 2 3" xfId="40244" xr:uid="{3DF1E62E-DDC0-491A-B6FB-337C99381209}"/>
    <cellStyle name="Comma 56 6 3" xfId="23809" xr:uid="{A1644A86-3A43-4D19-B2C2-98184FB99725}"/>
    <cellStyle name="Comma 56 6 3 2" xfId="45478" xr:uid="{D1AD66FD-493B-4C59-9FCB-829CFB4B9E58}"/>
    <cellStyle name="Comma 56 6 4" xfId="35012" xr:uid="{785D792C-9ED5-4D14-9461-4CDED87C5878}"/>
    <cellStyle name="Comma 56 7" xfId="30533" xr:uid="{9CACFCA9-C3B6-42B1-8828-9EDFA63CBC64}"/>
    <cellStyle name="Comma 57" xfId="330" xr:uid="{00000000-0005-0000-0000-0000BB020000}"/>
    <cellStyle name="Comma 57 2" xfId="446" xr:uid="{00000000-0005-0000-0000-0000BC020000}"/>
    <cellStyle name="Comma 57 3" xfId="534" xr:uid="{00000000-0005-0000-0000-0000BD020000}"/>
    <cellStyle name="Comma 57 3 2" xfId="9307" xr:uid="{00000000-0005-0000-0000-0000BE020000}"/>
    <cellStyle name="Comma 57 3 2 2" xfId="10056" xr:uid="{500D48D1-B211-4992-974F-0FE630A80CAB}"/>
    <cellStyle name="Comma 57 3 2 2 2" xfId="11565" xr:uid="{26697318-75B5-418D-A8C9-E1CA1C1E91C5}"/>
    <cellStyle name="Comma 57 3 2 2 2 2" xfId="13059" xr:uid="{50993790-BE2E-40A8-AFCC-69437E4CBA7D}"/>
    <cellStyle name="Comma 57 3 2 2 2 2 2" xfId="18295" xr:uid="{44193807-0D0A-4050-9856-632F78A51F2E}"/>
    <cellStyle name="Comma 57 3 2 2 2 2 2 2" xfId="28761" xr:uid="{B03F721A-37F4-4929-95B3-BA9F3E760391}"/>
    <cellStyle name="Comma 57 3 2 2 2 2 2 2 2" xfId="50430" xr:uid="{DE2E9FF5-C89A-430E-9960-8E9431F78ADD}"/>
    <cellStyle name="Comma 57 3 2 2 2 2 2 3" xfId="39964" xr:uid="{A45FB8F8-4510-47FF-8160-25D37339A6EC}"/>
    <cellStyle name="Comma 57 3 2 2 2 2 3" xfId="23529" xr:uid="{17E8E924-91CC-4F14-8005-E345F2E8B69D}"/>
    <cellStyle name="Comma 57 3 2 2 2 2 3 2" xfId="45198" xr:uid="{A4ED26A8-7B18-43DA-AAA8-BBC30A6D98E8}"/>
    <cellStyle name="Comma 57 3 2 2 2 2 4" xfId="34732" xr:uid="{0C8FD08D-CC1F-4FE5-A113-1A0D29A7008B}"/>
    <cellStyle name="Comma 57 3 2 2 2 3" xfId="16801" xr:uid="{60A21A54-66C5-49B4-8008-725772421385}"/>
    <cellStyle name="Comma 57 3 2 2 2 3 2" xfId="27267" xr:uid="{B993AA04-70F3-46EF-883B-5A5203EDF137}"/>
    <cellStyle name="Comma 57 3 2 2 2 3 2 2" xfId="48936" xr:uid="{85D14D05-D56F-4111-96EC-BD41EBAC2D57}"/>
    <cellStyle name="Comma 57 3 2 2 2 3 3" xfId="38470" xr:uid="{8C433BCE-F28B-4C45-A36D-7899F40EC683}"/>
    <cellStyle name="Comma 57 3 2 2 2 4" xfId="22035" xr:uid="{B97C82C6-2324-4E43-BB9E-B99B2524E31B}"/>
    <cellStyle name="Comma 57 3 2 2 2 4 2" xfId="43704" xr:uid="{F1AEAB6F-7E4F-4838-9CB1-D3BAC6281BEE}"/>
    <cellStyle name="Comma 57 3 2 2 2 5" xfId="33238" xr:uid="{80BB782B-E6A6-47A4-97E3-D0B03B0D7923}"/>
    <cellStyle name="Comma 57 3 2 2 3" xfId="10818" xr:uid="{BDB0A07C-9FAF-4981-804F-33DF5E0CCC42}"/>
    <cellStyle name="Comma 57 3 2 2 3 2" xfId="16054" xr:uid="{BAD0CA67-C35E-4157-9874-13A13FA82056}"/>
    <cellStyle name="Comma 57 3 2 2 3 2 2" xfId="26520" xr:uid="{41A1D48E-A521-4C6D-B2F2-001C4C5C8690}"/>
    <cellStyle name="Comma 57 3 2 2 3 2 2 2" xfId="48189" xr:uid="{681EA51A-B6D9-442A-9668-65F979E95561}"/>
    <cellStyle name="Comma 57 3 2 2 3 2 3" xfId="37723" xr:uid="{7C3B5F11-B56D-4642-96B8-1126B6DA1AED}"/>
    <cellStyle name="Comma 57 3 2 2 3 3" xfId="21288" xr:uid="{313C75F6-390B-4D53-85E2-32735278E0E5}"/>
    <cellStyle name="Comma 57 3 2 2 3 3 2" xfId="42957" xr:uid="{FA7E29AF-1E2A-429F-A208-82BACA4772EA}"/>
    <cellStyle name="Comma 57 3 2 2 3 4" xfId="32491" xr:uid="{BD62EAA2-B302-44A1-B656-78FD4F534A17}"/>
    <cellStyle name="Comma 57 3 2 2 4" xfId="12312" xr:uid="{DF608E36-8333-4655-B995-D56B51D4BD7C}"/>
    <cellStyle name="Comma 57 3 2 2 4 2" xfId="17548" xr:uid="{032A3B83-D9A5-488B-BFDA-685CB8B27249}"/>
    <cellStyle name="Comma 57 3 2 2 4 2 2" xfId="28014" xr:uid="{AE71DFED-8DAF-49D0-BE4B-D7F4C8F4E0C6}"/>
    <cellStyle name="Comma 57 3 2 2 4 2 2 2" xfId="49683" xr:uid="{1FE7DA70-196E-408F-AB64-180924583C24}"/>
    <cellStyle name="Comma 57 3 2 2 4 2 3" xfId="39217" xr:uid="{99FDEFB0-497C-4F62-8B90-A54ECF713D05}"/>
    <cellStyle name="Comma 57 3 2 2 4 3" xfId="22782" xr:uid="{8CB646C5-CF68-45CE-8E9E-68AD2421A78C}"/>
    <cellStyle name="Comma 57 3 2 2 4 3 2" xfId="44451" xr:uid="{32B24EB2-BB98-4D9C-8C6D-A556DF5BB60B}"/>
    <cellStyle name="Comma 57 3 2 2 4 4" xfId="33985" xr:uid="{8601839E-4047-4D71-B4E7-2998DC0CE964}"/>
    <cellStyle name="Comma 57 3 2 2 5" xfId="14555" xr:uid="{28B87363-1792-4EC8-99BB-B34DE5312226}"/>
    <cellStyle name="Comma 57 3 2 2 5 2" xfId="19787" xr:uid="{A672BCE8-F4C0-4572-9244-C5A6AB1945DC}"/>
    <cellStyle name="Comma 57 3 2 2 5 2 2" xfId="30253" xr:uid="{50C93477-D51D-4BE6-A367-64680AD87620}"/>
    <cellStyle name="Comma 57 3 2 2 5 2 2 2" xfId="51922" xr:uid="{AA5E789A-FC48-4A85-80DD-2068EBC869DE}"/>
    <cellStyle name="Comma 57 3 2 2 5 2 3" xfId="41456" xr:uid="{D60FE8EA-3009-4823-9331-D759426548DE}"/>
    <cellStyle name="Comma 57 3 2 2 5 3" xfId="25021" xr:uid="{1E883BFA-85FD-4FFF-A732-5D657912478F}"/>
    <cellStyle name="Comma 57 3 2 2 5 3 2" xfId="46690" xr:uid="{9CBFB7B1-FF0F-413E-9FCB-999AC69C259A}"/>
    <cellStyle name="Comma 57 3 2 2 5 4" xfId="36224" xr:uid="{C2C584ED-3B0F-41BB-89EF-5F51ED512968}"/>
    <cellStyle name="Comma 57 3 2 2 6" xfId="15308" xr:uid="{07B9427F-EE40-4523-A3E9-0711D49E6817}"/>
    <cellStyle name="Comma 57 3 2 2 6 2" xfId="25774" xr:uid="{8DF4B53B-B49C-4C80-ADE9-5ED4994BA8A4}"/>
    <cellStyle name="Comma 57 3 2 2 6 2 2" xfId="47443" xr:uid="{3194B334-CB95-4F3E-BB8C-3093B34A7C90}"/>
    <cellStyle name="Comma 57 3 2 2 6 3" xfId="36977" xr:uid="{C3BA9E4E-E626-444A-967C-AC70A49AB5EF}"/>
    <cellStyle name="Comma 57 3 2 2 7" xfId="20542" xr:uid="{B163BBAA-AA72-4D32-BA13-5EC129285B05}"/>
    <cellStyle name="Comma 57 3 2 2 7 2" xfId="42211" xr:uid="{8363E94A-EE13-4573-BF98-6FCC8AD50A6A}"/>
    <cellStyle name="Comma 57 3 2 2 8" xfId="31745" xr:uid="{5DBFBAC9-9DF2-4E35-8CF7-69E9A07D67ED}"/>
    <cellStyle name="Comma 57 3 2 3" xfId="13810" xr:uid="{C7D48A61-A601-4CCD-B2D0-3A78F1E39192}"/>
    <cellStyle name="Comma 57 3 2 3 2" xfId="19042" xr:uid="{79B8EF5D-9679-4990-8C24-A2ECA0210745}"/>
    <cellStyle name="Comma 57 3 2 3 2 2" xfId="29508" xr:uid="{8B23DD88-3AF5-4944-B88B-58A90084DE35}"/>
    <cellStyle name="Comma 57 3 2 3 2 2 2" xfId="51177" xr:uid="{A9EF3A73-B864-4148-AA21-224503097C35}"/>
    <cellStyle name="Comma 57 3 2 3 2 3" xfId="40711" xr:uid="{FC71D9EC-1B96-4685-AFDF-EF58DC2BD2B2}"/>
    <cellStyle name="Comma 57 3 2 3 3" xfId="24276" xr:uid="{C4AF7C37-3B53-43C8-9300-5C645996476C}"/>
    <cellStyle name="Comma 57 3 2 3 3 2" xfId="45945" xr:uid="{1BD26903-E787-4E45-8EC0-9E940113603C}"/>
    <cellStyle name="Comma 57 3 2 3 4" xfId="35479" xr:uid="{E3C900B7-AAD4-48BA-8525-A6CE7E231AB5}"/>
    <cellStyle name="Comma 57 3 2 4" xfId="31000" xr:uid="{3FA82F41-2339-4441-B7FB-616A081FD879}"/>
    <cellStyle name="Comma 57 3 3" xfId="9682" xr:uid="{63444FB1-D5B5-4B5B-A5F5-B498C58A57B9}"/>
    <cellStyle name="Comma 57 3 3 2" xfId="11191" xr:uid="{FB134B78-F5FF-42C6-9D27-47B8B11F5B1B}"/>
    <cellStyle name="Comma 57 3 3 2 2" xfId="12685" xr:uid="{0041559A-10EE-4CEB-9CAB-824981270D03}"/>
    <cellStyle name="Comma 57 3 3 2 2 2" xfId="17921" xr:uid="{DD2E8A82-89A3-4AA9-B42F-61002234A6E9}"/>
    <cellStyle name="Comma 57 3 3 2 2 2 2" xfId="28387" xr:uid="{C3B183A3-1454-4E24-ACB2-E517EFA2FF61}"/>
    <cellStyle name="Comma 57 3 3 2 2 2 2 2" xfId="50056" xr:uid="{1966CD8F-679D-413C-9210-8D0D58F2F4B0}"/>
    <cellStyle name="Comma 57 3 3 2 2 2 3" xfId="39590" xr:uid="{3FAD890D-D878-4F71-A4D4-F597C54E144C}"/>
    <cellStyle name="Comma 57 3 3 2 2 3" xfId="23155" xr:uid="{C8D68D41-B185-4C04-A135-25AC8EB11C79}"/>
    <cellStyle name="Comma 57 3 3 2 2 3 2" xfId="44824" xr:uid="{0C6D2817-04E4-4BB2-AE07-3A39C49AC7E0}"/>
    <cellStyle name="Comma 57 3 3 2 2 4" xfId="34358" xr:uid="{3C09C3C8-EEBC-4C41-9ECF-C34C3C4EA457}"/>
    <cellStyle name="Comma 57 3 3 2 3" xfId="16427" xr:uid="{2EB9C3CE-ACD5-4FFA-AF23-9F183A285D77}"/>
    <cellStyle name="Comma 57 3 3 2 3 2" xfId="26893" xr:uid="{39147250-0245-40AD-9FC8-B8CAF3E6C440}"/>
    <cellStyle name="Comma 57 3 3 2 3 2 2" xfId="48562" xr:uid="{57376816-06CA-4D3C-8F52-7F272FF1A2FE}"/>
    <cellStyle name="Comma 57 3 3 2 3 3" xfId="38096" xr:uid="{1B1F4BBB-94A6-40E6-8BFF-36826BCB8418}"/>
    <cellStyle name="Comma 57 3 3 2 4" xfId="21661" xr:uid="{476F3C00-7F58-4316-8AB8-1523711E1B9B}"/>
    <cellStyle name="Comma 57 3 3 2 4 2" xfId="43330" xr:uid="{17E1B781-DBEA-4CA6-ABFC-F130324137AD}"/>
    <cellStyle name="Comma 57 3 3 2 5" xfId="32864" xr:uid="{E5DD8A89-39FD-44F1-831A-E47362EDBC7E}"/>
    <cellStyle name="Comma 57 3 3 3" xfId="10444" xr:uid="{41ED32A2-CEEB-4289-902D-107F31D2721C}"/>
    <cellStyle name="Comma 57 3 3 3 2" xfId="15680" xr:uid="{DE7DF1D5-19BA-435B-A861-57B02A1E61FD}"/>
    <cellStyle name="Comma 57 3 3 3 2 2" xfId="26146" xr:uid="{04B6CC1D-F824-4FC0-822F-EE8F6094B98D}"/>
    <cellStyle name="Comma 57 3 3 3 2 2 2" xfId="47815" xr:uid="{169EFE41-7454-4BCE-B5EA-52E5A20A5C31}"/>
    <cellStyle name="Comma 57 3 3 3 2 3" xfId="37349" xr:uid="{B018CB3C-01AB-4EB0-8192-043873A5A4E0}"/>
    <cellStyle name="Comma 57 3 3 3 3" xfId="20914" xr:uid="{E93896AA-6C4A-4B33-AE79-D89AC0BA31C5}"/>
    <cellStyle name="Comma 57 3 3 3 3 2" xfId="42583" xr:uid="{3BD14A4B-135A-444A-983B-9958EB747967}"/>
    <cellStyle name="Comma 57 3 3 3 4" xfId="32117" xr:uid="{61712CE6-15CB-43F4-9A0C-E5657CA1BAC9}"/>
    <cellStyle name="Comma 57 3 3 4" xfId="11938" xr:uid="{3CE54A94-5F53-42AC-B24D-BF261991B4B6}"/>
    <cellStyle name="Comma 57 3 3 4 2" xfId="17174" xr:uid="{062831EA-4A43-4C90-A3C6-3D2E393189D0}"/>
    <cellStyle name="Comma 57 3 3 4 2 2" xfId="27640" xr:uid="{651CFF80-F353-4DFB-B015-1759BA68B1F4}"/>
    <cellStyle name="Comma 57 3 3 4 2 2 2" xfId="49309" xr:uid="{4E193967-E0AF-4D44-AFDC-AACF6B64519F}"/>
    <cellStyle name="Comma 57 3 3 4 2 3" xfId="38843" xr:uid="{19FAA149-1A2C-4C2F-B51E-0C4FB8DF8728}"/>
    <cellStyle name="Comma 57 3 3 4 3" xfId="22408" xr:uid="{F0795C43-A50D-44DE-A71B-59F2D863F09A}"/>
    <cellStyle name="Comma 57 3 3 4 3 2" xfId="44077" xr:uid="{130BE6A2-8C3D-46D7-927E-C8915E8F1850}"/>
    <cellStyle name="Comma 57 3 3 4 4" xfId="33611" xr:uid="{4A382943-9280-498B-A4CF-1B41B510C258}"/>
    <cellStyle name="Comma 57 3 3 5" xfId="14181" xr:uid="{E36AE844-4E01-4694-9B15-20D3241E3DFA}"/>
    <cellStyle name="Comma 57 3 3 5 2" xfId="19413" xr:uid="{2D7B1D49-0C43-42A2-8BE7-24A1FF731947}"/>
    <cellStyle name="Comma 57 3 3 5 2 2" xfId="29879" xr:uid="{D945C8CA-C721-413A-B2CD-27C59720C0F1}"/>
    <cellStyle name="Comma 57 3 3 5 2 2 2" xfId="51548" xr:uid="{AABA5EE1-6836-4548-98F2-550020E0A295}"/>
    <cellStyle name="Comma 57 3 3 5 2 3" xfId="41082" xr:uid="{1CFCA6A1-F112-4944-973C-4A89E4ED714F}"/>
    <cellStyle name="Comma 57 3 3 5 3" xfId="24647" xr:uid="{4B6D10A7-6297-4E2D-A321-907E7333CAE5}"/>
    <cellStyle name="Comma 57 3 3 5 3 2" xfId="46316" xr:uid="{8446A1AE-F71E-4059-8D94-FF15FAB857D7}"/>
    <cellStyle name="Comma 57 3 3 5 4" xfId="35850" xr:uid="{2301E7A5-E16D-44CB-A93C-964B7DCF2E7E}"/>
    <cellStyle name="Comma 57 3 3 6" xfId="14934" xr:uid="{C71EF792-E42F-48EA-974C-0DAAE036D32D}"/>
    <cellStyle name="Comma 57 3 3 6 2" xfId="25400" xr:uid="{FC8358E7-8B3A-4508-B06E-591A9D9C1747}"/>
    <cellStyle name="Comma 57 3 3 6 2 2" xfId="47069" xr:uid="{08F24EF9-F319-4E26-AC0D-C7CE88EF3297}"/>
    <cellStyle name="Comma 57 3 3 6 3" xfId="36603" xr:uid="{418D5B86-14B7-4505-9F9B-1A7C275A5565}"/>
    <cellStyle name="Comma 57 3 3 7" xfId="20168" xr:uid="{10DD5D58-B3DC-4911-856C-24C3BD720CB7}"/>
    <cellStyle name="Comma 57 3 3 7 2" xfId="41837" xr:uid="{9B3E0C2A-7778-41B6-B0F9-B4767A026FCC}"/>
    <cellStyle name="Comma 57 3 3 8" xfId="31371" xr:uid="{3BE2FF9E-BD55-4EDD-94F9-229688DBABA9}"/>
    <cellStyle name="Comma 57 3 4" xfId="13439" xr:uid="{75B854D8-C7E1-4BC8-BEC8-A2233A6E674B}"/>
    <cellStyle name="Comma 57 3 4 2" xfId="18671" xr:uid="{2DD94C00-0A96-4479-8359-5D7615DB46D6}"/>
    <cellStyle name="Comma 57 3 4 2 2" xfId="29137" xr:uid="{ADDA30E3-D013-4468-B24E-7CB534E58722}"/>
    <cellStyle name="Comma 57 3 4 2 2 2" xfId="50806" xr:uid="{092FBD64-E3EA-48B3-8637-2BAF9A99E400}"/>
    <cellStyle name="Comma 57 3 4 2 3" xfId="40340" xr:uid="{268E5CC4-56AE-45D0-B86D-3F34F637A07B}"/>
    <cellStyle name="Comma 57 3 4 3" xfId="23905" xr:uid="{9E130EE4-8585-4294-AA6E-459113A6F40F}"/>
    <cellStyle name="Comma 57 3 4 3 2" xfId="45574" xr:uid="{08A36425-5EB3-4053-BD44-BD83407569EC}"/>
    <cellStyle name="Comma 57 3 4 4" xfId="35108" xr:uid="{11A54113-5767-4E49-B82B-59FFCB4929AD}"/>
    <cellStyle name="Comma 57 3 5" xfId="30629" xr:uid="{0ADEC300-81A8-4897-926F-60FF3EE18E0C}"/>
    <cellStyle name="Comma 57 4" xfId="9204" xr:uid="{00000000-0005-0000-0000-0000BF020000}"/>
    <cellStyle name="Comma 57 4 2" xfId="9953" xr:uid="{A249FD10-5F0B-4626-A2AD-7098611DF74E}"/>
    <cellStyle name="Comma 57 4 2 2" xfId="11462" xr:uid="{49F5A5EB-0E48-4A0B-AD8E-DFAFB4D9C16C}"/>
    <cellStyle name="Comma 57 4 2 2 2" xfId="12956" xr:uid="{CE8CD940-1212-4C22-BAD2-2D5B7B60855B}"/>
    <cellStyle name="Comma 57 4 2 2 2 2" xfId="18192" xr:uid="{12CA5EE1-704D-4676-8F0F-28BC337A5728}"/>
    <cellStyle name="Comma 57 4 2 2 2 2 2" xfId="28658" xr:uid="{5A3AC10C-9EFD-4289-93E9-F5A1141E52E5}"/>
    <cellStyle name="Comma 57 4 2 2 2 2 2 2" xfId="50327" xr:uid="{1B0BED47-A5F8-45DB-9DA7-313127BC9F7F}"/>
    <cellStyle name="Comma 57 4 2 2 2 2 3" xfId="39861" xr:uid="{DDDD08E1-E6B7-4DF1-83D9-E0B1B7968286}"/>
    <cellStyle name="Comma 57 4 2 2 2 3" xfId="23426" xr:uid="{103AE60F-F15F-4C3A-B68B-0D9A69EFAA2C}"/>
    <cellStyle name="Comma 57 4 2 2 2 3 2" xfId="45095" xr:uid="{916AF99A-CCE1-4996-9D00-14217594BE1C}"/>
    <cellStyle name="Comma 57 4 2 2 2 4" xfId="34629" xr:uid="{991B9F4B-D4C4-40BB-BD94-AC5FF92FE25D}"/>
    <cellStyle name="Comma 57 4 2 2 3" xfId="16698" xr:uid="{502EC449-48C5-4A66-857E-6359E9E99625}"/>
    <cellStyle name="Comma 57 4 2 2 3 2" xfId="27164" xr:uid="{A4010DB7-7DFD-4859-9D6E-15D6F76E0FD8}"/>
    <cellStyle name="Comma 57 4 2 2 3 2 2" xfId="48833" xr:uid="{5A486EC4-E054-488C-881A-4964E89CB620}"/>
    <cellStyle name="Comma 57 4 2 2 3 3" xfId="38367" xr:uid="{173F0865-ECCE-4C9F-B202-3947DBB71575}"/>
    <cellStyle name="Comma 57 4 2 2 4" xfId="21932" xr:uid="{E8C34DF6-A389-4AE2-BC69-368C99C9506E}"/>
    <cellStyle name="Comma 57 4 2 2 4 2" xfId="43601" xr:uid="{BC5D1417-9490-4A14-AB2A-1E6A24B5C288}"/>
    <cellStyle name="Comma 57 4 2 2 5" xfId="33135" xr:uid="{B3CE32FA-8FA0-48C9-83C0-B16D75B7B24B}"/>
    <cellStyle name="Comma 57 4 2 3" xfId="10715" xr:uid="{1B0BFDB1-B560-4A35-98A7-5B288B685FD7}"/>
    <cellStyle name="Comma 57 4 2 3 2" xfId="15951" xr:uid="{6F0B15A8-FB43-42AB-9EAB-45DC42E5822B}"/>
    <cellStyle name="Comma 57 4 2 3 2 2" xfId="26417" xr:uid="{D3A03C9C-4F9F-49C5-9D88-48551D7CE867}"/>
    <cellStyle name="Comma 57 4 2 3 2 2 2" xfId="48086" xr:uid="{3D7B6B3C-FA66-4CF3-B856-C4CA356987D1}"/>
    <cellStyle name="Comma 57 4 2 3 2 3" xfId="37620" xr:uid="{E56D7A65-53B7-48EF-A697-77CBDB0A3556}"/>
    <cellStyle name="Comma 57 4 2 3 3" xfId="21185" xr:uid="{16A6EC9E-92F5-42ED-ACB0-0FB9CC99887A}"/>
    <cellStyle name="Comma 57 4 2 3 3 2" xfId="42854" xr:uid="{A5F44943-7F64-4447-A43B-C357F05EECB0}"/>
    <cellStyle name="Comma 57 4 2 3 4" xfId="32388" xr:uid="{63A27808-24AF-4472-8F11-F59A76EF1093}"/>
    <cellStyle name="Comma 57 4 2 4" xfId="12209" xr:uid="{38CB205E-7ACB-4721-A676-1B79D24B89F4}"/>
    <cellStyle name="Comma 57 4 2 4 2" xfId="17445" xr:uid="{6599D84E-976C-45F4-8A38-4270107A7B13}"/>
    <cellStyle name="Comma 57 4 2 4 2 2" xfId="27911" xr:uid="{F323723C-F57F-4A92-AF19-A99249966391}"/>
    <cellStyle name="Comma 57 4 2 4 2 2 2" xfId="49580" xr:uid="{AEA729BF-C219-43F1-A4F4-E01209D9A1B7}"/>
    <cellStyle name="Comma 57 4 2 4 2 3" xfId="39114" xr:uid="{44F3E489-1003-4939-8743-45AB4C3F7837}"/>
    <cellStyle name="Comma 57 4 2 4 3" xfId="22679" xr:uid="{B2085615-3482-4A49-91DB-92A2F501FF92}"/>
    <cellStyle name="Comma 57 4 2 4 3 2" xfId="44348" xr:uid="{B4D4DFB5-43F5-42C2-9341-3C9CC5D871B7}"/>
    <cellStyle name="Comma 57 4 2 4 4" xfId="33882" xr:uid="{A5B2F0E5-457E-4488-B929-412133FCDA05}"/>
    <cellStyle name="Comma 57 4 2 5" xfId="14452" xr:uid="{40433AD5-2CAA-4D67-89A3-7472F132BC10}"/>
    <cellStyle name="Comma 57 4 2 5 2" xfId="19684" xr:uid="{342E0E2F-099F-463A-8F18-1F9BB50A2B0F}"/>
    <cellStyle name="Comma 57 4 2 5 2 2" xfId="30150" xr:uid="{E64ACAA0-13BC-4AF5-9F18-F1201047C2B7}"/>
    <cellStyle name="Comma 57 4 2 5 2 2 2" xfId="51819" xr:uid="{36A6F88A-B3C6-4A4A-A5B4-FFDEBD938B3F}"/>
    <cellStyle name="Comma 57 4 2 5 2 3" xfId="41353" xr:uid="{46316BB6-CD99-407C-B603-2CB3679DEBCF}"/>
    <cellStyle name="Comma 57 4 2 5 3" xfId="24918" xr:uid="{689C51D6-B1EA-4ECF-A061-853CB6886B89}"/>
    <cellStyle name="Comma 57 4 2 5 3 2" xfId="46587" xr:uid="{1899846C-E0C0-4D38-A6BF-C7638650AF3C}"/>
    <cellStyle name="Comma 57 4 2 5 4" xfId="36121" xr:uid="{0A3EAD69-81C7-493E-9E9F-350914165E74}"/>
    <cellStyle name="Comma 57 4 2 6" xfId="15205" xr:uid="{46B8A4CE-4822-4869-A617-8AC65E0B1842}"/>
    <cellStyle name="Comma 57 4 2 6 2" xfId="25671" xr:uid="{E2A9A3B0-6F50-4A4D-97F7-D1393A1A5915}"/>
    <cellStyle name="Comma 57 4 2 6 2 2" xfId="47340" xr:uid="{5A1EAB49-3C8F-4FA5-AEF0-2D700B17C7F3}"/>
    <cellStyle name="Comma 57 4 2 6 3" xfId="36874" xr:uid="{91E4D8DD-59E2-4121-B974-EAD46F9ABE76}"/>
    <cellStyle name="Comma 57 4 2 7" xfId="20439" xr:uid="{E910D19D-94C2-49D0-8A8A-4460ACF52D94}"/>
    <cellStyle name="Comma 57 4 2 7 2" xfId="42108" xr:uid="{33214335-9DAC-43BA-AE56-5FF134C26134}"/>
    <cellStyle name="Comma 57 4 2 8" xfId="31642" xr:uid="{C065BD49-F872-4FFC-B86E-2C1F8F316ABB}"/>
    <cellStyle name="Comma 57 4 3" xfId="13707" xr:uid="{FEA5E64D-3931-4768-953A-B9FC95617EF1}"/>
    <cellStyle name="Comma 57 4 3 2" xfId="18939" xr:uid="{EDA980FC-4EEE-4DEA-AAA4-A635EC6EAABB}"/>
    <cellStyle name="Comma 57 4 3 2 2" xfId="29405" xr:uid="{A333CFC8-4DC2-44A3-988A-7DB51A40991E}"/>
    <cellStyle name="Comma 57 4 3 2 2 2" xfId="51074" xr:uid="{ADE504E1-21B8-49DD-9C2F-1A858EC6B553}"/>
    <cellStyle name="Comma 57 4 3 2 3" xfId="40608" xr:uid="{2D923A3B-D328-46C3-8D7C-6E62FD10ECF1}"/>
    <cellStyle name="Comma 57 4 3 3" xfId="24173" xr:uid="{74A41EE4-E584-4267-B4C0-AA228901BECA}"/>
    <cellStyle name="Comma 57 4 3 3 2" xfId="45842" xr:uid="{9325AEED-2142-4EA2-AEE7-85055E773A01}"/>
    <cellStyle name="Comma 57 4 3 4" xfId="35376" xr:uid="{091BE233-BAB3-4973-A3AE-9E99D04DC971}"/>
    <cellStyle name="Comma 57 4 4" xfId="30897" xr:uid="{77D41178-A913-4702-9365-DBD19C6D6165}"/>
    <cellStyle name="Comma 57 5" xfId="9579" xr:uid="{3275CEB3-724C-4126-9169-A1866306C12A}"/>
    <cellStyle name="Comma 57 5 2" xfId="11088" xr:uid="{A0BC4FCE-DCD7-495D-BF78-A3C9EBCEE0D7}"/>
    <cellStyle name="Comma 57 5 2 2" xfId="12582" xr:uid="{42CCF758-4941-462C-B53C-762B642867A4}"/>
    <cellStyle name="Comma 57 5 2 2 2" xfId="17818" xr:uid="{C4D64440-754E-4225-B8D1-5AB7FF7DCA04}"/>
    <cellStyle name="Comma 57 5 2 2 2 2" xfId="28284" xr:uid="{59BE1B78-8FF0-47F9-A3C1-F2818863655B}"/>
    <cellStyle name="Comma 57 5 2 2 2 2 2" xfId="49953" xr:uid="{5DA9AC7E-7938-4830-930B-5A4250E4257C}"/>
    <cellStyle name="Comma 57 5 2 2 2 3" xfId="39487" xr:uid="{8AE91493-737A-4D4A-8EC0-AF150A6A3ABC}"/>
    <cellStyle name="Comma 57 5 2 2 3" xfId="23052" xr:uid="{87AA564D-D444-455B-802A-077F89821833}"/>
    <cellStyle name="Comma 57 5 2 2 3 2" xfId="44721" xr:uid="{D98A8E3F-BE52-42F9-8F85-0C6F275703B4}"/>
    <cellStyle name="Comma 57 5 2 2 4" xfId="34255" xr:uid="{105CF853-60D9-4AE9-8C9F-A51257D962CC}"/>
    <cellStyle name="Comma 57 5 2 3" xfId="16324" xr:uid="{F8F3E68F-A190-4790-A342-C71E9FE2940A}"/>
    <cellStyle name="Comma 57 5 2 3 2" xfId="26790" xr:uid="{A18A1C07-33B7-4DA9-86AB-70F5119E1A8E}"/>
    <cellStyle name="Comma 57 5 2 3 2 2" xfId="48459" xr:uid="{94B3582F-2C9B-4440-A832-3AC20024D0CC}"/>
    <cellStyle name="Comma 57 5 2 3 3" xfId="37993" xr:uid="{87E44913-0343-45F4-83C3-B3E089B4B0B2}"/>
    <cellStyle name="Comma 57 5 2 4" xfId="21558" xr:uid="{18C3FC86-CD1F-42B0-9D06-60DF668455FF}"/>
    <cellStyle name="Comma 57 5 2 4 2" xfId="43227" xr:uid="{F88DC889-6D2B-461B-9079-8F83CF8B1445}"/>
    <cellStyle name="Comma 57 5 2 5" xfId="32761" xr:uid="{C3DAAC07-C504-403C-B88E-EE29954300DA}"/>
    <cellStyle name="Comma 57 5 3" xfId="10341" xr:uid="{C50CFAD1-D913-4246-8457-5C2C57E637FD}"/>
    <cellStyle name="Comma 57 5 3 2" xfId="15577" xr:uid="{38FA0D21-A933-4071-8349-BB98728E7E69}"/>
    <cellStyle name="Comma 57 5 3 2 2" xfId="26043" xr:uid="{3F33CED5-A69C-4C58-A2C2-215E5896D6A4}"/>
    <cellStyle name="Comma 57 5 3 2 2 2" xfId="47712" xr:uid="{2E54FE7C-E605-4E1C-9777-E56B706AB4CD}"/>
    <cellStyle name="Comma 57 5 3 2 3" xfId="37246" xr:uid="{87050BF3-9351-47D2-86F7-F1C7B222AD24}"/>
    <cellStyle name="Comma 57 5 3 3" xfId="20811" xr:uid="{FEE8822C-A388-49B7-B54F-943941D5905E}"/>
    <cellStyle name="Comma 57 5 3 3 2" xfId="42480" xr:uid="{D43FEAF9-505B-4E1C-8BB7-51ACD80306C5}"/>
    <cellStyle name="Comma 57 5 3 4" xfId="32014" xr:uid="{667C54BE-B4B7-48BA-95E7-DF03683F0D14}"/>
    <cellStyle name="Comma 57 5 4" xfId="11835" xr:uid="{74A6333A-C806-4CC2-B17C-776323BD9597}"/>
    <cellStyle name="Comma 57 5 4 2" xfId="17071" xr:uid="{832F1F93-046E-4A65-A26C-C5F5AD75EF86}"/>
    <cellStyle name="Comma 57 5 4 2 2" xfId="27537" xr:uid="{065E40F3-77BB-45B7-B540-DF4409743975}"/>
    <cellStyle name="Comma 57 5 4 2 2 2" xfId="49206" xr:uid="{DED05434-1E9C-4FD0-BEA7-595F7582C330}"/>
    <cellStyle name="Comma 57 5 4 2 3" xfId="38740" xr:uid="{C7B9AEF2-CF36-4A29-BA8C-0A8C8BDF4D10}"/>
    <cellStyle name="Comma 57 5 4 3" xfId="22305" xr:uid="{F1BF5998-C341-4C3F-AC9D-E108D2495274}"/>
    <cellStyle name="Comma 57 5 4 3 2" xfId="43974" xr:uid="{2C6A985D-A230-4CC9-9483-96B05851630D}"/>
    <cellStyle name="Comma 57 5 4 4" xfId="33508" xr:uid="{C0426980-2EF1-476E-B095-5F14FE21D86D}"/>
    <cellStyle name="Comma 57 5 5" xfId="14078" xr:uid="{4899BC7B-2097-4559-8BD2-50BF918C579F}"/>
    <cellStyle name="Comma 57 5 5 2" xfId="19310" xr:uid="{4C855E00-2AA7-4798-B061-3F7117230C7D}"/>
    <cellStyle name="Comma 57 5 5 2 2" xfId="29776" xr:uid="{38A8C9F6-EC9A-4F56-A099-FC61E9E2BF0A}"/>
    <cellStyle name="Comma 57 5 5 2 2 2" xfId="51445" xr:uid="{5B978831-9C2A-4F4A-9479-CEF220039EB9}"/>
    <cellStyle name="Comma 57 5 5 2 3" xfId="40979" xr:uid="{6FE63170-9FB5-4313-AA22-AB6CBB9FDC78}"/>
    <cellStyle name="Comma 57 5 5 3" xfId="24544" xr:uid="{7F1BDF81-F841-46FC-BC76-F3BBA80AD41B}"/>
    <cellStyle name="Comma 57 5 5 3 2" xfId="46213" xr:uid="{4BC1712D-43FB-4765-869B-D23FAD877520}"/>
    <cellStyle name="Comma 57 5 5 4" xfId="35747" xr:uid="{6701BBEF-6015-4A73-8073-0894A76AF530}"/>
    <cellStyle name="Comma 57 5 6" xfId="14831" xr:uid="{0F532B1F-94EB-45E8-9606-DA1117F25DC5}"/>
    <cellStyle name="Comma 57 5 6 2" xfId="25297" xr:uid="{5C806543-2ABA-4FA9-9111-2912B20B46FE}"/>
    <cellStyle name="Comma 57 5 6 2 2" xfId="46966" xr:uid="{FA0E7CA7-7CD1-4D45-A053-BC6CD63D948E}"/>
    <cellStyle name="Comma 57 5 6 3" xfId="36500" xr:uid="{2883B84F-850A-4701-91D9-6ABC6BC128DC}"/>
    <cellStyle name="Comma 57 5 7" xfId="20065" xr:uid="{F60D3047-9A92-4363-97A7-63C456EC29D1}"/>
    <cellStyle name="Comma 57 5 7 2" xfId="41734" xr:uid="{03F1D3B3-195C-46CA-A4C6-443EC7FB7C02}"/>
    <cellStyle name="Comma 57 5 8" xfId="31268" xr:uid="{3D8A7AF9-65ED-41A9-9024-756BAF314B8B}"/>
    <cellStyle name="Comma 57 6" xfId="13336" xr:uid="{80FBC022-478C-4633-AF98-67609DA2B4D3}"/>
    <cellStyle name="Comma 57 6 2" xfId="18568" xr:uid="{7F0E7B95-ABB6-4E95-916B-2BD9D4762459}"/>
    <cellStyle name="Comma 57 6 2 2" xfId="29034" xr:uid="{AF852555-DB95-4412-897A-525E2AFE55A0}"/>
    <cellStyle name="Comma 57 6 2 2 2" xfId="50703" xr:uid="{7F577E36-5EEA-4B4E-ADB3-8EEF4401E29C}"/>
    <cellStyle name="Comma 57 6 2 3" xfId="40237" xr:uid="{3A9CFD8F-D248-4C15-9FC2-9C3ADB898B61}"/>
    <cellStyle name="Comma 57 6 3" xfId="23802" xr:uid="{84B69696-C15B-4927-8548-E4E338921910}"/>
    <cellStyle name="Comma 57 6 3 2" xfId="45471" xr:uid="{842FFB4E-192C-43FB-841F-A8FCDF34175D}"/>
    <cellStyle name="Comma 57 6 4" xfId="35005" xr:uid="{43AB9A91-BC8F-4E1E-9E18-31E5246F65F2}"/>
    <cellStyle name="Comma 57 7" xfId="30526" xr:uid="{45C0F94A-EE2B-4A69-B023-F8426428A362}"/>
    <cellStyle name="Comma 58" xfId="343" xr:uid="{00000000-0005-0000-0000-0000C0020000}"/>
    <cellStyle name="Comma 58 2" xfId="477" xr:uid="{00000000-0005-0000-0000-0000C1020000}"/>
    <cellStyle name="Comma 58 3" xfId="547" xr:uid="{00000000-0005-0000-0000-0000C2020000}"/>
    <cellStyle name="Comma 58 3 2" xfId="9320" xr:uid="{00000000-0005-0000-0000-0000C3020000}"/>
    <cellStyle name="Comma 58 3 2 2" xfId="10069" xr:uid="{B063F292-7011-487B-AEDD-D6050229E127}"/>
    <cellStyle name="Comma 58 3 2 2 2" xfId="11578" xr:uid="{A00E69AA-61F7-4C0E-8435-568351B49F16}"/>
    <cellStyle name="Comma 58 3 2 2 2 2" xfId="13072" xr:uid="{ED63018D-3BFE-45D1-92E6-B7464126BCCA}"/>
    <cellStyle name="Comma 58 3 2 2 2 2 2" xfId="18308" xr:uid="{1226B2AB-D7C6-4921-A776-602B552401CD}"/>
    <cellStyle name="Comma 58 3 2 2 2 2 2 2" xfId="28774" xr:uid="{F4B35383-9E75-4215-9788-0C66245EAF42}"/>
    <cellStyle name="Comma 58 3 2 2 2 2 2 2 2" xfId="50443" xr:uid="{E5BF7F8E-1B18-4A8C-843F-9FC7E663A005}"/>
    <cellStyle name="Comma 58 3 2 2 2 2 2 3" xfId="39977" xr:uid="{0D890E09-E872-437B-BAE6-A3A522C040C9}"/>
    <cellStyle name="Comma 58 3 2 2 2 2 3" xfId="23542" xr:uid="{0B77CECD-EDD8-4CD5-BF56-3AD80EC950CF}"/>
    <cellStyle name="Comma 58 3 2 2 2 2 3 2" xfId="45211" xr:uid="{019B8A2E-5300-4CDA-B86E-87199C7D5A87}"/>
    <cellStyle name="Comma 58 3 2 2 2 2 4" xfId="34745" xr:uid="{B88133BE-38FD-44A6-AAA2-8A570AAA4F78}"/>
    <cellStyle name="Comma 58 3 2 2 2 3" xfId="16814" xr:uid="{0CA9486D-2BE4-4091-BC80-FDE163CEC2FC}"/>
    <cellStyle name="Comma 58 3 2 2 2 3 2" xfId="27280" xr:uid="{F0979B4A-060D-44D1-85FE-8EB9C0946081}"/>
    <cellStyle name="Comma 58 3 2 2 2 3 2 2" xfId="48949" xr:uid="{FF2FE495-1856-4D77-98DB-48BB90D49A84}"/>
    <cellStyle name="Comma 58 3 2 2 2 3 3" xfId="38483" xr:uid="{F42BB265-1E73-4541-A1FC-2C98962648D6}"/>
    <cellStyle name="Comma 58 3 2 2 2 4" xfId="22048" xr:uid="{B5D18910-10C5-47F8-9B73-2433BAB86966}"/>
    <cellStyle name="Comma 58 3 2 2 2 4 2" xfId="43717" xr:uid="{F2821344-BC97-4C69-A1D8-13E2AA20DC54}"/>
    <cellStyle name="Comma 58 3 2 2 2 5" xfId="33251" xr:uid="{5DB91F8A-913A-4514-9A31-8DBE2654E3A6}"/>
    <cellStyle name="Comma 58 3 2 2 3" xfId="10831" xr:uid="{724149A8-0DB1-47D3-AB08-87A9C918B5B3}"/>
    <cellStyle name="Comma 58 3 2 2 3 2" xfId="16067" xr:uid="{F1D8E90D-641B-456B-BC56-02D3AA2DB682}"/>
    <cellStyle name="Comma 58 3 2 2 3 2 2" xfId="26533" xr:uid="{09B01D0A-09EE-4B15-AA66-B6BA2AC3C865}"/>
    <cellStyle name="Comma 58 3 2 2 3 2 2 2" xfId="48202" xr:uid="{566E734D-B45C-40DB-B1BE-05AF7D45316D}"/>
    <cellStyle name="Comma 58 3 2 2 3 2 3" xfId="37736" xr:uid="{15103A4B-465D-43E3-A031-59C675F5B020}"/>
    <cellStyle name="Comma 58 3 2 2 3 3" xfId="21301" xr:uid="{B6FC9401-F5F9-40DA-BA14-09A12DF3E736}"/>
    <cellStyle name="Comma 58 3 2 2 3 3 2" xfId="42970" xr:uid="{204F6176-DB6E-4F62-961A-7AD1884B49A3}"/>
    <cellStyle name="Comma 58 3 2 2 3 4" xfId="32504" xr:uid="{669E80A0-9BE5-4B9C-86F5-371FCB8F80FF}"/>
    <cellStyle name="Comma 58 3 2 2 4" xfId="12325" xr:uid="{D60A2F22-D6FF-4A07-A5A4-8190EAF2F6A5}"/>
    <cellStyle name="Comma 58 3 2 2 4 2" xfId="17561" xr:uid="{95AB9159-21B6-4F52-91EC-8233BD43E7FD}"/>
    <cellStyle name="Comma 58 3 2 2 4 2 2" xfId="28027" xr:uid="{B3F849CA-3CFA-455F-B802-B898E0F96F13}"/>
    <cellStyle name="Comma 58 3 2 2 4 2 2 2" xfId="49696" xr:uid="{FB278031-3EB8-47CA-BF76-A348E66F8C2E}"/>
    <cellStyle name="Comma 58 3 2 2 4 2 3" xfId="39230" xr:uid="{3DB32157-B861-466D-B1FA-D82BE3F0E557}"/>
    <cellStyle name="Comma 58 3 2 2 4 3" xfId="22795" xr:uid="{61D44A95-A254-47B2-AC13-68EA13BC5719}"/>
    <cellStyle name="Comma 58 3 2 2 4 3 2" xfId="44464" xr:uid="{E208D80F-991B-4631-9B10-E2D724A978F1}"/>
    <cellStyle name="Comma 58 3 2 2 4 4" xfId="33998" xr:uid="{B4EF673D-229D-4537-B243-58D4F4AF194D}"/>
    <cellStyle name="Comma 58 3 2 2 5" xfId="14568" xr:uid="{8EC06254-368B-45C0-A4AF-BE991058DB6C}"/>
    <cellStyle name="Comma 58 3 2 2 5 2" xfId="19800" xr:uid="{F5F81C4D-066F-40CB-9CD5-2884E53B4090}"/>
    <cellStyle name="Comma 58 3 2 2 5 2 2" xfId="30266" xr:uid="{729BB917-E294-433C-B6BC-6D6621CFC360}"/>
    <cellStyle name="Comma 58 3 2 2 5 2 2 2" xfId="51935" xr:uid="{C4BA3EAC-9723-4B48-A54A-EBA9005B0CA0}"/>
    <cellStyle name="Comma 58 3 2 2 5 2 3" xfId="41469" xr:uid="{589DD944-0D70-47FC-961B-5AB38F56295C}"/>
    <cellStyle name="Comma 58 3 2 2 5 3" xfId="25034" xr:uid="{0E5D8BCD-1A3C-42CD-9A33-A417774FA65D}"/>
    <cellStyle name="Comma 58 3 2 2 5 3 2" xfId="46703" xr:uid="{BE3EEEAD-8223-4F81-A0E4-E92BD2CDA375}"/>
    <cellStyle name="Comma 58 3 2 2 5 4" xfId="36237" xr:uid="{81DE781B-BF0F-4BB8-ADF3-AD9782F381E7}"/>
    <cellStyle name="Comma 58 3 2 2 6" xfId="15321" xr:uid="{8260B617-DD27-4EFF-8B1F-75448E3196C2}"/>
    <cellStyle name="Comma 58 3 2 2 6 2" xfId="25787" xr:uid="{5CD59B30-98E6-46EB-8CC5-B6375DF4A512}"/>
    <cellStyle name="Comma 58 3 2 2 6 2 2" xfId="47456" xr:uid="{629D9D42-1124-44F4-ADD2-7748B37230A3}"/>
    <cellStyle name="Comma 58 3 2 2 6 3" xfId="36990" xr:uid="{107B3E8E-40DC-4B21-BC80-643BB3C7B76C}"/>
    <cellStyle name="Comma 58 3 2 2 7" xfId="20555" xr:uid="{9AE443E1-5170-4F0D-9FEF-4C012CF1D6D6}"/>
    <cellStyle name="Comma 58 3 2 2 7 2" xfId="42224" xr:uid="{D62AFD3F-D93E-4690-9E2C-520FFB61A7E3}"/>
    <cellStyle name="Comma 58 3 2 2 8" xfId="31758" xr:uid="{2E625FC8-E8F6-4F5E-86AF-8F655898AE88}"/>
    <cellStyle name="Comma 58 3 2 3" xfId="13823" xr:uid="{852EADA6-B101-4EE6-B6B8-3E4A051A420C}"/>
    <cellStyle name="Comma 58 3 2 3 2" xfId="19055" xr:uid="{D39BA363-1608-4A18-9292-39A339E146DE}"/>
    <cellStyle name="Comma 58 3 2 3 2 2" xfId="29521" xr:uid="{9EA0996B-D07C-4704-BF79-607C38F981DE}"/>
    <cellStyle name="Comma 58 3 2 3 2 2 2" xfId="51190" xr:uid="{E3327BD2-6018-4A16-BB86-9B4D189DB3E2}"/>
    <cellStyle name="Comma 58 3 2 3 2 3" xfId="40724" xr:uid="{A1D4BCDC-51E7-48CC-B70B-2E53FD2023DD}"/>
    <cellStyle name="Comma 58 3 2 3 3" xfId="24289" xr:uid="{9E958431-F5D8-47D3-939A-5D5E08882F61}"/>
    <cellStyle name="Comma 58 3 2 3 3 2" xfId="45958" xr:uid="{26BDC2F6-2FD4-474F-800D-BC63C80E2D05}"/>
    <cellStyle name="Comma 58 3 2 3 4" xfId="35492" xr:uid="{3EA2F3D2-AE99-41B4-B0E7-DEB98C4E7447}"/>
    <cellStyle name="Comma 58 3 2 4" xfId="31013" xr:uid="{BFD0BEE9-DE6F-48A1-BE01-13DE8C509DC9}"/>
    <cellStyle name="Comma 58 3 3" xfId="9695" xr:uid="{B8946367-F3DE-48AC-B0DF-9B5FE0247450}"/>
    <cellStyle name="Comma 58 3 3 2" xfId="11204" xr:uid="{0973FE4E-BD64-44F9-9B09-E87F41BBB35B}"/>
    <cellStyle name="Comma 58 3 3 2 2" xfId="12698" xr:uid="{8914BC59-C399-4314-A6AA-8B06FD281371}"/>
    <cellStyle name="Comma 58 3 3 2 2 2" xfId="17934" xr:uid="{E88C2356-0DC9-40D8-A30A-B236CD56A567}"/>
    <cellStyle name="Comma 58 3 3 2 2 2 2" xfId="28400" xr:uid="{BF1ADB72-64CC-477E-8F34-8EA4E9BEE526}"/>
    <cellStyle name="Comma 58 3 3 2 2 2 2 2" xfId="50069" xr:uid="{B6C0E9E2-BA3C-47BB-84DE-9FD906BB37DF}"/>
    <cellStyle name="Comma 58 3 3 2 2 2 3" xfId="39603" xr:uid="{35A5EEEE-448A-4CF1-B261-36E156077D66}"/>
    <cellStyle name="Comma 58 3 3 2 2 3" xfId="23168" xr:uid="{8AC1C8D4-96EC-4409-8E3B-4E2115C76038}"/>
    <cellStyle name="Comma 58 3 3 2 2 3 2" xfId="44837" xr:uid="{AF354C2C-CA0F-4398-B248-1652CDFCBCBD}"/>
    <cellStyle name="Comma 58 3 3 2 2 4" xfId="34371" xr:uid="{4E3CA763-CF41-4DC4-8FB7-4F62E74F4122}"/>
    <cellStyle name="Comma 58 3 3 2 3" xfId="16440" xr:uid="{96A4C9D3-0C40-4AF4-83FE-D276FA16A90F}"/>
    <cellStyle name="Comma 58 3 3 2 3 2" xfId="26906" xr:uid="{466E35A9-AA19-4C00-B724-28B8A04FAB93}"/>
    <cellStyle name="Comma 58 3 3 2 3 2 2" xfId="48575" xr:uid="{0EE027D6-C1C7-4F2A-88EE-8F23F48D4BBC}"/>
    <cellStyle name="Comma 58 3 3 2 3 3" xfId="38109" xr:uid="{DEA1F1D1-12C7-427B-B009-E11E5ACF566C}"/>
    <cellStyle name="Comma 58 3 3 2 4" xfId="21674" xr:uid="{CC0B56E3-F576-45DF-B5F2-27B5A3CC6EE5}"/>
    <cellStyle name="Comma 58 3 3 2 4 2" xfId="43343" xr:uid="{5ED8C602-33E1-4BB1-9273-EE129C5851E7}"/>
    <cellStyle name="Comma 58 3 3 2 5" xfId="32877" xr:uid="{348F1187-9900-49B9-832A-EC77C6EE8EC5}"/>
    <cellStyle name="Comma 58 3 3 3" xfId="10457" xr:uid="{D9E3B534-3FFD-47C5-BE9D-8920262595DB}"/>
    <cellStyle name="Comma 58 3 3 3 2" xfId="15693" xr:uid="{550D30A7-0DEE-4FF9-9696-292F8847964A}"/>
    <cellStyle name="Comma 58 3 3 3 2 2" xfId="26159" xr:uid="{42889AF0-D68E-4315-A8B9-1E8EE7077DFC}"/>
    <cellStyle name="Comma 58 3 3 3 2 2 2" xfId="47828" xr:uid="{929D3F3D-92A6-4FD0-8B0E-A60F673B34AA}"/>
    <cellStyle name="Comma 58 3 3 3 2 3" xfId="37362" xr:uid="{9586CC60-8BBC-4688-9FD9-8A3A6871A753}"/>
    <cellStyle name="Comma 58 3 3 3 3" xfId="20927" xr:uid="{672489D6-90C5-4334-882B-F8260A3EA53B}"/>
    <cellStyle name="Comma 58 3 3 3 3 2" xfId="42596" xr:uid="{F646AC9C-79F9-420C-953C-DD759FE4B150}"/>
    <cellStyle name="Comma 58 3 3 3 4" xfId="32130" xr:uid="{4001B55C-C019-4106-831E-2E57D481E2DF}"/>
    <cellStyle name="Comma 58 3 3 4" xfId="11951" xr:uid="{EFDDAC4F-590F-411A-BBF1-E9831548408D}"/>
    <cellStyle name="Comma 58 3 3 4 2" xfId="17187" xr:uid="{FA7248BF-A6B9-464F-A71D-98EA7FAE2984}"/>
    <cellStyle name="Comma 58 3 3 4 2 2" xfId="27653" xr:uid="{6995B339-5CB3-4995-A3D5-3E204660F378}"/>
    <cellStyle name="Comma 58 3 3 4 2 2 2" xfId="49322" xr:uid="{6063771E-529F-4210-BBE1-374CDD0F5AF1}"/>
    <cellStyle name="Comma 58 3 3 4 2 3" xfId="38856" xr:uid="{223802CE-F0EC-4422-922E-FC60AE63CB6F}"/>
    <cellStyle name="Comma 58 3 3 4 3" xfId="22421" xr:uid="{84C840A9-7128-4F46-A5F0-43A94FAB4D58}"/>
    <cellStyle name="Comma 58 3 3 4 3 2" xfId="44090" xr:uid="{8EF684F1-3947-435E-81C2-C24E310FC14A}"/>
    <cellStyle name="Comma 58 3 3 4 4" xfId="33624" xr:uid="{9A81E40C-E812-41D9-9D8A-D29EEEC32C82}"/>
    <cellStyle name="Comma 58 3 3 5" xfId="14194" xr:uid="{698D7C20-0A8D-4C13-A347-9B6ABFE8D447}"/>
    <cellStyle name="Comma 58 3 3 5 2" xfId="19426" xr:uid="{70ACE346-413A-48A4-9EA8-E3610254558B}"/>
    <cellStyle name="Comma 58 3 3 5 2 2" xfId="29892" xr:uid="{320CC8A2-AD82-4FE0-A7A9-AF834EBDCD3B}"/>
    <cellStyle name="Comma 58 3 3 5 2 2 2" xfId="51561" xr:uid="{92881B7E-1AD8-4338-8CD7-D73DDB36AF21}"/>
    <cellStyle name="Comma 58 3 3 5 2 3" xfId="41095" xr:uid="{B7E82F31-7201-4A43-8C8D-8C9F8E7FA247}"/>
    <cellStyle name="Comma 58 3 3 5 3" xfId="24660" xr:uid="{3115906D-5269-4BA4-89AF-0C3EF8B0797D}"/>
    <cellStyle name="Comma 58 3 3 5 3 2" xfId="46329" xr:uid="{7BF0CC15-D0A8-4016-B16A-BEB912AB3BFA}"/>
    <cellStyle name="Comma 58 3 3 5 4" xfId="35863" xr:uid="{F1E4B4FA-3284-4379-9AB2-EC1263EF4348}"/>
    <cellStyle name="Comma 58 3 3 6" xfId="14947" xr:uid="{D4BDF0CE-94CB-4C51-AAE7-0F1FD334CA0D}"/>
    <cellStyle name="Comma 58 3 3 6 2" xfId="25413" xr:uid="{6551DFD5-CC56-4AA8-B22A-7C8177A3CC31}"/>
    <cellStyle name="Comma 58 3 3 6 2 2" xfId="47082" xr:uid="{D4ED3A1D-A303-45A0-BD9B-97A7D56696B1}"/>
    <cellStyle name="Comma 58 3 3 6 3" xfId="36616" xr:uid="{B1235CF2-61BD-481C-9E24-81ACB3B24EEC}"/>
    <cellStyle name="Comma 58 3 3 7" xfId="20181" xr:uid="{A781CB68-5C4B-42BF-B28E-3E60826FEB8F}"/>
    <cellStyle name="Comma 58 3 3 7 2" xfId="41850" xr:uid="{D13D7406-633F-4577-9050-D7C0D341F27B}"/>
    <cellStyle name="Comma 58 3 3 8" xfId="31384" xr:uid="{3C58DC91-0FCD-42EA-847B-930F6C6A1E48}"/>
    <cellStyle name="Comma 58 3 4" xfId="13452" xr:uid="{CA7D6DB7-7B86-4F6A-A461-E53AB285449A}"/>
    <cellStyle name="Comma 58 3 4 2" xfId="18684" xr:uid="{3BC3F574-2367-453B-A3C1-BEDDF836F4F1}"/>
    <cellStyle name="Comma 58 3 4 2 2" xfId="29150" xr:uid="{79DE36B0-564A-4EB3-9D6C-CBCC6ACA2365}"/>
    <cellStyle name="Comma 58 3 4 2 2 2" xfId="50819" xr:uid="{F99B07B9-A633-4624-95CE-BBB9A36A66F7}"/>
    <cellStyle name="Comma 58 3 4 2 3" xfId="40353" xr:uid="{1322E297-BF05-4775-994C-E8187D412CA0}"/>
    <cellStyle name="Comma 58 3 4 3" xfId="23918" xr:uid="{A18A56F4-D263-4F8E-B9D1-12B6CC5FC7B6}"/>
    <cellStyle name="Comma 58 3 4 3 2" xfId="45587" xr:uid="{248D6931-80F5-47D0-825C-A1BD8D66F7B3}"/>
    <cellStyle name="Comma 58 3 4 4" xfId="35121" xr:uid="{9366429B-E7E2-40ED-B4D4-A99D6C9BFED2}"/>
    <cellStyle name="Comma 58 3 5" xfId="30642" xr:uid="{C8039EF2-90D8-4C1B-8745-8F17A86F287D}"/>
    <cellStyle name="Comma 58 4" xfId="9217" xr:uid="{00000000-0005-0000-0000-0000C4020000}"/>
    <cellStyle name="Comma 58 4 2" xfId="9966" xr:uid="{8B0E083E-DB3C-4FA4-9D7D-BC5FB2F69891}"/>
    <cellStyle name="Comma 58 4 2 2" xfId="11475" xr:uid="{9FEC4316-11F5-466D-8181-029A3468C1B1}"/>
    <cellStyle name="Comma 58 4 2 2 2" xfId="12969" xr:uid="{DC9B8C51-789F-4E2D-A7E8-8FC763975A55}"/>
    <cellStyle name="Comma 58 4 2 2 2 2" xfId="18205" xr:uid="{3D9A1331-5B54-4FBF-ABB4-52DF2478E4CA}"/>
    <cellStyle name="Comma 58 4 2 2 2 2 2" xfId="28671" xr:uid="{B0B1902C-0737-4656-BEF2-2F448214C451}"/>
    <cellStyle name="Comma 58 4 2 2 2 2 2 2" xfId="50340" xr:uid="{0A4EC73C-9BAE-4061-9053-B04F3E77D948}"/>
    <cellStyle name="Comma 58 4 2 2 2 2 3" xfId="39874" xr:uid="{12C2F8DB-9388-44C4-A701-3C7293F9BBE1}"/>
    <cellStyle name="Comma 58 4 2 2 2 3" xfId="23439" xr:uid="{6E6ABC97-3DF3-47E7-BE66-FA6EAD400CB0}"/>
    <cellStyle name="Comma 58 4 2 2 2 3 2" xfId="45108" xr:uid="{7F04B779-7AA2-4DA9-8D98-D4BA1EEA644F}"/>
    <cellStyle name="Comma 58 4 2 2 2 4" xfId="34642" xr:uid="{D3F2E273-DAC9-46C0-A0AF-52A6251A3039}"/>
    <cellStyle name="Comma 58 4 2 2 3" xfId="16711" xr:uid="{2255F2C1-4D61-4190-BFE5-D8A6BE343CDF}"/>
    <cellStyle name="Comma 58 4 2 2 3 2" xfId="27177" xr:uid="{E7EAA50E-557E-4511-BDEE-AFBCE85E4943}"/>
    <cellStyle name="Comma 58 4 2 2 3 2 2" xfId="48846" xr:uid="{9739DF05-87AA-468E-BF05-650C2F8C2469}"/>
    <cellStyle name="Comma 58 4 2 2 3 3" xfId="38380" xr:uid="{B380E9D7-6116-44C0-BB41-95451A339A7B}"/>
    <cellStyle name="Comma 58 4 2 2 4" xfId="21945" xr:uid="{51D7DA37-0752-4B6D-BDEA-FA4FEFA8A814}"/>
    <cellStyle name="Comma 58 4 2 2 4 2" xfId="43614" xr:uid="{FEA208E6-3D7B-4FE9-9FC5-85B9D6DD6F3F}"/>
    <cellStyle name="Comma 58 4 2 2 5" xfId="33148" xr:uid="{35BFB158-6B9B-4075-ADF3-CC388FE82F3C}"/>
    <cellStyle name="Comma 58 4 2 3" xfId="10728" xr:uid="{E499F8C3-AABA-4171-A968-2A0D2D3C216A}"/>
    <cellStyle name="Comma 58 4 2 3 2" xfId="15964" xr:uid="{00D9D84D-2825-42A7-9B91-529120603A8D}"/>
    <cellStyle name="Comma 58 4 2 3 2 2" xfId="26430" xr:uid="{B0BE61CC-C994-4208-A9A5-805A1D6FA2AE}"/>
    <cellStyle name="Comma 58 4 2 3 2 2 2" xfId="48099" xr:uid="{E56522D3-B0A8-4F5D-B723-47F48A2DC4E3}"/>
    <cellStyle name="Comma 58 4 2 3 2 3" xfId="37633" xr:uid="{7E6D172D-F27E-428D-A670-D67BE3946D23}"/>
    <cellStyle name="Comma 58 4 2 3 3" xfId="21198" xr:uid="{E232F13E-7E28-4363-8DA5-295223CC9E09}"/>
    <cellStyle name="Comma 58 4 2 3 3 2" xfId="42867" xr:uid="{DA6B5D6A-6EDE-4065-B75F-C54EB665B4FC}"/>
    <cellStyle name="Comma 58 4 2 3 4" xfId="32401" xr:uid="{2454ABCC-2016-4840-A976-4A38E238F535}"/>
    <cellStyle name="Comma 58 4 2 4" xfId="12222" xr:uid="{08BBD35A-C9FF-46CB-93CB-D730957CB872}"/>
    <cellStyle name="Comma 58 4 2 4 2" xfId="17458" xr:uid="{2681F479-68C6-4FE1-979D-582F0C2DD735}"/>
    <cellStyle name="Comma 58 4 2 4 2 2" xfId="27924" xr:uid="{4B3AF56E-87AC-4007-B0EA-F9C8921CD473}"/>
    <cellStyle name="Comma 58 4 2 4 2 2 2" xfId="49593" xr:uid="{2011A7BE-173E-44A6-A3AE-7FF14BD94104}"/>
    <cellStyle name="Comma 58 4 2 4 2 3" xfId="39127" xr:uid="{61BE7360-744C-4175-AC52-B3D5B16BDD1D}"/>
    <cellStyle name="Comma 58 4 2 4 3" xfId="22692" xr:uid="{243B528F-1183-4B82-9773-48B649B00C7B}"/>
    <cellStyle name="Comma 58 4 2 4 3 2" xfId="44361" xr:uid="{93FC5A8B-8499-4F88-ACB7-A90C368CE53A}"/>
    <cellStyle name="Comma 58 4 2 4 4" xfId="33895" xr:uid="{05ED0A4D-944D-461A-B4C8-0EDB9C3C630F}"/>
    <cellStyle name="Comma 58 4 2 5" xfId="14465" xr:uid="{FDC9517B-B4EF-4214-92BC-EE2CA376B414}"/>
    <cellStyle name="Comma 58 4 2 5 2" xfId="19697" xr:uid="{FB81038C-17FB-49CB-92A2-FB204F2B5551}"/>
    <cellStyle name="Comma 58 4 2 5 2 2" xfId="30163" xr:uid="{F2B02EBD-30D1-4AE7-9CF4-98B94BBA4528}"/>
    <cellStyle name="Comma 58 4 2 5 2 2 2" xfId="51832" xr:uid="{99540759-32ED-4A6C-B511-56C5FBA3CEE7}"/>
    <cellStyle name="Comma 58 4 2 5 2 3" xfId="41366" xr:uid="{BD48F771-1B09-4FB3-B33A-7C5912169434}"/>
    <cellStyle name="Comma 58 4 2 5 3" xfId="24931" xr:uid="{023B0B98-2F0E-4487-A8A5-ADC2EBB132C7}"/>
    <cellStyle name="Comma 58 4 2 5 3 2" xfId="46600" xr:uid="{C7892A99-42E1-4603-A13B-388F994AA589}"/>
    <cellStyle name="Comma 58 4 2 5 4" xfId="36134" xr:uid="{998B7F82-35DE-4E0F-B759-0BBABEB0193E}"/>
    <cellStyle name="Comma 58 4 2 6" xfId="15218" xr:uid="{06DA33B4-CDE1-4929-A555-83216233B941}"/>
    <cellStyle name="Comma 58 4 2 6 2" xfId="25684" xr:uid="{B4E6BBED-ED76-4CA9-9C68-13C47C0AF0DF}"/>
    <cellStyle name="Comma 58 4 2 6 2 2" xfId="47353" xr:uid="{E3CCBE05-A4B5-4CEB-9009-D7845F90565E}"/>
    <cellStyle name="Comma 58 4 2 6 3" xfId="36887" xr:uid="{937678D5-7911-4211-A04C-BA87CE644292}"/>
    <cellStyle name="Comma 58 4 2 7" xfId="20452" xr:uid="{33ABC836-7E23-469D-BA06-9CD562DD2EB0}"/>
    <cellStyle name="Comma 58 4 2 7 2" xfId="42121" xr:uid="{79F33019-2F69-422C-92E4-DD9E16347005}"/>
    <cellStyle name="Comma 58 4 2 8" xfId="31655" xr:uid="{23F44278-47C1-484F-BF6E-456B53182D78}"/>
    <cellStyle name="Comma 58 4 3" xfId="13720" xr:uid="{A3D6A0AA-25B7-4B90-BE31-0517C926AA27}"/>
    <cellStyle name="Comma 58 4 3 2" xfId="18952" xr:uid="{558EFFAD-6405-4688-A2BF-BB14D7B69300}"/>
    <cellStyle name="Comma 58 4 3 2 2" xfId="29418" xr:uid="{06BADD3E-CE31-4AE9-9A2E-6DE41EE930F1}"/>
    <cellStyle name="Comma 58 4 3 2 2 2" xfId="51087" xr:uid="{211CC964-E12E-46C9-8554-05E1BE174193}"/>
    <cellStyle name="Comma 58 4 3 2 3" xfId="40621" xr:uid="{AB4820CF-8F62-426C-9EE4-0A7B8F8AE63F}"/>
    <cellStyle name="Comma 58 4 3 3" xfId="24186" xr:uid="{FDF7566E-4956-4221-8DAE-F9CEAC9F9BF1}"/>
    <cellStyle name="Comma 58 4 3 3 2" xfId="45855" xr:uid="{81F98C78-878B-4058-BFA0-859F6737DCA0}"/>
    <cellStyle name="Comma 58 4 3 4" xfId="35389" xr:uid="{EE855861-3276-433F-92EC-E584B87BDF8B}"/>
    <cellStyle name="Comma 58 4 4" xfId="30910" xr:uid="{64064437-3D6C-49D4-973D-286D6C4B2802}"/>
    <cellStyle name="Comma 58 5" xfId="9592" xr:uid="{3EE6C01E-5BBC-4372-BBD3-CA60507A1E69}"/>
    <cellStyle name="Comma 58 5 2" xfId="11101" xr:uid="{5E1DCCA9-FD08-4BC8-9340-6DE22F855935}"/>
    <cellStyle name="Comma 58 5 2 2" xfId="12595" xr:uid="{42BEF409-42D4-4BDE-9D30-6601A2ECD58D}"/>
    <cellStyle name="Comma 58 5 2 2 2" xfId="17831" xr:uid="{F8DD7C84-7017-405F-B732-2CD76C6BA31E}"/>
    <cellStyle name="Comma 58 5 2 2 2 2" xfId="28297" xr:uid="{6C7197B7-DA4C-4427-B28C-45B903B5AA90}"/>
    <cellStyle name="Comma 58 5 2 2 2 2 2" xfId="49966" xr:uid="{92A7DB8A-0B5D-47DE-B705-3EB86EA37E2C}"/>
    <cellStyle name="Comma 58 5 2 2 2 3" xfId="39500" xr:uid="{C767F4F9-4031-4E2E-9A31-38831DF89A29}"/>
    <cellStyle name="Comma 58 5 2 2 3" xfId="23065" xr:uid="{D79C1978-DD3E-4CD1-91D6-3B21160C3518}"/>
    <cellStyle name="Comma 58 5 2 2 3 2" xfId="44734" xr:uid="{E47B469B-08EE-4481-AE36-A1754683FD11}"/>
    <cellStyle name="Comma 58 5 2 2 4" xfId="34268" xr:uid="{B3ABB56E-24A5-45BC-90EA-4178E869A670}"/>
    <cellStyle name="Comma 58 5 2 3" xfId="16337" xr:uid="{6AB8509B-A3C1-4BA0-A521-B2443CCFEB5A}"/>
    <cellStyle name="Comma 58 5 2 3 2" xfId="26803" xr:uid="{AA85D947-7607-480A-AB2B-26D1DDC5A904}"/>
    <cellStyle name="Comma 58 5 2 3 2 2" xfId="48472" xr:uid="{3FD4025A-6E23-4630-B50E-34EF1D53DD12}"/>
    <cellStyle name="Comma 58 5 2 3 3" xfId="38006" xr:uid="{1B547C94-AFF6-4A12-AEDD-9F13DB92FEB2}"/>
    <cellStyle name="Comma 58 5 2 4" xfId="21571" xr:uid="{304F528B-02EA-4194-A821-B7BCDA601114}"/>
    <cellStyle name="Comma 58 5 2 4 2" xfId="43240" xr:uid="{A68268DE-86C1-4364-A18C-3D07E14817D6}"/>
    <cellStyle name="Comma 58 5 2 5" xfId="32774" xr:uid="{9375ACDC-7AF4-4C59-989E-DF219BFADCBE}"/>
    <cellStyle name="Comma 58 5 3" xfId="10354" xr:uid="{68893875-4ACF-4AE6-A970-A39CFF715136}"/>
    <cellStyle name="Comma 58 5 3 2" xfId="15590" xr:uid="{B251EDBD-65FB-404F-87F1-83E25046FAAA}"/>
    <cellStyle name="Comma 58 5 3 2 2" xfId="26056" xr:uid="{3061675A-C655-4471-A6F3-781147641AD1}"/>
    <cellStyle name="Comma 58 5 3 2 2 2" xfId="47725" xr:uid="{67422C3D-5C32-49E8-AB41-9E2898E741E2}"/>
    <cellStyle name="Comma 58 5 3 2 3" xfId="37259" xr:uid="{E74FD824-92C2-4C50-AAF8-84E5ED77F3C1}"/>
    <cellStyle name="Comma 58 5 3 3" xfId="20824" xr:uid="{0E90FD22-6BF3-4B3D-9D7C-ED87676C14E0}"/>
    <cellStyle name="Comma 58 5 3 3 2" xfId="42493" xr:uid="{22D7B471-5D94-4CDC-8983-AA24BC64157B}"/>
    <cellStyle name="Comma 58 5 3 4" xfId="32027" xr:uid="{7C5C4E4F-0CC3-4FF1-9338-10724DA5612C}"/>
    <cellStyle name="Comma 58 5 4" xfId="11848" xr:uid="{20644883-7E9B-4B3F-9081-6B1A4E51F024}"/>
    <cellStyle name="Comma 58 5 4 2" xfId="17084" xr:uid="{28016390-F4F1-4957-B298-51E7B42CD5E8}"/>
    <cellStyle name="Comma 58 5 4 2 2" xfId="27550" xr:uid="{C4A4E15C-7929-40C6-A957-DDA895D040B0}"/>
    <cellStyle name="Comma 58 5 4 2 2 2" xfId="49219" xr:uid="{111944AC-C1D2-444D-9C69-9F1E8A0C2FB5}"/>
    <cellStyle name="Comma 58 5 4 2 3" xfId="38753" xr:uid="{D99D0908-7484-4EF9-B141-5204365406D7}"/>
    <cellStyle name="Comma 58 5 4 3" xfId="22318" xr:uid="{CF395BC4-CDBB-4218-B21A-5ACB6E075490}"/>
    <cellStyle name="Comma 58 5 4 3 2" xfId="43987" xr:uid="{40C228E0-ECE7-468B-8383-1F2137F9A73F}"/>
    <cellStyle name="Comma 58 5 4 4" xfId="33521" xr:uid="{769193A5-A820-48A9-BC99-D7A4B16CB34A}"/>
    <cellStyle name="Comma 58 5 5" xfId="14091" xr:uid="{442F4B6D-1023-4392-B6A0-6CECDA301A79}"/>
    <cellStyle name="Comma 58 5 5 2" xfId="19323" xr:uid="{7568FFD1-8638-4F8D-A1D4-758E40C7D9CC}"/>
    <cellStyle name="Comma 58 5 5 2 2" xfId="29789" xr:uid="{13970952-30BB-42E7-B068-5021FCCB110F}"/>
    <cellStyle name="Comma 58 5 5 2 2 2" xfId="51458" xr:uid="{2E7D041E-4C5A-4D1C-B022-B4FA012124D0}"/>
    <cellStyle name="Comma 58 5 5 2 3" xfId="40992" xr:uid="{41DB75DF-B517-43F0-A25A-C10D536E71D1}"/>
    <cellStyle name="Comma 58 5 5 3" xfId="24557" xr:uid="{CC501EE6-0BD6-4D83-99DC-BC901F7B702D}"/>
    <cellStyle name="Comma 58 5 5 3 2" xfId="46226" xr:uid="{55A94245-16C2-4C5E-BC5D-D5CB9E537AB2}"/>
    <cellStyle name="Comma 58 5 5 4" xfId="35760" xr:uid="{707777E7-119E-4044-B5FD-777BFB66B88A}"/>
    <cellStyle name="Comma 58 5 6" xfId="14844" xr:uid="{2B38DDC9-C5B2-4F8F-A6FD-E498DC34079D}"/>
    <cellStyle name="Comma 58 5 6 2" xfId="25310" xr:uid="{A8552A25-5F5E-456A-9555-338642403A87}"/>
    <cellStyle name="Comma 58 5 6 2 2" xfId="46979" xr:uid="{3C6156D0-44AD-4700-BB36-C9702A24843A}"/>
    <cellStyle name="Comma 58 5 6 3" xfId="36513" xr:uid="{05638F80-C001-4F73-B4AB-2A8E9FF51703}"/>
    <cellStyle name="Comma 58 5 7" xfId="20078" xr:uid="{035B4A23-7DBE-455E-85FC-1072BC55AE23}"/>
    <cellStyle name="Comma 58 5 7 2" xfId="41747" xr:uid="{7F262879-999D-49C4-98EF-8B97F5F991ED}"/>
    <cellStyle name="Comma 58 5 8" xfId="31281" xr:uid="{C7DFBE6B-416D-44F4-BF2D-F405AE328AEB}"/>
    <cellStyle name="Comma 58 6" xfId="13349" xr:uid="{78650672-0217-44A0-B1E8-734D13ABB2A2}"/>
    <cellStyle name="Comma 58 6 2" xfId="18581" xr:uid="{650A4D9D-2B8F-431F-B24A-69E86DFF6213}"/>
    <cellStyle name="Comma 58 6 2 2" xfId="29047" xr:uid="{17875851-1B8D-45B5-9B53-5C59A4013005}"/>
    <cellStyle name="Comma 58 6 2 2 2" xfId="50716" xr:uid="{D7F28DC2-246C-474E-AC64-8D1F56F4F727}"/>
    <cellStyle name="Comma 58 6 2 3" xfId="40250" xr:uid="{266FD180-8E52-4C8F-B20C-0D61CB7C9C45}"/>
    <cellStyle name="Comma 58 6 3" xfId="23815" xr:uid="{E10A698D-630A-48AA-9F80-C8034FAE5336}"/>
    <cellStyle name="Comma 58 6 3 2" xfId="45484" xr:uid="{CD35CF13-0ECB-4C16-823B-82EBFBBC473E}"/>
    <cellStyle name="Comma 58 6 4" xfId="35018" xr:uid="{A8C9F0A7-DE8F-4827-AAAD-E96A282AA9B2}"/>
    <cellStyle name="Comma 58 7" xfId="30539" xr:uid="{A9087648-D0F1-4E74-ABE0-6FD95CB519F5}"/>
    <cellStyle name="Comma 59" xfId="332" xr:uid="{00000000-0005-0000-0000-0000C5020000}"/>
    <cellStyle name="Comma 59 2" xfId="436" xr:uid="{00000000-0005-0000-0000-0000C6020000}"/>
    <cellStyle name="Comma 59 3" xfId="536" xr:uid="{00000000-0005-0000-0000-0000C7020000}"/>
    <cellStyle name="Comma 59 3 2" xfId="9309" xr:uid="{00000000-0005-0000-0000-0000C8020000}"/>
    <cellStyle name="Comma 59 3 2 2" xfId="10058" xr:uid="{FF751CA1-593B-4247-B498-808293DCCEB8}"/>
    <cellStyle name="Comma 59 3 2 2 2" xfId="11567" xr:uid="{813C8E6A-B03F-466C-AADB-177552169399}"/>
    <cellStyle name="Comma 59 3 2 2 2 2" xfId="13061" xr:uid="{73B787CD-ECF6-42A2-B6F4-080F049933C5}"/>
    <cellStyle name="Comma 59 3 2 2 2 2 2" xfId="18297" xr:uid="{4D55489D-F2C3-4FDF-B2AE-3DF8DBA145AE}"/>
    <cellStyle name="Comma 59 3 2 2 2 2 2 2" xfId="28763" xr:uid="{BF5A680A-BA27-450C-BDA5-2257009BD631}"/>
    <cellStyle name="Comma 59 3 2 2 2 2 2 2 2" xfId="50432" xr:uid="{1F74F06F-9A19-4029-AC2A-ACF0E11EF80F}"/>
    <cellStyle name="Comma 59 3 2 2 2 2 2 3" xfId="39966" xr:uid="{A2E01AF8-C862-47AC-A57E-B5664F5CFB15}"/>
    <cellStyle name="Comma 59 3 2 2 2 2 3" xfId="23531" xr:uid="{ED58A927-5AE0-42DC-9F9D-3008FCBC41F3}"/>
    <cellStyle name="Comma 59 3 2 2 2 2 3 2" xfId="45200" xr:uid="{D4D5F8A9-382C-4315-B121-4FC29824E40A}"/>
    <cellStyle name="Comma 59 3 2 2 2 2 4" xfId="34734" xr:uid="{CFDADAB8-1977-45F5-BF6E-325B8B843779}"/>
    <cellStyle name="Comma 59 3 2 2 2 3" xfId="16803" xr:uid="{CECA5498-F457-4438-B298-9F819B17B328}"/>
    <cellStyle name="Comma 59 3 2 2 2 3 2" xfId="27269" xr:uid="{43AD6344-F113-457C-A656-8B00C1ABEA60}"/>
    <cellStyle name="Comma 59 3 2 2 2 3 2 2" xfId="48938" xr:uid="{011EF748-36BA-4426-82F5-57A34D8C2B12}"/>
    <cellStyle name="Comma 59 3 2 2 2 3 3" xfId="38472" xr:uid="{B3C718C7-1892-4A5E-AFB0-7487541AAB85}"/>
    <cellStyle name="Comma 59 3 2 2 2 4" xfId="22037" xr:uid="{F2E5FB00-AE42-421C-9CDD-22BB045B36FA}"/>
    <cellStyle name="Comma 59 3 2 2 2 4 2" xfId="43706" xr:uid="{529B64DA-4536-4DFA-987B-B0B6803D155F}"/>
    <cellStyle name="Comma 59 3 2 2 2 5" xfId="33240" xr:uid="{8AAD0548-E31B-40D2-B948-F57B438456AE}"/>
    <cellStyle name="Comma 59 3 2 2 3" xfId="10820" xr:uid="{E44877F2-E264-448D-BFCD-C014FE102582}"/>
    <cellStyle name="Comma 59 3 2 2 3 2" xfId="16056" xr:uid="{06260DF4-598C-477F-97C1-BB7965733D40}"/>
    <cellStyle name="Comma 59 3 2 2 3 2 2" xfId="26522" xr:uid="{AB239ADA-C0BF-4E05-81DF-1E73D4F6A196}"/>
    <cellStyle name="Comma 59 3 2 2 3 2 2 2" xfId="48191" xr:uid="{ABEB3121-51E7-4393-8A2A-9BF3EF44899A}"/>
    <cellStyle name="Comma 59 3 2 2 3 2 3" xfId="37725" xr:uid="{9730C2A1-3273-4749-A5C9-85E41E579113}"/>
    <cellStyle name="Comma 59 3 2 2 3 3" xfId="21290" xr:uid="{D0F87B10-74D0-4F90-ABC1-A6899D2CEAA4}"/>
    <cellStyle name="Comma 59 3 2 2 3 3 2" xfId="42959" xr:uid="{F8B8FE76-E8FC-4A9B-910C-7A9EE55CA805}"/>
    <cellStyle name="Comma 59 3 2 2 3 4" xfId="32493" xr:uid="{AB45DA06-61FA-4FC1-8794-B90986455F2F}"/>
    <cellStyle name="Comma 59 3 2 2 4" xfId="12314" xr:uid="{54396D1C-5DAA-408A-91A1-5E276B78B7CA}"/>
    <cellStyle name="Comma 59 3 2 2 4 2" xfId="17550" xr:uid="{C4AD85AB-47A6-426F-AF0F-DF7159E0201F}"/>
    <cellStyle name="Comma 59 3 2 2 4 2 2" xfId="28016" xr:uid="{9CF326E5-A733-40AA-BB50-9D040952360D}"/>
    <cellStyle name="Comma 59 3 2 2 4 2 2 2" xfId="49685" xr:uid="{02292080-686C-4CBF-8514-E90BF496B0DB}"/>
    <cellStyle name="Comma 59 3 2 2 4 2 3" xfId="39219" xr:uid="{3270E7E6-A425-4C30-A1F2-53AC17F50D30}"/>
    <cellStyle name="Comma 59 3 2 2 4 3" xfId="22784" xr:uid="{3C96C696-155C-4C5B-9AF2-619C90EAD7FD}"/>
    <cellStyle name="Comma 59 3 2 2 4 3 2" xfId="44453" xr:uid="{596F23C8-AB99-474D-919F-3425A4DBFBCF}"/>
    <cellStyle name="Comma 59 3 2 2 4 4" xfId="33987" xr:uid="{06888301-EA58-428B-B039-E8D2F6D9C714}"/>
    <cellStyle name="Comma 59 3 2 2 5" xfId="14557" xr:uid="{9B1F93DB-C60F-45B0-AD1A-2D5A48A081D2}"/>
    <cellStyle name="Comma 59 3 2 2 5 2" xfId="19789" xr:uid="{2B66BEAC-27F9-4D3D-BC2B-E6E774D9543A}"/>
    <cellStyle name="Comma 59 3 2 2 5 2 2" xfId="30255" xr:uid="{3597D3CE-56E1-4F5F-BCCC-B5EC369A51B3}"/>
    <cellStyle name="Comma 59 3 2 2 5 2 2 2" xfId="51924" xr:uid="{8EB2587F-C881-4B72-89E0-33B8C2B40804}"/>
    <cellStyle name="Comma 59 3 2 2 5 2 3" xfId="41458" xr:uid="{E174356E-E266-4327-BCE3-CC8FC6597349}"/>
    <cellStyle name="Comma 59 3 2 2 5 3" xfId="25023" xr:uid="{F444BCF1-42F1-4C3B-92E0-F07B7535858C}"/>
    <cellStyle name="Comma 59 3 2 2 5 3 2" xfId="46692" xr:uid="{6CA0D9FB-CF49-4665-BEE5-51C705ED9F54}"/>
    <cellStyle name="Comma 59 3 2 2 5 4" xfId="36226" xr:uid="{497278B1-B8C7-404A-B294-D639518A7DB5}"/>
    <cellStyle name="Comma 59 3 2 2 6" xfId="15310" xr:uid="{9EB4EE29-83C8-4392-961B-91BAB715175F}"/>
    <cellStyle name="Comma 59 3 2 2 6 2" xfId="25776" xr:uid="{22BCBBE2-7325-4CAF-8EF4-2443E43B2C67}"/>
    <cellStyle name="Comma 59 3 2 2 6 2 2" xfId="47445" xr:uid="{CAA911C5-388E-446A-9B5B-4B8D59B6D3C1}"/>
    <cellStyle name="Comma 59 3 2 2 6 3" xfId="36979" xr:uid="{E68A883F-2451-4DA2-8805-8B231E69142E}"/>
    <cellStyle name="Comma 59 3 2 2 7" xfId="20544" xr:uid="{AA40E6B3-B384-4366-9D38-0AB39BED8284}"/>
    <cellStyle name="Comma 59 3 2 2 7 2" xfId="42213" xr:uid="{D88F9DA3-D88C-4A29-AC93-8785AE74C172}"/>
    <cellStyle name="Comma 59 3 2 2 8" xfId="31747" xr:uid="{28483590-1A9D-4434-B757-EAE8FB98CD32}"/>
    <cellStyle name="Comma 59 3 2 3" xfId="13812" xr:uid="{F688D1FB-8A2D-4333-B4D3-0E27CFD6AB41}"/>
    <cellStyle name="Comma 59 3 2 3 2" xfId="19044" xr:uid="{222BED50-ECAD-46A5-A96B-B1B6F2323140}"/>
    <cellStyle name="Comma 59 3 2 3 2 2" xfId="29510" xr:uid="{078F3487-22FA-448A-9126-F9E8E1C0CF95}"/>
    <cellStyle name="Comma 59 3 2 3 2 2 2" xfId="51179" xr:uid="{C598E502-E7CB-49C3-BF8F-21ABFDA992B3}"/>
    <cellStyle name="Comma 59 3 2 3 2 3" xfId="40713" xr:uid="{C1CCB572-3685-4CD3-95EE-BC9B55F6E1A5}"/>
    <cellStyle name="Comma 59 3 2 3 3" xfId="24278" xr:uid="{870FA242-2D9E-42F0-ACE3-04B41FF7EB28}"/>
    <cellStyle name="Comma 59 3 2 3 3 2" xfId="45947" xr:uid="{3A37BCC9-875E-4D94-B4BC-099A8DD8DE96}"/>
    <cellStyle name="Comma 59 3 2 3 4" xfId="35481" xr:uid="{E619826F-0007-4669-BB28-D78A4F0112BA}"/>
    <cellStyle name="Comma 59 3 2 4" xfId="31002" xr:uid="{B0DAE769-0F0E-4725-BFC7-D52417CACA71}"/>
    <cellStyle name="Comma 59 3 3" xfId="9684" xr:uid="{A0977A79-C185-47A9-B023-37AEA2321FCF}"/>
    <cellStyle name="Comma 59 3 3 2" xfId="11193" xr:uid="{4BDF6F14-F23E-4270-B869-73C3854B5954}"/>
    <cellStyle name="Comma 59 3 3 2 2" xfId="12687" xr:uid="{92F17941-B399-4059-8768-A7B51A54AC6C}"/>
    <cellStyle name="Comma 59 3 3 2 2 2" xfId="17923" xr:uid="{99209E20-4EAB-4BD9-8488-85EFCE846224}"/>
    <cellStyle name="Comma 59 3 3 2 2 2 2" xfId="28389" xr:uid="{34D4F272-3E0C-4D74-8461-282C05D27964}"/>
    <cellStyle name="Comma 59 3 3 2 2 2 2 2" xfId="50058" xr:uid="{E1943197-29CB-4153-B934-B55705232B66}"/>
    <cellStyle name="Comma 59 3 3 2 2 2 3" xfId="39592" xr:uid="{296A9B25-1F29-4B24-92AB-32F40BC5E828}"/>
    <cellStyle name="Comma 59 3 3 2 2 3" xfId="23157" xr:uid="{9BA85174-5F55-4C02-A1D9-C74F0C2B9F97}"/>
    <cellStyle name="Comma 59 3 3 2 2 3 2" xfId="44826" xr:uid="{00034314-C3C0-483F-9D7B-8824583D1724}"/>
    <cellStyle name="Comma 59 3 3 2 2 4" xfId="34360" xr:uid="{A970D011-19F0-45AA-ABEE-747F3AD74EDA}"/>
    <cellStyle name="Comma 59 3 3 2 3" xfId="16429" xr:uid="{B38135FE-3C58-4044-A697-B424CB44AFA5}"/>
    <cellStyle name="Comma 59 3 3 2 3 2" xfId="26895" xr:uid="{636F9D83-0E4F-4D87-A3C8-625E3F47B8F8}"/>
    <cellStyle name="Comma 59 3 3 2 3 2 2" xfId="48564" xr:uid="{6B288604-D380-4A09-B07F-DC43E76132B7}"/>
    <cellStyle name="Comma 59 3 3 2 3 3" xfId="38098" xr:uid="{D8F467FB-B81A-4C01-A2C2-EF92BD1BDF76}"/>
    <cellStyle name="Comma 59 3 3 2 4" xfId="21663" xr:uid="{44048DCE-CE5A-472C-B8EF-67B94B8858C1}"/>
    <cellStyle name="Comma 59 3 3 2 4 2" xfId="43332" xr:uid="{A73851A5-6EE4-441E-BAC9-0848B7423689}"/>
    <cellStyle name="Comma 59 3 3 2 5" xfId="32866" xr:uid="{EB5C8368-83CD-4376-B88E-6045BDBEBF6E}"/>
    <cellStyle name="Comma 59 3 3 3" xfId="10446" xr:uid="{95321B67-240C-4B1B-9F62-7174238B7764}"/>
    <cellStyle name="Comma 59 3 3 3 2" xfId="15682" xr:uid="{00CB55FE-D49D-4EDC-8B1A-5DA06C5F35F3}"/>
    <cellStyle name="Comma 59 3 3 3 2 2" xfId="26148" xr:uid="{7B836A9D-2417-42C9-AE88-DADA9938BB0B}"/>
    <cellStyle name="Comma 59 3 3 3 2 2 2" xfId="47817" xr:uid="{6BC58D07-EF86-4C41-A31F-B2AB3D32A814}"/>
    <cellStyle name="Comma 59 3 3 3 2 3" xfId="37351" xr:uid="{009E34D2-CC4F-4BF2-900D-EB3144F7389D}"/>
    <cellStyle name="Comma 59 3 3 3 3" xfId="20916" xr:uid="{2B0018F2-95DB-4D30-9DB5-41354B7990D7}"/>
    <cellStyle name="Comma 59 3 3 3 3 2" xfId="42585" xr:uid="{529E5207-B851-4F44-9361-DD59C59B8DDB}"/>
    <cellStyle name="Comma 59 3 3 3 4" xfId="32119" xr:uid="{2750429B-D8C1-4758-9DD3-7B424B822335}"/>
    <cellStyle name="Comma 59 3 3 4" xfId="11940" xr:uid="{93266791-5B32-4286-AD5E-675BA832831C}"/>
    <cellStyle name="Comma 59 3 3 4 2" xfId="17176" xr:uid="{9A511A3F-85C8-40B9-B406-45EE4DF192DB}"/>
    <cellStyle name="Comma 59 3 3 4 2 2" xfId="27642" xr:uid="{64B6EB1C-A8FF-4C82-9150-32144423F723}"/>
    <cellStyle name="Comma 59 3 3 4 2 2 2" xfId="49311" xr:uid="{E752F2D2-CB2A-4300-99BA-A0AF5B6B14B7}"/>
    <cellStyle name="Comma 59 3 3 4 2 3" xfId="38845" xr:uid="{E899C648-5192-4F8C-AF7B-DFCBE13A86A5}"/>
    <cellStyle name="Comma 59 3 3 4 3" xfId="22410" xr:uid="{B433D611-C062-4430-96F8-B581A30EF745}"/>
    <cellStyle name="Comma 59 3 3 4 3 2" xfId="44079" xr:uid="{53543FC2-BCB8-434F-99FA-8AB8F39DD9BF}"/>
    <cellStyle name="Comma 59 3 3 4 4" xfId="33613" xr:uid="{03FB3F18-95BF-4A72-8A7D-7FC39E04DA40}"/>
    <cellStyle name="Comma 59 3 3 5" xfId="14183" xr:uid="{E77DEBA4-3DCA-43CC-8BF5-AA2EAE725B96}"/>
    <cellStyle name="Comma 59 3 3 5 2" xfId="19415" xr:uid="{1F12D438-05D2-4254-A920-BE6751B183F7}"/>
    <cellStyle name="Comma 59 3 3 5 2 2" xfId="29881" xr:uid="{9A7D3FB7-FF95-47A1-BF7B-0987C43CC452}"/>
    <cellStyle name="Comma 59 3 3 5 2 2 2" xfId="51550" xr:uid="{FDA65227-9CF9-4E53-8C84-65D344360C8C}"/>
    <cellStyle name="Comma 59 3 3 5 2 3" xfId="41084" xr:uid="{3F4A4B86-7BB3-48FA-B7EA-BBE9497D4E1C}"/>
    <cellStyle name="Comma 59 3 3 5 3" xfId="24649" xr:uid="{38243984-2C28-4DC8-9ACA-57C353B20758}"/>
    <cellStyle name="Comma 59 3 3 5 3 2" xfId="46318" xr:uid="{23452942-E3FE-4A16-AF70-F3567DF24EC7}"/>
    <cellStyle name="Comma 59 3 3 5 4" xfId="35852" xr:uid="{D8C3C2B2-919C-48A0-B8F5-3E5C1E8B83A1}"/>
    <cellStyle name="Comma 59 3 3 6" xfId="14936" xr:uid="{A982679A-1268-40C0-A4DB-DD4CAFAADEC4}"/>
    <cellStyle name="Comma 59 3 3 6 2" xfId="25402" xr:uid="{C2AA60DE-A020-42BE-AD1B-9AD0AA8E7D70}"/>
    <cellStyle name="Comma 59 3 3 6 2 2" xfId="47071" xr:uid="{66C400B6-9D9E-45C7-81F2-6D3814899FA2}"/>
    <cellStyle name="Comma 59 3 3 6 3" xfId="36605" xr:uid="{EBA466B8-FE4E-4A22-90BF-B5BBE7AC1B02}"/>
    <cellStyle name="Comma 59 3 3 7" xfId="20170" xr:uid="{CD999595-D52D-4A01-9B4E-335DA70CF55E}"/>
    <cellStyle name="Comma 59 3 3 7 2" xfId="41839" xr:uid="{F7B502D8-2D38-45A4-A898-D0E0B221CE72}"/>
    <cellStyle name="Comma 59 3 3 8" xfId="31373" xr:uid="{7808780F-BE28-422E-9AB5-CC65B74EB77A}"/>
    <cellStyle name="Comma 59 3 4" xfId="13441" xr:uid="{73CCD020-D016-4AC4-A2F1-D6FB303A6629}"/>
    <cellStyle name="Comma 59 3 4 2" xfId="18673" xr:uid="{C9F6F45E-9C63-4A0D-87CE-6CA92F290F36}"/>
    <cellStyle name="Comma 59 3 4 2 2" xfId="29139" xr:uid="{A3EDE6E3-9E78-4D76-83ED-23F38F3FA632}"/>
    <cellStyle name="Comma 59 3 4 2 2 2" xfId="50808" xr:uid="{7D95700A-EC11-4AF5-94C6-E6B9953635DF}"/>
    <cellStyle name="Comma 59 3 4 2 3" xfId="40342" xr:uid="{EB0BF07A-A54C-4D16-983A-926716EFDEE9}"/>
    <cellStyle name="Comma 59 3 4 3" xfId="23907" xr:uid="{33E81B21-D989-4AEF-B619-2146B7DADBC9}"/>
    <cellStyle name="Comma 59 3 4 3 2" xfId="45576" xr:uid="{06B7BCA7-CB36-4EC2-93EF-3BCE9EFE95E8}"/>
    <cellStyle name="Comma 59 3 4 4" xfId="35110" xr:uid="{C63B1832-9427-4B02-9B33-CB8E925EA955}"/>
    <cellStyle name="Comma 59 3 5" xfId="30631" xr:uid="{E63254DC-BB98-4346-A518-CE9A2B5EEF86}"/>
    <cellStyle name="Comma 59 4" xfId="9206" xr:uid="{00000000-0005-0000-0000-0000C9020000}"/>
    <cellStyle name="Comma 59 4 2" xfId="9955" xr:uid="{4CEEB88B-51DC-4D3F-8CCF-A6BBF96DB462}"/>
    <cellStyle name="Comma 59 4 2 2" xfId="11464" xr:uid="{BB91A915-C542-4EC2-BE0F-28226B6FF7AC}"/>
    <cellStyle name="Comma 59 4 2 2 2" xfId="12958" xr:uid="{A5358C3F-A214-4123-BC17-4AF892878ACA}"/>
    <cellStyle name="Comma 59 4 2 2 2 2" xfId="18194" xr:uid="{3DB6958A-B6A1-498E-971B-C512386D3435}"/>
    <cellStyle name="Comma 59 4 2 2 2 2 2" xfId="28660" xr:uid="{AFAEEE7F-6602-442F-A3A9-AFD9F2CE61EB}"/>
    <cellStyle name="Comma 59 4 2 2 2 2 2 2" xfId="50329" xr:uid="{E067CF26-0311-413D-81BB-6DBAA57AB98F}"/>
    <cellStyle name="Comma 59 4 2 2 2 2 3" xfId="39863" xr:uid="{AEA7EC7D-7733-4985-BAE4-6E209B9DFC27}"/>
    <cellStyle name="Comma 59 4 2 2 2 3" xfId="23428" xr:uid="{B684F322-E1D0-4CBD-8D08-1A4656D0530D}"/>
    <cellStyle name="Comma 59 4 2 2 2 3 2" xfId="45097" xr:uid="{88EEB2E7-1171-45CF-A3DE-1A84D6098C57}"/>
    <cellStyle name="Comma 59 4 2 2 2 4" xfId="34631" xr:uid="{6BA7E2DE-4919-4C15-8286-E98659159666}"/>
    <cellStyle name="Comma 59 4 2 2 3" xfId="16700" xr:uid="{B3F62B07-FDF5-4F68-8C93-E1CE86EA9ED4}"/>
    <cellStyle name="Comma 59 4 2 2 3 2" xfId="27166" xr:uid="{8C0380C6-5E70-4A35-A641-C0DBBD327525}"/>
    <cellStyle name="Comma 59 4 2 2 3 2 2" xfId="48835" xr:uid="{685F27C3-CEA1-4023-AC00-2EAB6C70A1D6}"/>
    <cellStyle name="Comma 59 4 2 2 3 3" xfId="38369" xr:uid="{F39991E6-C661-4493-8A45-7CA919FC88E5}"/>
    <cellStyle name="Comma 59 4 2 2 4" xfId="21934" xr:uid="{931D65BD-1AB6-4E21-B694-4CA6E47B879D}"/>
    <cellStyle name="Comma 59 4 2 2 4 2" xfId="43603" xr:uid="{DA144216-561B-493C-9463-A781C90EACA3}"/>
    <cellStyle name="Comma 59 4 2 2 5" xfId="33137" xr:uid="{0DA4858E-B6AA-4FA7-95D3-8E7B24BE73B7}"/>
    <cellStyle name="Comma 59 4 2 3" xfId="10717" xr:uid="{B605E902-1930-4610-81A1-5E117D050C3E}"/>
    <cellStyle name="Comma 59 4 2 3 2" xfId="15953" xr:uid="{E87860E5-2684-47B8-86B3-B60BD8FDF02F}"/>
    <cellStyle name="Comma 59 4 2 3 2 2" xfId="26419" xr:uid="{60D2A53D-94DB-4E3F-8C0C-1892D4F7CE22}"/>
    <cellStyle name="Comma 59 4 2 3 2 2 2" xfId="48088" xr:uid="{180EC194-027B-4D45-A984-FC4D207193CD}"/>
    <cellStyle name="Comma 59 4 2 3 2 3" xfId="37622" xr:uid="{1D36F677-40AE-45FC-A212-5A33A7313AFF}"/>
    <cellStyle name="Comma 59 4 2 3 3" xfId="21187" xr:uid="{C46D8D48-4A55-4E08-B5ED-0950AC486B67}"/>
    <cellStyle name="Comma 59 4 2 3 3 2" xfId="42856" xr:uid="{36D9AD43-1B4E-479E-AB4C-1D7136FA977A}"/>
    <cellStyle name="Comma 59 4 2 3 4" xfId="32390" xr:uid="{6D4C2F7E-9B80-48AA-9D48-90B9D9F08C7F}"/>
    <cellStyle name="Comma 59 4 2 4" xfId="12211" xr:uid="{1F868F55-EC72-41C1-A1EE-EDD73D4D7869}"/>
    <cellStyle name="Comma 59 4 2 4 2" xfId="17447" xr:uid="{B6776076-2DAD-4633-AFAC-68B4BCE1E36D}"/>
    <cellStyle name="Comma 59 4 2 4 2 2" xfId="27913" xr:uid="{B1D94D63-0F1E-40E0-9C07-6B6F3CF52142}"/>
    <cellStyle name="Comma 59 4 2 4 2 2 2" xfId="49582" xr:uid="{0F226D28-D728-4F58-BE4D-474F87A7CA3F}"/>
    <cellStyle name="Comma 59 4 2 4 2 3" xfId="39116" xr:uid="{8CB22715-0552-474F-9F9C-798A94760B1A}"/>
    <cellStyle name="Comma 59 4 2 4 3" xfId="22681" xr:uid="{AC19ED98-B482-4E52-9E3A-C549BD39144F}"/>
    <cellStyle name="Comma 59 4 2 4 3 2" xfId="44350" xr:uid="{CC1C50BE-8691-453C-A64C-B8305A678B6E}"/>
    <cellStyle name="Comma 59 4 2 4 4" xfId="33884" xr:uid="{A4DDF3C8-00AA-4A9F-AB02-688212E67D4C}"/>
    <cellStyle name="Comma 59 4 2 5" xfId="14454" xr:uid="{A9963C55-BFED-4CBC-BD6C-66BD513ECBB9}"/>
    <cellStyle name="Comma 59 4 2 5 2" xfId="19686" xr:uid="{A9E0850C-1821-4427-94E4-D77BFAC42A43}"/>
    <cellStyle name="Comma 59 4 2 5 2 2" xfId="30152" xr:uid="{205F232F-7C51-44EB-9EAF-7E3954B698CF}"/>
    <cellStyle name="Comma 59 4 2 5 2 2 2" xfId="51821" xr:uid="{23D64485-FBD3-46A4-9947-52064D794314}"/>
    <cellStyle name="Comma 59 4 2 5 2 3" xfId="41355" xr:uid="{6B3DF9D6-DCDA-4115-9D84-1506714F07E8}"/>
    <cellStyle name="Comma 59 4 2 5 3" xfId="24920" xr:uid="{32B96428-6189-47BD-8E4E-40A90DF0395A}"/>
    <cellStyle name="Comma 59 4 2 5 3 2" xfId="46589" xr:uid="{27FF7E53-7E07-402B-9C9F-BB8062FC8E74}"/>
    <cellStyle name="Comma 59 4 2 5 4" xfId="36123" xr:uid="{E3A08CA8-0DB6-4CD5-AD0D-61F1408575C9}"/>
    <cellStyle name="Comma 59 4 2 6" xfId="15207" xr:uid="{86A06523-4907-45C3-ACB9-995DE134D0E1}"/>
    <cellStyle name="Comma 59 4 2 6 2" xfId="25673" xr:uid="{302F4381-F342-4FD8-B703-DF4E5D10A6F8}"/>
    <cellStyle name="Comma 59 4 2 6 2 2" xfId="47342" xr:uid="{1DF6E09E-43E3-4BDB-AC1C-07299DFE55A0}"/>
    <cellStyle name="Comma 59 4 2 6 3" xfId="36876" xr:uid="{E573A3F4-8EFB-490D-B858-879EE8A90BAF}"/>
    <cellStyle name="Comma 59 4 2 7" xfId="20441" xr:uid="{FC930C17-0A97-484E-B970-A113E57E692C}"/>
    <cellStyle name="Comma 59 4 2 7 2" xfId="42110" xr:uid="{C1746884-CA87-44C5-B672-A293CF11B1BF}"/>
    <cellStyle name="Comma 59 4 2 8" xfId="31644" xr:uid="{4455F680-E977-4549-985E-E72D1FEE46FD}"/>
    <cellStyle name="Comma 59 4 3" xfId="13709" xr:uid="{BAA98464-20B4-4F8D-A688-B3367C67D909}"/>
    <cellStyle name="Comma 59 4 3 2" xfId="18941" xr:uid="{B0950915-80AA-4E91-A142-BA9FC6510611}"/>
    <cellStyle name="Comma 59 4 3 2 2" xfId="29407" xr:uid="{2C540314-4662-46AE-9DA3-C353E3FD6947}"/>
    <cellStyle name="Comma 59 4 3 2 2 2" xfId="51076" xr:uid="{1D1F0E96-85F1-4AC0-8417-20B50503675E}"/>
    <cellStyle name="Comma 59 4 3 2 3" xfId="40610" xr:uid="{006B3BA5-15EB-4804-96CD-E077066EE0DF}"/>
    <cellStyle name="Comma 59 4 3 3" xfId="24175" xr:uid="{ECBF1903-7527-4E36-BB86-BD7137817A56}"/>
    <cellStyle name="Comma 59 4 3 3 2" xfId="45844" xr:uid="{4982241A-A1A6-4D84-B956-D49ADE40DDDD}"/>
    <cellStyle name="Comma 59 4 3 4" xfId="35378" xr:uid="{691AD096-6FA1-4971-BBC4-18D18E2F4DDB}"/>
    <cellStyle name="Comma 59 4 4" xfId="30899" xr:uid="{1D77144F-F21F-48FD-951F-07A607CA4698}"/>
    <cellStyle name="Comma 59 5" xfId="9581" xr:uid="{E5F95AB3-CE2A-4DB9-9514-5BDFB9810B8E}"/>
    <cellStyle name="Comma 59 5 2" xfId="11090" xr:uid="{74D8C398-E1B5-4E06-82D0-02D0852DB065}"/>
    <cellStyle name="Comma 59 5 2 2" xfId="12584" xr:uid="{DBBF1DDE-1086-47B1-8366-A4449E83F616}"/>
    <cellStyle name="Comma 59 5 2 2 2" xfId="17820" xr:uid="{3C442921-B0EE-4BBB-AD9E-7BE78D57B97B}"/>
    <cellStyle name="Comma 59 5 2 2 2 2" xfId="28286" xr:uid="{D1FAC24D-0C04-4FDE-AE00-95CEA083324C}"/>
    <cellStyle name="Comma 59 5 2 2 2 2 2" xfId="49955" xr:uid="{2A15D0C0-28B2-4501-BAF7-087631E4AA57}"/>
    <cellStyle name="Comma 59 5 2 2 2 3" xfId="39489" xr:uid="{C03B1D80-3A77-41C5-A425-25E56FE001FE}"/>
    <cellStyle name="Comma 59 5 2 2 3" xfId="23054" xr:uid="{DD3479C6-333B-4824-96C9-B55F5775A0AF}"/>
    <cellStyle name="Comma 59 5 2 2 3 2" xfId="44723" xr:uid="{59EFC879-9C94-4F51-BB9E-D1A4AD3101FE}"/>
    <cellStyle name="Comma 59 5 2 2 4" xfId="34257" xr:uid="{ABBF3310-DAE5-4BFB-BBC1-2FE79655C224}"/>
    <cellStyle name="Comma 59 5 2 3" xfId="16326" xr:uid="{DED0976E-853A-47EF-A9CC-5E0BF620634C}"/>
    <cellStyle name="Comma 59 5 2 3 2" xfId="26792" xr:uid="{37E10551-1407-48C4-A594-CC08D4C68F66}"/>
    <cellStyle name="Comma 59 5 2 3 2 2" xfId="48461" xr:uid="{C8BE2665-5544-455C-8924-4CBEC3B3E376}"/>
    <cellStyle name="Comma 59 5 2 3 3" xfId="37995" xr:uid="{180924D5-65F9-4841-9D5E-D433D103804D}"/>
    <cellStyle name="Comma 59 5 2 4" xfId="21560" xr:uid="{44870709-DE17-4078-A625-A461B6D52F76}"/>
    <cellStyle name="Comma 59 5 2 4 2" xfId="43229" xr:uid="{E1CE47C2-3D94-4B94-9BD2-C1D1CACD36D6}"/>
    <cellStyle name="Comma 59 5 2 5" xfId="32763" xr:uid="{118FF1C1-6BCC-4527-B8F7-33972249DE57}"/>
    <cellStyle name="Comma 59 5 3" xfId="10343" xr:uid="{6EBBA76C-B1E9-48F6-B1B8-F701A8CE7CEE}"/>
    <cellStyle name="Comma 59 5 3 2" xfId="15579" xr:uid="{0C0BB625-CB59-4916-AB4A-503D4AE8AAA2}"/>
    <cellStyle name="Comma 59 5 3 2 2" xfId="26045" xr:uid="{9487F972-79B6-4E70-8E68-2100B439B98C}"/>
    <cellStyle name="Comma 59 5 3 2 2 2" xfId="47714" xr:uid="{8DA5E33E-D3FB-441A-9623-B6B9C3F1D5F1}"/>
    <cellStyle name="Comma 59 5 3 2 3" xfId="37248" xr:uid="{85CB5826-287E-4055-B174-3CF1F77568D0}"/>
    <cellStyle name="Comma 59 5 3 3" xfId="20813" xr:uid="{1F4CAE17-6459-4C11-84FE-0F122A538CE9}"/>
    <cellStyle name="Comma 59 5 3 3 2" xfId="42482" xr:uid="{E24EEABC-9B5D-498A-A69F-D32999F368AD}"/>
    <cellStyle name="Comma 59 5 3 4" xfId="32016" xr:uid="{9D905E31-1007-41EA-9421-DFBDC5135451}"/>
    <cellStyle name="Comma 59 5 4" xfId="11837" xr:uid="{29CC1EE7-5376-42DD-8B1D-542E2E1DDE41}"/>
    <cellStyle name="Comma 59 5 4 2" xfId="17073" xr:uid="{403FF5E2-3447-418F-B093-6F8757F5E17F}"/>
    <cellStyle name="Comma 59 5 4 2 2" xfId="27539" xr:uid="{4EA0F909-5E97-46FF-AA97-A85D6B11EA23}"/>
    <cellStyle name="Comma 59 5 4 2 2 2" xfId="49208" xr:uid="{75FC1963-F32E-4BC4-9DAA-3FB1FF9F3035}"/>
    <cellStyle name="Comma 59 5 4 2 3" xfId="38742" xr:uid="{58D79C4C-0336-476F-B70A-B03DC4F626E9}"/>
    <cellStyle name="Comma 59 5 4 3" xfId="22307" xr:uid="{949EA140-8AA4-4B2A-BA2D-BF0AC710B103}"/>
    <cellStyle name="Comma 59 5 4 3 2" xfId="43976" xr:uid="{0527746D-8279-4512-99F4-FD62E0AB6CB6}"/>
    <cellStyle name="Comma 59 5 4 4" xfId="33510" xr:uid="{7D3632C9-1D11-41E9-8074-0CE3353EE796}"/>
    <cellStyle name="Comma 59 5 5" xfId="14080" xr:uid="{7219D1D0-F135-4B70-8351-AAA6707AB385}"/>
    <cellStyle name="Comma 59 5 5 2" xfId="19312" xr:uid="{1FA930C7-FA94-45F3-BC6D-62BF1D352D83}"/>
    <cellStyle name="Comma 59 5 5 2 2" xfId="29778" xr:uid="{F40B7441-040D-4CFD-BB9C-BB3CDA777F77}"/>
    <cellStyle name="Comma 59 5 5 2 2 2" xfId="51447" xr:uid="{4EC7C823-626D-4E80-921A-6117AE87E57F}"/>
    <cellStyle name="Comma 59 5 5 2 3" xfId="40981" xr:uid="{467A9B38-FE4F-48EB-825A-37ABF185E856}"/>
    <cellStyle name="Comma 59 5 5 3" xfId="24546" xr:uid="{C63289D8-3612-4548-A0AB-068B7FB31623}"/>
    <cellStyle name="Comma 59 5 5 3 2" xfId="46215" xr:uid="{CE5E3EFC-9955-49BD-B949-D366A53FF93E}"/>
    <cellStyle name="Comma 59 5 5 4" xfId="35749" xr:uid="{236CD8D0-00DB-4BB1-9438-2D730206E114}"/>
    <cellStyle name="Comma 59 5 6" xfId="14833" xr:uid="{B88CE329-2F62-4553-83ED-A8C467E7C030}"/>
    <cellStyle name="Comma 59 5 6 2" xfId="25299" xr:uid="{12F56B0A-025E-4FC5-A44C-8CE0621F3DA3}"/>
    <cellStyle name="Comma 59 5 6 2 2" xfId="46968" xr:uid="{ED4E3E85-191D-454C-9462-0EA1FC38773B}"/>
    <cellStyle name="Comma 59 5 6 3" xfId="36502" xr:uid="{68D0DCC7-1CD6-4372-A20F-8F022890BB0A}"/>
    <cellStyle name="Comma 59 5 7" xfId="20067" xr:uid="{D184D9CA-E223-493B-8A5B-19AF93463599}"/>
    <cellStyle name="Comma 59 5 7 2" xfId="41736" xr:uid="{BC485675-5F9E-447A-9D4F-A30C73C86FE8}"/>
    <cellStyle name="Comma 59 5 8" xfId="31270" xr:uid="{DF176500-CE27-4538-BBA6-5797D02AE91D}"/>
    <cellStyle name="Comma 59 6" xfId="13338" xr:uid="{566FE6F3-7DBE-44C1-BB68-251731B558F6}"/>
    <cellStyle name="Comma 59 6 2" xfId="18570" xr:uid="{293F6886-9EAD-4F64-99B4-C1BA4FA99B33}"/>
    <cellStyle name="Comma 59 6 2 2" xfId="29036" xr:uid="{86EF943B-9D58-4135-AB81-FA5CCB5159D1}"/>
    <cellStyle name="Comma 59 6 2 2 2" xfId="50705" xr:uid="{464517EC-3F56-4ABC-941E-78E099ED5C73}"/>
    <cellStyle name="Comma 59 6 2 3" xfId="40239" xr:uid="{E048B533-9AE0-4816-95A1-533845A8C063}"/>
    <cellStyle name="Comma 59 6 3" xfId="23804" xr:uid="{4B1D9AA2-04FA-4AB6-A2BC-5543F4B79C71}"/>
    <cellStyle name="Comma 59 6 3 2" xfId="45473" xr:uid="{ADF11730-171C-46C3-8193-EDEF1CD3EE05}"/>
    <cellStyle name="Comma 59 6 4" xfId="35007" xr:uid="{C7111B8D-A687-4B4A-8771-18086101260C}"/>
    <cellStyle name="Comma 59 7" xfId="30528" xr:uid="{9EB10C3A-1300-4881-B138-94A705790F8F}"/>
    <cellStyle name="Comma 6" xfId="112" xr:uid="{00000000-0005-0000-0000-0000CA020000}"/>
    <cellStyle name="Comma 6 2" xfId="425" xr:uid="{00000000-0005-0000-0000-0000CB020000}"/>
    <cellStyle name="Comma 6 2 2" xfId="9268" xr:uid="{00000000-0005-0000-0000-0000CC020000}"/>
    <cellStyle name="Comma 6 2 2 2" xfId="10017" xr:uid="{6B426140-FA0F-47EC-83DF-280EDF35B939}"/>
    <cellStyle name="Comma 6 2 2 2 2" xfId="11526" xr:uid="{9DBEF18A-89B2-4824-8F73-DA84147C9EAC}"/>
    <cellStyle name="Comma 6 2 2 2 2 2" xfId="13020" xr:uid="{B89A2463-E045-48DE-AC87-1563B7B04C35}"/>
    <cellStyle name="Comma 6 2 2 2 2 2 2" xfId="18256" xr:uid="{539CDFA9-D359-44BD-B012-8040BBB9DBDE}"/>
    <cellStyle name="Comma 6 2 2 2 2 2 2 2" xfId="28722" xr:uid="{0A4E9B5D-C6B1-4350-88CA-BC41CB18E285}"/>
    <cellStyle name="Comma 6 2 2 2 2 2 2 2 2" xfId="50391" xr:uid="{A4F6D044-BC12-4C74-A73F-27C7A74074ED}"/>
    <cellStyle name="Comma 6 2 2 2 2 2 2 3" xfId="39925" xr:uid="{FE936D9E-D2C7-4231-9B2D-454E35B214EC}"/>
    <cellStyle name="Comma 6 2 2 2 2 2 3" xfId="23490" xr:uid="{E002F90B-79C3-4BE3-A376-DF3BE7AE24E4}"/>
    <cellStyle name="Comma 6 2 2 2 2 2 3 2" xfId="45159" xr:uid="{F415C5AE-669D-4DFA-A42A-BD1A0C51158E}"/>
    <cellStyle name="Comma 6 2 2 2 2 2 4" xfId="34693" xr:uid="{FE0E92E9-399C-484A-9296-8BA780DC7133}"/>
    <cellStyle name="Comma 6 2 2 2 2 3" xfId="16762" xr:uid="{1078266B-6BBC-42DF-A692-D6C38EF37161}"/>
    <cellStyle name="Comma 6 2 2 2 2 3 2" xfId="27228" xr:uid="{3DFFD079-8874-4984-B1A3-8FBF6D47EF86}"/>
    <cellStyle name="Comma 6 2 2 2 2 3 2 2" xfId="48897" xr:uid="{DAE7002B-CB29-4B3F-A1F0-DB307F1B5BEF}"/>
    <cellStyle name="Comma 6 2 2 2 2 3 3" xfId="38431" xr:uid="{5809D9C9-6320-44B4-8836-55829C34ED52}"/>
    <cellStyle name="Comma 6 2 2 2 2 4" xfId="21996" xr:uid="{AB077952-763F-4A7F-958D-CE070EDAE0A9}"/>
    <cellStyle name="Comma 6 2 2 2 2 4 2" xfId="43665" xr:uid="{9C4C09F1-1DD3-4A20-974F-09CD96A065F4}"/>
    <cellStyle name="Comma 6 2 2 2 2 5" xfId="33199" xr:uid="{4E202CE7-C076-4FA1-9FDE-941CEBE116E4}"/>
    <cellStyle name="Comma 6 2 2 2 3" xfId="10779" xr:uid="{B3CA35FD-944F-4289-A946-1560B3A0CC27}"/>
    <cellStyle name="Comma 6 2 2 2 3 2" xfId="16015" xr:uid="{B66348D7-8361-4ABF-A9FD-0F45B6B2519F}"/>
    <cellStyle name="Comma 6 2 2 2 3 2 2" xfId="26481" xr:uid="{147B6A96-FC22-412F-8C22-3BB794FE43BE}"/>
    <cellStyle name="Comma 6 2 2 2 3 2 2 2" xfId="48150" xr:uid="{5B8F3C7A-CF75-4D8B-B126-F69F0380257F}"/>
    <cellStyle name="Comma 6 2 2 2 3 2 3" xfId="37684" xr:uid="{A2C4B007-7D31-4BEF-AF99-6941D7A223F4}"/>
    <cellStyle name="Comma 6 2 2 2 3 3" xfId="21249" xr:uid="{5080B35F-82C7-482C-BFA7-E13CFDE4B481}"/>
    <cellStyle name="Comma 6 2 2 2 3 3 2" xfId="42918" xr:uid="{53FD6763-117B-4E29-85D9-E0D5F2EE5842}"/>
    <cellStyle name="Comma 6 2 2 2 3 4" xfId="32452" xr:uid="{FB701D6C-43C6-4509-949D-DCF703A7B3C3}"/>
    <cellStyle name="Comma 6 2 2 2 4" xfId="12273" xr:uid="{E4488570-DD50-4B1E-868E-2306D9229954}"/>
    <cellStyle name="Comma 6 2 2 2 4 2" xfId="17509" xr:uid="{1F91055F-AF05-42C5-B308-53A7796A71C4}"/>
    <cellStyle name="Comma 6 2 2 2 4 2 2" xfId="27975" xr:uid="{2DDC2BB3-4E74-4BED-BE81-083D506BBAA2}"/>
    <cellStyle name="Comma 6 2 2 2 4 2 2 2" xfId="49644" xr:uid="{61BAE7CC-6BC4-4171-8A67-C03D67F9FD6D}"/>
    <cellStyle name="Comma 6 2 2 2 4 2 3" xfId="39178" xr:uid="{45D04BBB-58F2-4E7D-90CB-181402CEA5DA}"/>
    <cellStyle name="Comma 6 2 2 2 4 3" xfId="22743" xr:uid="{1A06875F-5640-48FA-8E12-F03F5D2823BF}"/>
    <cellStyle name="Comma 6 2 2 2 4 3 2" xfId="44412" xr:uid="{C6EB8E56-27A0-4FAD-AE33-59A32F01DBAD}"/>
    <cellStyle name="Comma 6 2 2 2 4 4" xfId="33946" xr:uid="{02C5CA1B-3354-445D-A834-BCF4E48C82A5}"/>
    <cellStyle name="Comma 6 2 2 2 5" xfId="14516" xr:uid="{7DCD74E5-3BCE-4282-84C1-1F527416DC4C}"/>
    <cellStyle name="Comma 6 2 2 2 5 2" xfId="19748" xr:uid="{ABBC7E39-9BA7-47AB-A8AA-FA3D78B90531}"/>
    <cellStyle name="Comma 6 2 2 2 5 2 2" xfId="30214" xr:uid="{11D84B17-0D9B-44C2-A24C-A2622D1A54DF}"/>
    <cellStyle name="Comma 6 2 2 2 5 2 2 2" xfId="51883" xr:uid="{5EE9BC0D-68E5-4D9F-837D-1B5CDA4CCBDD}"/>
    <cellStyle name="Comma 6 2 2 2 5 2 3" xfId="41417" xr:uid="{02E51E1B-1B70-407C-9ED7-9075F6D66F30}"/>
    <cellStyle name="Comma 6 2 2 2 5 3" xfId="24982" xr:uid="{350721EA-52E4-48EB-BC99-73E9F7E2D655}"/>
    <cellStyle name="Comma 6 2 2 2 5 3 2" xfId="46651" xr:uid="{F6919BC3-F655-47F1-BB5E-63CE901B4EDD}"/>
    <cellStyle name="Comma 6 2 2 2 5 4" xfId="36185" xr:uid="{506793F1-2838-4821-AF17-E6E989DF312B}"/>
    <cellStyle name="Comma 6 2 2 2 6" xfId="15269" xr:uid="{7491055C-D6F9-47B0-A883-044A5CFC354B}"/>
    <cellStyle name="Comma 6 2 2 2 6 2" xfId="25735" xr:uid="{1CB34C92-7347-459E-82D0-BFFED37C0736}"/>
    <cellStyle name="Comma 6 2 2 2 6 2 2" xfId="47404" xr:uid="{47BDCBAC-96E9-4E46-96DB-A341B4158B7E}"/>
    <cellStyle name="Comma 6 2 2 2 6 3" xfId="36938" xr:uid="{82C64C7F-FE27-4D34-8D0A-58AE440785D8}"/>
    <cellStyle name="Comma 6 2 2 2 7" xfId="20503" xr:uid="{59D9910E-624D-4587-B286-92FAA288FF3A}"/>
    <cellStyle name="Comma 6 2 2 2 7 2" xfId="42172" xr:uid="{13F91D92-47BC-4A84-B9A4-2D1D6ABB2169}"/>
    <cellStyle name="Comma 6 2 2 2 8" xfId="31706" xr:uid="{8B179666-20A7-4CAE-B1DB-9F1ED630B69C}"/>
    <cellStyle name="Comma 6 2 2 3" xfId="13771" xr:uid="{8C04B787-C893-4289-B6DF-B1678D6CB6AC}"/>
    <cellStyle name="Comma 6 2 2 3 2" xfId="19003" xr:uid="{E66885FD-C0AD-4520-B402-6484AB1AE5D1}"/>
    <cellStyle name="Comma 6 2 2 3 2 2" xfId="29469" xr:uid="{AFEA8E4E-E81D-4584-9260-659A43FD013E}"/>
    <cellStyle name="Comma 6 2 2 3 2 2 2" xfId="51138" xr:uid="{ACE8B7D3-3200-40C7-928F-BCC26510D289}"/>
    <cellStyle name="Comma 6 2 2 3 2 3" xfId="40672" xr:uid="{BD7E47CF-7DC4-444D-93A5-5CE8B9590684}"/>
    <cellStyle name="Comma 6 2 2 3 3" xfId="24237" xr:uid="{4FDDAB09-7DB0-4D66-A822-618C8C5EE561}"/>
    <cellStyle name="Comma 6 2 2 3 3 2" xfId="45906" xr:uid="{A439EC64-4824-4CD8-8DAA-D6F1EB32080D}"/>
    <cellStyle name="Comma 6 2 2 3 4" xfId="35440" xr:uid="{8DD59AE5-7435-4A52-8BFB-754AC72F3ADF}"/>
    <cellStyle name="Comma 6 2 2 4" xfId="30961" xr:uid="{F2BE0664-C86A-4437-8000-9ADE57A0B67F}"/>
    <cellStyle name="Comma 6 2 3" xfId="9643" xr:uid="{2C778ED2-9D83-452E-B6FA-475D9152E51D}"/>
    <cellStyle name="Comma 6 2 3 2" xfId="11152" xr:uid="{FF4EFE1C-5BC2-4DC5-904F-C64CD9796813}"/>
    <cellStyle name="Comma 6 2 3 2 2" xfId="12646" xr:uid="{2307F181-553E-4F97-A478-F2292F72A866}"/>
    <cellStyle name="Comma 6 2 3 2 2 2" xfId="17882" xr:uid="{90F7764B-191D-4316-B964-E69D29AFEEC0}"/>
    <cellStyle name="Comma 6 2 3 2 2 2 2" xfId="28348" xr:uid="{DB62FD26-4B21-45F0-9FED-C10FFA1CADBC}"/>
    <cellStyle name="Comma 6 2 3 2 2 2 2 2" xfId="50017" xr:uid="{7C2CA686-9A50-4283-89AE-8376B6D2C622}"/>
    <cellStyle name="Comma 6 2 3 2 2 2 3" xfId="39551" xr:uid="{72F0644A-26E0-4989-B2DD-C2F9EED7C328}"/>
    <cellStyle name="Comma 6 2 3 2 2 3" xfId="23116" xr:uid="{7EC239ED-68E7-4103-9E48-CD268B97E361}"/>
    <cellStyle name="Comma 6 2 3 2 2 3 2" xfId="44785" xr:uid="{B9089ACB-E60D-47EC-8AA3-78F9C0C152FE}"/>
    <cellStyle name="Comma 6 2 3 2 2 4" xfId="34319" xr:uid="{193AD9BD-100D-4EEE-9E2F-26E5AC283819}"/>
    <cellStyle name="Comma 6 2 3 2 3" xfId="16388" xr:uid="{D408B783-E764-408F-9A46-80F8370AF659}"/>
    <cellStyle name="Comma 6 2 3 2 3 2" xfId="26854" xr:uid="{C3220557-262F-4D71-986B-EA8B3A2F9C47}"/>
    <cellStyle name="Comma 6 2 3 2 3 2 2" xfId="48523" xr:uid="{57FCD29B-540B-4207-A5AE-1C250F71BB16}"/>
    <cellStyle name="Comma 6 2 3 2 3 3" xfId="38057" xr:uid="{243F8ECB-C58A-443C-AE79-0165DDB4CCEA}"/>
    <cellStyle name="Comma 6 2 3 2 4" xfId="21622" xr:uid="{326B5822-5084-4245-BCD5-9750DABBB09F}"/>
    <cellStyle name="Comma 6 2 3 2 4 2" xfId="43291" xr:uid="{0DFB3664-4428-4887-83A2-0CF8AE43229B}"/>
    <cellStyle name="Comma 6 2 3 2 5" xfId="32825" xr:uid="{67F089B6-EC53-468D-A5A1-EA755CBF87D3}"/>
    <cellStyle name="Comma 6 2 3 3" xfId="10405" xr:uid="{6269DC3C-01F1-4931-8C29-8347E8600BC5}"/>
    <cellStyle name="Comma 6 2 3 3 2" xfId="15641" xr:uid="{0627B229-35B8-44BD-AFA8-C89470DF4F45}"/>
    <cellStyle name="Comma 6 2 3 3 2 2" xfId="26107" xr:uid="{58B7B4F8-E9BA-47DC-8D8F-C6FEA3F49FF7}"/>
    <cellStyle name="Comma 6 2 3 3 2 2 2" xfId="47776" xr:uid="{16635780-734A-46F4-88E6-56E0D4882FE4}"/>
    <cellStyle name="Comma 6 2 3 3 2 3" xfId="37310" xr:uid="{0E7EACE0-360E-4399-BA7F-C149D7974D55}"/>
    <cellStyle name="Comma 6 2 3 3 3" xfId="20875" xr:uid="{BBBC8E9E-8F9C-44BA-9F1D-64B7B298CB6B}"/>
    <cellStyle name="Comma 6 2 3 3 3 2" xfId="42544" xr:uid="{935069F0-7F86-436C-9170-B7D3419893FC}"/>
    <cellStyle name="Comma 6 2 3 3 4" xfId="32078" xr:uid="{FA69B002-AA65-4EFC-AA67-68F3499D0445}"/>
    <cellStyle name="Comma 6 2 3 4" xfId="11899" xr:uid="{18BADE9A-6359-42A7-AB87-B17B7553AFE9}"/>
    <cellStyle name="Comma 6 2 3 4 2" xfId="17135" xr:uid="{DF1A1EB0-E5BC-48D8-89A1-E7C52886E6A0}"/>
    <cellStyle name="Comma 6 2 3 4 2 2" xfId="27601" xr:uid="{A472E03B-153B-4FB4-91DC-5112F474A021}"/>
    <cellStyle name="Comma 6 2 3 4 2 2 2" xfId="49270" xr:uid="{4C9CA1A8-238E-4FFA-8824-7AA0818EAE0E}"/>
    <cellStyle name="Comma 6 2 3 4 2 3" xfId="38804" xr:uid="{E95C7526-803A-45EE-908F-46EA0A566713}"/>
    <cellStyle name="Comma 6 2 3 4 3" xfId="22369" xr:uid="{C6A01869-C7AC-44CF-A7F0-1CF4A24A00CB}"/>
    <cellStyle name="Comma 6 2 3 4 3 2" xfId="44038" xr:uid="{F9C4ED9E-A1ED-45F9-B336-E336B5189AC4}"/>
    <cellStyle name="Comma 6 2 3 4 4" xfId="33572" xr:uid="{00592DA9-608D-4F9D-9C53-66495076E7F4}"/>
    <cellStyle name="Comma 6 2 3 5" xfId="14142" xr:uid="{8356ABE7-BAE6-49F6-8299-70D46D41872C}"/>
    <cellStyle name="Comma 6 2 3 5 2" xfId="19374" xr:uid="{B412EC67-7D27-49E7-BA00-E5111B5512C6}"/>
    <cellStyle name="Comma 6 2 3 5 2 2" xfId="29840" xr:uid="{22D3C43B-94F3-4571-9A8D-18E22F5A3678}"/>
    <cellStyle name="Comma 6 2 3 5 2 2 2" xfId="51509" xr:uid="{0CC70BDC-71A7-45BD-A779-63A54E80BBFD}"/>
    <cellStyle name="Comma 6 2 3 5 2 3" xfId="41043" xr:uid="{5F2C011B-B073-4FE4-963E-9726A4666DA0}"/>
    <cellStyle name="Comma 6 2 3 5 3" xfId="24608" xr:uid="{8199885C-04E2-4A07-9113-1F059EC29AC8}"/>
    <cellStyle name="Comma 6 2 3 5 3 2" xfId="46277" xr:uid="{E96C5530-6B22-4DEB-8499-D434A2040C81}"/>
    <cellStyle name="Comma 6 2 3 5 4" xfId="35811" xr:uid="{F3BE30E8-9590-4359-81BF-B04695BFBA52}"/>
    <cellStyle name="Comma 6 2 3 6" xfId="14895" xr:uid="{6F67EE6B-AA4E-4706-8C9D-61AF7B480BDE}"/>
    <cellStyle name="Comma 6 2 3 6 2" xfId="25361" xr:uid="{4B098F85-3070-4AA1-A841-94E8AD39F2DF}"/>
    <cellStyle name="Comma 6 2 3 6 2 2" xfId="47030" xr:uid="{000197B6-4257-461D-88F1-3D906587724B}"/>
    <cellStyle name="Comma 6 2 3 6 3" xfId="36564" xr:uid="{0BC5A8B9-FE22-4F1B-A282-69DFE1AC53C9}"/>
    <cellStyle name="Comma 6 2 3 7" xfId="20129" xr:uid="{D97136CB-9564-4E3C-B5D6-6835CDD8513F}"/>
    <cellStyle name="Comma 6 2 3 7 2" xfId="41798" xr:uid="{0F9DD27C-1239-4A6A-A58A-CAA432C632DC}"/>
    <cellStyle name="Comma 6 2 3 8" xfId="31332" xr:uid="{B66E3755-D842-4373-B33A-B7396DD393ED}"/>
    <cellStyle name="Comma 6 2 4" xfId="13400" xr:uid="{52B6FFA0-B558-45F2-AF56-DCC14DF8DD95}"/>
    <cellStyle name="Comma 6 2 4 2" xfId="18632" xr:uid="{C6B654C2-E812-49B9-81F7-FDFCD269126D}"/>
    <cellStyle name="Comma 6 2 4 2 2" xfId="29098" xr:uid="{DC2A8795-9AF8-4C00-87C6-E5B05CCD9544}"/>
    <cellStyle name="Comma 6 2 4 2 2 2" xfId="50767" xr:uid="{FED2D27E-16CB-440E-87AE-B56C1F10FA7C}"/>
    <cellStyle name="Comma 6 2 4 2 3" xfId="40301" xr:uid="{B55525B7-3CC4-47DE-937D-A6B9E0E24B0F}"/>
    <cellStyle name="Comma 6 2 4 3" xfId="23866" xr:uid="{B107C350-B6F3-49D7-BEE6-E63F57727FAB}"/>
    <cellStyle name="Comma 6 2 4 3 2" xfId="45535" xr:uid="{B6F45162-B076-4420-B939-5E33F3059F53}"/>
    <cellStyle name="Comma 6 2 4 4" xfId="35069" xr:uid="{EBC0FC1E-70EE-4D76-9B8D-BBA59CBB7D7C}"/>
    <cellStyle name="Comma 6 2 5" xfId="30590" xr:uid="{C2D3BEEE-7024-4D9A-9FEB-D3A52AF3A47F}"/>
    <cellStyle name="Comma 6 3" xfId="9163" xr:uid="{00000000-0005-0000-0000-0000CD020000}"/>
    <cellStyle name="Comma 6 3 2" xfId="9912" xr:uid="{685DB91A-8FFA-4067-B7B3-6F1B244F3553}"/>
    <cellStyle name="Comma 6 3 2 2" xfId="11421" xr:uid="{E39E1E37-1021-492E-BD01-D58200C9780C}"/>
    <cellStyle name="Comma 6 3 2 2 2" xfId="12915" xr:uid="{33F6DE3C-004C-4885-A3B4-169E9D9427D5}"/>
    <cellStyle name="Comma 6 3 2 2 2 2" xfId="18151" xr:uid="{C35D5C34-4803-4360-9A34-725E36CDFD63}"/>
    <cellStyle name="Comma 6 3 2 2 2 2 2" xfId="28617" xr:uid="{FEC86498-BFCB-4B31-B99C-F0DB36C37D1B}"/>
    <cellStyle name="Comma 6 3 2 2 2 2 2 2" xfId="50286" xr:uid="{266A1EE1-A530-413D-9194-60FBF5B254D5}"/>
    <cellStyle name="Comma 6 3 2 2 2 2 3" xfId="39820" xr:uid="{1DF9B676-F2C7-44B4-9DBE-7E89754345D1}"/>
    <cellStyle name="Comma 6 3 2 2 2 3" xfId="23385" xr:uid="{BDAAF444-64AC-4810-A5AD-0FC321E5B36A}"/>
    <cellStyle name="Comma 6 3 2 2 2 3 2" xfId="45054" xr:uid="{420AA1F1-77DF-400E-817E-4AC5A4B19F5F}"/>
    <cellStyle name="Comma 6 3 2 2 2 4" xfId="34588" xr:uid="{B7686FE3-9043-4318-88E9-6E473772D5F6}"/>
    <cellStyle name="Comma 6 3 2 2 3" xfId="16657" xr:uid="{FA91FA61-AAC0-4B1E-84AC-597D1DA1C49D}"/>
    <cellStyle name="Comma 6 3 2 2 3 2" xfId="27123" xr:uid="{E4210CD7-229E-424D-8387-2F8180F60C9E}"/>
    <cellStyle name="Comma 6 3 2 2 3 2 2" xfId="48792" xr:uid="{61AB2299-3F50-4005-A2F2-BA0A5E591857}"/>
    <cellStyle name="Comma 6 3 2 2 3 3" xfId="38326" xr:uid="{FA68028D-3B9E-4985-8E40-2FA0F62B5774}"/>
    <cellStyle name="Comma 6 3 2 2 4" xfId="21891" xr:uid="{F7237703-8E3B-40A5-BF2A-1339D4563CF3}"/>
    <cellStyle name="Comma 6 3 2 2 4 2" xfId="43560" xr:uid="{E83526E1-D83C-44E2-B814-86980085179A}"/>
    <cellStyle name="Comma 6 3 2 2 5" xfId="33094" xr:uid="{A20E08AC-415F-41C3-B544-59D24DD426E5}"/>
    <cellStyle name="Comma 6 3 2 3" xfId="10674" xr:uid="{066D6244-1797-4D57-8A60-7DD4FE7C3406}"/>
    <cellStyle name="Comma 6 3 2 3 2" xfId="15910" xr:uid="{93754CBE-9F88-4823-9A32-FBE7F46FD909}"/>
    <cellStyle name="Comma 6 3 2 3 2 2" xfId="26376" xr:uid="{EB08C5E9-7FFA-4417-912E-D4591B7BB38A}"/>
    <cellStyle name="Comma 6 3 2 3 2 2 2" xfId="48045" xr:uid="{E240AFEE-AFC1-4C02-8E91-EF36002BA89E}"/>
    <cellStyle name="Comma 6 3 2 3 2 3" xfId="37579" xr:uid="{AF0E0D0B-C4B5-4D82-9A01-183AAFB2C385}"/>
    <cellStyle name="Comma 6 3 2 3 3" xfId="21144" xr:uid="{FD41529A-090D-4BA5-8285-B27095F26146}"/>
    <cellStyle name="Comma 6 3 2 3 3 2" xfId="42813" xr:uid="{C39634D9-F1A3-467C-83EB-65B578B019C7}"/>
    <cellStyle name="Comma 6 3 2 3 4" xfId="32347" xr:uid="{B8EB7518-EF42-4F41-AEB1-B86EB44E0D3A}"/>
    <cellStyle name="Comma 6 3 2 4" xfId="12168" xr:uid="{DFD02058-06F2-4857-AC53-C0C3B3773C89}"/>
    <cellStyle name="Comma 6 3 2 4 2" xfId="17404" xr:uid="{0C86845D-4841-4B60-A3BB-CD138A84AA66}"/>
    <cellStyle name="Comma 6 3 2 4 2 2" xfId="27870" xr:uid="{C89432CC-0EEB-403F-96E9-F1C11AEDC549}"/>
    <cellStyle name="Comma 6 3 2 4 2 2 2" xfId="49539" xr:uid="{DF670784-74DC-46B1-81EE-19B4FC8D0072}"/>
    <cellStyle name="Comma 6 3 2 4 2 3" xfId="39073" xr:uid="{18D630AC-CE41-46CB-BD78-9B5A6742AA4D}"/>
    <cellStyle name="Comma 6 3 2 4 3" xfId="22638" xr:uid="{15375F52-7EA7-4EC7-915D-B4F8351207F1}"/>
    <cellStyle name="Comma 6 3 2 4 3 2" xfId="44307" xr:uid="{AD0329C1-1362-4514-9D16-DC779A9AFB22}"/>
    <cellStyle name="Comma 6 3 2 4 4" xfId="33841" xr:uid="{348201AC-BEA0-4B4B-A375-6636E86D2787}"/>
    <cellStyle name="Comma 6 3 2 5" xfId="14411" xr:uid="{E9512FBD-BA62-4B35-90E6-35433B58592D}"/>
    <cellStyle name="Comma 6 3 2 5 2" xfId="19643" xr:uid="{BC5D1AAD-B20F-4505-97B4-EAB47EA26B53}"/>
    <cellStyle name="Comma 6 3 2 5 2 2" xfId="30109" xr:uid="{21C15D4B-039A-4A43-B528-42C33CE721E4}"/>
    <cellStyle name="Comma 6 3 2 5 2 2 2" xfId="51778" xr:uid="{2111F3D1-C119-49E5-95B2-F2D4F7CC20B0}"/>
    <cellStyle name="Comma 6 3 2 5 2 3" xfId="41312" xr:uid="{F92752FD-59E8-473D-9AA7-ACDDF46BBFC9}"/>
    <cellStyle name="Comma 6 3 2 5 3" xfId="24877" xr:uid="{D72BF2D4-9DDB-44C8-B00D-EEDBC61920E4}"/>
    <cellStyle name="Comma 6 3 2 5 3 2" xfId="46546" xr:uid="{6B34E1FE-8CC7-41E6-8CFE-65B1FB87C0B6}"/>
    <cellStyle name="Comma 6 3 2 5 4" xfId="36080" xr:uid="{D2E1BA6D-5177-4C94-82E6-CBE515AEA599}"/>
    <cellStyle name="Comma 6 3 2 6" xfId="15164" xr:uid="{ADF687A9-F23B-413B-ABE3-83B51398E078}"/>
    <cellStyle name="Comma 6 3 2 6 2" xfId="25630" xr:uid="{3A5F1C3D-9B54-4AE0-9619-E4F767402BE7}"/>
    <cellStyle name="Comma 6 3 2 6 2 2" xfId="47299" xr:uid="{DCBF522E-0593-423C-AB55-0CFDA61B29D2}"/>
    <cellStyle name="Comma 6 3 2 6 3" xfId="36833" xr:uid="{65525437-ED70-4A0D-AA2C-D835043E0B48}"/>
    <cellStyle name="Comma 6 3 2 7" xfId="20398" xr:uid="{7D640225-BD9A-4741-9995-1788FF2CD267}"/>
    <cellStyle name="Comma 6 3 2 7 2" xfId="42067" xr:uid="{ADD25C43-B864-4813-9C51-F4B5D81B793A}"/>
    <cellStyle name="Comma 6 3 2 8" xfId="31601" xr:uid="{ED26A86A-AAFD-45D8-BE08-CF1E71BFC523}"/>
    <cellStyle name="Comma 6 3 3" xfId="13666" xr:uid="{1E723EA0-8390-4038-9C27-2EF5A6038430}"/>
    <cellStyle name="Comma 6 3 3 2" xfId="18898" xr:uid="{2785FD9A-F20D-4FAA-A7CD-1D19192A461F}"/>
    <cellStyle name="Comma 6 3 3 2 2" xfId="29364" xr:uid="{865EE16F-C46A-467F-B175-26DD4D49ED6D}"/>
    <cellStyle name="Comma 6 3 3 2 2 2" xfId="51033" xr:uid="{773B1DF7-0022-4F7B-9430-4DD4A9D7979B}"/>
    <cellStyle name="Comma 6 3 3 2 3" xfId="40567" xr:uid="{B1AD06E2-3891-4C48-BEE3-2E91F2AE65D7}"/>
    <cellStyle name="Comma 6 3 3 3" xfId="24132" xr:uid="{DBB35C82-E87C-415E-8E90-6D4DC0485E1A}"/>
    <cellStyle name="Comma 6 3 3 3 2" xfId="45801" xr:uid="{93F82AC9-983F-4EAA-87AD-DAFD8C91E0D9}"/>
    <cellStyle name="Comma 6 3 3 4" xfId="35335" xr:uid="{412439FC-0A7E-4353-AC19-33F08D30E84D}"/>
    <cellStyle name="Comma 6 3 4" xfId="30856" xr:uid="{A4A3FDFA-8032-403C-A001-323DFE4775DF}"/>
    <cellStyle name="Comma 6 4" xfId="9538" xr:uid="{E15BCD24-6866-4C85-A126-20EFE35511A9}"/>
    <cellStyle name="Comma 6 4 2" xfId="11047" xr:uid="{DF57EC88-CF62-4264-BF2A-2C2C1645EFF2}"/>
    <cellStyle name="Comma 6 4 2 2" xfId="12541" xr:uid="{EDCC1B11-EC88-4AB1-9C56-EE156D582FC0}"/>
    <cellStyle name="Comma 6 4 2 2 2" xfId="17777" xr:uid="{8AF908E8-9D15-4C97-ACD4-E7BE123132CF}"/>
    <cellStyle name="Comma 6 4 2 2 2 2" xfId="28243" xr:uid="{5CE933F7-46C0-4D02-97EC-35CFD34006A6}"/>
    <cellStyle name="Comma 6 4 2 2 2 2 2" xfId="49912" xr:uid="{40B46C1A-3307-4EE8-8DFC-5153B208444F}"/>
    <cellStyle name="Comma 6 4 2 2 2 3" xfId="39446" xr:uid="{45FD448B-1C58-49AA-A41B-15A7BF444ED0}"/>
    <cellStyle name="Comma 6 4 2 2 3" xfId="23011" xr:uid="{9F88A2A3-B1FF-46F3-AA34-9CE06CDDEF35}"/>
    <cellStyle name="Comma 6 4 2 2 3 2" xfId="44680" xr:uid="{33E6B358-C286-4B5A-9ED5-FEEAD4B29FBC}"/>
    <cellStyle name="Comma 6 4 2 2 4" xfId="34214" xr:uid="{28D0604F-B683-4A04-96C4-620D158430AF}"/>
    <cellStyle name="Comma 6 4 2 3" xfId="16283" xr:uid="{403976B7-23F4-4300-A041-6A4D1176C983}"/>
    <cellStyle name="Comma 6 4 2 3 2" xfId="26749" xr:uid="{DB4F73B9-1D7A-407B-81AB-44533817F8C3}"/>
    <cellStyle name="Comma 6 4 2 3 2 2" xfId="48418" xr:uid="{7070B6D5-BFF2-49EE-B2AB-95C87ACEA123}"/>
    <cellStyle name="Comma 6 4 2 3 3" xfId="37952" xr:uid="{E8171D61-37A1-48CB-9835-02C170863016}"/>
    <cellStyle name="Comma 6 4 2 4" xfId="21517" xr:uid="{F77AD8C6-EE23-4520-85C6-B5E72FE148D9}"/>
    <cellStyle name="Comma 6 4 2 4 2" xfId="43186" xr:uid="{3630D122-1569-40A2-9577-8CCE8E78F307}"/>
    <cellStyle name="Comma 6 4 2 5" xfId="32720" xr:uid="{089647B4-BCEA-4A09-A9A6-607B54278437}"/>
    <cellStyle name="Comma 6 4 3" xfId="10300" xr:uid="{0D1EB42F-93B4-46DD-90A3-94628AF3C817}"/>
    <cellStyle name="Comma 6 4 3 2" xfId="15536" xr:uid="{D95A0312-3D2A-4221-9E24-C8BCEED01E76}"/>
    <cellStyle name="Comma 6 4 3 2 2" xfId="26002" xr:uid="{A6604925-6018-4655-B07E-6C7C47CF82CA}"/>
    <cellStyle name="Comma 6 4 3 2 2 2" xfId="47671" xr:uid="{44B51B38-F3DC-4750-AD09-4E9D926BA0BD}"/>
    <cellStyle name="Comma 6 4 3 2 3" xfId="37205" xr:uid="{622FC9D3-DC4C-460B-95B1-B3CD5526369A}"/>
    <cellStyle name="Comma 6 4 3 3" xfId="20770" xr:uid="{7190988C-BEB1-4897-8671-B21745B19580}"/>
    <cellStyle name="Comma 6 4 3 3 2" xfId="42439" xr:uid="{CAE57CE5-383D-4A97-8832-B9C6BB59502E}"/>
    <cellStyle name="Comma 6 4 3 4" xfId="31973" xr:uid="{DF1A0B3D-9C02-47E7-9000-851E9264EA7D}"/>
    <cellStyle name="Comma 6 4 4" xfId="11794" xr:uid="{BCC06A34-3345-46E3-9A76-5FCEA15CDDDC}"/>
    <cellStyle name="Comma 6 4 4 2" xfId="17030" xr:uid="{C4F71E94-4E8A-420E-8AFC-A42BA1953BF6}"/>
    <cellStyle name="Comma 6 4 4 2 2" xfId="27496" xr:uid="{542CAFED-4CA4-42BE-95D8-F3F7B381971B}"/>
    <cellStyle name="Comma 6 4 4 2 2 2" xfId="49165" xr:uid="{C16861DA-0809-45F2-A08F-43D9DA368549}"/>
    <cellStyle name="Comma 6 4 4 2 3" xfId="38699" xr:uid="{9C0051F3-5A72-431E-92C4-1E3656D4180D}"/>
    <cellStyle name="Comma 6 4 4 3" xfId="22264" xr:uid="{4693D861-BA9A-4E66-BFC1-110AF9EB8AF5}"/>
    <cellStyle name="Comma 6 4 4 3 2" xfId="43933" xr:uid="{3EED5063-F729-4295-AAE8-578EB945EAB4}"/>
    <cellStyle name="Comma 6 4 4 4" xfId="33467" xr:uid="{208703D4-FFED-456B-AFA6-3D5847B9A6EE}"/>
    <cellStyle name="Comma 6 4 5" xfId="14037" xr:uid="{F72DEE02-D42D-4A56-ADC9-FE74D8FC8C0C}"/>
    <cellStyle name="Comma 6 4 5 2" xfId="19269" xr:uid="{664B94EC-F592-4E7C-94EF-F1E889BE7CAD}"/>
    <cellStyle name="Comma 6 4 5 2 2" xfId="29735" xr:uid="{AF7AE207-83EB-41E4-9FC2-A3DC80DA0871}"/>
    <cellStyle name="Comma 6 4 5 2 2 2" xfId="51404" xr:uid="{28FD2EDC-D80B-49FE-9E74-B67C4F18CBC1}"/>
    <cellStyle name="Comma 6 4 5 2 3" xfId="40938" xr:uid="{DA602068-2611-4F72-AFD1-AA140B9BF687}"/>
    <cellStyle name="Comma 6 4 5 3" xfId="24503" xr:uid="{AF42504E-6EAE-4F7B-BC71-33F7B5C19AB5}"/>
    <cellStyle name="Comma 6 4 5 3 2" xfId="46172" xr:uid="{9FBD9E0A-A10E-4212-B6D1-3E4966660220}"/>
    <cellStyle name="Comma 6 4 5 4" xfId="35706" xr:uid="{CB205201-93AC-4FD2-A319-D5DE7462BB23}"/>
    <cellStyle name="Comma 6 4 6" xfId="14790" xr:uid="{72394A0F-C9E3-43C2-BEE3-DA66DF43793E}"/>
    <cellStyle name="Comma 6 4 6 2" xfId="25256" xr:uid="{384AB3D0-8790-4F1B-B709-EFFA958CD4CE}"/>
    <cellStyle name="Comma 6 4 6 2 2" xfId="46925" xr:uid="{E21B9799-2451-491C-AA12-D0151EB36D8F}"/>
    <cellStyle name="Comma 6 4 6 3" xfId="36459" xr:uid="{05375CEB-55E3-4768-A01A-0BD56F02F443}"/>
    <cellStyle name="Comma 6 4 7" xfId="20024" xr:uid="{39EC431E-1099-4499-8001-08E16507CCCF}"/>
    <cellStyle name="Comma 6 4 7 2" xfId="41693" xr:uid="{CD0A8BD4-AA78-4351-B3DD-D8198D7F1459}"/>
    <cellStyle name="Comma 6 4 8" xfId="31227" xr:uid="{E5D5B968-9737-4C15-8F48-B70FEFAD6083}"/>
    <cellStyle name="Comma 6 5" xfId="13296" xr:uid="{8DC144D2-05D0-4714-A329-300773FBC8E1}"/>
    <cellStyle name="Comma 6 5 2" xfId="18528" xr:uid="{C88591F5-B0FC-4BF8-95E6-C93EF27AFC13}"/>
    <cellStyle name="Comma 6 5 2 2" xfId="28994" xr:uid="{7209BDFA-0CA8-4E83-98C4-2F2FCD786B9C}"/>
    <cellStyle name="Comma 6 5 2 2 2" xfId="50663" xr:uid="{52A340E5-6B96-4ED6-8CA7-C0CAE3BC614D}"/>
    <cellStyle name="Comma 6 5 2 3" xfId="40197" xr:uid="{FD545837-CCB0-43C6-89EB-71D203AC7047}"/>
    <cellStyle name="Comma 6 5 3" xfId="23762" xr:uid="{9C87E7A3-60E6-42E6-B307-5049604ED48E}"/>
    <cellStyle name="Comma 6 5 3 2" xfId="45431" xr:uid="{E28D41FD-4533-4E7C-91F6-02059A4C56C0}"/>
    <cellStyle name="Comma 6 5 4" xfId="34965" xr:uid="{2C55255E-7B1C-43D7-80C9-3AA4FA34225A}"/>
    <cellStyle name="Comma 6 6" xfId="30485" xr:uid="{C2CE6E3D-9BA8-4457-B8FD-E74DCF07335F}"/>
    <cellStyle name="Comma 60" xfId="341" xr:uid="{00000000-0005-0000-0000-0000CE020000}"/>
    <cellStyle name="Comma 60 2" xfId="476" xr:uid="{00000000-0005-0000-0000-0000CF020000}"/>
    <cellStyle name="Comma 60 3" xfId="545" xr:uid="{00000000-0005-0000-0000-0000D0020000}"/>
    <cellStyle name="Comma 60 3 2" xfId="9318" xr:uid="{00000000-0005-0000-0000-0000D1020000}"/>
    <cellStyle name="Comma 60 3 2 2" xfId="10067" xr:uid="{C119BABE-F297-415E-A121-F45F1036E08C}"/>
    <cellStyle name="Comma 60 3 2 2 2" xfId="11576" xr:uid="{6C11289E-AFB6-4470-8874-E33E28453FB9}"/>
    <cellStyle name="Comma 60 3 2 2 2 2" xfId="13070" xr:uid="{B0A8648E-C362-47E6-94E1-0E585DC7F58E}"/>
    <cellStyle name="Comma 60 3 2 2 2 2 2" xfId="18306" xr:uid="{AB8E754D-10D0-441A-AA89-5714E29800E9}"/>
    <cellStyle name="Comma 60 3 2 2 2 2 2 2" xfId="28772" xr:uid="{A3B3F2C0-04DD-4AA7-ACA7-BD2EC4E04F06}"/>
    <cellStyle name="Comma 60 3 2 2 2 2 2 2 2" xfId="50441" xr:uid="{806BE05A-8236-41F5-8FEB-8A0CBAFFAD0F}"/>
    <cellStyle name="Comma 60 3 2 2 2 2 2 3" xfId="39975" xr:uid="{D7FFF6FC-9CE9-4CDF-83D3-17C96A2DAAC4}"/>
    <cellStyle name="Comma 60 3 2 2 2 2 3" xfId="23540" xr:uid="{FB421822-2279-4A9D-8B20-D95802E1F736}"/>
    <cellStyle name="Comma 60 3 2 2 2 2 3 2" xfId="45209" xr:uid="{5A22FB02-F834-457C-BD9F-E164104C932A}"/>
    <cellStyle name="Comma 60 3 2 2 2 2 4" xfId="34743" xr:uid="{2851A4D9-E4BB-4C45-9373-4A5B213E0487}"/>
    <cellStyle name="Comma 60 3 2 2 2 3" xfId="16812" xr:uid="{2E312D7B-93EF-4F06-A4C0-589350CDF081}"/>
    <cellStyle name="Comma 60 3 2 2 2 3 2" xfId="27278" xr:uid="{F53193DD-DA0C-443E-8ABE-4E65A086A878}"/>
    <cellStyle name="Comma 60 3 2 2 2 3 2 2" xfId="48947" xr:uid="{AA448611-F66B-469D-8FFB-A347935DD7CD}"/>
    <cellStyle name="Comma 60 3 2 2 2 3 3" xfId="38481" xr:uid="{6381A88F-8C79-4E09-85F8-BCB0D9F77B11}"/>
    <cellStyle name="Comma 60 3 2 2 2 4" xfId="22046" xr:uid="{D9CE16CB-DD45-4C54-84D9-32A2137F4B69}"/>
    <cellStyle name="Comma 60 3 2 2 2 4 2" xfId="43715" xr:uid="{FBE4572A-DA8B-44E0-AF2C-8E7AA7177793}"/>
    <cellStyle name="Comma 60 3 2 2 2 5" xfId="33249" xr:uid="{400BCB48-7008-41BE-ADF8-26B4B2951BD2}"/>
    <cellStyle name="Comma 60 3 2 2 3" xfId="10829" xr:uid="{9A1656C8-59A1-47CD-8866-7520EC46A7DA}"/>
    <cellStyle name="Comma 60 3 2 2 3 2" xfId="16065" xr:uid="{9DA4162B-CBF0-49F0-A47B-D982843FD300}"/>
    <cellStyle name="Comma 60 3 2 2 3 2 2" xfId="26531" xr:uid="{B8EA25EC-74B1-40EC-AF9F-865CFEBCB36D}"/>
    <cellStyle name="Comma 60 3 2 2 3 2 2 2" xfId="48200" xr:uid="{687BB615-F044-4E2D-8360-743B8012A3C7}"/>
    <cellStyle name="Comma 60 3 2 2 3 2 3" xfId="37734" xr:uid="{BB9A2114-D428-4EDC-B7E3-A05E66C2D89B}"/>
    <cellStyle name="Comma 60 3 2 2 3 3" xfId="21299" xr:uid="{BF1FB4D0-8BC2-420B-B449-FCD9AB5A03DF}"/>
    <cellStyle name="Comma 60 3 2 2 3 3 2" xfId="42968" xr:uid="{E0A19C93-3667-4EA3-AF45-210633EB90E8}"/>
    <cellStyle name="Comma 60 3 2 2 3 4" xfId="32502" xr:uid="{C81D5CB6-83F9-4E5F-854A-CB7C204C9866}"/>
    <cellStyle name="Comma 60 3 2 2 4" xfId="12323" xr:uid="{75081CDC-4C2C-436F-B655-B1518D9A0CE9}"/>
    <cellStyle name="Comma 60 3 2 2 4 2" xfId="17559" xr:uid="{E3296E47-78E6-4B9E-B2F4-9AA5E47A30E4}"/>
    <cellStyle name="Comma 60 3 2 2 4 2 2" xfId="28025" xr:uid="{EC2ADA7D-F6A9-4AFF-B31C-60DBB8F600E6}"/>
    <cellStyle name="Comma 60 3 2 2 4 2 2 2" xfId="49694" xr:uid="{7BE8C3AA-DBA8-44AC-B234-33BAF2221E42}"/>
    <cellStyle name="Comma 60 3 2 2 4 2 3" xfId="39228" xr:uid="{F6E1155F-40ED-40EB-929C-EC193CC07FEB}"/>
    <cellStyle name="Comma 60 3 2 2 4 3" xfId="22793" xr:uid="{2363855B-3194-4479-A868-58945CDB6EA2}"/>
    <cellStyle name="Comma 60 3 2 2 4 3 2" xfId="44462" xr:uid="{D5B0AE23-866F-40B1-B962-3DE98B18E699}"/>
    <cellStyle name="Comma 60 3 2 2 4 4" xfId="33996" xr:uid="{004E6F8D-C447-42C4-9719-8F6CA1423BCF}"/>
    <cellStyle name="Comma 60 3 2 2 5" xfId="14566" xr:uid="{E655C7D3-A6F7-448D-B634-53C4A29CF2C0}"/>
    <cellStyle name="Comma 60 3 2 2 5 2" xfId="19798" xr:uid="{37948CB4-574F-49E2-A97C-A4D350776524}"/>
    <cellStyle name="Comma 60 3 2 2 5 2 2" xfId="30264" xr:uid="{B65FE767-04FE-4590-8B40-2CE40C4663FE}"/>
    <cellStyle name="Comma 60 3 2 2 5 2 2 2" xfId="51933" xr:uid="{36B4F19B-8C62-4B69-B344-9CAA73D338A7}"/>
    <cellStyle name="Comma 60 3 2 2 5 2 3" xfId="41467" xr:uid="{924A0D62-0E99-413E-990A-00348B865494}"/>
    <cellStyle name="Comma 60 3 2 2 5 3" xfId="25032" xr:uid="{471A27A7-1230-43BA-8667-1D9AF14FFC22}"/>
    <cellStyle name="Comma 60 3 2 2 5 3 2" xfId="46701" xr:uid="{3A66ACF4-BECD-4936-9EFD-428660A618B0}"/>
    <cellStyle name="Comma 60 3 2 2 5 4" xfId="36235" xr:uid="{3DFF6FC9-9A4B-4E16-94DE-8BC5E7054455}"/>
    <cellStyle name="Comma 60 3 2 2 6" xfId="15319" xr:uid="{15AE6BDB-B39E-4E69-B828-F4D2D8D49F8A}"/>
    <cellStyle name="Comma 60 3 2 2 6 2" xfId="25785" xr:uid="{7F48332C-7E4B-4B00-952A-381A1329FAFB}"/>
    <cellStyle name="Comma 60 3 2 2 6 2 2" xfId="47454" xr:uid="{075E1DBC-7B70-44B9-8E35-7AAADEA8C0B5}"/>
    <cellStyle name="Comma 60 3 2 2 6 3" xfId="36988" xr:uid="{C3DBAA12-FBF5-489F-9729-EAEE45B85DD8}"/>
    <cellStyle name="Comma 60 3 2 2 7" xfId="20553" xr:uid="{4D9BC63A-9E04-4D98-842E-5D99A0657048}"/>
    <cellStyle name="Comma 60 3 2 2 7 2" xfId="42222" xr:uid="{2E9D80C1-B4B5-459C-98F6-B7B813D7A80E}"/>
    <cellStyle name="Comma 60 3 2 2 8" xfId="31756" xr:uid="{7E8148FA-32B9-4835-AA5D-5DB4244F77EF}"/>
    <cellStyle name="Comma 60 3 2 3" xfId="13821" xr:uid="{96F3E963-1332-481E-89EC-85FD15F5774D}"/>
    <cellStyle name="Comma 60 3 2 3 2" xfId="19053" xr:uid="{B27F6173-4457-4F90-9FE5-F34CF45505EA}"/>
    <cellStyle name="Comma 60 3 2 3 2 2" xfId="29519" xr:uid="{D26182FE-1399-422C-8E5C-2A87177D6F19}"/>
    <cellStyle name="Comma 60 3 2 3 2 2 2" xfId="51188" xr:uid="{7D9609B3-2298-44A9-AD19-ED8441196634}"/>
    <cellStyle name="Comma 60 3 2 3 2 3" xfId="40722" xr:uid="{B1BE5E40-6B6B-48FB-963D-EC5084A1BF39}"/>
    <cellStyle name="Comma 60 3 2 3 3" xfId="24287" xr:uid="{6BCEF526-28BE-4B24-85A8-DB630F0A9D56}"/>
    <cellStyle name="Comma 60 3 2 3 3 2" xfId="45956" xr:uid="{E0B0F1B8-E4E9-4017-AE1F-CA1A14D794B7}"/>
    <cellStyle name="Comma 60 3 2 3 4" xfId="35490" xr:uid="{E9499E58-3817-4F1B-9157-88E8499C60EC}"/>
    <cellStyle name="Comma 60 3 2 4" xfId="31011" xr:uid="{B5C1C960-1B59-4DB8-96DC-1949638D7346}"/>
    <cellStyle name="Comma 60 3 3" xfId="9693" xr:uid="{C2746043-319D-4E98-9F36-361B8D247CF6}"/>
    <cellStyle name="Comma 60 3 3 2" xfId="11202" xr:uid="{315DA60C-F850-45DE-BBF6-68810793D965}"/>
    <cellStyle name="Comma 60 3 3 2 2" xfId="12696" xr:uid="{957FE6F1-AA6A-4E7C-AB56-0461F2197538}"/>
    <cellStyle name="Comma 60 3 3 2 2 2" xfId="17932" xr:uid="{C1DDF24C-45BB-41F9-8240-96DF7B4CB8AF}"/>
    <cellStyle name="Comma 60 3 3 2 2 2 2" xfId="28398" xr:uid="{D5EC45A7-B5FD-4C7C-8FA9-CDF13A1D8B7B}"/>
    <cellStyle name="Comma 60 3 3 2 2 2 2 2" xfId="50067" xr:uid="{1D734C8D-4FFF-4D73-A7C7-CBBD1CA034BB}"/>
    <cellStyle name="Comma 60 3 3 2 2 2 3" xfId="39601" xr:uid="{F3F0269B-73E0-44C6-89BA-C586EA234A05}"/>
    <cellStyle name="Comma 60 3 3 2 2 3" xfId="23166" xr:uid="{FC2ADA15-258D-4683-8AC2-40765A719DB3}"/>
    <cellStyle name="Comma 60 3 3 2 2 3 2" xfId="44835" xr:uid="{CD580E05-5439-4FA6-89AA-1756043EC325}"/>
    <cellStyle name="Comma 60 3 3 2 2 4" xfId="34369" xr:uid="{3A0C0ACA-24C5-416F-810A-2C9DC1B4F917}"/>
    <cellStyle name="Comma 60 3 3 2 3" xfId="16438" xr:uid="{79B230D0-C5C3-48BE-9DFD-CD5133F1054B}"/>
    <cellStyle name="Comma 60 3 3 2 3 2" xfId="26904" xr:uid="{FC9CD323-A043-42D7-AC7F-CAF20212481C}"/>
    <cellStyle name="Comma 60 3 3 2 3 2 2" xfId="48573" xr:uid="{05B0F4F0-88CA-4F28-9AA5-223B7ECBEBEC}"/>
    <cellStyle name="Comma 60 3 3 2 3 3" xfId="38107" xr:uid="{67EF724D-F522-4998-979A-7B61190DC358}"/>
    <cellStyle name="Comma 60 3 3 2 4" xfId="21672" xr:uid="{EDD62500-86FD-4C4C-85A1-5810749EA796}"/>
    <cellStyle name="Comma 60 3 3 2 4 2" xfId="43341" xr:uid="{7BD9AA62-D97C-452C-8717-A1D7B0F32E1D}"/>
    <cellStyle name="Comma 60 3 3 2 5" xfId="32875" xr:uid="{EC82B148-1C43-4E82-9259-D5AA121A8764}"/>
    <cellStyle name="Comma 60 3 3 3" xfId="10455" xr:uid="{8A407E0A-9324-4737-8A43-88FA8A430B7E}"/>
    <cellStyle name="Comma 60 3 3 3 2" xfId="15691" xr:uid="{401C1705-9B01-4732-9D0A-67191A8E15E8}"/>
    <cellStyle name="Comma 60 3 3 3 2 2" xfId="26157" xr:uid="{E9475006-4C63-4304-B4EE-90670DCADEF2}"/>
    <cellStyle name="Comma 60 3 3 3 2 2 2" xfId="47826" xr:uid="{07D25397-09A9-4ECA-A2FB-9DEE64542627}"/>
    <cellStyle name="Comma 60 3 3 3 2 3" xfId="37360" xr:uid="{C387FE2D-E67C-4AE7-A93C-C7E694D78A46}"/>
    <cellStyle name="Comma 60 3 3 3 3" xfId="20925" xr:uid="{1187C238-8797-4D49-A78F-8C630D2D23A6}"/>
    <cellStyle name="Comma 60 3 3 3 3 2" xfId="42594" xr:uid="{057DB8B3-4F8E-42BC-9AD8-754B7E84242D}"/>
    <cellStyle name="Comma 60 3 3 3 4" xfId="32128" xr:uid="{AC71EB74-28EA-43EA-A525-7DCCBB98BF66}"/>
    <cellStyle name="Comma 60 3 3 4" xfId="11949" xr:uid="{E5ACB48C-9CD8-4609-9083-C387B0BC82DF}"/>
    <cellStyle name="Comma 60 3 3 4 2" xfId="17185" xr:uid="{B412BC68-218B-40DF-813A-A3DC2B002885}"/>
    <cellStyle name="Comma 60 3 3 4 2 2" xfId="27651" xr:uid="{E5225FD8-A5DF-48C2-93D6-3F47168A6185}"/>
    <cellStyle name="Comma 60 3 3 4 2 2 2" xfId="49320" xr:uid="{B6CF0B1C-33C1-46FC-953C-3964042BE809}"/>
    <cellStyle name="Comma 60 3 3 4 2 3" xfId="38854" xr:uid="{E5CA3625-6B8F-44C4-A559-AD21F5FC4A0C}"/>
    <cellStyle name="Comma 60 3 3 4 3" xfId="22419" xr:uid="{1A4B44D6-818C-4161-9649-3AA89119171E}"/>
    <cellStyle name="Comma 60 3 3 4 3 2" xfId="44088" xr:uid="{6CDBF590-4481-4838-BAA5-4AF86FBB9BAB}"/>
    <cellStyle name="Comma 60 3 3 4 4" xfId="33622" xr:uid="{76FAD41F-53E5-40DB-B4A5-1AA707331269}"/>
    <cellStyle name="Comma 60 3 3 5" xfId="14192" xr:uid="{37F37FBC-F5A4-4DFF-8135-207CBB148AB4}"/>
    <cellStyle name="Comma 60 3 3 5 2" xfId="19424" xr:uid="{03C962E0-46FE-4ABD-8A47-21C3FCE44577}"/>
    <cellStyle name="Comma 60 3 3 5 2 2" xfId="29890" xr:uid="{9CF7716B-5F30-4732-B61C-AABFC3ADCFA6}"/>
    <cellStyle name="Comma 60 3 3 5 2 2 2" xfId="51559" xr:uid="{E8BF3C89-1D32-46BD-8377-FD0772901C79}"/>
    <cellStyle name="Comma 60 3 3 5 2 3" xfId="41093" xr:uid="{66E228A9-ECDC-47AB-B855-7FFBB29F72A5}"/>
    <cellStyle name="Comma 60 3 3 5 3" xfId="24658" xr:uid="{F70CCBFD-3F00-45B6-9D0E-AA8F0F007DEC}"/>
    <cellStyle name="Comma 60 3 3 5 3 2" xfId="46327" xr:uid="{F04C748F-F670-4EE2-89F2-95F4D65DEFC2}"/>
    <cellStyle name="Comma 60 3 3 5 4" xfId="35861" xr:uid="{D1E6275A-9DFE-476F-88C2-168E466D0D99}"/>
    <cellStyle name="Comma 60 3 3 6" xfId="14945" xr:uid="{7DC9DE4F-FECA-4FD8-9962-ADFCF95B08F6}"/>
    <cellStyle name="Comma 60 3 3 6 2" xfId="25411" xr:uid="{634BE7F2-EA35-4979-82A5-AE1024CD6DD8}"/>
    <cellStyle name="Comma 60 3 3 6 2 2" xfId="47080" xr:uid="{6E61EB98-5B33-4DA9-B0C3-E68775AA481D}"/>
    <cellStyle name="Comma 60 3 3 6 3" xfId="36614" xr:uid="{4C7AD0F4-2015-41BC-931E-5B5B78A28202}"/>
    <cellStyle name="Comma 60 3 3 7" xfId="20179" xr:uid="{547AEAE9-2A62-4F2B-83D3-1EC9425E117F}"/>
    <cellStyle name="Comma 60 3 3 7 2" xfId="41848" xr:uid="{73E84AD0-D7C9-4A15-8570-CFAA06EA1A03}"/>
    <cellStyle name="Comma 60 3 3 8" xfId="31382" xr:uid="{83D8963A-D2E5-4C39-99E9-62CC08229F9D}"/>
    <cellStyle name="Comma 60 3 4" xfId="13450" xr:uid="{0C4AA459-6EC8-42E0-85FA-0622D03873E7}"/>
    <cellStyle name="Comma 60 3 4 2" xfId="18682" xr:uid="{0A914209-D4C9-4A54-8BF3-956DBC498874}"/>
    <cellStyle name="Comma 60 3 4 2 2" xfId="29148" xr:uid="{8DA41F8C-9957-46BE-9B23-24B76BC74EB5}"/>
    <cellStyle name="Comma 60 3 4 2 2 2" xfId="50817" xr:uid="{3C5BD50D-6F13-4D87-A7EE-F3E9C77AF0FD}"/>
    <cellStyle name="Comma 60 3 4 2 3" xfId="40351" xr:uid="{504E69A7-4024-486A-AD5A-BDEE6F5DCC98}"/>
    <cellStyle name="Comma 60 3 4 3" xfId="23916" xr:uid="{6D9D3AB2-7D54-49AF-8711-953A738FB005}"/>
    <cellStyle name="Comma 60 3 4 3 2" xfId="45585" xr:uid="{AE5A372F-3320-432E-A0E2-7312DBFE3AD1}"/>
    <cellStyle name="Comma 60 3 4 4" xfId="35119" xr:uid="{222263EB-6102-453D-91DC-67124F77A1E5}"/>
    <cellStyle name="Comma 60 3 5" xfId="30640" xr:uid="{32875D70-FF61-4B81-AFA1-AD0AA918A1CC}"/>
    <cellStyle name="Comma 60 4" xfId="9215" xr:uid="{00000000-0005-0000-0000-0000D2020000}"/>
    <cellStyle name="Comma 60 4 2" xfId="9964" xr:uid="{1B53D478-4532-474D-B84E-02AAB4CFDB98}"/>
    <cellStyle name="Comma 60 4 2 2" xfId="11473" xr:uid="{47D21A66-97EE-44EF-B37A-B844119899A9}"/>
    <cellStyle name="Comma 60 4 2 2 2" xfId="12967" xr:uid="{4DE19685-B17B-4450-8AB1-AEE986BC9B42}"/>
    <cellStyle name="Comma 60 4 2 2 2 2" xfId="18203" xr:uid="{EA106A87-FCE7-4AE1-BE08-37094E2A6BAA}"/>
    <cellStyle name="Comma 60 4 2 2 2 2 2" xfId="28669" xr:uid="{4B788644-86FA-4B83-86B4-4228592B7A0E}"/>
    <cellStyle name="Comma 60 4 2 2 2 2 2 2" xfId="50338" xr:uid="{EEEF3F08-721F-4387-87FE-BA114CBB2AEC}"/>
    <cellStyle name="Comma 60 4 2 2 2 2 3" xfId="39872" xr:uid="{65A41539-3F29-42A8-A2FA-4DC06F0078BB}"/>
    <cellStyle name="Comma 60 4 2 2 2 3" xfId="23437" xr:uid="{990DF995-91F2-4052-807F-9F45F775BC67}"/>
    <cellStyle name="Comma 60 4 2 2 2 3 2" xfId="45106" xr:uid="{7B139CE5-E685-43E5-8DBD-5D464D7BD8EC}"/>
    <cellStyle name="Comma 60 4 2 2 2 4" xfId="34640" xr:uid="{4102DB21-FE3B-438E-B3D8-C39FB12983B6}"/>
    <cellStyle name="Comma 60 4 2 2 3" xfId="16709" xr:uid="{FE599085-5F7C-48C6-B8FF-9B779F709C5D}"/>
    <cellStyle name="Comma 60 4 2 2 3 2" xfId="27175" xr:uid="{CB8B2886-842F-423A-A585-0D423CB5241F}"/>
    <cellStyle name="Comma 60 4 2 2 3 2 2" xfId="48844" xr:uid="{2ED37E54-5096-4772-98E4-07DE6F3CFCB4}"/>
    <cellStyle name="Comma 60 4 2 2 3 3" xfId="38378" xr:uid="{85C0533C-EDF0-483D-94CD-6D012EA08395}"/>
    <cellStyle name="Comma 60 4 2 2 4" xfId="21943" xr:uid="{4CD8B121-94EC-4AA3-A5E4-0F72C8921CC2}"/>
    <cellStyle name="Comma 60 4 2 2 4 2" xfId="43612" xr:uid="{A7AA25D9-A99D-496E-B100-2CC02F1BA91B}"/>
    <cellStyle name="Comma 60 4 2 2 5" xfId="33146" xr:uid="{D7C8EBC0-A7F1-4F1E-9C95-5076CD64C03E}"/>
    <cellStyle name="Comma 60 4 2 3" xfId="10726" xr:uid="{3A8079A1-6663-4B61-9669-3FFF0CBF7D59}"/>
    <cellStyle name="Comma 60 4 2 3 2" xfId="15962" xr:uid="{7F8FA705-0699-40F3-907E-F3F2B465398C}"/>
    <cellStyle name="Comma 60 4 2 3 2 2" xfId="26428" xr:uid="{4403EDB9-C31A-4128-BFAC-1BB8C2CD1CC2}"/>
    <cellStyle name="Comma 60 4 2 3 2 2 2" xfId="48097" xr:uid="{1B535FC6-C9E6-43CC-BCF8-9733E07EC871}"/>
    <cellStyle name="Comma 60 4 2 3 2 3" xfId="37631" xr:uid="{4E850977-1A9D-4519-8E2F-6FDF820F5089}"/>
    <cellStyle name="Comma 60 4 2 3 3" xfId="21196" xr:uid="{8135017D-2F44-4BFA-9C3F-45852AE5D5D6}"/>
    <cellStyle name="Comma 60 4 2 3 3 2" xfId="42865" xr:uid="{C9D1BDDB-E614-4C56-B74A-6A8269FA3438}"/>
    <cellStyle name="Comma 60 4 2 3 4" xfId="32399" xr:uid="{1E3AE25B-902E-4C74-9908-B7D5DD525377}"/>
    <cellStyle name="Comma 60 4 2 4" xfId="12220" xr:uid="{A4C71137-C4A1-4930-9D7B-C1ACDB87E203}"/>
    <cellStyle name="Comma 60 4 2 4 2" xfId="17456" xr:uid="{43FC1C8F-0890-4BBF-9610-741226969F94}"/>
    <cellStyle name="Comma 60 4 2 4 2 2" xfId="27922" xr:uid="{E97328B5-1177-4E70-82AB-913C42954022}"/>
    <cellStyle name="Comma 60 4 2 4 2 2 2" xfId="49591" xr:uid="{7E949CE0-85FB-44D3-A15C-D947EF08CCB7}"/>
    <cellStyle name="Comma 60 4 2 4 2 3" xfId="39125" xr:uid="{401AC4E4-FCFA-4B39-8BCA-16E2715ABED9}"/>
    <cellStyle name="Comma 60 4 2 4 3" xfId="22690" xr:uid="{ACA9F3EB-1848-430B-B22B-54D42FB64585}"/>
    <cellStyle name="Comma 60 4 2 4 3 2" xfId="44359" xr:uid="{FB5588FF-083C-42DF-9D3E-401D10E55045}"/>
    <cellStyle name="Comma 60 4 2 4 4" xfId="33893" xr:uid="{E9E7405A-B9F5-4DEC-A082-905476A906AE}"/>
    <cellStyle name="Comma 60 4 2 5" xfId="14463" xr:uid="{B658E443-3D38-4F6D-ACF0-40B88366F3D5}"/>
    <cellStyle name="Comma 60 4 2 5 2" xfId="19695" xr:uid="{90082E74-DF9D-4862-A891-EEEB82994008}"/>
    <cellStyle name="Comma 60 4 2 5 2 2" xfId="30161" xr:uid="{4216E5BA-A2A9-4A7E-AB85-E23AAB77D77E}"/>
    <cellStyle name="Comma 60 4 2 5 2 2 2" xfId="51830" xr:uid="{EBEB17E8-D740-4B07-B3EE-08BCDA0BAD16}"/>
    <cellStyle name="Comma 60 4 2 5 2 3" xfId="41364" xr:uid="{B2EFA816-9091-4F84-8854-29D0F1E0B66B}"/>
    <cellStyle name="Comma 60 4 2 5 3" xfId="24929" xr:uid="{BC49DE4C-C995-48D3-A12E-893A3E2F78CB}"/>
    <cellStyle name="Comma 60 4 2 5 3 2" xfId="46598" xr:uid="{20B2669E-E626-4E66-9637-6CF294D79C18}"/>
    <cellStyle name="Comma 60 4 2 5 4" xfId="36132" xr:uid="{DFCBF50B-63C3-425B-BBEE-1BDCF014918A}"/>
    <cellStyle name="Comma 60 4 2 6" xfId="15216" xr:uid="{1A7811D7-9BE8-433F-8345-9B7AB07922F8}"/>
    <cellStyle name="Comma 60 4 2 6 2" xfId="25682" xr:uid="{69047770-0B39-4D9F-99E8-2221166B66EE}"/>
    <cellStyle name="Comma 60 4 2 6 2 2" xfId="47351" xr:uid="{9474E430-0F95-46AC-9387-C03681422AC4}"/>
    <cellStyle name="Comma 60 4 2 6 3" xfId="36885" xr:uid="{588FE142-435B-4978-B9AC-2A7A49544B5B}"/>
    <cellStyle name="Comma 60 4 2 7" xfId="20450" xr:uid="{747D123D-59A8-4E87-BBCB-4F863E37BB6F}"/>
    <cellStyle name="Comma 60 4 2 7 2" xfId="42119" xr:uid="{B10F9C75-DCBC-4F52-9210-5F9C2C2284C2}"/>
    <cellStyle name="Comma 60 4 2 8" xfId="31653" xr:uid="{FEE76273-135B-4389-99C6-BD060BAFE20F}"/>
    <cellStyle name="Comma 60 4 3" xfId="13718" xr:uid="{D5AD8EF1-CDBA-49C7-A896-93DA1BDF1695}"/>
    <cellStyle name="Comma 60 4 3 2" xfId="18950" xr:uid="{199097CD-76F1-4BBC-BB10-DA2067F82020}"/>
    <cellStyle name="Comma 60 4 3 2 2" xfId="29416" xr:uid="{F732E156-8C52-49A3-8180-296F7E2F0E19}"/>
    <cellStyle name="Comma 60 4 3 2 2 2" xfId="51085" xr:uid="{5F0CB8A0-BFB8-4650-B861-28731376C2A4}"/>
    <cellStyle name="Comma 60 4 3 2 3" xfId="40619" xr:uid="{1AE6B88B-8138-4324-BF40-275C0F22EB7A}"/>
    <cellStyle name="Comma 60 4 3 3" xfId="24184" xr:uid="{C9DA9A6B-A305-4555-A8B9-2C70EB06C193}"/>
    <cellStyle name="Comma 60 4 3 3 2" xfId="45853" xr:uid="{41E2BD62-5911-4F68-8CDB-C4CC9397C151}"/>
    <cellStyle name="Comma 60 4 3 4" xfId="35387" xr:uid="{82E2438E-41B6-4BD9-9A8B-0A267386DE58}"/>
    <cellStyle name="Comma 60 4 4" xfId="30908" xr:uid="{4A4C8887-FBB0-4E32-B936-02D2555648A5}"/>
    <cellStyle name="Comma 60 5" xfId="9590" xr:uid="{1F4FBD2B-B94F-4FFC-BF48-3EF0DC727AB2}"/>
    <cellStyle name="Comma 60 5 2" xfId="11099" xr:uid="{67078F82-8F5B-475E-A6D4-3F23BDD61582}"/>
    <cellStyle name="Comma 60 5 2 2" xfId="12593" xr:uid="{BFB9F653-B3BC-4099-A097-21DF29B99372}"/>
    <cellStyle name="Comma 60 5 2 2 2" xfId="17829" xr:uid="{686084AC-C076-4A28-B310-03E544F7A00B}"/>
    <cellStyle name="Comma 60 5 2 2 2 2" xfId="28295" xr:uid="{55EACEDD-0B11-46C4-B223-F8B40DF4F7DC}"/>
    <cellStyle name="Comma 60 5 2 2 2 2 2" xfId="49964" xr:uid="{514FF483-EAB7-41A2-BEF0-AC0B800BA2E2}"/>
    <cellStyle name="Comma 60 5 2 2 2 3" xfId="39498" xr:uid="{F1430D25-FEB0-4B27-AD3E-0BA2A5F41F1D}"/>
    <cellStyle name="Comma 60 5 2 2 3" xfId="23063" xr:uid="{ED8286E0-FFA7-4635-BC13-DDA99EB1B4BD}"/>
    <cellStyle name="Comma 60 5 2 2 3 2" xfId="44732" xr:uid="{45D5E31D-AC30-4AF5-829F-0A279040038C}"/>
    <cellStyle name="Comma 60 5 2 2 4" xfId="34266" xr:uid="{D1A2EE54-6614-4986-96DA-B2847EE8D059}"/>
    <cellStyle name="Comma 60 5 2 3" xfId="16335" xr:uid="{67C05836-2093-4279-82EA-CDD342F49476}"/>
    <cellStyle name="Comma 60 5 2 3 2" xfId="26801" xr:uid="{73F19DC1-E5D1-453E-B548-D72DBB5F53E2}"/>
    <cellStyle name="Comma 60 5 2 3 2 2" xfId="48470" xr:uid="{C086F5CC-90E2-4694-AD98-235FE3DE42E2}"/>
    <cellStyle name="Comma 60 5 2 3 3" xfId="38004" xr:uid="{EA197B32-9352-434C-B5E8-0B33F17B1A0D}"/>
    <cellStyle name="Comma 60 5 2 4" xfId="21569" xr:uid="{2E9EF9DD-5C27-4AB2-BD94-74ED1DA19F4B}"/>
    <cellStyle name="Comma 60 5 2 4 2" xfId="43238" xr:uid="{AE9D482E-B305-4113-B8BB-F2DDD20460D4}"/>
    <cellStyle name="Comma 60 5 2 5" xfId="32772" xr:uid="{A2C506D8-6B1C-43CA-AE19-C8B77C4C985D}"/>
    <cellStyle name="Comma 60 5 3" xfId="10352" xr:uid="{4B32B81C-5D69-4430-A62C-2F504F31C4E9}"/>
    <cellStyle name="Comma 60 5 3 2" xfId="15588" xr:uid="{08EDA5AB-E170-4308-B67C-E242546669B7}"/>
    <cellStyle name="Comma 60 5 3 2 2" xfId="26054" xr:uid="{7877A741-D8B3-49FF-A43F-CB62DFCB36AF}"/>
    <cellStyle name="Comma 60 5 3 2 2 2" xfId="47723" xr:uid="{1A94892C-90A7-404F-B6DA-1AEC1BB52588}"/>
    <cellStyle name="Comma 60 5 3 2 3" xfId="37257" xr:uid="{670EE96F-220F-41C1-97E1-267AE18D0926}"/>
    <cellStyle name="Comma 60 5 3 3" xfId="20822" xr:uid="{0ED2BEE5-7C6C-4E97-9472-06948F3F1A6F}"/>
    <cellStyle name="Comma 60 5 3 3 2" xfId="42491" xr:uid="{33356754-ECC7-431D-A10A-97F5E8A18873}"/>
    <cellStyle name="Comma 60 5 3 4" xfId="32025" xr:uid="{CB5D5E90-C5F3-4E86-A318-22DE4E7A70C6}"/>
    <cellStyle name="Comma 60 5 4" xfId="11846" xr:uid="{BBD1A21A-EBA6-4375-9032-D5CF6091926F}"/>
    <cellStyle name="Comma 60 5 4 2" xfId="17082" xr:uid="{88E0AEC0-BC52-4E1E-83BC-855722E9E4FA}"/>
    <cellStyle name="Comma 60 5 4 2 2" xfId="27548" xr:uid="{5F46F9C0-ACC4-47CD-8ABF-D24DF99BDF70}"/>
    <cellStyle name="Comma 60 5 4 2 2 2" xfId="49217" xr:uid="{40E16757-A0CC-4AAA-967F-E1E5C2ACB66C}"/>
    <cellStyle name="Comma 60 5 4 2 3" xfId="38751" xr:uid="{8CE41CA3-EF68-4C06-9003-99F317DB4770}"/>
    <cellStyle name="Comma 60 5 4 3" xfId="22316" xr:uid="{FD704D28-92B3-4003-A107-688D4FEDDF7F}"/>
    <cellStyle name="Comma 60 5 4 3 2" xfId="43985" xr:uid="{B117DB6B-0660-4CC3-B78B-ABC145DC67BE}"/>
    <cellStyle name="Comma 60 5 4 4" xfId="33519" xr:uid="{90B6BE24-7C2F-4384-B2E5-3624DCF2F58C}"/>
    <cellStyle name="Comma 60 5 5" xfId="14089" xr:uid="{26A89DDF-8D30-4F90-8597-117FE87F1C42}"/>
    <cellStyle name="Comma 60 5 5 2" xfId="19321" xr:uid="{07D8DAFD-E965-4ABC-B164-19E94CB58F2D}"/>
    <cellStyle name="Comma 60 5 5 2 2" xfId="29787" xr:uid="{2F8B6AB7-D039-4C1A-9782-9AF0D6086101}"/>
    <cellStyle name="Comma 60 5 5 2 2 2" xfId="51456" xr:uid="{EDC8781A-7E95-4495-8341-26BBE0D7604B}"/>
    <cellStyle name="Comma 60 5 5 2 3" xfId="40990" xr:uid="{B69BDAE7-0878-4D9A-B17E-7F8DEBC155DE}"/>
    <cellStyle name="Comma 60 5 5 3" xfId="24555" xr:uid="{D9953555-A4D8-45F4-98C2-FCC15706085A}"/>
    <cellStyle name="Comma 60 5 5 3 2" xfId="46224" xr:uid="{CC298B90-7FB7-41D9-8FC4-CA925DD590F8}"/>
    <cellStyle name="Comma 60 5 5 4" xfId="35758" xr:uid="{9C866D15-98CA-4F93-AAAD-9561AC2AC734}"/>
    <cellStyle name="Comma 60 5 6" xfId="14842" xr:uid="{44EE6780-ED91-491F-86E1-5B51629858E7}"/>
    <cellStyle name="Comma 60 5 6 2" xfId="25308" xr:uid="{067B45A6-5FB5-4A8D-8054-BD88118FE94D}"/>
    <cellStyle name="Comma 60 5 6 2 2" xfId="46977" xr:uid="{B982F2A3-0C70-46F8-B3CE-41499DE45A18}"/>
    <cellStyle name="Comma 60 5 6 3" xfId="36511" xr:uid="{4517D2FB-C102-4146-A3EE-39A1EE39DA36}"/>
    <cellStyle name="Comma 60 5 7" xfId="20076" xr:uid="{07E9572A-D839-46C7-AA13-A7A03B7A7829}"/>
    <cellStyle name="Comma 60 5 7 2" xfId="41745" xr:uid="{4B778798-A6DF-4572-B8E0-327193E22C06}"/>
    <cellStyle name="Comma 60 5 8" xfId="31279" xr:uid="{97F3C3FB-97A8-499B-BEA2-B3A76E5AC0D4}"/>
    <cellStyle name="Comma 60 6" xfId="13347" xr:uid="{5364D7A2-5350-4AF8-ABDD-0C6D042D53F7}"/>
    <cellStyle name="Comma 60 6 2" xfId="18579" xr:uid="{8DF68206-A810-47E3-B375-826381C8F270}"/>
    <cellStyle name="Comma 60 6 2 2" xfId="29045" xr:uid="{DC63485E-E363-4D88-A197-977926AC872B}"/>
    <cellStyle name="Comma 60 6 2 2 2" xfId="50714" xr:uid="{BA50D086-FF29-4077-BE54-0E197D7FD4FD}"/>
    <cellStyle name="Comma 60 6 2 3" xfId="40248" xr:uid="{86927046-B97B-4F14-9702-FAB723D16990}"/>
    <cellStyle name="Comma 60 6 3" xfId="23813" xr:uid="{1CB66D6A-0412-48CE-BE40-58BF204436AF}"/>
    <cellStyle name="Comma 60 6 3 2" xfId="45482" xr:uid="{DFE9BC63-9A67-4A1A-825C-473C527E8944}"/>
    <cellStyle name="Comma 60 6 4" xfId="35016" xr:uid="{170EB0FB-DA06-477A-94CA-CB061B491F35}"/>
    <cellStyle name="Comma 60 7" xfId="30537" xr:uid="{54DB9FF6-8FEE-4379-99A2-842FDA48E9D5}"/>
    <cellStyle name="Comma 61" xfId="350" xr:uid="{00000000-0005-0000-0000-0000D3020000}"/>
    <cellStyle name="Comma 61 2" xfId="423" xr:uid="{00000000-0005-0000-0000-0000D4020000}"/>
    <cellStyle name="Comma 61 3" xfId="549" xr:uid="{00000000-0005-0000-0000-0000D5020000}"/>
    <cellStyle name="Comma 61 3 2" xfId="9322" xr:uid="{00000000-0005-0000-0000-0000D6020000}"/>
    <cellStyle name="Comma 61 3 2 2" xfId="10071" xr:uid="{A249D0C4-D3C4-4260-9723-AAA02B560C74}"/>
    <cellStyle name="Comma 61 3 2 2 2" xfId="11580" xr:uid="{D9CE1022-AC6C-4D7E-B613-4E2430CBBE0E}"/>
    <cellStyle name="Comma 61 3 2 2 2 2" xfId="13074" xr:uid="{CE4B75BD-4E9E-440A-916A-2EA6A364A8D5}"/>
    <cellStyle name="Comma 61 3 2 2 2 2 2" xfId="18310" xr:uid="{EDF87E45-62CC-4232-8ED1-117DBB75EA18}"/>
    <cellStyle name="Comma 61 3 2 2 2 2 2 2" xfId="28776" xr:uid="{14A560A8-F120-4C49-84A0-B7084BC87578}"/>
    <cellStyle name="Comma 61 3 2 2 2 2 2 2 2" xfId="50445" xr:uid="{BDD5A391-5DF2-4DF1-A8E0-9FDC0B7AD1EA}"/>
    <cellStyle name="Comma 61 3 2 2 2 2 2 3" xfId="39979" xr:uid="{2D2CC465-884E-4370-81C9-B9BBDA1F28F5}"/>
    <cellStyle name="Comma 61 3 2 2 2 2 3" xfId="23544" xr:uid="{845C0A24-9AA9-4CCA-B6F3-3690465C746F}"/>
    <cellStyle name="Comma 61 3 2 2 2 2 3 2" xfId="45213" xr:uid="{88CD486E-34C6-43D0-902F-0914BA114760}"/>
    <cellStyle name="Comma 61 3 2 2 2 2 4" xfId="34747" xr:uid="{D3937460-17D2-49EC-9255-3498E8D05099}"/>
    <cellStyle name="Comma 61 3 2 2 2 3" xfId="16816" xr:uid="{B5BB9CA7-1E77-4F27-AF3C-CE40055739A4}"/>
    <cellStyle name="Comma 61 3 2 2 2 3 2" xfId="27282" xr:uid="{964870F3-B4A0-48D1-98E5-2D494E60B46C}"/>
    <cellStyle name="Comma 61 3 2 2 2 3 2 2" xfId="48951" xr:uid="{851E0F61-77DE-4C4F-9A17-B1F88636D5BD}"/>
    <cellStyle name="Comma 61 3 2 2 2 3 3" xfId="38485" xr:uid="{6ED85B5F-CA90-4117-B3C9-EE2679F10E54}"/>
    <cellStyle name="Comma 61 3 2 2 2 4" xfId="22050" xr:uid="{1F2C59EB-4A52-424D-90D9-F7CFBB30BDA3}"/>
    <cellStyle name="Comma 61 3 2 2 2 4 2" xfId="43719" xr:uid="{ABF3A0AC-8323-431B-B591-7AFD7A3EFDC2}"/>
    <cellStyle name="Comma 61 3 2 2 2 5" xfId="33253" xr:uid="{11847960-67DA-47B3-912B-9BEF907A52FE}"/>
    <cellStyle name="Comma 61 3 2 2 3" xfId="10833" xr:uid="{C2B5E54B-948E-4E72-8FBD-1752F6DB2AB3}"/>
    <cellStyle name="Comma 61 3 2 2 3 2" xfId="16069" xr:uid="{A79E9BCB-49F5-4BE3-BE08-CC07AA5F6594}"/>
    <cellStyle name="Comma 61 3 2 2 3 2 2" xfId="26535" xr:uid="{E904CB10-768A-4A2E-8798-F826AF4B4D49}"/>
    <cellStyle name="Comma 61 3 2 2 3 2 2 2" xfId="48204" xr:uid="{6742920B-B180-4C8D-BA04-512598366CB5}"/>
    <cellStyle name="Comma 61 3 2 2 3 2 3" xfId="37738" xr:uid="{0D271583-4B5B-40F6-8273-EC9C3AEF247F}"/>
    <cellStyle name="Comma 61 3 2 2 3 3" xfId="21303" xr:uid="{568BD215-80F4-4177-BE3B-9CD8D7271E84}"/>
    <cellStyle name="Comma 61 3 2 2 3 3 2" xfId="42972" xr:uid="{6797A42F-D238-48C8-A924-0006D61A0DA1}"/>
    <cellStyle name="Comma 61 3 2 2 3 4" xfId="32506" xr:uid="{76B17233-1E4E-4E91-8349-775BA44AF15B}"/>
    <cellStyle name="Comma 61 3 2 2 4" xfId="12327" xr:uid="{6B7DBF7A-E1A6-41F3-B3FF-0E809B13B174}"/>
    <cellStyle name="Comma 61 3 2 2 4 2" xfId="17563" xr:uid="{ABAE40A8-32F9-4D41-937B-B43D37205F33}"/>
    <cellStyle name="Comma 61 3 2 2 4 2 2" xfId="28029" xr:uid="{28EE7137-00DB-4549-9329-9EB0D3AED581}"/>
    <cellStyle name="Comma 61 3 2 2 4 2 2 2" xfId="49698" xr:uid="{68B0CF25-1355-4FDF-9D44-FCD8E94718A0}"/>
    <cellStyle name="Comma 61 3 2 2 4 2 3" xfId="39232" xr:uid="{E0894EA2-DCAA-41A3-BE0B-44D2B1BE2C6E}"/>
    <cellStyle name="Comma 61 3 2 2 4 3" xfId="22797" xr:uid="{4F570E5B-3296-4F97-9654-37384A03315D}"/>
    <cellStyle name="Comma 61 3 2 2 4 3 2" xfId="44466" xr:uid="{282694C6-725D-44F0-805C-3726DE51E6F0}"/>
    <cellStyle name="Comma 61 3 2 2 4 4" xfId="34000" xr:uid="{485BFD58-AF6E-4909-9066-BB940179C030}"/>
    <cellStyle name="Comma 61 3 2 2 5" xfId="14570" xr:uid="{9F83914A-41D5-46F0-B0BE-505B0FF629E6}"/>
    <cellStyle name="Comma 61 3 2 2 5 2" xfId="19802" xr:uid="{485FDA20-1F04-4068-A4DA-AD53548398B9}"/>
    <cellStyle name="Comma 61 3 2 2 5 2 2" xfId="30268" xr:uid="{C7CF7F1C-03F2-4F8A-9EC9-E7EE627980F7}"/>
    <cellStyle name="Comma 61 3 2 2 5 2 2 2" xfId="51937" xr:uid="{6068A470-2F78-4169-8ACC-E44BC6E58475}"/>
    <cellStyle name="Comma 61 3 2 2 5 2 3" xfId="41471" xr:uid="{7256FDD6-6F2A-4224-BAAD-C937079EE151}"/>
    <cellStyle name="Comma 61 3 2 2 5 3" xfId="25036" xr:uid="{037ECA8A-446A-4A0D-A534-A95C660F4172}"/>
    <cellStyle name="Comma 61 3 2 2 5 3 2" xfId="46705" xr:uid="{E3F981A5-EBCB-4C19-AA1C-94F178036346}"/>
    <cellStyle name="Comma 61 3 2 2 5 4" xfId="36239" xr:uid="{7135388C-F442-42B0-B320-D1C6FEC8AF91}"/>
    <cellStyle name="Comma 61 3 2 2 6" xfId="15323" xr:uid="{0D548299-8F1F-4766-BADA-D75F06FBF915}"/>
    <cellStyle name="Comma 61 3 2 2 6 2" xfId="25789" xr:uid="{4DE7BEE9-D909-4389-97E7-1EDEEBD6D84C}"/>
    <cellStyle name="Comma 61 3 2 2 6 2 2" xfId="47458" xr:uid="{DA5070C5-3DF8-4BB4-892A-C0324BA79AA0}"/>
    <cellStyle name="Comma 61 3 2 2 6 3" xfId="36992" xr:uid="{CA92A286-BD67-45E3-8513-A84EC4AE996D}"/>
    <cellStyle name="Comma 61 3 2 2 7" xfId="20557" xr:uid="{EAF32D5E-3F26-4299-B5C2-77732B59C604}"/>
    <cellStyle name="Comma 61 3 2 2 7 2" xfId="42226" xr:uid="{7585D57E-C7C4-495A-AC2D-296FA724E1F8}"/>
    <cellStyle name="Comma 61 3 2 2 8" xfId="31760" xr:uid="{349A5AF0-D7AD-46AA-8A26-D894F7D727D3}"/>
    <cellStyle name="Comma 61 3 2 3" xfId="13825" xr:uid="{C91C1124-7A1E-4F21-A30F-AD00012106B2}"/>
    <cellStyle name="Comma 61 3 2 3 2" xfId="19057" xr:uid="{93779BE8-2A7C-41B0-88C0-DA5F4203F8C3}"/>
    <cellStyle name="Comma 61 3 2 3 2 2" xfId="29523" xr:uid="{C67D52D2-434C-4E68-B72C-6EA7718315A0}"/>
    <cellStyle name="Comma 61 3 2 3 2 2 2" xfId="51192" xr:uid="{736D52D8-29B8-4712-80F2-26EDF37E1979}"/>
    <cellStyle name="Comma 61 3 2 3 2 3" xfId="40726" xr:uid="{6FA2B11D-EA7A-45A6-9FE1-E93A133AAA57}"/>
    <cellStyle name="Comma 61 3 2 3 3" xfId="24291" xr:uid="{0CBCD203-BF5C-44E0-9282-863AF2A03F44}"/>
    <cellStyle name="Comma 61 3 2 3 3 2" xfId="45960" xr:uid="{1D0FB771-B7F4-4DC1-A719-82934D1D8F15}"/>
    <cellStyle name="Comma 61 3 2 3 4" xfId="35494" xr:uid="{8C5278D6-88D9-4242-A122-237E85036474}"/>
    <cellStyle name="Comma 61 3 2 4" xfId="31015" xr:uid="{5BC3BDE4-E4BB-4C4B-ABD2-C1860C059B6D}"/>
    <cellStyle name="Comma 61 3 3" xfId="9697" xr:uid="{65D4792F-198C-45A1-B51B-B06E2C38C0ED}"/>
    <cellStyle name="Comma 61 3 3 2" xfId="11206" xr:uid="{D89BEC0D-28EC-41A7-B43B-0137777AFCEF}"/>
    <cellStyle name="Comma 61 3 3 2 2" xfId="12700" xr:uid="{130202DD-8BAA-4FBC-9BDC-4AF47EAB8116}"/>
    <cellStyle name="Comma 61 3 3 2 2 2" xfId="17936" xr:uid="{E5A8BD92-E167-44FE-B9C8-B6AB1912AA9C}"/>
    <cellStyle name="Comma 61 3 3 2 2 2 2" xfId="28402" xr:uid="{13B3E6D9-CCF8-46D7-9DAB-B73FB8C02FE3}"/>
    <cellStyle name="Comma 61 3 3 2 2 2 2 2" xfId="50071" xr:uid="{77F8713A-C063-47F2-BEF9-ACCCAAD33A21}"/>
    <cellStyle name="Comma 61 3 3 2 2 2 3" xfId="39605" xr:uid="{071DE8D7-F2A4-436F-9E8A-82C45CE089F5}"/>
    <cellStyle name="Comma 61 3 3 2 2 3" xfId="23170" xr:uid="{57F6C3DB-6C45-48B6-8932-5E09F30BA532}"/>
    <cellStyle name="Comma 61 3 3 2 2 3 2" xfId="44839" xr:uid="{E0FEE19F-A7BF-4F82-BE67-2CB73867F1BA}"/>
    <cellStyle name="Comma 61 3 3 2 2 4" xfId="34373" xr:uid="{05C3CB71-75C4-410A-8A2E-95D5B062357F}"/>
    <cellStyle name="Comma 61 3 3 2 3" xfId="16442" xr:uid="{B816FC19-155C-4F73-8715-8214EFD33A1A}"/>
    <cellStyle name="Comma 61 3 3 2 3 2" xfId="26908" xr:uid="{83C0F4DD-78C2-4AD9-A555-6B007D8B3644}"/>
    <cellStyle name="Comma 61 3 3 2 3 2 2" xfId="48577" xr:uid="{3DD729C3-4CEC-466A-95E6-4EF70EA87CE7}"/>
    <cellStyle name="Comma 61 3 3 2 3 3" xfId="38111" xr:uid="{73005468-C81C-4985-8707-91C1B3BBAE18}"/>
    <cellStyle name="Comma 61 3 3 2 4" xfId="21676" xr:uid="{9AA826C6-292A-43ED-AE2B-4E99AFEB9C6F}"/>
    <cellStyle name="Comma 61 3 3 2 4 2" xfId="43345" xr:uid="{F8B98CBA-C99B-4243-AA8F-2E064FBC8EA9}"/>
    <cellStyle name="Comma 61 3 3 2 5" xfId="32879" xr:uid="{A5D3D100-3138-4499-9011-54461E491094}"/>
    <cellStyle name="Comma 61 3 3 3" xfId="10459" xr:uid="{C9BD5CB7-382A-40AE-9A08-7F2AB8FBD9E5}"/>
    <cellStyle name="Comma 61 3 3 3 2" xfId="15695" xr:uid="{AE870F07-8875-4C43-9CF7-0A6C162AA62D}"/>
    <cellStyle name="Comma 61 3 3 3 2 2" xfId="26161" xr:uid="{217A7A6D-49B1-47D4-B025-BD0A712BC9C4}"/>
    <cellStyle name="Comma 61 3 3 3 2 2 2" xfId="47830" xr:uid="{12DDEDA9-62B6-40C6-8C95-6CC9B8FE2ACD}"/>
    <cellStyle name="Comma 61 3 3 3 2 3" xfId="37364" xr:uid="{9AB716EF-EA15-48A1-BE98-9E03F638832C}"/>
    <cellStyle name="Comma 61 3 3 3 3" xfId="20929" xr:uid="{9058116A-F061-4A43-A74C-CC11B582465D}"/>
    <cellStyle name="Comma 61 3 3 3 3 2" xfId="42598" xr:uid="{CE434A99-C696-4CA3-B20E-DACE4F7F732F}"/>
    <cellStyle name="Comma 61 3 3 3 4" xfId="32132" xr:uid="{D7904346-1731-4AE5-AF4E-C757E86000F7}"/>
    <cellStyle name="Comma 61 3 3 4" xfId="11953" xr:uid="{0A3C45A0-D3F0-471A-A224-28B1D1C2EF88}"/>
    <cellStyle name="Comma 61 3 3 4 2" xfId="17189" xr:uid="{7FC4C0C0-B0D5-45C5-8B32-087F0B0564AD}"/>
    <cellStyle name="Comma 61 3 3 4 2 2" xfId="27655" xr:uid="{6BD32885-0E0D-41BC-89E3-22E291FCBF8E}"/>
    <cellStyle name="Comma 61 3 3 4 2 2 2" xfId="49324" xr:uid="{BB778D08-68DA-4B2F-8397-4C976C42BDB1}"/>
    <cellStyle name="Comma 61 3 3 4 2 3" xfId="38858" xr:uid="{FD05B797-2DB1-4793-BED3-DE6C804BE539}"/>
    <cellStyle name="Comma 61 3 3 4 3" xfId="22423" xr:uid="{6D8F19A2-5C8E-4B7A-A86B-478317EB7452}"/>
    <cellStyle name="Comma 61 3 3 4 3 2" xfId="44092" xr:uid="{2E23AAF1-4905-402F-A87C-DACFD5BB4FB9}"/>
    <cellStyle name="Comma 61 3 3 4 4" xfId="33626" xr:uid="{BEAD5BF5-0627-40A5-8712-A189521B56EE}"/>
    <cellStyle name="Comma 61 3 3 5" xfId="14196" xr:uid="{F3C4495D-927B-4215-853E-BA6187574A8F}"/>
    <cellStyle name="Comma 61 3 3 5 2" xfId="19428" xr:uid="{972DE127-F823-431B-93DB-E9A760477345}"/>
    <cellStyle name="Comma 61 3 3 5 2 2" xfId="29894" xr:uid="{BD7200E3-DA35-4C53-80F1-3BEAB3234D82}"/>
    <cellStyle name="Comma 61 3 3 5 2 2 2" xfId="51563" xr:uid="{2865CA50-6C39-4E9C-B916-44C9E6C41730}"/>
    <cellStyle name="Comma 61 3 3 5 2 3" xfId="41097" xr:uid="{17131A46-0950-416F-A7BD-C8F0F3241F8C}"/>
    <cellStyle name="Comma 61 3 3 5 3" xfId="24662" xr:uid="{A405D1C6-FCC4-49EE-AF36-0852DA593DCA}"/>
    <cellStyle name="Comma 61 3 3 5 3 2" xfId="46331" xr:uid="{35142604-5658-4EBF-B070-07F03ED3A33F}"/>
    <cellStyle name="Comma 61 3 3 5 4" xfId="35865" xr:uid="{35E3F13C-1EBD-4750-8E49-36F993F15892}"/>
    <cellStyle name="Comma 61 3 3 6" xfId="14949" xr:uid="{1698B312-E4D3-41B9-9361-A1389CCBBA75}"/>
    <cellStyle name="Comma 61 3 3 6 2" xfId="25415" xr:uid="{F8DD9E2D-88BD-4E8C-8B7A-77DD5D6AB0C9}"/>
    <cellStyle name="Comma 61 3 3 6 2 2" xfId="47084" xr:uid="{2E71CC85-D4EE-47A2-9057-45803D19DDBB}"/>
    <cellStyle name="Comma 61 3 3 6 3" xfId="36618" xr:uid="{458F1E7C-40CE-4317-B787-4288F302A157}"/>
    <cellStyle name="Comma 61 3 3 7" xfId="20183" xr:uid="{CBA348B3-1FF4-4618-93E0-C8D64D28CD12}"/>
    <cellStyle name="Comma 61 3 3 7 2" xfId="41852" xr:uid="{8907DC30-6686-4FC8-9C7B-FBB9903DAFC1}"/>
    <cellStyle name="Comma 61 3 3 8" xfId="31386" xr:uid="{81F30942-FF7E-4296-A2D5-B9C57C501BE5}"/>
    <cellStyle name="Comma 61 3 4" xfId="13454" xr:uid="{0CEF0CE5-9F48-4F6E-89FD-8C662B3F09FB}"/>
    <cellStyle name="Comma 61 3 4 2" xfId="18686" xr:uid="{A342CAEF-F777-4CD1-AEC7-8F435145A91B}"/>
    <cellStyle name="Comma 61 3 4 2 2" xfId="29152" xr:uid="{67D90C29-3A29-47D1-9051-73FBF300A65F}"/>
    <cellStyle name="Comma 61 3 4 2 2 2" xfId="50821" xr:uid="{78779413-55CE-40AF-9EB1-9413BCA3502D}"/>
    <cellStyle name="Comma 61 3 4 2 3" xfId="40355" xr:uid="{A2CDB85C-F211-46BD-9AE7-E809309D0764}"/>
    <cellStyle name="Comma 61 3 4 3" xfId="23920" xr:uid="{A5D9B00D-7E0E-455F-86B2-5CE3BD6940B2}"/>
    <cellStyle name="Comma 61 3 4 3 2" xfId="45589" xr:uid="{B186913B-6B14-45CD-8469-55D19EFFE1DE}"/>
    <cellStyle name="Comma 61 3 4 4" xfId="35123" xr:uid="{8BFD7D4D-ED47-425A-A55C-59B28EE02D9D}"/>
    <cellStyle name="Comma 61 3 5" xfId="30644" xr:uid="{9A707431-99D0-410E-BD83-3E0529628039}"/>
    <cellStyle name="Comma 61 4" xfId="9224" xr:uid="{00000000-0005-0000-0000-0000D7020000}"/>
    <cellStyle name="Comma 61 4 2" xfId="9973" xr:uid="{CE00B89D-7378-418C-BE86-44348D43EC18}"/>
    <cellStyle name="Comma 61 4 2 2" xfId="11482" xr:uid="{990FD3C8-A4FA-4854-80C3-0E97D5CBBA83}"/>
    <cellStyle name="Comma 61 4 2 2 2" xfId="12976" xr:uid="{E8110132-4E3B-4246-8937-3257B241EB7A}"/>
    <cellStyle name="Comma 61 4 2 2 2 2" xfId="18212" xr:uid="{FEAC87C0-02FD-4965-9296-EAEBCF4C11BE}"/>
    <cellStyle name="Comma 61 4 2 2 2 2 2" xfId="28678" xr:uid="{E18FA81A-ED70-4AC1-ADFF-7D8217C2DDE6}"/>
    <cellStyle name="Comma 61 4 2 2 2 2 2 2" xfId="50347" xr:uid="{A5C222CC-E64D-42DA-A368-511B60A256B0}"/>
    <cellStyle name="Comma 61 4 2 2 2 2 3" xfId="39881" xr:uid="{269103B0-AF1F-4EEE-80CA-DF3C498646B1}"/>
    <cellStyle name="Comma 61 4 2 2 2 3" xfId="23446" xr:uid="{E38601C5-7E8D-4F45-A797-8522210C8864}"/>
    <cellStyle name="Comma 61 4 2 2 2 3 2" xfId="45115" xr:uid="{0C81F295-7C3C-4A12-BAB6-337DE64ADC9A}"/>
    <cellStyle name="Comma 61 4 2 2 2 4" xfId="34649" xr:uid="{55B690AC-503B-4E77-AD04-6544D5308653}"/>
    <cellStyle name="Comma 61 4 2 2 3" xfId="16718" xr:uid="{A9A3789E-A7CB-4288-B75A-69B0A2A6EF55}"/>
    <cellStyle name="Comma 61 4 2 2 3 2" xfId="27184" xr:uid="{06CDE389-39AE-46A6-8D36-8633D597CBB4}"/>
    <cellStyle name="Comma 61 4 2 2 3 2 2" xfId="48853" xr:uid="{6B19B86D-F117-454D-AFDF-4641749C9008}"/>
    <cellStyle name="Comma 61 4 2 2 3 3" xfId="38387" xr:uid="{AA998812-20B8-40A0-8AE4-BD1383D7886D}"/>
    <cellStyle name="Comma 61 4 2 2 4" xfId="21952" xr:uid="{693DA694-465F-4AA7-89B9-260BB4926178}"/>
    <cellStyle name="Comma 61 4 2 2 4 2" xfId="43621" xr:uid="{2C9536EA-163B-4138-A277-7CEC039835C7}"/>
    <cellStyle name="Comma 61 4 2 2 5" xfId="33155" xr:uid="{8DA055BB-5B97-4B1B-AB1A-FA31510300BC}"/>
    <cellStyle name="Comma 61 4 2 3" xfId="10735" xr:uid="{0BAED705-B5CF-4F02-B478-AA34F52399B4}"/>
    <cellStyle name="Comma 61 4 2 3 2" xfId="15971" xr:uid="{83C3A8E6-92CA-4D12-8F75-9C446ADE08EA}"/>
    <cellStyle name="Comma 61 4 2 3 2 2" xfId="26437" xr:uid="{7C9D2D9B-A1E0-45A8-9A4C-88D677F84BF2}"/>
    <cellStyle name="Comma 61 4 2 3 2 2 2" xfId="48106" xr:uid="{B5528185-60C6-4141-A14A-1D63F4998F12}"/>
    <cellStyle name="Comma 61 4 2 3 2 3" xfId="37640" xr:uid="{581C87EA-ECE9-46C3-A507-BDDC4D231088}"/>
    <cellStyle name="Comma 61 4 2 3 3" xfId="21205" xr:uid="{047FB28A-67E0-4421-8324-F11F5B236F74}"/>
    <cellStyle name="Comma 61 4 2 3 3 2" xfId="42874" xr:uid="{BB9FEBCB-61D2-4EE6-AE13-7B906669965F}"/>
    <cellStyle name="Comma 61 4 2 3 4" xfId="32408" xr:uid="{B021F3FC-6FBC-4285-AA80-23CBCC7987FA}"/>
    <cellStyle name="Comma 61 4 2 4" xfId="12229" xr:uid="{BA68B713-B732-4C4C-A7BD-425DCC257E6C}"/>
    <cellStyle name="Comma 61 4 2 4 2" xfId="17465" xr:uid="{E56AE1E9-CAEB-4A20-BCBD-6EC88E3636B8}"/>
    <cellStyle name="Comma 61 4 2 4 2 2" xfId="27931" xr:uid="{5EE15712-9299-4E7B-9595-31C318AD66F9}"/>
    <cellStyle name="Comma 61 4 2 4 2 2 2" xfId="49600" xr:uid="{6218A574-0CDA-4468-9246-907BC54249AB}"/>
    <cellStyle name="Comma 61 4 2 4 2 3" xfId="39134" xr:uid="{D7BF96BD-0769-425A-95AB-E19D851842D7}"/>
    <cellStyle name="Comma 61 4 2 4 3" xfId="22699" xr:uid="{52D5313D-3930-4C2E-B2D3-95B5E77B44DD}"/>
    <cellStyle name="Comma 61 4 2 4 3 2" xfId="44368" xr:uid="{F51AD8B4-8968-4FE4-A32A-7B28A1B3A478}"/>
    <cellStyle name="Comma 61 4 2 4 4" xfId="33902" xr:uid="{F86F79DF-B22C-4F99-AFD7-936481E6BE95}"/>
    <cellStyle name="Comma 61 4 2 5" xfId="14472" xr:uid="{B0A51003-73CD-4A8F-B401-DBBB30BC0D30}"/>
    <cellStyle name="Comma 61 4 2 5 2" xfId="19704" xr:uid="{32BD743E-EBAE-48B5-8449-F475694DD285}"/>
    <cellStyle name="Comma 61 4 2 5 2 2" xfId="30170" xr:uid="{39947A63-1BE1-435B-9CBC-7089E01558A2}"/>
    <cellStyle name="Comma 61 4 2 5 2 2 2" xfId="51839" xr:uid="{3493F760-47FE-4621-893E-D905C034633F}"/>
    <cellStyle name="Comma 61 4 2 5 2 3" xfId="41373" xr:uid="{0067354E-3DF3-431D-BD84-573A163E1DA5}"/>
    <cellStyle name="Comma 61 4 2 5 3" xfId="24938" xr:uid="{09841827-D984-4FEF-B8CF-CB2FA6DD5A55}"/>
    <cellStyle name="Comma 61 4 2 5 3 2" xfId="46607" xr:uid="{C40F30BE-4A0E-4A6A-ABDD-7FF95B00D705}"/>
    <cellStyle name="Comma 61 4 2 5 4" xfId="36141" xr:uid="{6708BBED-4777-45D9-A5CE-B4BAE4A1CCA8}"/>
    <cellStyle name="Comma 61 4 2 6" xfId="15225" xr:uid="{D9DA51AC-9F6F-4E35-8CF2-3C25E0FC0EBC}"/>
    <cellStyle name="Comma 61 4 2 6 2" xfId="25691" xr:uid="{0668C08E-BD4D-48A9-B2FC-A71918F349BB}"/>
    <cellStyle name="Comma 61 4 2 6 2 2" xfId="47360" xr:uid="{BEF8A0AC-43D7-4254-B5E7-03F704C39C96}"/>
    <cellStyle name="Comma 61 4 2 6 3" xfId="36894" xr:uid="{7590E133-2EE4-4410-854D-D9C61FD09FE0}"/>
    <cellStyle name="Comma 61 4 2 7" xfId="20459" xr:uid="{A20193E0-D899-479F-A4AD-ECD94B4CECD7}"/>
    <cellStyle name="Comma 61 4 2 7 2" xfId="42128" xr:uid="{B64A4977-D82C-4097-A507-692BE3B3237B}"/>
    <cellStyle name="Comma 61 4 2 8" xfId="31662" xr:uid="{0D8E58C4-1270-4906-99F2-8261D9EB35E6}"/>
    <cellStyle name="Comma 61 4 3" xfId="13727" xr:uid="{9E3F9C47-C9A8-479E-BF15-F49F65DC04FE}"/>
    <cellStyle name="Comma 61 4 3 2" xfId="18959" xr:uid="{AFBE5260-2923-4CE2-A6D9-73C138A8D160}"/>
    <cellStyle name="Comma 61 4 3 2 2" xfId="29425" xr:uid="{ECDFB591-EC72-4EC3-8129-3F8B28365EF0}"/>
    <cellStyle name="Comma 61 4 3 2 2 2" xfId="51094" xr:uid="{33451817-D0F1-4AB7-80EF-C50A6CB156CA}"/>
    <cellStyle name="Comma 61 4 3 2 3" xfId="40628" xr:uid="{642820A5-C037-4AF1-A319-CE24A27D1229}"/>
    <cellStyle name="Comma 61 4 3 3" xfId="24193" xr:uid="{369FBD34-A941-4991-9A13-568083723996}"/>
    <cellStyle name="Comma 61 4 3 3 2" xfId="45862" xr:uid="{2326761E-2866-4EC8-A0EA-414053C22A34}"/>
    <cellStyle name="Comma 61 4 3 4" xfId="35396" xr:uid="{EC974AD3-4EAA-4D80-8372-5F629E2E76BA}"/>
    <cellStyle name="Comma 61 4 4" xfId="30917" xr:uid="{B948E31F-E2BD-44A4-8043-D5350721C18E}"/>
    <cellStyle name="Comma 61 5" xfId="9599" xr:uid="{11BCEE4E-99E1-49E2-9879-685B59CF6EB3}"/>
    <cellStyle name="Comma 61 5 2" xfId="11108" xr:uid="{1E666565-6B9F-4C0F-BDA4-B8012C20CF86}"/>
    <cellStyle name="Comma 61 5 2 2" xfId="12602" xr:uid="{C835E8B0-FFF3-48BD-B398-7BF93885245A}"/>
    <cellStyle name="Comma 61 5 2 2 2" xfId="17838" xr:uid="{900AE874-6745-4DCD-8A5B-2C644DAC2BDB}"/>
    <cellStyle name="Comma 61 5 2 2 2 2" xfId="28304" xr:uid="{F988E3B2-5DC4-4EB1-9E60-54561FF65E03}"/>
    <cellStyle name="Comma 61 5 2 2 2 2 2" xfId="49973" xr:uid="{2BB726F3-1A1F-4545-BD6F-4EBBF515432B}"/>
    <cellStyle name="Comma 61 5 2 2 2 3" xfId="39507" xr:uid="{63C44274-9EE1-40B6-BCA9-34EA555C967F}"/>
    <cellStyle name="Comma 61 5 2 2 3" xfId="23072" xr:uid="{00C5410E-9A5E-403B-927B-3B21EF745551}"/>
    <cellStyle name="Comma 61 5 2 2 3 2" xfId="44741" xr:uid="{3DFD182F-3635-4184-B8A6-8B0BE776B49A}"/>
    <cellStyle name="Comma 61 5 2 2 4" xfId="34275" xr:uid="{EEC1C771-DE41-4CAB-95EB-51617CC22CA1}"/>
    <cellStyle name="Comma 61 5 2 3" xfId="16344" xr:uid="{34372D57-C59D-4909-A9CF-BF61508F6CA0}"/>
    <cellStyle name="Comma 61 5 2 3 2" xfId="26810" xr:uid="{B9F9C845-8916-4CBF-B0F9-F7054DC384FA}"/>
    <cellStyle name="Comma 61 5 2 3 2 2" xfId="48479" xr:uid="{9FE669A9-B02F-44F8-9AB1-E4A08CD1DE80}"/>
    <cellStyle name="Comma 61 5 2 3 3" xfId="38013" xr:uid="{C9F017FA-0AAD-4F33-A7C2-9C97C9F921FE}"/>
    <cellStyle name="Comma 61 5 2 4" xfId="21578" xr:uid="{2F21A231-C1DF-4456-B806-B32943D51B3D}"/>
    <cellStyle name="Comma 61 5 2 4 2" xfId="43247" xr:uid="{87AF934C-733B-431E-857F-DB8701FF1777}"/>
    <cellStyle name="Comma 61 5 2 5" xfId="32781" xr:uid="{501C6129-51F9-4570-9A86-49368E7AB888}"/>
    <cellStyle name="Comma 61 5 3" xfId="10361" xr:uid="{70F67049-E47D-4D1A-A212-F9067AA83C3A}"/>
    <cellStyle name="Comma 61 5 3 2" xfId="15597" xr:uid="{F9FE6C89-B90E-4BE1-BB9F-3B2D56D6400F}"/>
    <cellStyle name="Comma 61 5 3 2 2" xfId="26063" xr:uid="{A8D9CFD9-E80B-4B33-B50F-13B8F7BB57AE}"/>
    <cellStyle name="Comma 61 5 3 2 2 2" xfId="47732" xr:uid="{EC21AB5F-BE12-4460-BEAC-0F670783D5B5}"/>
    <cellStyle name="Comma 61 5 3 2 3" xfId="37266" xr:uid="{CD4D2E06-48F5-407F-9484-96600CF2DCFA}"/>
    <cellStyle name="Comma 61 5 3 3" xfId="20831" xr:uid="{ED7932C1-B4BA-48D8-A34E-8326783CC869}"/>
    <cellStyle name="Comma 61 5 3 3 2" xfId="42500" xr:uid="{01CFD252-FC90-4D9D-87F9-2EDA89B8B07D}"/>
    <cellStyle name="Comma 61 5 3 4" xfId="32034" xr:uid="{DE759DA6-7B98-4681-998D-C08798FC6E56}"/>
    <cellStyle name="Comma 61 5 4" xfId="11855" xr:uid="{B674FA19-DF96-40FB-BA4C-295EE525DFF9}"/>
    <cellStyle name="Comma 61 5 4 2" xfId="17091" xr:uid="{BD8BAE3E-6C05-4EB8-918E-C649BFA505EB}"/>
    <cellStyle name="Comma 61 5 4 2 2" xfId="27557" xr:uid="{5F395AAE-B454-4D64-BD18-A73269B9C703}"/>
    <cellStyle name="Comma 61 5 4 2 2 2" xfId="49226" xr:uid="{6E90B92E-5CD6-4ADE-9EA1-43EF5500482B}"/>
    <cellStyle name="Comma 61 5 4 2 3" xfId="38760" xr:uid="{BBE2965A-FDF5-4B14-972A-D4E47531563E}"/>
    <cellStyle name="Comma 61 5 4 3" xfId="22325" xr:uid="{C526D57F-3732-4B0E-9982-FF3DC3BA5777}"/>
    <cellStyle name="Comma 61 5 4 3 2" xfId="43994" xr:uid="{4FD0E31F-5BA2-40B6-BF25-EE0BC55AB755}"/>
    <cellStyle name="Comma 61 5 4 4" xfId="33528" xr:uid="{87225671-E129-41B8-A939-7BE157C97B7C}"/>
    <cellStyle name="Comma 61 5 5" xfId="14098" xr:uid="{AD83874C-88C5-4804-87BA-348DE61F90BD}"/>
    <cellStyle name="Comma 61 5 5 2" xfId="19330" xr:uid="{3185F058-5A95-479A-BBF1-1EC6A4A04CC4}"/>
    <cellStyle name="Comma 61 5 5 2 2" xfId="29796" xr:uid="{67DD6F98-BD8D-4788-8A9B-F7FE77F6B271}"/>
    <cellStyle name="Comma 61 5 5 2 2 2" xfId="51465" xr:uid="{FAECE21F-9EDA-4166-8FA3-13A037373DD4}"/>
    <cellStyle name="Comma 61 5 5 2 3" xfId="40999" xr:uid="{5E8E23C6-0433-4DF5-830B-C78BADF42FF5}"/>
    <cellStyle name="Comma 61 5 5 3" xfId="24564" xr:uid="{3BD92621-9B4C-4C41-9D27-B0AB11592A77}"/>
    <cellStyle name="Comma 61 5 5 3 2" xfId="46233" xr:uid="{EE9EDF1C-306D-4EBF-820A-C9F47124867E}"/>
    <cellStyle name="Comma 61 5 5 4" xfId="35767" xr:uid="{F77898E8-1088-4943-8767-3F780952AC07}"/>
    <cellStyle name="Comma 61 5 6" xfId="14851" xr:uid="{6CF184DA-724B-411F-B385-C458D0DF0070}"/>
    <cellStyle name="Comma 61 5 6 2" xfId="25317" xr:uid="{773A073B-1EFA-42D4-8662-02F772C189A3}"/>
    <cellStyle name="Comma 61 5 6 2 2" xfId="46986" xr:uid="{DC134961-0527-4A7F-A0B1-7DF18B5874E8}"/>
    <cellStyle name="Comma 61 5 6 3" xfId="36520" xr:uid="{BE2724B8-0479-41FD-94AC-C1E9FE4B524F}"/>
    <cellStyle name="Comma 61 5 7" xfId="20085" xr:uid="{DC047FC9-CE22-4282-8136-35A8E4C73850}"/>
    <cellStyle name="Comma 61 5 7 2" xfId="41754" xr:uid="{11647BC6-3038-4640-9AE2-390F3BBAE81C}"/>
    <cellStyle name="Comma 61 5 8" xfId="31288" xr:uid="{6833D289-9CF3-4262-9D0B-8A93C593F6E8}"/>
    <cellStyle name="Comma 61 6" xfId="13356" xr:uid="{6E9B6D91-49EB-4DD8-AA20-E520528B1E32}"/>
    <cellStyle name="Comma 61 6 2" xfId="18588" xr:uid="{5E7321F5-2CE4-4521-931A-56E8F6D509AB}"/>
    <cellStyle name="Comma 61 6 2 2" xfId="29054" xr:uid="{7D62C2C8-E90B-413B-BB0B-59BCE0A6B70B}"/>
    <cellStyle name="Comma 61 6 2 2 2" xfId="50723" xr:uid="{B14C6692-F705-40B7-873B-4AE6868C656C}"/>
    <cellStyle name="Comma 61 6 2 3" xfId="40257" xr:uid="{7C668610-6DDD-449A-B1C8-8E1AF100137D}"/>
    <cellStyle name="Comma 61 6 3" xfId="23822" xr:uid="{12932AC3-01FC-4851-9B06-7F8E726EC442}"/>
    <cellStyle name="Comma 61 6 3 2" xfId="45491" xr:uid="{A59C4ADA-B972-456A-978A-E48F4402067F}"/>
    <cellStyle name="Comma 61 6 4" xfId="35025" xr:uid="{76BA7ED1-D7AB-4881-AF4D-55F1CBC95F8F}"/>
    <cellStyle name="Comma 61 7" xfId="30546" xr:uid="{157AC909-0A2A-479A-B9E4-8204BB8FA379}"/>
    <cellStyle name="Comma 62" xfId="353" xr:uid="{00000000-0005-0000-0000-0000D8020000}"/>
    <cellStyle name="Comma 62 2" xfId="577" xr:uid="{00000000-0005-0000-0000-0000D9020000}"/>
    <cellStyle name="Comma 62 2 2" xfId="9331" xr:uid="{00000000-0005-0000-0000-0000DA020000}"/>
    <cellStyle name="Comma 62 2 2 2" xfId="10080" xr:uid="{F39513F0-96D5-436F-8133-AAF6628F2C07}"/>
    <cellStyle name="Comma 62 2 2 2 2" xfId="11589" xr:uid="{CF3BBC1A-8BB9-48B3-AD91-B033C63B4388}"/>
    <cellStyle name="Comma 62 2 2 2 2 2" xfId="13083" xr:uid="{BD77A31F-1120-4DBA-AEB2-9C152EEAF769}"/>
    <cellStyle name="Comma 62 2 2 2 2 2 2" xfId="18319" xr:uid="{46FA68C5-A55A-4C7F-AA3B-040F39B00A21}"/>
    <cellStyle name="Comma 62 2 2 2 2 2 2 2" xfId="28785" xr:uid="{E6D51FFA-C669-4EF4-86F7-CC2180322181}"/>
    <cellStyle name="Comma 62 2 2 2 2 2 2 2 2" xfId="50454" xr:uid="{0451AFB0-1A29-4D8B-A604-BB409726F060}"/>
    <cellStyle name="Comma 62 2 2 2 2 2 2 3" xfId="39988" xr:uid="{12CFA4B5-0943-4070-8B9E-78E5E586DF52}"/>
    <cellStyle name="Comma 62 2 2 2 2 2 3" xfId="23553" xr:uid="{84A9824F-E636-41BA-9287-FD92B2860462}"/>
    <cellStyle name="Comma 62 2 2 2 2 2 3 2" xfId="45222" xr:uid="{C7F45C9B-5A49-416C-856D-1A895468D100}"/>
    <cellStyle name="Comma 62 2 2 2 2 2 4" xfId="34756" xr:uid="{8A183E97-96DB-4D6F-9CF2-82C3AE69B85C}"/>
    <cellStyle name="Comma 62 2 2 2 2 3" xfId="16825" xr:uid="{1F8D09FF-0C3D-4E76-B4FA-BE896CBC3DA5}"/>
    <cellStyle name="Comma 62 2 2 2 2 3 2" xfId="27291" xr:uid="{525764A5-BB63-4021-BDB4-FAD3EEBDDBBA}"/>
    <cellStyle name="Comma 62 2 2 2 2 3 2 2" xfId="48960" xr:uid="{C9E874FB-980F-43EE-9247-D1A7D7F2B5A6}"/>
    <cellStyle name="Comma 62 2 2 2 2 3 3" xfId="38494" xr:uid="{5E8A132C-8EBB-4B30-AE57-8F69ED25F1C0}"/>
    <cellStyle name="Comma 62 2 2 2 2 4" xfId="22059" xr:uid="{460D51A7-E8AC-4C28-80EC-51A402568435}"/>
    <cellStyle name="Comma 62 2 2 2 2 4 2" xfId="43728" xr:uid="{81EEDE1C-553E-41BC-88FF-A380993E4F28}"/>
    <cellStyle name="Comma 62 2 2 2 2 5" xfId="33262" xr:uid="{94AAE4E9-508A-4B3B-8D6A-324129222036}"/>
    <cellStyle name="Comma 62 2 2 2 3" xfId="10842" xr:uid="{ED9828BF-3B5B-403A-8696-A8AB74C950D5}"/>
    <cellStyle name="Comma 62 2 2 2 3 2" xfId="16078" xr:uid="{3594529C-6B8D-472A-B9F7-FC2B44A84A10}"/>
    <cellStyle name="Comma 62 2 2 2 3 2 2" xfId="26544" xr:uid="{A3CE6F31-25BC-48D1-ADE2-983A80C78403}"/>
    <cellStyle name="Comma 62 2 2 2 3 2 2 2" xfId="48213" xr:uid="{08D0DB5E-AC6A-4B8D-816A-C84388F8AEA4}"/>
    <cellStyle name="Comma 62 2 2 2 3 2 3" xfId="37747" xr:uid="{2E5B61C8-7EE6-48B5-B75D-ADE39669A2CD}"/>
    <cellStyle name="Comma 62 2 2 2 3 3" xfId="21312" xr:uid="{292C020C-D3E1-4872-9674-6FF29B07711B}"/>
    <cellStyle name="Comma 62 2 2 2 3 3 2" xfId="42981" xr:uid="{FA509E94-B5C3-4FEC-83C8-81B1D001BF43}"/>
    <cellStyle name="Comma 62 2 2 2 3 4" xfId="32515" xr:uid="{B0B7004B-9853-49B4-9EDD-773945462E16}"/>
    <cellStyle name="Comma 62 2 2 2 4" xfId="12336" xr:uid="{6EA7197C-3780-42D9-AAEB-BA3145DEA8C1}"/>
    <cellStyle name="Comma 62 2 2 2 4 2" xfId="17572" xr:uid="{9BFAA2E8-6000-4315-B6C7-37C0878408EE}"/>
    <cellStyle name="Comma 62 2 2 2 4 2 2" xfId="28038" xr:uid="{67F5E2D8-632D-417C-80B2-91E6EC770B8C}"/>
    <cellStyle name="Comma 62 2 2 2 4 2 2 2" xfId="49707" xr:uid="{1B9D0A84-B59F-4126-A6E7-CBA410C619C8}"/>
    <cellStyle name="Comma 62 2 2 2 4 2 3" xfId="39241" xr:uid="{00235F0D-6BF8-4190-B5D4-8EAF85738BEB}"/>
    <cellStyle name="Comma 62 2 2 2 4 3" xfId="22806" xr:uid="{BF7BE785-F2F7-4605-AD8F-CB8427622E51}"/>
    <cellStyle name="Comma 62 2 2 2 4 3 2" xfId="44475" xr:uid="{62BD379C-0BE9-4CA3-BC3B-484303C75243}"/>
    <cellStyle name="Comma 62 2 2 2 4 4" xfId="34009" xr:uid="{2636A7C5-0E0F-42D5-883C-B2342FF53674}"/>
    <cellStyle name="Comma 62 2 2 2 5" xfId="14579" xr:uid="{10C95857-18DA-4231-AC3C-4EEF78797839}"/>
    <cellStyle name="Comma 62 2 2 2 5 2" xfId="19811" xr:uid="{D1DA5EDE-8922-44FD-ABDF-34BC3A94D371}"/>
    <cellStyle name="Comma 62 2 2 2 5 2 2" xfId="30277" xr:uid="{2624C337-FC5F-42B1-A2F6-CD78136FC2E4}"/>
    <cellStyle name="Comma 62 2 2 2 5 2 2 2" xfId="51946" xr:uid="{BD1FDD18-596B-422E-9E19-9D6BDFFF4024}"/>
    <cellStyle name="Comma 62 2 2 2 5 2 3" xfId="41480" xr:uid="{6F701480-13EB-4243-BC53-710DBFF5958A}"/>
    <cellStyle name="Comma 62 2 2 2 5 3" xfId="25045" xr:uid="{E40265C7-E7C8-4A5F-AA71-45AD713E86B9}"/>
    <cellStyle name="Comma 62 2 2 2 5 3 2" xfId="46714" xr:uid="{4BEC2A9E-12DA-4B34-B16E-C318564CB61F}"/>
    <cellStyle name="Comma 62 2 2 2 5 4" xfId="36248" xr:uid="{1E48074A-6FE4-434B-8C6C-9C9B84DAD735}"/>
    <cellStyle name="Comma 62 2 2 2 6" xfId="15332" xr:uid="{134F6652-8BE1-4268-B297-AF15945C22E5}"/>
    <cellStyle name="Comma 62 2 2 2 6 2" xfId="25798" xr:uid="{F2717ED4-BD4E-4D3C-A6DD-66B2CFBAF06A}"/>
    <cellStyle name="Comma 62 2 2 2 6 2 2" xfId="47467" xr:uid="{CAC9F81C-F432-4631-981C-94FEE2F00E21}"/>
    <cellStyle name="Comma 62 2 2 2 6 3" xfId="37001" xr:uid="{CA9DE694-B2E9-4F16-8F5D-6E3B9988EECD}"/>
    <cellStyle name="Comma 62 2 2 2 7" xfId="20566" xr:uid="{BC0442A4-ADDE-4CA3-94B0-8A490D26863A}"/>
    <cellStyle name="Comma 62 2 2 2 7 2" xfId="42235" xr:uid="{0B504B69-0467-45D7-A3D8-275FD33CBE10}"/>
    <cellStyle name="Comma 62 2 2 2 8" xfId="31769" xr:uid="{CE05FCC3-A4BB-46F6-A5CE-0E4BA2BED3F6}"/>
    <cellStyle name="Comma 62 2 2 3" xfId="13834" xr:uid="{102701AA-BD38-47CA-A61B-71A36D8DBD4A}"/>
    <cellStyle name="Comma 62 2 2 3 2" xfId="19066" xr:uid="{CDB45DA1-BF2C-4A1D-94BA-43C60D556080}"/>
    <cellStyle name="Comma 62 2 2 3 2 2" xfId="29532" xr:uid="{C0F38C4B-2648-436E-9CDE-0D578B617A90}"/>
    <cellStyle name="Comma 62 2 2 3 2 2 2" xfId="51201" xr:uid="{D92BFE02-8F58-4E63-9F1D-A8974145FEE5}"/>
    <cellStyle name="Comma 62 2 2 3 2 3" xfId="40735" xr:uid="{6A290417-BC51-4EB1-9491-9424931A734F}"/>
    <cellStyle name="Comma 62 2 2 3 3" xfId="24300" xr:uid="{74A02A16-CC63-4FD5-8C7B-E8F73B1D0850}"/>
    <cellStyle name="Comma 62 2 2 3 3 2" xfId="45969" xr:uid="{A5892590-8AF5-40BA-9ABF-E9550E9C1935}"/>
    <cellStyle name="Comma 62 2 2 3 4" xfId="35503" xr:uid="{A528F425-5286-4117-9CF1-07233EDFBAE5}"/>
    <cellStyle name="Comma 62 2 2 4" xfId="31024" xr:uid="{4F214AA6-6AAA-4F93-B88E-B2B48CAFC1DB}"/>
    <cellStyle name="Comma 62 2 3" xfId="9706" xr:uid="{DCD0BA2F-3E65-4950-97FB-6AA36C55F648}"/>
    <cellStyle name="Comma 62 2 3 2" xfId="11215" xr:uid="{22E152B2-561A-4E1B-94C0-6D46E96CDC06}"/>
    <cellStyle name="Comma 62 2 3 2 2" xfId="12709" xr:uid="{F7D30E6F-6BD2-4037-B0D2-E808EDD59519}"/>
    <cellStyle name="Comma 62 2 3 2 2 2" xfId="17945" xr:uid="{CCCD8EDA-0B63-4648-85E6-B491A4CCF372}"/>
    <cellStyle name="Comma 62 2 3 2 2 2 2" xfId="28411" xr:uid="{620B0755-244A-4ECB-9917-6C7CDC6722A9}"/>
    <cellStyle name="Comma 62 2 3 2 2 2 2 2" xfId="50080" xr:uid="{762004F6-B789-41C7-984A-5F773BD134D5}"/>
    <cellStyle name="Comma 62 2 3 2 2 2 3" xfId="39614" xr:uid="{A0ABCF4A-6273-483C-B66A-43AA678FBB37}"/>
    <cellStyle name="Comma 62 2 3 2 2 3" xfId="23179" xr:uid="{3CA7A923-687E-4A60-8C12-7AEB16A1D84A}"/>
    <cellStyle name="Comma 62 2 3 2 2 3 2" xfId="44848" xr:uid="{9DCB574B-392C-49E4-8604-DC81AD085A8C}"/>
    <cellStyle name="Comma 62 2 3 2 2 4" xfId="34382" xr:uid="{C35E0A91-517E-42B7-8E50-DB3F51BA604F}"/>
    <cellStyle name="Comma 62 2 3 2 3" xfId="16451" xr:uid="{FD4C84B2-52A0-460E-876E-1EFA449920E1}"/>
    <cellStyle name="Comma 62 2 3 2 3 2" xfId="26917" xr:uid="{5F49AA39-E060-415D-9117-767D2BD6DCDD}"/>
    <cellStyle name="Comma 62 2 3 2 3 2 2" xfId="48586" xr:uid="{D361C24B-1075-46C3-B73E-17A1AE214C6B}"/>
    <cellStyle name="Comma 62 2 3 2 3 3" xfId="38120" xr:uid="{C372EBCC-35E7-4C6B-9E4D-0DED3B47ABD9}"/>
    <cellStyle name="Comma 62 2 3 2 4" xfId="21685" xr:uid="{4B9EA48D-04FB-4C1D-857C-005E3079D33B}"/>
    <cellStyle name="Comma 62 2 3 2 4 2" xfId="43354" xr:uid="{05991A03-97A6-44DD-9B13-60C3AB8DC183}"/>
    <cellStyle name="Comma 62 2 3 2 5" xfId="32888" xr:uid="{7EF602B9-9771-4BD8-97F4-D1D347FC2265}"/>
    <cellStyle name="Comma 62 2 3 3" xfId="10468" xr:uid="{314F1AE2-FAB1-4564-AF10-0C3391C9CBD8}"/>
    <cellStyle name="Comma 62 2 3 3 2" xfId="15704" xr:uid="{8E6211CC-32B7-4250-A94B-609F6D2EFF8C}"/>
    <cellStyle name="Comma 62 2 3 3 2 2" xfId="26170" xr:uid="{07778A4F-A524-4EF2-A0BE-3504849559C2}"/>
    <cellStyle name="Comma 62 2 3 3 2 2 2" xfId="47839" xr:uid="{319F8A22-43C4-4B00-8F04-A63033B4F5DD}"/>
    <cellStyle name="Comma 62 2 3 3 2 3" xfId="37373" xr:uid="{0ABB089A-83EE-4079-B514-4D5EE73B520D}"/>
    <cellStyle name="Comma 62 2 3 3 3" xfId="20938" xr:uid="{9B3CB688-88B8-470D-BC8C-2C452A8ACF75}"/>
    <cellStyle name="Comma 62 2 3 3 3 2" xfId="42607" xr:uid="{82A6C363-3F1F-4746-9682-54539B40937D}"/>
    <cellStyle name="Comma 62 2 3 3 4" xfId="32141" xr:uid="{EDD47FDC-084D-4C56-B751-87F3994D6196}"/>
    <cellStyle name="Comma 62 2 3 4" xfId="11962" xr:uid="{D95F17A9-46B8-429F-A005-C55332615275}"/>
    <cellStyle name="Comma 62 2 3 4 2" xfId="17198" xr:uid="{43A86F60-AA74-440E-BC78-B563EB762DF4}"/>
    <cellStyle name="Comma 62 2 3 4 2 2" xfId="27664" xr:uid="{0D92E02A-9CE2-4970-A3C5-0966556A06D8}"/>
    <cellStyle name="Comma 62 2 3 4 2 2 2" xfId="49333" xr:uid="{A4BD11D0-7A2F-48E3-BEFA-C6A9107DE62E}"/>
    <cellStyle name="Comma 62 2 3 4 2 3" xfId="38867" xr:uid="{66A06FEB-8D25-482E-9B36-0E55690AB3FE}"/>
    <cellStyle name="Comma 62 2 3 4 3" xfId="22432" xr:uid="{5F44BB03-AE1D-4DB2-B247-DD5B841ABE24}"/>
    <cellStyle name="Comma 62 2 3 4 3 2" xfId="44101" xr:uid="{60D7CA1A-0B41-47AE-BF50-69A74618371D}"/>
    <cellStyle name="Comma 62 2 3 4 4" xfId="33635" xr:uid="{3BC33695-C73E-4510-89C1-03F6EA9C0486}"/>
    <cellStyle name="Comma 62 2 3 5" xfId="14205" xr:uid="{17BE7A0D-5B67-40FE-8441-1E1B9FFB377A}"/>
    <cellStyle name="Comma 62 2 3 5 2" xfId="19437" xr:uid="{820F6EF2-D7CA-4522-A52D-D78FB1A22253}"/>
    <cellStyle name="Comma 62 2 3 5 2 2" xfId="29903" xr:uid="{377270F8-63FA-467E-AF55-69410F28CF0E}"/>
    <cellStyle name="Comma 62 2 3 5 2 2 2" xfId="51572" xr:uid="{57C0AD13-C8AD-4B71-A135-7009C9814928}"/>
    <cellStyle name="Comma 62 2 3 5 2 3" xfId="41106" xr:uid="{42B198AA-B2DD-4A7D-A03B-68F7CC44D237}"/>
    <cellStyle name="Comma 62 2 3 5 3" xfId="24671" xr:uid="{7AC5B04D-762C-4056-8A82-2385697127B7}"/>
    <cellStyle name="Comma 62 2 3 5 3 2" xfId="46340" xr:uid="{CB711DE5-FF54-4994-A5E9-98DB74D7540E}"/>
    <cellStyle name="Comma 62 2 3 5 4" xfId="35874" xr:uid="{443D55D7-AA4B-4BB6-99AF-CC82EFA962B9}"/>
    <cellStyle name="Comma 62 2 3 6" xfId="14958" xr:uid="{8249FC89-B83E-4405-B501-9CC7397EFD4C}"/>
    <cellStyle name="Comma 62 2 3 6 2" xfId="25424" xr:uid="{F1EA1CDE-0AB7-44FC-9047-5197CC38401F}"/>
    <cellStyle name="Comma 62 2 3 6 2 2" xfId="47093" xr:uid="{C2D6251E-9DB0-43A6-A1FE-DD79644CAFF6}"/>
    <cellStyle name="Comma 62 2 3 6 3" xfId="36627" xr:uid="{DB184F7E-F864-4A7F-B794-5FE1811B6F74}"/>
    <cellStyle name="Comma 62 2 3 7" xfId="20192" xr:uid="{94E9DECC-8466-4760-97C3-4480EAAD49D2}"/>
    <cellStyle name="Comma 62 2 3 7 2" xfId="41861" xr:uid="{6D64D4B7-591A-402C-AB8E-FA94B3C3B9AC}"/>
    <cellStyle name="Comma 62 2 3 8" xfId="31395" xr:uid="{6BEE2B7D-B7ED-4346-88D4-299E7A1B18CB}"/>
    <cellStyle name="Comma 62 2 4" xfId="13463" xr:uid="{3D8F777E-527E-4972-BC23-BDAB3216FE17}"/>
    <cellStyle name="Comma 62 2 4 2" xfId="18695" xr:uid="{2E6CBFF3-954C-4BE8-9353-86041A94C589}"/>
    <cellStyle name="Comma 62 2 4 2 2" xfId="29161" xr:uid="{9D2F0E78-DC28-41DE-9FC4-7F5AEE544608}"/>
    <cellStyle name="Comma 62 2 4 2 2 2" xfId="50830" xr:uid="{CF7B0403-448C-4698-97D4-187D52713B62}"/>
    <cellStyle name="Comma 62 2 4 2 3" xfId="40364" xr:uid="{5AF14B5E-2698-4B09-BFBA-78D6B46A6B44}"/>
    <cellStyle name="Comma 62 2 4 3" xfId="23929" xr:uid="{D507F19A-3563-4BDB-9FD8-EF9A39645B95}"/>
    <cellStyle name="Comma 62 2 4 3 2" xfId="45598" xr:uid="{8669B156-BF56-4F6B-B816-4BDE3891BFA3}"/>
    <cellStyle name="Comma 62 2 4 4" xfId="35132" xr:uid="{40F538B7-E042-4B39-9200-8B5441E20249}"/>
    <cellStyle name="Comma 62 2 5" xfId="30653" xr:uid="{C810586F-47F2-4AA6-80DC-9ED5871DA901}"/>
    <cellStyle name="Comma 62 3" xfId="9227" xr:uid="{00000000-0005-0000-0000-0000DB020000}"/>
    <cellStyle name="Comma 62 3 2" xfId="9976" xr:uid="{BC735363-B2F9-43BE-A868-0215805EEFA7}"/>
    <cellStyle name="Comma 62 3 2 2" xfId="11485" xr:uid="{7513BD6B-3284-436C-99FB-319147CC3E7A}"/>
    <cellStyle name="Comma 62 3 2 2 2" xfId="12979" xr:uid="{13835886-8C6B-416C-A08E-BA7C39D9C2E3}"/>
    <cellStyle name="Comma 62 3 2 2 2 2" xfId="18215" xr:uid="{EAC5DDC2-1B0D-497C-AB3D-17879C5BCF0D}"/>
    <cellStyle name="Comma 62 3 2 2 2 2 2" xfId="28681" xr:uid="{6AD30474-B771-4BDC-BEB6-1777722A1C49}"/>
    <cellStyle name="Comma 62 3 2 2 2 2 2 2" xfId="50350" xr:uid="{6B08F9DC-EEF6-4C0C-A27A-5ABD244E4338}"/>
    <cellStyle name="Comma 62 3 2 2 2 2 3" xfId="39884" xr:uid="{B3E4D83A-E5F3-43E5-A0C8-CF6FADE5E20A}"/>
    <cellStyle name="Comma 62 3 2 2 2 3" xfId="23449" xr:uid="{DD7D7FF4-1BC5-4FEE-B3B7-D81573EEB3CD}"/>
    <cellStyle name="Comma 62 3 2 2 2 3 2" xfId="45118" xr:uid="{88F2D06A-289E-4813-AE20-0FDA82A12E32}"/>
    <cellStyle name="Comma 62 3 2 2 2 4" xfId="34652" xr:uid="{6719F6A6-74C7-4D73-A405-FF120D24C8F9}"/>
    <cellStyle name="Comma 62 3 2 2 3" xfId="16721" xr:uid="{CB6DDF0B-9C11-4309-895C-69591A81686B}"/>
    <cellStyle name="Comma 62 3 2 2 3 2" xfId="27187" xr:uid="{01355ACA-71DC-4236-A4A9-F340C192D952}"/>
    <cellStyle name="Comma 62 3 2 2 3 2 2" xfId="48856" xr:uid="{DA356960-95B3-4BFE-8266-DAF6D1EF74D0}"/>
    <cellStyle name="Comma 62 3 2 2 3 3" xfId="38390" xr:uid="{253C424C-ED12-4CF8-A75A-6A7A85B75FE4}"/>
    <cellStyle name="Comma 62 3 2 2 4" xfId="21955" xr:uid="{3589ACC1-91B1-482C-A827-624EDF6F3C46}"/>
    <cellStyle name="Comma 62 3 2 2 4 2" xfId="43624" xr:uid="{5081B4F4-CC68-4BD0-ABBB-F51B196663CB}"/>
    <cellStyle name="Comma 62 3 2 2 5" xfId="33158" xr:uid="{7F874C39-5280-4179-8FCE-2F0608A76932}"/>
    <cellStyle name="Comma 62 3 2 3" xfId="10738" xr:uid="{E12DAA42-CBA0-4DC4-9FA6-875D1D9B205A}"/>
    <cellStyle name="Comma 62 3 2 3 2" xfId="15974" xr:uid="{E2FB8847-3D0F-4261-8978-49E18237FBD7}"/>
    <cellStyle name="Comma 62 3 2 3 2 2" xfId="26440" xr:uid="{4B4A6408-8ADA-425B-A251-7943C8CC8910}"/>
    <cellStyle name="Comma 62 3 2 3 2 2 2" xfId="48109" xr:uid="{5BB446A1-4DA5-436E-8ACC-B292CDD1CE6F}"/>
    <cellStyle name="Comma 62 3 2 3 2 3" xfId="37643" xr:uid="{FBF25C2E-4171-4DFA-9783-092D759B416F}"/>
    <cellStyle name="Comma 62 3 2 3 3" xfId="21208" xr:uid="{12A1D34E-8A0F-4508-AAF7-1CFC899FE51E}"/>
    <cellStyle name="Comma 62 3 2 3 3 2" xfId="42877" xr:uid="{EBBF10A9-9A4E-4AB7-BC65-A96D3B2EC8B2}"/>
    <cellStyle name="Comma 62 3 2 3 4" xfId="32411" xr:uid="{8815C275-AC38-41EB-9FB2-A2A5FA0CA4AB}"/>
    <cellStyle name="Comma 62 3 2 4" xfId="12232" xr:uid="{30C1FD97-8CD8-4196-B0BC-4207B7E515B3}"/>
    <cellStyle name="Comma 62 3 2 4 2" xfId="17468" xr:uid="{C6C5D2CA-482D-45D8-BDD3-9E66786C443B}"/>
    <cellStyle name="Comma 62 3 2 4 2 2" xfId="27934" xr:uid="{8ED047A2-4C51-4D24-AB38-152F41683CF5}"/>
    <cellStyle name="Comma 62 3 2 4 2 2 2" xfId="49603" xr:uid="{EE83875B-53FA-4B98-AC1E-9B4A835E2C31}"/>
    <cellStyle name="Comma 62 3 2 4 2 3" xfId="39137" xr:uid="{8CE4C9BD-8EEC-4FEE-BE73-7FE52B7D2A72}"/>
    <cellStyle name="Comma 62 3 2 4 3" xfId="22702" xr:uid="{D3652C94-1D6A-427D-8AEB-5FCE70AAC1A8}"/>
    <cellStyle name="Comma 62 3 2 4 3 2" xfId="44371" xr:uid="{C8983F73-26D7-4885-9B63-BDD2792B0147}"/>
    <cellStyle name="Comma 62 3 2 4 4" xfId="33905" xr:uid="{3520009C-2DF8-46C3-A6FD-770D337D01AE}"/>
    <cellStyle name="Comma 62 3 2 5" xfId="14475" xr:uid="{6A6528C6-99EB-4EA1-80A7-C3D5654D2B9A}"/>
    <cellStyle name="Comma 62 3 2 5 2" xfId="19707" xr:uid="{8EF37E59-FAE8-4FBE-9A3D-FC9EAA085A08}"/>
    <cellStyle name="Comma 62 3 2 5 2 2" xfId="30173" xr:uid="{727B92C9-734B-4F12-84D7-580698FFE043}"/>
    <cellStyle name="Comma 62 3 2 5 2 2 2" xfId="51842" xr:uid="{56EC124F-9D4C-4C41-8AE4-E7280545B6ED}"/>
    <cellStyle name="Comma 62 3 2 5 2 3" xfId="41376" xr:uid="{9D2583AB-5A07-4098-BA36-C0F532D707E4}"/>
    <cellStyle name="Comma 62 3 2 5 3" xfId="24941" xr:uid="{017E91C2-36EA-43FE-9B82-0AEA5D96FABD}"/>
    <cellStyle name="Comma 62 3 2 5 3 2" xfId="46610" xr:uid="{CD14AA6C-A7C4-4A13-B4A9-EF82ED949DB8}"/>
    <cellStyle name="Comma 62 3 2 5 4" xfId="36144" xr:uid="{05595371-7FAF-4C10-8B3B-15DF261AD982}"/>
    <cellStyle name="Comma 62 3 2 6" xfId="15228" xr:uid="{E4EF41F6-A325-496C-BFC1-5733657376D5}"/>
    <cellStyle name="Comma 62 3 2 6 2" xfId="25694" xr:uid="{16AFC42D-BC3B-4704-8F12-D3A7F4B924E5}"/>
    <cellStyle name="Comma 62 3 2 6 2 2" xfId="47363" xr:uid="{2DDAA52E-DCB3-4BBB-B189-1B37A56B1364}"/>
    <cellStyle name="Comma 62 3 2 6 3" xfId="36897" xr:uid="{F1B16A75-1422-4490-905D-E7C37C63CEBD}"/>
    <cellStyle name="Comma 62 3 2 7" xfId="20462" xr:uid="{0E7D866C-1293-4B60-B778-0A2B3F51D314}"/>
    <cellStyle name="Comma 62 3 2 7 2" xfId="42131" xr:uid="{2980A398-3C05-409D-AC09-C9EB2C571EED}"/>
    <cellStyle name="Comma 62 3 2 8" xfId="31665" xr:uid="{6F1AC8B6-9AA5-40A8-9D09-CDA567D90E2F}"/>
    <cellStyle name="Comma 62 3 3" xfId="13730" xr:uid="{B7B45B8D-7B18-43BF-95A3-8131141976CE}"/>
    <cellStyle name="Comma 62 3 3 2" xfId="18962" xr:uid="{5877907C-862F-4FA6-A018-1A119E672C1F}"/>
    <cellStyle name="Comma 62 3 3 2 2" xfId="29428" xr:uid="{D81F720D-FA32-4DB5-B7EC-74DBD7DCA9F7}"/>
    <cellStyle name="Comma 62 3 3 2 2 2" xfId="51097" xr:uid="{E9D0DFD7-6F80-4DC8-828C-8CCC587F88C7}"/>
    <cellStyle name="Comma 62 3 3 2 3" xfId="40631" xr:uid="{BED82BF2-BD26-4118-A0A2-2335E25B01C7}"/>
    <cellStyle name="Comma 62 3 3 3" xfId="24196" xr:uid="{815538CA-5F00-44BD-80C7-34D9DB2C7019}"/>
    <cellStyle name="Comma 62 3 3 3 2" xfId="45865" xr:uid="{D24B83CB-2920-42DE-98E1-6F4A0E30AFE0}"/>
    <cellStyle name="Comma 62 3 3 4" xfId="35399" xr:uid="{7FD1FD01-3E70-4206-A15B-158CFD6C011C}"/>
    <cellStyle name="Comma 62 3 4" xfId="30920" xr:uid="{870D6F66-BB6F-4589-8151-605924446980}"/>
    <cellStyle name="Comma 62 4" xfId="9602" xr:uid="{7FD48D46-4158-400F-B8A7-8DC8323ADCCE}"/>
    <cellStyle name="Comma 62 4 2" xfId="11111" xr:uid="{B12CB6B1-F783-4630-B361-BA814E71AF8B}"/>
    <cellStyle name="Comma 62 4 2 2" xfId="12605" xr:uid="{E730C989-C340-4BF5-BF71-70B318CDBC4A}"/>
    <cellStyle name="Comma 62 4 2 2 2" xfId="17841" xr:uid="{120C530A-487D-4C40-AAD6-4FDC132BDD1D}"/>
    <cellStyle name="Comma 62 4 2 2 2 2" xfId="28307" xr:uid="{BF3B8BBC-533D-43EA-9497-EADCA706CED9}"/>
    <cellStyle name="Comma 62 4 2 2 2 2 2" xfId="49976" xr:uid="{E56898E1-FAF7-450F-A2F1-35D639026F3C}"/>
    <cellStyle name="Comma 62 4 2 2 2 3" xfId="39510" xr:uid="{85C0EFF2-C396-4511-954B-0AB0E4F9796D}"/>
    <cellStyle name="Comma 62 4 2 2 3" xfId="23075" xr:uid="{D5AD8BA2-5264-463C-9DFB-BCE711AE0025}"/>
    <cellStyle name="Comma 62 4 2 2 3 2" xfId="44744" xr:uid="{FBF9F9C9-7729-41A5-85DB-5A65639782DA}"/>
    <cellStyle name="Comma 62 4 2 2 4" xfId="34278" xr:uid="{CC8A6A4F-719C-4715-A738-60B6B00AAB95}"/>
    <cellStyle name="Comma 62 4 2 3" xfId="16347" xr:uid="{6C4B9910-3670-4289-91E9-1A86A9565247}"/>
    <cellStyle name="Comma 62 4 2 3 2" xfId="26813" xr:uid="{B9855ABB-6E39-407A-83E6-886E8B30C7D2}"/>
    <cellStyle name="Comma 62 4 2 3 2 2" xfId="48482" xr:uid="{A9CA1BCA-22CB-44E8-8AA4-8303A61E8436}"/>
    <cellStyle name="Comma 62 4 2 3 3" xfId="38016" xr:uid="{042EC521-E306-4EB1-887D-8F44F861CBCC}"/>
    <cellStyle name="Comma 62 4 2 4" xfId="21581" xr:uid="{80BBFDE5-E9B5-4439-A20F-1B41019D4417}"/>
    <cellStyle name="Comma 62 4 2 4 2" xfId="43250" xr:uid="{4EBC6C59-17A4-4C04-8314-03C7179DB5DC}"/>
    <cellStyle name="Comma 62 4 2 5" xfId="32784" xr:uid="{F3687776-F9EF-48B8-90B8-2FE82DA6159C}"/>
    <cellStyle name="Comma 62 4 3" xfId="10364" xr:uid="{BD4CED49-DF5D-4975-AFA6-176C2C3A49CC}"/>
    <cellStyle name="Comma 62 4 3 2" xfId="15600" xr:uid="{D55B318E-CC2E-46D1-93E4-9C6E40F8AA95}"/>
    <cellStyle name="Comma 62 4 3 2 2" xfId="26066" xr:uid="{7D20188C-464F-46D2-B08A-A5AD5337DB5E}"/>
    <cellStyle name="Comma 62 4 3 2 2 2" xfId="47735" xr:uid="{9555B49F-85C3-4D75-9941-44E064EDEBCE}"/>
    <cellStyle name="Comma 62 4 3 2 3" xfId="37269" xr:uid="{64D068C6-5B3E-490E-9368-BF67359A3538}"/>
    <cellStyle name="Comma 62 4 3 3" xfId="20834" xr:uid="{E6323644-A33C-4454-8B43-D81194CD665D}"/>
    <cellStyle name="Comma 62 4 3 3 2" xfId="42503" xr:uid="{0326502A-1E4E-4594-A9E7-E6067FC40D0B}"/>
    <cellStyle name="Comma 62 4 3 4" xfId="32037" xr:uid="{F015149F-BC45-422A-9A85-AC441AB562E8}"/>
    <cellStyle name="Comma 62 4 4" xfId="11858" xr:uid="{168AB9D1-49ED-46AC-98CF-F6786FA70EB9}"/>
    <cellStyle name="Comma 62 4 4 2" xfId="17094" xr:uid="{ADE6B4AE-FD13-4A6C-82CF-64E4BA545325}"/>
    <cellStyle name="Comma 62 4 4 2 2" xfId="27560" xr:uid="{1A74F7FE-AF9E-475E-8864-7B9496AB7867}"/>
    <cellStyle name="Comma 62 4 4 2 2 2" xfId="49229" xr:uid="{E7066868-73F7-450D-8C8D-B75991C0362A}"/>
    <cellStyle name="Comma 62 4 4 2 3" xfId="38763" xr:uid="{A614F0E4-858B-4A50-9927-E46EA1D6BFB7}"/>
    <cellStyle name="Comma 62 4 4 3" xfId="22328" xr:uid="{C761EEEF-F682-4E8E-BF88-09D230130C21}"/>
    <cellStyle name="Comma 62 4 4 3 2" xfId="43997" xr:uid="{BAB60DAB-2E4E-4BE3-8BAA-BC5458BD7105}"/>
    <cellStyle name="Comma 62 4 4 4" xfId="33531" xr:uid="{51FFD4EA-516C-46DA-9C22-DF24A3AFB51E}"/>
    <cellStyle name="Comma 62 4 5" xfId="14101" xr:uid="{59FC150C-8867-493B-AD28-51AC928A1FB4}"/>
    <cellStyle name="Comma 62 4 5 2" xfId="19333" xr:uid="{AFA07D4D-BDD5-4AEC-9375-BBCCA0A55FB5}"/>
    <cellStyle name="Comma 62 4 5 2 2" xfId="29799" xr:uid="{9E24052A-34AD-445F-9003-482CFEF9CF76}"/>
    <cellStyle name="Comma 62 4 5 2 2 2" xfId="51468" xr:uid="{25136CE0-F8B1-467A-9922-1948C89F0CE2}"/>
    <cellStyle name="Comma 62 4 5 2 3" xfId="41002" xr:uid="{EA9F4C9C-EA31-4DBA-A962-AC417342CD1B}"/>
    <cellStyle name="Comma 62 4 5 3" xfId="24567" xr:uid="{FAC3B188-A3AA-44B9-954B-067736969E1C}"/>
    <cellStyle name="Comma 62 4 5 3 2" xfId="46236" xr:uid="{CE785A26-E88E-4135-BA2E-52A4C143D713}"/>
    <cellStyle name="Comma 62 4 5 4" xfId="35770" xr:uid="{A54C5CFE-1F0D-4CB4-8670-9EF49D6F4179}"/>
    <cellStyle name="Comma 62 4 6" xfId="14854" xr:uid="{994CE6AE-3328-447F-8CD6-5E8A7CD94789}"/>
    <cellStyle name="Comma 62 4 6 2" xfId="25320" xr:uid="{E304075D-AE7D-4F80-9B02-652FE697098C}"/>
    <cellStyle name="Comma 62 4 6 2 2" xfId="46989" xr:uid="{63ED1F0D-4F69-4AAE-8506-D5314FBA54E0}"/>
    <cellStyle name="Comma 62 4 6 3" xfId="36523" xr:uid="{0E84333A-29FD-4359-9F9F-FFBAA4B43EA3}"/>
    <cellStyle name="Comma 62 4 7" xfId="20088" xr:uid="{EF35C9C8-9AC5-4F3A-8A17-2D3D1F1BC494}"/>
    <cellStyle name="Comma 62 4 7 2" xfId="41757" xr:uid="{0973D4BB-B525-42B3-9A3C-1294906AFA5D}"/>
    <cellStyle name="Comma 62 4 8" xfId="31291" xr:uid="{391BE126-5F6F-48E2-AEF2-69F58C7D9F97}"/>
    <cellStyle name="Comma 62 5" xfId="13359" xr:uid="{4E6FC628-CE67-4DC9-92BC-B97352FB3D33}"/>
    <cellStyle name="Comma 62 5 2" xfId="18591" xr:uid="{657548A8-BD2D-408A-8934-AF6045F6E508}"/>
    <cellStyle name="Comma 62 5 2 2" xfId="29057" xr:uid="{6AFA1A6D-F03A-4ECD-BB7E-D5890C16C07F}"/>
    <cellStyle name="Comma 62 5 2 2 2" xfId="50726" xr:uid="{99523FF1-5260-40AE-A1AE-31DF44F51DBB}"/>
    <cellStyle name="Comma 62 5 2 3" xfId="40260" xr:uid="{FDF2309F-A7D0-4878-A60F-7E5FF822D54A}"/>
    <cellStyle name="Comma 62 5 3" xfId="23825" xr:uid="{DF4724BA-A586-4552-8AE2-4AE60DD391FD}"/>
    <cellStyle name="Comma 62 5 3 2" xfId="45494" xr:uid="{6A9D6839-F56F-44FE-B150-0A29C5B51647}"/>
    <cellStyle name="Comma 62 5 4" xfId="35028" xr:uid="{C8F952E0-3D55-4CA8-818F-85931F9FB34F}"/>
    <cellStyle name="Comma 62 6" xfId="30549" xr:uid="{787ACCE8-B560-42DE-A456-0644C6EC4A8D}"/>
    <cellStyle name="Comma 63" xfId="347" xr:uid="{00000000-0005-0000-0000-0000DC020000}"/>
    <cellStyle name="Comma 63 2" xfId="578" xr:uid="{00000000-0005-0000-0000-0000DD020000}"/>
    <cellStyle name="Comma 63 2 2" xfId="9332" xr:uid="{00000000-0005-0000-0000-0000DE020000}"/>
    <cellStyle name="Comma 63 2 2 2" xfId="10081" xr:uid="{B94D0409-0D9A-4414-A0B5-51591230A0F0}"/>
    <cellStyle name="Comma 63 2 2 2 2" xfId="11590" xr:uid="{96325DAD-ACC6-4E59-83E9-0772983F6623}"/>
    <cellStyle name="Comma 63 2 2 2 2 2" xfId="13084" xr:uid="{DC420A4B-ABE6-4B62-A329-1945DAA190AB}"/>
    <cellStyle name="Comma 63 2 2 2 2 2 2" xfId="18320" xr:uid="{9C795F63-872D-4048-B7D3-9503C3277D63}"/>
    <cellStyle name="Comma 63 2 2 2 2 2 2 2" xfId="28786" xr:uid="{1E727CB8-0E32-4525-B4D0-6CB7037055D0}"/>
    <cellStyle name="Comma 63 2 2 2 2 2 2 2 2" xfId="50455" xr:uid="{370B8887-BABD-4CF4-A0E4-31ACF96677D5}"/>
    <cellStyle name="Comma 63 2 2 2 2 2 2 3" xfId="39989" xr:uid="{898DF4EB-E8EE-45C0-85CF-5DD48EC73A21}"/>
    <cellStyle name="Comma 63 2 2 2 2 2 3" xfId="23554" xr:uid="{9A1D108B-2D73-4074-B915-92FF2671833E}"/>
    <cellStyle name="Comma 63 2 2 2 2 2 3 2" xfId="45223" xr:uid="{FB788434-6B49-4959-A0CC-5B623A7F5F65}"/>
    <cellStyle name="Comma 63 2 2 2 2 2 4" xfId="34757" xr:uid="{33868E64-C598-4E87-84CD-6CE707C74A80}"/>
    <cellStyle name="Comma 63 2 2 2 2 3" xfId="16826" xr:uid="{60EBCF4D-54E4-4F8E-9704-6FEEFFDB4030}"/>
    <cellStyle name="Comma 63 2 2 2 2 3 2" xfId="27292" xr:uid="{38C85C17-8D08-43F9-B378-1F70B8D4F90D}"/>
    <cellStyle name="Comma 63 2 2 2 2 3 2 2" xfId="48961" xr:uid="{31710010-5517-4DC6-A78A-E9E786825B22}"/>
    <cellStyle name="Comma 63 2 2 2 2 3 3" xfId="38495" xr:uid="{DC0B46CF-7EF0-48EF-A3D5-6FA334B43BF6}"/>
    <cellStyle name="Comma 63 2 2 2 2 4" xfId="22060" xr:uid="{56C6F625-7480-4112-B12C-00A68D03949C}"/>
    <cellStyle name="Comma 63 2 2 2 2 4 2" xfId="43729" xr:uid="{6CB62573-6040-4BEC-B72E-94453054DBFE}"/>
    <cellStyle name="Comma 63 2 2 2 2 5" xfId="33263" xr:uid="{4E4A1AFE-5508-4520-A047-AB7F6D3ACD32}"/>
    <cellStyle name="Comma 63 2 2 2 3" xfId="10843" xr:uid="{AD3878C3-C55B-4F0D-B835-76CE529F3A78}"/>
    <cellStyle name="Comma 63 2 2 2 3 2" xfId="16079" xr:uid="{0A3262AE-DD67-406B-A665-031B84810C34}"/>
    <cellStyle name="Comma 63 2 2 2 3 2 2" xfId="26545" xr:uid="{1130578B-1AB2-4A48-BEB0-0230227D2EAD}"/>
    <cellStyle name="Comma 63 2 2 2 3 2 2 2" xfId="48214" xr:uid="{3BE0F524-C87E-456C-AD0E-FEB5B5410562}"/>
    <cellStyle name="Comma 63 2 2 2 3 2 3" xfId="37748" xr:uid="{F8F8C5EB-397A-43DD-9609-C9626CFA2E37}"/>
    <cellStyle name="Comma 63 2 2 2 3 3" xfId="21313" xr:uid="{1061BE9C-3513-437E-BD22-0F678A32A5C0}"/>
    <cellStyle name="Comma 63 2 2 2 3 3 2" xfId="42982" xr:uid="{F37CC423-2F8D-4F9E-AE2A-3097C487907E}"/>
    <cellStyle name="Comma 63 2 2 2 3 4" xfId="32516" xr:uid="{B581D1C9-97C6-47B4-8068-0058752A1A37}"/>
    <cellStyle name="Comma 63 2 2 2 4" xfId="12337" xr:uid="{74340EF1-CF7F-4E4C-B8CD-A99077D8F002}"/>
    <cellStyle name="Comma 63 2 2 2 4 2" xfId="17573" xr:uid="{ACA8F6F2-E9BF-45D5-BD86-0E633A98C20E}"/>
    <cellStyle name="Comma 63 2 2 2 4 2 2" xfId="28039" xr:uid="{B6B5970C-EF80-4131-974D-02EF839F58C7}"/>
    <cellStyle name="Comma 63 2 2 2 4 2 2 2" xfId="49708" xr:uid="{CBB02623-BD43-4CFC-8874-40106B09A675}"/>
    <cellStyle name="Comma 63 2 2 2 4 2 3" xfId="39242" xr:uid="{2CA7FF8A-F344-495F-872B-3AB7F548906A}"/>
    <cellStyle name="Comma 63 2 2 2 4 3" xfId="22807" xr:uid="{E179A357-2211-4F45-ADAB-D92421CAB0EA}"/>
    <cellStyle name="Comma 63 2 2 2 4 3 2" xfId="44476" xr:uid="{4B05F7B6-1833-4B8F-9C33-FE228AECA258}"/>
    <cellStyle name="Comma 63 2 2 2 4 4" xfId="34010" xr:uid="{327A7B89-8F68-4B93-A6B3-357A9E979534}"/>
    <cellStyle name="Comma 63 2 2 2 5" xfId="14580" xr:uid="{38FD6961-9A55-4E0C-98D5-59688BEEDF38}"/>
    <cellStyle name="Comma 63 2 2 2 5 2" xfId="19812" xr:uid="{2EC5A0C8-8DAF-4C77-895F-AE62AF12B30F}"/>
    <cellStyle name="Comma 63 2 2 2 5 2 2" xfId="30278" xr:uid="{956C6D9B-8D3C-4A50-84CF-53D6E217CEA2}"/>
    <cellStyle name="Comma 63 2 2 2 5 2 2 2" xfId="51947" xr:uid="{CBFFE3E5-6774-4909-8DA6-187C3252FFF5}"/>
    <cellStyle name="Comma 63 2 2 2 5 2 3" xfId="41481" xr:uid="{7CD04B1A-4B52-43CA-B82E-F8BD436EC31A}"/>
    <cellStyle name="Comma 63 2 2 2 5 3" xfId="25046" xr:uid="{EBFDBD41-0E25-4A70-8749-7E6776AB63AC}"/>
    <cellStyle name="Comma 63 2 2 2 5 3 2" xfId="46715" xr:uid="{ACC0B8AA-F40F-4584-8754-BB54BF1C3F36}"/>
    <cellStyle name="Comma 63 2 2 2 5 4" xfId="36249" xr:uid="{A48ACDF8-568F-4E50-8E77-633D0FBE3904}"/>
    <cellStyle name="Comma 63 2 2 2 6" xfId="15333" xr:uid="{13EC5D7B-4084-4E53-A4FF-F7B3EECAB05F}"/>
    <cellStyle name="Comma 63 2 2 2 6 2" xfId="25799" xr:uid="{17CB3E03-2374-4431-AA7E-74B253E0814D}"/>
    <cellStyle name="Comma 63 2 2 2 6 2 2" xfId="47468" xr:uid="{834D9855-81A7-46E1-B016-4F4AD6EE1F68}"/>
    <cellStyle name="Comma 63 2 2 2 6 3" xfId="37002" xr:uid="{B65AB9B9-6CB4-4256-A0EB-718600E165BC}"/>
    <cellStyle name="Comma 63 2 2 2 7" xfId="20567" xr:uid="{0965CB52-3414-459A-8EB8-B0154B766A88}"/>
    <cellStyle name="Comma 63 2 2 2 7 2" xfId="42236" xr:uid="{2E418703-10E7-496F-8524-E98E83E7C930}"/>
    <cellStyle name="Comma 63 2 2 2 8" xfId="31770" xr:uid="{B266C02E-406D-46A1-B6D2-1107593EF69F}"/>
    <cellStyle name="Comma 63 2 2 3" xfId="13835" xr:uid="{DA00FDB2-4F23-44A8-9022-A2110CC37E32}"/>
    <cellStyle name="Comma 63 2 2 3 2" xfId="19067" xr:uid="{A512A367-07BA-4B0E-9BAD-CA5D344F1801}"/>
    <cellStyle name="Comma 63 2 2 3 2 2" xfId="29533" xr:uid="{1BE69559-DB15-4E1D-A831-BD8DE2837558}"/>
    <cellStyle name="Comma 63 2 2 3 2 2 2" xfId="51202" xr:uid="{52126BD6-44F1-4171-B865-0BA210D3BE25}"/>
    <cellStyle name="Comma 63 2 2 3 2 3" xfId="40736" xr:uid="{67F6B2DA-C0B4-4747-B8CD-167E7CDBEC38}"/>
    <cellStyle name="Comma 63 2 2 3 3" xfId="24301" xr:uid="{83086D1A-3711-4F18-AC8B-1431AB9ACB08}"/>
    <cellStyle name="Comma 63 2 2 3 3 2" xfId="45970" xr:uid="{1073B16A-BBA2-414A-88C6-7C8FD48F9CA8}"/>
    <cellStyle name="Comma 63 2 2 3 4" xfId="35504" xr:uid="{B5D755CA-1ADA-41AE-B0E8-D6D8179AF4AD}"/>
    <cellStyle name="Comma 63 2 2 4" xfId="31025" xr:uid="{E291EB9F-5D43-4AFD-919B-E546C1747AAB}"/>
    <cellStyle name="Comma 63 2 3" xfId="9707" xr:uid="{3624DA50-0E43-4F89-9348-FB1F74BE6BF8}"/>
    <cellStyle name="Comma 63 2 3 2" xfId="11216" xr:uid="{585C8C68-0A78-495F-A7B4-2FF5B74B4FE3}"/>
    <cellStyle name="Comma 63 2 3 2 2" xfId="12710" xr:uid="{0AB9ED60-EC47-423A-A4B6-80B0514E4412}"/>
    <cellStyle name="Comma 63 2 3 2 2 2" xfId="17946" xr:uid="{C90A086D-C90D-44FC-A466-DD63DBD9D5CA}"/>
    <cellStyle name="Comma 63 2 3 2 2 2 2" xfId="28412" xr:uid="{FB040FED-9B40-4F42-BC23-8CB626CF0672}"/>
    <cellStyle name="Comma 63 2 3 2 2 2 2 2" xfId="50081" xr:uid="{D18A1E40-9D07-4A7C-939C-5A5C50E59FAE}"/>
    <cellStyle name="Comma 63 2 3 2 2 2 3" xfId="39615" xr:uid="{5A5C6A59-2E8E-480E-97B5-E21D1AD5D76E}"/>
    <cellStyle name="Comma 63 2 3 2 2 3" xfId="23180" xr:uid="{763D16E4-6E53-415D-8447-CBBE08262145}"/>
    <cellStyle name="Comma 63 2 3 2 2 3 2" xfId="44849" xr:uid="{2007BEE5-975A-4466-AB8B-C9EC96E259D9}"/>
    <cellStyle name="Comma 63 2 3 2 2 4" xfId="34383" xr:uid="{C7AE0F85-6272-4270-A3DB-1016C5BEE7C3}"/>
    <cellStyle name="Comma 63 2 3 2 3" xfId="16452" xr:uid="{C9BF0088-88AC-4055-8E9E-6EF1C5D85906}"/>
    <cellStyle name="Comma 63 2 3 2 3 2" xfId="26918" xr:uid="{6BDDD178-9A6E-4330-AB28-C85565EAD92E}"/>
    <cellStyle name="Comma 63 2 3 2 3 2 2" xfId="48587" xr:uid="{640DD10E-C61D-42B5-83F9-2323971EDDCA}"/>
    <cellStyle name="Comma 63 2 3 2 3 3" xfId="38121" xr:uid="{693965DC-1600-470C-9DA1-D549EDA7F18E}"/>
    <cellStyle name="Comma 63 2 3 2 4" xfId="21686" xr:uid="{90318AB5-97DD-45B0-8AE3-0DD93D04355F}"/>
    <cellStyle name="Comma 63 2 3 2 4 2" xfId="43355" xr:uid="{A776A306-CABA-4F1A-9F4C-56D824E03E17}"/>
    <cellStyle name="Comma 63 2 3 2 5" xfId="32889" xr:uid="{713E0FC1-A6DC-4673-A017-90735E3B1AD9}"/>
    <cellStyle name="Comma 63 2 3 3" xfId="10469" xr:uid="{AFB53BCA-7247-406B-A75A-B745798A1DBE}"/>
    <cellStyle name="Comma 63 2 3 3 2" xfId="15705" xr:uid="{506368FD-D700-49D7-926C-8516A9225D30}"/>
    <cellStyle name="Comma 63 2 3 3 2 2" xfId="26171" xr:uid="{B0897D27-935B-4B05-ACA5-7924F5164B69}"/>
    <cellStyle name="Comma 63 2 3 3 2 2 2" xfId="47840" xr:uid="{B088AE46-490C-4991-91C6-A4209A540798}"/>
    <cellStyle name="Comma 63 2 3 3 2 3" xfId="37374" xr:uid="{A13961D3-0ED3-42C0-8AB3-DB478FCAC9E8}"/>
    <cellStyle name="Comma 63 2 3 3 3" xfId="20939" xr:uid="{49A0DB6D-968C-4C42-BC53-5307918CAC39}"/>
    <cellStyle name="Comma 63 2 3 3 3 2" xfId="42608" xr:uid="{5DBE9B6A-29CC-4427-A9CE-2F4EF9C21420}"/>
    <cellStyle name="Comma 63 2 3 3 4" xfId="32142" xr:uid="{0DB2F425-C409-41CC-B2AB-F433D91CAA9A}"/>
    <cellStyle name="Comma 63 2 3 4" xfId="11963" xr:uid="{402C3971-1246-40F7-A7E4-B53C0E4CDDFF}"/>
    <cellStyle name="Comma 63 2 3 4 2" xfId="17199" xr:uid="{3C9E3484-27F5-4EFB-9FED-2B4C32861C5B}"/>
    <cellStyle name="Comma 63 2 3 4 2 2" xfId="27665" xr:uid="{7E900424-6695-4D0A-9263-9129D799A273}"/>
    <cellStyle name="Comma 63 2 3 4 2 2 2" xfId="49334" xr:uid="{DC98A6FD-CA95-4A1C-8877-F8B264A87D60}"/>
    <cellStyle name="Comma 63 2 3 4 2 3" xfId="38868" xr:uid="{6D5DB838-DDCC-4037-8484-0E28E4CB0631}"/>
    <cellStyle name="Comma 63 2 3 4 3" xfId="22433" xr:uid="{26DAD0BF-D125-457B-B22A-6AC6A7564BE0}"/>
    <cellStyle name="Comma 63 2 3 4 3 2" xfId="44102" xr:uid="{C362EA39-0824-4FE0-961A-DCD048D62114}"/>
    <cellStyle name="Comma 63 2 3 4 4" xfId="33636" xr:uid="{7635A058-BDB6-48B5-A8C9-2D03A8B9123D}"/>
    <cellStyle name="Comma 63 2 3 5" xfId="14206" xr:uid="{76C6E56A-E370-4EC8-83CF-975A18D4B47A}"/>
    <cellStyle name="Comma 63 2 3 5 2" xfId="19438" xr:uid="{1BAC751A-7AAF-4D79-BDEF-C46F13D0519C}"/>
    <cellStyle name="Comma 63 2 3 5 2 2" xfId="29904" xr:uid="{6B77770C-8F1C-4A21-B3E5-C13DE3B56B4C}"/>
    <cellStyle name="Comma 63 2 3 5 2 2 2" xfId="51573" xr:uid="{F657E7C2-AE32-4E4A-BD15-CDE49F041C8C}"/>
    <cellStyle name="Comma 63 2 3 5 2 3" xfId="41107" xr:uid="{5CBD6493-5D0B-44F3-A042-3A3DFF3C508B}"/>
    <cellStyle name="Comma 63 2 3 5 3" xfId="24672" xr:uid="{E7E4D42B-9684-40EE-BBB1-EE7886BEBDEA}"/>
    <cellStyle name="Comma 63 2 3 5 3 2" xfId="46341" xr:uid="{6B5517F9-4085-463F-A6D8-D801A19D33A9}"/>
    <cellStyle name="Comma 63 2 3 5 4" xfId="35875" xr:uid="{971A2CED-E3DE-44F4-8ED4-20E530C5165C}"/>
    <cellStyle name="Comma 63 2 3 6" xfId="14959" xr:uid="{68F6F74B-2BE0-45E7-9C0D-C97388427213}"/>
    <cellStyle name="Comma 63 2 3 6 2" xfId="25425" xr:uid="{951D912B-74BC-44ED-BE31-ED366904BDD9}"/>
    <cellStyle name="Comma 63 2 3 6 2 2" xfId="47094" xr:uid="{B0D2BBB5-C853-48DB-A36C-28244A711A0C}"/>
    <cellStyle name="Comma 63 2 3 6 3" xfId="36628" xr:uid="{007E6988-D2E0-4134-B5F0-5A6129840881}"/>
    <cellStyle name="Comma 63 2 3 7" xfId="20193" xr:uid="{27E314BF-737F-4859-B521-0D916795E6D9}"/>
    <cellStyle name="Comma 63 2 3 7 2" xfId="41862" xr:uid="{B3F3DDFA-0076-4B1E-AAEC-170B092DEA14}"/>
    <cellStyle name="Comma 63 2 3 8" xfId="31396" xr:uid="{1EA7A2A2-D1F6-4A76-AF3C-2003C0207A26}"/>
    <cellStyle name="Comma 63 2 4" xfId="13464" xr:uid="{E0DE420C-E9A6-4977-B54A-3FD9FDD57F3E}"/>
    <cellStyle name="Comma 63 2 4 2" xfId="18696" xr:uid="{5334287A-FE34-403B-8601-262B720C58A8}"/>
    <cellStyle name="Comma 63 2 4 2 2" xfId="29162" xr:uid="{A9FF3865-2323-4B39-B90A-BCBD046C237D}"/>
    <cellStyle name="Comma 63 2 4 2 2 2" xfId="50831" xr:uid="{8AD3C096-8060-41F5-AA0A-157F2FDEFB50}"/>
    <cellStyle name="Comma 63 2 4 2 3" xfId="40365" xr:uid="{4D8C17F8-9677-4B8A-B63B-475036FDF395}"/>
    <cellStyle name="Comma 63 2 4 3" xfId="23930" xr:uid="{14147F1B-E3B7-4B8B-BD90-1A0179B7ACF0}"/>
    <cellStyle name="Comma 63 2 4 3 2" xfId="45599" xr:uid="{ECC78C26-1326-4F23-B055-307773462990}"/>
    <cellStyle name="Comma 63 2 4 4" xfId="35133" xr:uid="{D0D8830B-63C2-49C2-968A-B5F3EF91FD85}"/>
    <cellStyle name="Comma 63 2 5" xfId="30654" xr:uid="{4C630092-DD0F-4F2C-99E7-2EF3E787DDE6}"/>
    <cellStyle name="Comma 63 3" xfId="9221" xr:uid="{00000000-0005-0000-0000-0000DF020000}"/>
    <cellStyle name="Comma 63 3 2" xfId="9970" xr:uid="{9F4DF4A1-6552-4818-863C-00CAB84B19C6}"/>
    <cellStyle name="Comma 63 3 2 2" xfId="11479" xr:uid="{484EAA23-E5FB-4CC9-823E-04D6AA9EF1FA}"/>
    <cellStyle name="Comma 63 3 2 2 2" xfId="12973" xr:uid="{4684E071-AEC2-4455-8569-98FA17C42CE0}"/>
    <cellStyle name="Comma 63 3 2 2 2 2" xfId="18209" xr:uid="{9F1A10D3-BC19-4A3F-88A4-7270AE758A19}"/>
    <cellStyle name="Comma 63 3 2 2 2 2 2" xfId="28675" xr:uid="{0207C9FE-A1D2-4DBE-B61B-AA728258E2FD}"/>
    <cellStyle name="Comma 63 3 2 2 2 2 2 2" xfId="50344" xr:uid="{5FF6401A-F327-48D4-AC04-A82FC4E8815B}"/>
    <cellStyle name="Comma 63 3 2 2 2 2 3" xfId="39878" xr:uid="{31199373-8791-4BF6-B0A7-00581F4F9C27}"/>
    <cellStyle name="Comma 63 3 2 2 2 3" xfId="23443" xr:uid="{F8A7DE16-4962-438B-9EBA-1EAAFE1A8E98}"/>
    <cellStyle name="Comma 63 3 2 2 2 3 2" xfId="45112" xr:uid="{57D03825-ACD1-48C9-BB48-EB2258591292}"/>
    <cellStyle name="Comma 63 3 2 2 2 4" xfId="34646" xr:uid="{BAAB4DF8-5925-40A4-9985-B58DC1698259}"/>
    <cellStyle name="Comma 63 3 2 2 3" xfId="16715" xr:uid="{03648B4C-F3B8-4B2D-B8A0-B9368FCF52C4}"/>
    <cellStyle name="Comma 63 3 2 2 3 2" xfId="27181" xr:uid="{A5C23F97-C569-4D19-A457-90F8978BF8A0}"/>
    <cellStyle name="Comma 63 3 2 2 3 2 2" xfId="48850" xr:uid="{E760214E-B49D-410F-A368-F5533AFCB232}"/>
    <cellStyle name="Comma 63 3 2 2 3 3" xfId="38384" xr:uid="{5F8095E0-89C6-45C6-A848-E74C347913EF}"/>
    <cellStyle name="Comma 63 3 2 2 4" xfId="21949" xr:uid="{56FB4697-90EB-4A4D-BF24-E9EECA8F8D12}"/>
    <cellStyle name="Comma 63 3 2 2 4 2" xfId="43618" xr:uid="{A86517CA-DBAB-4871-BE47-81016C22D8A5}"/>
    <cellStyle name="Comma 63 3 2 2 5" xfId="33152" xr:uid="{91C1A58C-00B1-429B-98D1-BBE28D0229BB}"/>
    <cellStyle name="Comma 63 3 2 3" xfId="10732" xr:uid="{9F9C4F4D-07CC-46D9-9757-0AEDC71CFB44}"/>
    <cellStyle name="Comma 63 3 2 3 2" xfId="15968" xr:uid="{16295600-C2AC-49E6-AF0F-E8CFB046CFE7}"/>
    <cellStyle name="Comma 63 3 2 3 2 2" xfId="26434" xr:uid="{48DC7EA9-8C9B-4008-9AA8-380656963BCD}"/>
    <cellStyle name="Comma 63 3 2 3 2 2 2" xfId="48103" xr:uid="{4B082DD6-FF89-4869-94EC-D1049152F0DE}"/>
    <cellStyle name="Comma 63 3 2 3 2 3" xfId="37637" xr:uid="{2E08318D-7DEF-4E16-9FEA-EB88368AE905}"/>
    <cellStyle name="Comma 63 3 2 3 3" xfId="21202" xr:uid="{E3DE0FF9-8098-4C76-BEB2-26E8662E7370}"/>
    <cellStyle name="Comma 63 3 2 3 3 2" xfId="42871" xr:uid="{76278CA8-89FA-4FF5-90BD-B65C7EC33D86}"/>
    <cellStyle name="Comma 63 3 2 3 4" xfId="32405" xr:uid="{35931037-EFB4-412E-AF7C-7ED3B5F20B64}"/>
    <cellStyle name="Comma 63 3 2 4" xfId="12226" xr:uid="{89AFCD17-5F34-4688-AE89-0A63FB8859FF}"/>
    <cellStyle name="Comma 63 3 2 4 2" xfId="17462" xr:uid="{90262046-07D0-4D38-861A-02ECB52FEF6F}"/>
    <cellStyle name="Comma 63 3 2 4 2 2" xfId="27928" xr:uid="{634E6E7D-D8C0-4025-BAA5-FF28A9AB2E01}"/>
    <cellStyle name="Comma 63 3 2 4 2 2 2" xfId="49597" xr:uid="{A19B14AF-352B-4AED-BCD1-C76D55B884BC}"/>
    <cellStyle name="Comma 63 3 2 4 2 3" xfId="39131" xr:uid="{83D0E5A3-B084-4BF1-91C1-E1C2D8949B63}"/>
    <cellStyle name="Comma 63 3 2 4 3" xfId="22696" xr:uid="{112348FB-7C95-451C-BBFE-4DE713BF526D}"/>
    <cellStyle name="Comma 63 3 2 4 3 2" xfId="44365" xr:uid="{8AEB04E6-DE73-4E92-AFDE-756091C099D1}"/>
    <cellStyle name="Comma 63 3 2 4 4" xfId="33899" xr:uid="{72D108C8-C846-4693-A9F1-5811C5C1C626}"/>
    <cellStyle name="Comma 63 3 2 5" xfId="14469" xr:uid="{A0E6D45B-6DCB-4BA7-8A47-DA57861FCA40}"/>
    <cellStyle name="Comma 63 3 2 5 2" xfId="19701" xr:uid="{95353484-8742-47B7-B315-432585DFAFD0}"/>
    <cellStyle name="Comma 63 3 2 5 2 2" xfId="30167" xr:uid="{AD8F77BE-21CA-4B6B-A250-766ACA4211DC}"/>
    <cellStyle name="Comma 63 3 2 5 2 2 2" xfId="51836" xr:uid="{F286944D-C598-4CA1-841A-751FC1E97F67}"/>
    <cellStyle name="Comma 63 3 2 5 2 3" xfId="41370" xr:uid="{4496F35B-100F-425E-8C83-564700E8BB9F}"/>
    <cellStyle name="Comma 63 3 2 5 3" xfId="24935" xr:uid="{811AAFB2-CE98-4CCB-8A3E-5B1AA71BE549}"/>
    <cellStyle name="Comma 63 3 2 5 3 2" xfId="46604" xr:uid="{6CBF672B-9A55-49EC-91E3-7BBB9835BD46}"/>
    <cellStyle name="Comma 63 3 2 5 4" xfId="36138" xr:uid="{9E8E09F0-3756-4835-ACD5-1ABB95139050}"/>
    <cellStyle name="Comma 63 3 2 6" xfId="15222" xr:uid="{D06B89B4-5FF9-4B49-AD27-2056F13DF423}"/>
    <cellStyle name="Comma 63 3 2 6 2" xfId="25688" xr:uid="{FEC28C12-D98C-446D-A853-67807C7A572E}"/>
    <cellStyle name="Comma 63 3 2 6 2 2" xfId="47357" xr:uid="{51C780EA-D185-4C23-A6D5-FEAC56F7E936}"/>
    <cellStyle name="Comma 63 3 2 6 3" xfId="36891" xr:uid="{10C25A2D-1814-4491-A851-309517E51DBF}"/>
    <cellStyle name="Comma 63 3 2 7" xfId="20456" xr:uid="{3CD4E2E6-8F6D-48C3-B5E3-31B3B482BBC3}"/>
    <cellStyle name="Comma 63 3 2 7 2" xfId="42125" xr:uid="{7A6041D5-E17B-40CF-A889-8FA0957C4684}"/>
    <cellStyle name="Comma 63 3 2 8" xfId="31659" xr:uid="{4D93B74D-225F-4212-AA68-E882763E0680}"/>
    <cellStyle name="Comma 63 3 3" xfId="13724" xr:uid="{0A67C85C-84CA-4515-972E-7D92CCBE6BB1}"/>
    <cellStyle name="Comma 63 3 3 2" xfId="18956" xr:uid="{1096652B-372F-488C-92F7-736ECE421F37}"/>
    <cellStyle name="Comma 63 3 3 2 2" xfId="29422" xr:uid="{FB5204A2-32C2-4A57-94FC-8719E36CC6CA}"/>
    <cellStyle name="Comma 63 3 3 2 2 2" xfId="51091" xr:uid="{B60E688C-EF70-46C8-BE85-AEA462FF8DE0}"/>
    <cellStyle name="Comma 63 3 3 2 3" xfId="40625" xr:uid="{8C023388-9530-44CA-B4DD-AEF70E1852C6}"/>
    <cellStyle name="Comma 63 3 3 3" xfId="24190" xr:uid="{04F852E8-FB4F-4E72-BCB0-06E8A1D712A7}"/>
    <cellStyle name="Comma 63 3 3 3 2" xfId="45859" xr:uid="{ABE89DEA-1359-453B-AF6F-21D05DC3CD17}"/>
    <cellStyle name="Comma 63 3 3 4" xfId="35393" xr:uid="{2C7E2C1D-0953-4608-B505-E6B481C91692}"/>
    <cellStyle name="Comma 63 3 4" xfId="30914" xr:uid="{C47B27AB-5F7B-428E-8E1C-4D01F8ECA043}"/>
    <cellStyle name="Comma 63 4" xfId="9596" xr:uid="{399064B8-1305-4AE1-935A-23D34687131E}"/>
    <cellStyle name="Comma 63 4 2" xfId="11105" xr:uid="{4548661E-EC9E-48C6-A438-6B811525BDC3}"/>
    <cellStyle name="Comma 63 4 2 2" xfId="12599" xr:uid="{D9475314-4DE7-47EA-8962-61BF9E57EB0F}"/>
    <cellStyle name="Comma 63 4 2 2 2" xfId="17835" xr:uid="{C99A24C4-C6DF-4970-BAEF-176877D7D6D1}"/>
    <cellStyle name="Comma 63 4 2 2 2 2" xfId="28301" xr:uid="{04CDF39F-2FD3-4CE4-A9C7-A4E34714EF2B}"/>
    <cellStyle name="Comma 63 4 2 2 2 2 2" xfId="49970" xr:uid="{4791559E-DA79-4373-B387-8FA9B09A19C5}"/>
    <cellStyle name="Comma 63 4 2 2 2 3" xfId="39504" xr:uid="{2FF410CD-053D-4086-AB60-0EB3D643DD5F}"/>
    <cellStyle name="Comma 63 4 2 2 3" xfId="23069" xr:uid="{7E7ABDDE-92ED-4FF2-9694-925D0625DE58}"/>
    <cellStyle name="Comma 63 4 2 2 3 2" xfId="44738" xr:uid="{8A25201F-59DD-4D1C-9E75-4A3E35E59F7B}"/>
    <cellStyle name="Comma 63 4 2 2 4" xfId="34272" xr:uid="{36FE9C0C-2CAA-4453-B7E2-A52DAFCA6539}"/>
    <cellStyle name="Comma 63 4 2 3" xfId="16341" xr:uid="{1B1780A5-62CB-48A7-B331-68F543BFE580}"/>
    <cellStyle name="Comma 63 4 2 3 2" xfId="26807" xr:uid="{6927B451-6AC0-4339-AA96-7D66F228C0C8}"/>
    <cellStyle name="Comma 63 4 2 3 2 2" xfId="48476" xr:uid="{F15B71FC-9197-44D6-B0C7-D5292D777F91}"/>
    <cellStyle name="Comma 63 4 2 3 3" xfId="38010" xr:uid="{359C6D3A-D2A2-41DB-B395-48949D21A174}"/>
    <cellStyle name="Comma 63 4 2 4" xfId="21575" xr:uid="{3F0467C8-F611-435D-88DC-B7480E06A25E}"/>
    <cellStyle name="Comma 63 4 2 4 2" xfId="43244" xr:uid="{C69DE66B-2D35-4F78-9A85-4D73FB9FE74B}"/>
    <cellStyle name="Comma 63 4 2 5" xfId="32778" xr:uid="{857617BB-0E8E-4898-BC1E-5C02DBFF7130}"/>
    <cellStyle name="Comma 63 4 3" xfId="10358" xr:uid="{841C98ED-68CA-4CD2-B785-BA7D4A59435B}"/>
    <cellStyle name="Comma 63 4 3 2" xfId="15594" xr:uid="{BB04DCB1-88B1-4C97-A24D-D6133CB04BA0}"/>
    <cellStyle name="Comma 63 4 3 2 2" xfId="26060" xr:uid="{B293024F-341E-44BC-9035-212E87153F78}"/>
    <cellStyle name="Comma 63 4 3 2 2 2" xfId="47729" xr:uid="{58247947-05A3-4257-BB10-BE4B63DF178A}"/>
    <cellStyle name="Comma 63 4 3 2 3" xfId="37263" xr:uid="{6B8CF687-38E1-44D5-9D7C-1F99CE202CE8}"/>
    <cellStyle name="Comma 63 4 3 3" xfId="20828" xr:uid="{EF06C41F-897C-430D-B29D-6122DEAC0470}"/>
    <cellStyle name="Comma 63 4 3 3 2" xfId="42497" xr:uid="{599D641F-0154-41DC-8F9F-E1AC19DAB2AA}"/>
    <cellStyle name="Comma 63 4 3 4" xfId="32031" xr:uid="{E61E7DD7-F5DF-49A6-B732-0E7675DA4E7B}"/>
    <cellStyle name="Comma 63 4 4" xfId="11852" xr:uid="{02E14EA1-5D8E-482B-96DE-1EDC473BD96C}"/>
    <cellStyle name="Comma 63 4 4 2" xfId="17088" xr:uid="{163E8DD1-7864-4F77-8AF8-AAE51AD4C90F}"/>
    <cellStyle name="Comma 63 4 4 2 2" xfId="27554" xr:uid="{17326F70-F0C9-4C6E-A258-C6A217930782}"/>
    <cellStyle name="Comma 63 4 4 2 2 2" xfId="49223" xr:uid="{046BE0BA-70A8-4216-ADC7-F646F9EFDCE7}"/>
    <cellStyle name="Comma 63 4 4 2 3" xfId="38757" xr:uid="{6772EC10-D153-4094-AD5A-FBD4A314DC17}"/>
    <cellStyle name="Comma 63 4 4 3" xfId="22322" xr:uid="{7CF98916-C977-4990-B6C8-76FC6CC2E3F6}"/>
    <cellStyle name="Comma 63 4 4 3 2" xfId="43991" xr:uid="{741216D2-AE34-4ABB-A0E9-82796858ED49}"/>
    <cellStyle name="Comma 63 4 4 4" xfId="33525" xr:uid="{70D0B257-FFB8-4DC2-AB57-D3E00492A64A}"/>
    <cellStyle name="Comma 63 4 5" xfId="14095" xr:uid="{89877E0E-7732-4B73-A757-DB275C39BA95}"/>
    <cellStyle name="Comma 63 4 5 2" xfId="19327" xr:uid="{1BDC4806-1F70-4968-ADF4-5F476A828A83}"/>
    <cellStyle name="Comma 63 4 5 2 2" xfId="29793" xr:uid="{20A841A6-CB43-41DB-836F-D9F610102EE0}"/>
    <cellStyle name="Comma 63 4 5 2 2 2" xfId="51462" xr:uid="{F0DE2433-E637-4624-BCB7-D268C6A02C9E}"/>
    <cellStyle name="Comma 63 4 5 2 3" xfId="40996" xr:uid="{D2CF4218-4159-4EF4-99F7-492F162FD4F2}"/>
    <cellStyle name="Comma 63 4 5 3" xfId="24561" xr:uid="{45D74423-4767-4757-8646-DD7627842017}"/>
    <cellStyle name="Comma 63 4 5 3 2" xfId="46230" xr:uid="{26773678-1A98-48C2-BE89-543C7BD7ACCC}"/>
    <cellStyle name="Comma 63 4 5 4" xfId="35764" xr:uid="{C7201DF7-A675-4C2A-9BF5-A866711C7ABC}"/>
    <cellStyle name="Comma 63 4 6" xfId="14848" xr:uid="{21F13296-87D1-4665-9177-85694C52A226}"/>
    <cellStyle name="Comma 63 4 6 2" xfId="25314" xr:uid="{F6B96D65-42F1-4A19-BC31-65FE5209EE60}"/>
    <cellStyle name="Comma 63 4 6 2 2" xfId="46983" xr:uid="{5727EC04-011E-4289-B496-2B477E241EDA}"/>
    <cellStyle name="Comma 63 4 6 3" xfId="36517" xr:uid="{AD24124B-C1C2-46AB-86FC-32A1A94B3EB4}"/>
    <cellStyle name="Comma 63 4 7" xfId="20082" xr:uid="{19C113ED-846C-48A3-87B1-B127A95596FB}"/>
    <cellStyle name="Comma 63 4 7 2" xfId="41751" xr:uid="{71A116E5-32E7-43D7-BEBD-CDCF02643701}"/>
    <cellStyle name="Comma 63 4 8" xfId="31285" xr:uid="{89E0841F-9281-41A7-BFFC-2B9F09FFE047}"/>
    <cellStyle name="Comma 63 5" xfId="13353" xr:uid="{5E79A6D1-B2DD-4386-94C6-E84019BDC5F2}"/>
    <cellStyle name="Comma 63 5 2" xfId="18585" xr:uid="{9DF45F70-B281-4106-93FD-BDA2CAD4381B}"/>
    <cellStyle name="Comma 63 5 2 2" xfId="29051" xr:uid="{597124F6-C0BB-44ED-9577-0676E5B8344C}"/>
    <cellStyle name="Comma 63 5 2 2 2" xfId="50720" xr:uid="{3D3CB765-BD13-4B45-97EF-EEC861518DAF}"/>
    <cellStyle name="Comma 63 5 2 3" xfId="40254" xr:uid="{F5E32E01-7122-424D-B254-3F53B199F9E1}"/>
    <cellStyle name="Comma 63 5 3" xfId="23819" xr:uid="{ACA57101-6D3E-4800-B60E-896395C4321F}"/>
    <cellStyle name="Comma 63 5 3 2" xfId="45488" xr:uid="{0A655F73-3CEA-4902-80FE-8B64E4896A0F}"/>
    <cellStyle name="Comma 63 5 4" xfId="35022" xr:uid="{6FC1D00D-4CCE-4F44-B2C7-59425A4CB0C7}"/>
    <cellStyle name="Comma 63 6" xfId="30543" xr:uid="{93150654-E681-4802-ABEF-0EAD80E627DA}"/>
    <cellStyle name="Comma 64" xfId="385" xr:uid="{00000000-0005-0000-0000-0000E0020000}"/>
    <cellStyle name="Comma 64 2" xfId="579" xr:uid="{00000000-0005-0000-0000-0000E1020000}"/>
    <cellStyle name="Comma 64 2 2" xfId="9333" xr:uid="{00000000-0005-0000-0000-0000E2020000}"/>
    <cellStyle name="Comma 64 2 2 2" xfId="10082" xr:uid="{2C238668-F558-4D15-96F8-B7D7C4B47725}"/>
    <cellStyle name="Comma 64 2 2 2 2" xfId="11591" xr:uid="{E9A5B53B-3D33-42D8-A883-12A743F9E0CB}"/>
    <cellStyle name="Comma 64 2 2 2 2 2" xfId="13085" xr:uid="{DF39A17C-D302-4FC6-AC8A-2A4773DB3B07}"/>
    <cellStyle name="Comma 64 2 2 2 2 2 2" xfId="18321" xr:uid="{D7F8296A-6AEF-4A50-9F90-D8C415DC6038}"/>
    <cellStyle name="Comma 64 2 2 2 2 2 2 2" xfId="28787" xr:uid="{088B5B6E-F237-4EC9-80CA-B06D58C2B59C}"/>
    <cellStyle name="Comma 64 2 2 2 2 2 2 2 2" xfId="50456" xr:uid="{3A54A44B-407A-4307-9B23-E6BFD502278B}"/>
    <cellStyle name="Comma 64 2 2 2 2 2 2 3" xfId="39990" xr:uid="{3C5B9AE6-8A4B-42B2-BD59-A76CBF6E4C9C}"/>
    <cellStyle name="Comma 64 2 2 2 2 2 3" xfId="23555" xr:uid="{3C33205A-85A4-4351-A2CD-8831C83D36FC}"/>
    <cellStyle name="Comma 64 2 2 2 2 2 3 2" xfId="45224" xr:uid="{46450EA8-2858-4CDB-B088-EB35E584197B}"/>
    <cellStyle name="Comma 64 2 2 2 2 2 4" xfId="34758" xr:uid="{7A87C2F8-196A-41B6-A7A1-7F055EBDCCA0}"/>
    <cellStyle name="Comma 64 2 2 2 2 3" xfId="16827" xr:uid="{C57522C8-8B21-4259-B2FD-4ECBE42C17EE}"/>
    <cellStyle name="Comma 64 2 2 2 2 3 2" xfId="27293" xr:uid="{9EAEE7F6-9131-4A1F-A8B1-0878472AA1CC}"/>
    <cellStyle name="Comma 64 2 2 2 2 3 2 2" xfId="48962" xr:uid="{362B6EC0-CEA9-45F0-AE36-64C1E2ABB128}"/>
    <cellStyle name="Comma 64 2 2 2 2 3 3" xfId="38496" xr:uid="{9BC306F7-801A-4F58-83B0-A49FF92A1E9D}"/>
    <cellStyle name="Comma 64 2 2 2 2 4" xfId="22061" xr:uid="{DBFEA098-38BD-4698-B18C-D279261A5D81}"/>
    <cellStyle name="Comma 64 2 2 2 2 4 2" xfId="43730" xr:uid="{BD8DA13C-A3D2-4C4F-95EE-1A70A4438288}"/>
    <cellStyle name="Comma 64 2 2 2 2 5" xfId="33264" xr:uid="{88581A1B-49D5-4867-B465-0AE5E9137C10}"/>
    <cellStyle name="Comma 64 2 2 2 3" xfId="10844" xr:uid="{59D9B1F7-2287-4D27-9682-06972A182234}"/>
    <cellStyle name="Comma 64 2 2 2 3 2" xfId="16080" xr:uid="{63C0FD23-0AB2-43AD-AF1C-431D7D422E06}"/>
    <cellStyle name="Comma 64 2 2 2 3 2 2" xfId="26546" xr:uid="{C414CAC7-EDE9-47FC-83BD-4B0215ACBA53}"/>
    <cellStyle name="Comma 64 2 2 2 3 2 2 2" xfId="48215" xr:uid="{2C7779FA-E3E3-4687-BE38-B6C36A19217A}"/>
    <cellStyle name="Comma 64 2 2 2 3 2 3" xfId="37749" xr:uid="{725EFB38-852E-45B7-8E92-823136C7D8B2}"/>
    <cellStyle name="Comma 64 2 2 2 3 3" xfId="21314" xr:uid="{56CDDC27-B89A-421D-A23C-25F877681F48}"/>
    <cellStyle name="Comma 64 2 2 2 3 3 2" xfId="42983" xr:uid="{D9A35CAA-6A2E-45D6-AD90-A9976FE1E2C5}"/>
    <cellStyle name="Comma 64 2 2 2 3 4" xfId="32517" xr:uid="{DA32780F-355C-4A49-80FA-1D1AEA2368F5}"/>
    <cellStyle name="Comma 64 2 2 2 4" xfId="12338" xr:uid="{455F3EE2-D1B7-4D47-87DF-1E2DAAFEA928}"/>
    <cellStyle name="Comma 64 2 2 2 4 2" xfId="17574" xr:uid="{BC0A59A1-81C7-4016-8954-1540BB977FE3}"/>
    <cellStyle name="Comma 64 2 2 2 4 2 2" xfId="28040" xr:uid="{37F7E03C-0151-470E-A688-8B2577DB1530}"/>
    <cellStyle name="Comma 64 2 2 2 4 2 2 2" xfId="49709" xr:uid="{F6F86BA4-955D-4D29-B045-7A8CB46D38ED}"/>
    <cellStyle name="Comma 64 2 2 2 4 2 3" xfId="39243" xr:uid="{E53FD0CB-4A36-4EF7-BB9D-2907A1B35923}"/>
    <cellStyle name="Comma 64 2 2 2 4 3" xfId="22808" xr:uid="{5F88EDFD-CBB6-47D7-9EAB-BB4C428BDCF9}"/>
    <cellStyle name="Comma 64 2 2 2 4 3 2" xfId="44477" xr:uid="{4F5B6C66-486E-489D-83D6-E2C0A9A17D26}"/>
    <cellStyle name="Comma 64 2 2 2 4 4" xfId="34011" xr:uid="{791B4560-6569-4780-B2B2-61CB3121A31D}"/>
    <cellStyle name="Comma 64 2 2 2 5" xfId="14581" xr:uid="{1D12CD94-C095-496B-BB89-53F1CD6674E2}"/>
    <cellStyle name="Comma 64 2 2 2 5 2" xfId="19813" xr:uid="{B078C722-2C14-4FF1-9206-4AEB9F11792C}"/>
    <cellStyle name="Comma 64 2 2 2 5 2 2" xfId="30279" xr:uid="{1E6C2B2F-158E-45D7-8ABE-55F6C0FB9E9E}"/>
    <cellStyle name="Comma 64 2 2 2 5 2 2 2" xfId="51948" xr:uid="{883AF8BE-6B87-4E9D-B4E3-526E715AED05}"/>
    <cellStyle name="Comma 64 2 2 2 5 2 3" xfId="41482" xr:uid="{305B81E0-37ED-45B9-BDD3-5CBAA821E694}"/>
    <cellStyle name="Comma 64 2 2 2 5 3" xfId="25047" xr:uid="{267EC501-FBFC-4E28-8AC3-37ECFE3625C6}"/>
    <cellStyle name="Comma 64 2 2 2 5 3 2" xfId="46716" xr:uid="{3FF7E862-C0E5-48B8-B2CB-67A785699F65}"/>
    <cellStyle name="Comma 64 2 2 2 5 4" xfId="36250" xr:uid="{D8248D0E-EE75-46BF-9483-25C3360F69A0}"/>
    <cellStyle name="Comma 64 2 2 2 6" xfId="15334" xr:uid="{CF567223-9FF8-41A6-BBB7-B255F2E4832C}"/>
    <cellStyle name="Comma 64 2 2 2 6 2" xfId="25800" xr:uid="{D6F55E36-9BA0-4BD7-B430-17F3FC758D61}"/>
    <cellStyle name="Comma 64 2 2 2 6 2 2" xfId="47469" xr:uid="{5BCE3A1C-89E2-4852-BC45-701A6C654030}"/>
    <cellStyle name="Comma 64 2 2 2 6 3" xfId="37003" xr:uid="{372CA3A7-B8CC-41D0-80C3-1889B92EF9CB}"/>
    <cellStyle name="Comma 64 2 2 2 7" xfId="20568" xr:uid="{AEEBC5A9-4258-4B9B-997B-ACB90D3EA182}"/>
    <cellStyle name="Comma 64 2 2 2 7 2" xfId="42237" xr:uid="{07A12A00-9D15-45FA-92BE-2780FF49C71C}"/>
    <cellStyle name="Comma 64 2 2 2 8" xfId="31771" xr:uid="{BA695A23-FEFA-499F-83C5-867A7C077E8C}"/>
    <cellStyle name="Comma 64 2 2 3" xfId="13836" xr:uid="{7F7E86DB-43F9-42E1-8C1D-5D9B4EE7E696}"/>
    <cellStyle name="Comma 64 2 2 3 2" xfId="19068" xr:uid="{75D8F638-024A-42A7-96D9-BEA145909349}"/>
    <cellStyle name="Comma 64 2 2 3 2 2" xfId="29534" xr:uid="{A1EF1B85-E192-489D-8607-95FCC32A01C4}"/>
    <cellStyle name="Comma 64 2 2 3 2 2 2" xfId="51203" xr:uid="{15EB15DE-52DC-4567-8BE4-B2D09C23F3D9}"/>
    <cellStyle name="Comma 64 2 2 3 2 3" xfId="40737" xr:uid="{0173E1CB-A24B-450A-8269-130DCCB5510F}"/>
    <cellStyle name="Comma 64 2 2 3 3" xfId="24302" xr:uid="{CFC3F0EA-79D6-4DF5-8EE0-F75293FC1318}"/>
    <cellStyle name="Comma 64 2 2 3 3 2" xfId="45971" xr:uid="{975B8993-B3E2-4D81-8630-C9CD9071BAC8}"/>
    <cellStyle name="Comma 64 2 2 3 4" xfId="35505" xr:uid="{BBD5C278-9252-4DAF-A93D-B1509D6E74E8}"/>
    <cellStyle name="Comma 64 2 2 4" xfId="31026" xr:uid="{1A22270E-1019-45D4-8230-2E7A47BEC851}"/>
    <cellStyle name="Comma 64 2 3" xfId="9708" xr:uid="{666BDE3F-52B9-4335-BE67-4ABC54CDDF86}"/>
    <cellStyle name="Comma 64 2 3 2" xfId="11217" xr:uid="{06E64AF8-3C23-48E0-87B2-63915AE1F6C5}"/>
    <cellStyle name="Comma 64 2 3 2 2" xfId="12711" xr:uid="{6F119B35-42DB-48A0-BA63-93BB5628B46C}"/>
    <cellStyle name="Comma 64 2 3 2 2 2" xfId="17947" xr:uid="{73286608-7649-4EBB-8034-84CDCBD6BDA5}"/>
    <cellStyle name="Comma 64 2 3 2 2 2 2" xfId="28413" xr:uid="{3C0D2F95-FB5D-4C35-AD17-90E044FFBD12}"/>
    <cellStyle name="Comma 64 2 3 2 2 2 2 2" xfId="50082" xr:uid="{986A158E-02FC-4CF3-B0F5-1258E8947FF8}"/>
    <cellStyle name="Comma 64 2 3 2 2 2 3" xfId="39616" xr:uid="{462C9024-EA03-44AD-9313-8128B119C8D2}"/>
    <cellStyle name="Comma 64 2 3 2 2 3" xfId="23181" xr:uid="{C5270FE8-6EE1-48FB-9DD5-2CE9E515F123}"/>
    <cellStyle name="Comma 64 2 3 2 2 3 2" xfId="44850" xr:uid="{DB012FF3-94D3-4456-9502-DBFE15428F52}"/>
    <cellStyle name="Comma 64 2 3 2 2 4" xfId="34384" xr:uid="{59E7D000-4A6D-4673-9F52-2B1F0FB776EF}"/>
    <cellStyle name="Comma 64 2 3 2 3" xfId="16453" xr:uid="{5E8CA2C3-28D6-4198-B418-4D7F8460FB06}"/>
    <cellStyle name="Comma 64 2 3 2 3 2" xfId="26919" xr:uid="{E3177C2B-BEAC-4D1F-B9E2-56C19B41A89B}"/>
    <cellStyle name="Comma 64 2 3 2 3 2 2" xfId="48588" xr:uid="{B9B504BF-84AF-4BF8-B4F9-18DED0412337}"/>
    <cellStyle name="Comma 64 2 3 2 3 3" xfId="38122" xr:uid="{B9C83F5D-6747-41BC-9C3A-F5A1AD358108}"/>
    <cellStyle name="Comma 64 2 3 2 4" xfId="21687" xr:uid="{F20E0624-C946-4E69-B4A8-F54DCCB5643F}"/>
    <cellStyle name="Comma 64 2 3 2 4 2" xfId="43356" xr:uid="{DEB4B1E8-390F-4C31-8582-64B099C4102C}"/>
    <cellStyle name="Comma 64 2 3 2 5" xfId="32890" xr:uid="{F0014115-6BB3-4993-BEC4-B54FD1EC0595}"/>
    <cellStyle name="Comma 64 2 3 3" xfId="10470" xr:uid="{B70A8D5C-84D6-496A-9516-3CAB369B3E3D}"/>
    <cellStyle name="Comma 64 2 3 3 2" xfId="15706" xr:uid="{EE50BD82-7CDD-46FB-A33E-E95A8F100C18}"/>
    <cellStyle name="Comma 64 2 3 3 2 2" xfId="26172" xr:uid="{ECF6877C-7315-48A7-8F16-B4252BED9562}"/>
    <cellStyle name="Comma 64 2 3 3 2 2 2" xfId="47841" xr:uid="{A7C63C77-A293-4358-9732-44A823F17355}"/>
    <cellStyle name="Comma 64 2 3 3 2 3" xfId="37375" xr:uid="{AF515332-8085-44A0-A0F0-2AA470256141}"/>
    <cellStyle name="Comma 64 2 3 3 3" xfId="20940" xr:uid="{B37AB6E7-1606-482B-8A9C-6F3E3D896C4A}"/>
    <cellStyle name="Comma 64 2 3 3 3 2" xfId="42609" xr:uid="{8F532F8E-F6F4-4B78-8F96-CD31E1AC94E1}"/>
    <cellStyle name="Comma 64 2 3 3 4" xfId="32143" xr:uid="{9C627795-92BE-4821-AD8D-9959AC0A81FB}"/>
    <cellStyle name="Comma 64 2 3 4" xfId="11964" xr:uid="{31CA9AAD-6B3B-4ACB-9C6C-E4E67035E623}"/>
    <cellStyle name="Comma 64 2 3 4 2" xfId="17200" xr:uid="{2C039C8B-B365-4979-A9AE-2F49224FDC2E}"/>
    <cellStyle name="Comma 64 2 3 4 2 2" xfId="27666" xr:uid="{5FF4E0BE-D2B8-4211-AF93-D2EB88B4D626}"/>
    <cellStyle name="Comma 64 2 3 4 2 2 2" xfId="49335" xr:uid="{9758A29C-DF2B-468B-ABA9-D38C5A43FAA9}"/>
    <cellStyle name="Comma 64 2 3 4 2 3" xfId="38869" xr:uid="{26B8C911-3FD6-4AD6-9494-2BD3CFABCBA4}"/>
    <cellStyle name="Comma 64 2 3 4 3" xfId="22434" xr:uid="{1AC1866E-24C3-4F24-BC3E-0C3B89E33C0F}"/>
    <cellStyle name="Comma 64 2 3 4 3 2" xfId="44103" xr:uid="{74186929-FA12-46AB-AC6B-616E7A2BAA7C}"/>
    <cellStyle name="Comma 64 2 3 4 4" xfId="33637" xr:uid="{888B4FBB-4853-4A89-A41E-A2B7CDB0CC1B}"/>
    <cellStyle name="Comma 64 2 3 5" xfId="14207" xr:uid="{F83CC0D8-CDB4-4E7E-A4B4-A53348BD8C29}"/>
    <cellStyle name="Comma 64 2 3 5 2" xfId="19439" xr:uid="{E0C89C2C-7EAD-486A-9FAB-82B50EEACF07}"/>
    <cellStyle name="Comma 64 2 3 5 2 2" xfId="29905" xr:uid="{35ED2FA1-4E59-4C31-9E56-D3767586817C}"/>
    <cellStyle name="Comma 64 2 3 5 2 2 2" xfId="51574" xr:uid="{C8B27C31-0AB3-4A51-9AC1-E10CEDE46EE1}"/>
    <cellStyle name="Comma 64 2 3 5 2 3" xfId="41108" xr:uid="{226FD9EC-B8D5-4F7A-A078-C7CD300400E4}"/>
    <cellStyle name="Comma 64 2 3 5 3" xfId="24673" xr:uid="{0DFE6308-D245-407F-AD09-875DCE51EE50}"/>
    <cellStyle name="Comma 64 2 3 5 3 2" xfId="46342" xr:uid="{3833A634-0B73-4A96-8CC6-42EE9B452158}"/>
    <cellStyle name="Comma 64 2 3 5 4" xfId="35876" xr:uid="{5E1FD572-5D7E-45BA-8F37-C39D29FF275A}"/>
    <cellStyle name="Comma 64 2 3 6" xfId="14960" xr:uid="{2213A8B6-B40A-4C73-A930-AD7618A9F0CC}"/>
    <cellStyle name="Comma 64 2 3 6 2" xfId="25426" xr:uid="{730564B0-FAA0-4441-87D0-F34EA59AB856}"/>
    <cellStyle name="Comma 64 2 3 6 2 2" xfId="47095" xr:uid="{F6470762-FFF7-4BD8-B746-BC1FFA31759A}"/>
    <cellStyle name="Comma 64 2 3 6 3" xfId="36629" xr:uid="{55BE0226-CD84-48F4-96AC-1926FA5422A5}"/>
    <cellStyle name="Comma 64 2 3 7" xfId="20194" xr:uid="{FEF4A025-0902-4E7E-9978-6E5212360854}"/>
    <cellStyle name="Comma 64 2 3 7 2" xfId="41863" xr:uid="{D8884583-D3CB-476F-AE6B-00A4F494B875}"/>
    <cellStyle name="Comma 64 2 3 8" xfId="31397" xr:uid="{438F0323-CDC4-48E5-9FC8-EA5AAD76EA93}"/>
    <cellStyle name="Comma 64 2 4" xfId="13465" xr:uid="{B9112D5A-BD44-4CA0-BDC4-BB8F4EFB4824}"/>
    <cellStyle name="Comma 64 2 4 2" xfId="18697" xr:uid="{15F76C76-D0F4-45F7-838A-83B6B843DB0C}"/>
    <cellStyle name="Comma 64 2 4 2 2" xfId="29163" xr:uid="{C74DC49A-3887-4889-B9EC-E6DC4ED4E2F0}"/>
    <cellStyle name="Comma 64 2 4 2 2 2" xfId="50832" xr:uid="{94C5C061-C079-43EF-9D77-F3A61C46B976}"/>
    <cellStyle name="Comma 64 2 4 2 3" xfId="40366" xr:uid="{FE8721CD-1ED2-4F59-A189-7C40F606747A}"/>
    <cellStyle name="Comma 64 2 4 3" xfId="23931" xr:uid="{CC4B4FAB-352C-429B-AC04-F2A6415A7BEA}"/>
    <cellStyle name="Comma 64 2 4 3 2" xfId="45600" xr:uid="{38280078-E9F0-4F29-B9BA-3E53542BFE67}"/>
    <cellStyle name="Comma 64 2 4 4" xfId="35134" xr:uid="{0688AA5E-A23A-4718-A72B-BFEE4E418962}"/>
    <cellStyle name="Comma 64 2 5" xfId="30655" xr:uid="{F76BA3EB-66FE-4846-B8E8-8F65510A3A60}"/>
    <cellStyle name="Comma 64 3" xfId="9246" xr:uid="{00000000-0005-0000-0000-0000E3020000}"/>
    <cellStyle name="Comma 64 3 2" xfId="9995" xr:uid="{9A086383-2E61-49D8-969C-EC7032DDD628}"/>
    <cellStyle name="Comma 64 3 2 2" xfId="11504" xr:uid="{369CEADE-ED37-4C46-B765-93F3044C716F}"/>
    <cellStyle name="Comma 64 3 2 2 2" xfId="12998" xr:uid="{A93ABD26-8D8A-41DE-8398-8F9E13EDFF95}"/>
    <cellStyle name="Comma 64 3 2 2 2 2" xfId="18234" xr:uid="{FEDF5CCC-18C3-4BD3-8A4B-5B00239699D8}"/>
    <cellStyle name="Comma 64 3 2 2 2 2 2" xfId="28700" xr:uid="{A3319739-45E5-4A71-8567-00401575A683}"/>
    <cellStyle name="Comma 64 3 2 2 2 2 2 2" xfId="50369" xr:uid="{B01E7DA9-33D6-46C3-9691-F4F58507D09E}"/>
    <cellStyle name="Comma 64 3 2 2 2 2 3" xfId="39903" xr:uid="{9E1BE9B8-ECC6-4015-9D09-C8A7206C7104}"/>
    <cellStyle name="Comma 64 3 2 2 2 3" xfId="23468" xr:uid="{A08BD56E-6E28-45F7-99C3-D4E6E4AECEAC}"/>
    <cellStyle name="Comma 64 3 2 2 2 3 2" xfId="45137" xr:uid="{96D3D7DC-BF4F-4CF9-8735-321B84B2DEAF}"/>
    <cellStyle name="Comma 64 3 2 2 2 4" xfId="34671" xr:uid="{7422F25B-4567-4063-B184-3D4C161B1860}"/>
    <cellStyle name="Comma 64 3 2 2 3" xfId="16740" xr:uid="{624C0CFE-FB80-4A11-9A84-B5A14416F7C0}"/>
    <cellStyle name="Comma 64 3 2 2 3 2" xfId="27206" xr:uid="{B5DE0E03-3795-4D59-8671-48B9836576F9}"/>
    <cellStyle name="Comma 64 3 2 2 3 2 2" xfId="48875" xr:uid="{88214091-7FE4-4723-9428-E9F7B0F4C397}"/>
    <cellStyle name="Comma 64 3 2 2 3 3" xfId="38409" xr:uid="{A1E01FB4-D4C0-4F85-AA24-E0115B95B242}"/>
    <cellStyle name="Comma 64 3 2 2 4" xfId="21974" xr:uid="{E7E7829D-6244-4003-8E2D-6DBAD9671460}"/>
    <cellStyle name="Comma 64 3 2 2 4 2" xfId="43643" xr:uid="{53A10B88-844C-4241-A30B-43F520E5885D}"/>
    <cellStyle name="Comma 64 3 2 2 5" xfId="33177" xr:uid="{A23F9B2D-695C-42CD-8B5D-78A8C093FFDF}"/>
    <cellStyle name="Comma 64 3 2 3" xfId="10757" xr:uid="{6A213030-910C-4244-A07D-629FF1AABF9B}"/>
    <cellStyle name="Comma 64 3 2 3 2" xfId="15993" xr:uid="{CD80BAA1-F66E-4E64-9CD9-26F0F43C689D}"/>
    <cellStyle name="Comma 64 3 2 3 2 2" xfId="26459" xr:uid="{2CC971EF-BA80-4E51-9C9F-922FEC43BA31}"/>
    <cellStyle name="Comma 64 3 2 3 2 2 2" xfId="48128" xr:uid="{1B5DB5AC-0618-433F-9135-DC039AE6F67A}"/>
    <cellStyle name="Comma 64 3 2 3 2 3" xfId="37662" xr:uid="{F0745E05-74D0-4E5F-91FC-FF8E8508C575}"/>
    <cellStyle name="Comma 64 3 2 3 3" xfId="21227" xr:uid="{EA92FB10-4B16-483C-9952-E5A4E6FBCAFF}"/>
    <cellStyle name="Comma 64 3 2 3 3 2" xfId="42896" xr:uid="{4E913F8E-30E3-4580-AE8F-F98ECB0FAD7C}"/>
    <cellStyle name="Comma 64 3 2 3 4" xfId="32430" xr:uid="{F89783BC-2C00-4B0D-A6E1-C78445D5928C}"/>
    <cellStyle name="Comma 64 3 2 4" xfId="12251" xr:uid="{E87C5ECB-DD2A-4297-95E6-3BC824A6D5FA}"/>
    <cellStyle name="Comma 64 3 2 4 2" xfId="17487" xr:uid="{A79B4A29-5A8E-4BD9-9253-736D4D911B72}"/>
    <cellStyle name="Comma 64 3 2 4 2 2" xfId="27953" xr:uid="{29DA4CE1-6366-415F-86EF-129152578642}"/>
    <cellStyle name="Comma 64 3 2 4 2 2 2" xfId="49622" xr:uid="{1058E044-5867-4C1A-BC55-E1E06C0518A8}"/>
    <cellStyle name="Comma 64 3 2 4 2 3" xfId="39156" xr:uid="{0871E064-9312-47B3-8C3C-DA3E85E86200}"/>
    <cellStyle name="Comma 64 3 2 4 3" xfId="22721" xr:uid="{591DE256-AEDB-456C-A40A-C3E3955BDAC1}"/>
    <cellStyle name="Comma 64 3 2 4 3 2" xfId="44390" xr:uid="{4AA47105-334F-440F-9655-90D8B9E959F4}"/>
    <cellStyle name="Comma 64 3 2 4 4" xfId="33924" xr:uid="{14A22D4E-C5CB-43AC-8C31-4533809EB2E1}"/>
    <cellStyle name="Comma 64 3 2 5" xfId="14494" xr:uid="{C8789A6E-E210-49E9-A783-1BBF4D4055FC}"/>
    <cellStyle name="Comma 64 3 2 5 2" xfId="19726" xr:uid="{FAD5B260-C272-4B4D-B470-7F1B92DDB3ED}"/>
    <cellStyle name="Comma 64 3 2 5 2 2" xfId="30192" xr:uid="{18F462D1-CEDC-4BBC-B838-2AB72FEB021C}"/>
    <cellStyle name="Comma 64 3 2 5 2 2 2" xfId="51861" xr:uid="{C1F1551C-8BB9-45FB-80C0-2A7A0E372E61}"/>
    <cellStyle name="Comma 64 3 2 5 2 3" xfId="41395" xr:uid="{D236C1BE-CDD3-43D4-A463-01C9CAB26D5A}"/>
    <cellStyle name="Comma 64 3 2 5 3" xfId="24960" xr:uid="{88F72617-574E-4ADC-A0BD-60C4277D2276}"/>
    <cellStyle name="Comma 64 3 2 5 3 2" xfId="46629" xr:uid="{D274E8B6-6F14-4D61-8A04-86817B6DF19B}"/>
    <cellStyle name="Comma 64 3 2 5 4" xfId="36163" xr:uid="{E0702D8E-B55B-431F-8F70-55C1C3F9DEB8}"/>
    <cellStyle name="Comma 64 3 2 6" xfId="15247" xr:uid="{14C82942-3E89-4361-A59D-96F4991C68FF}"/>
    <cellStyle name="Comma 64 3 2 6 2" xfId="25713" xr:uid="{3C8FF3CC-2C86-4FA8-8636-4C4EA45DBC72}"/>
    <cellStyle name="Comma 64 3 2 6 2 2" xfId="47382" xr:uid="{4DD33AC3-53F9-4E23-B0FD-594516DCDA68}"/>
    <cellStyle name="Comma 64 3 2 6 3" xfId="36916" xr:uid="{734546E1-ED40-4261-A903-5BEBF8BC1809}"/>
    <cellStyle name="Comma 64 3 2 7" xfId="20481" xr:uid="{98152820-2675-4473-8567-05912DC853C7}"/>
    <cellStyle name="Comma 64 3 2 7 2" xfId="42150" xr:uid="{E0D31867-1CC5-4580-993D-4C1DBAF5694C}"/>
    <cellStyle name="Comma 64 3 2 8" xfId="31684" xr:uid="{B9968B0E-E788-44B7-8522-09CC53A34009}"/>
    <cellStyle name="Comma 64 3 3" xfId="13749" xr:uid="{107FF879-8FC7-471D-9FE4-96A75D5F8B95}"/>
    <cellStyle name="Comma 64 3 3 2" xfId="18981" xr:uid="{83461C35-54C7-41A3-9DFF-25F37AD4415B}"/>
    <cellStyle name="Comma 64 3 3 2 2" xfId="29447" xr:uid="{B55426C1-8DDF-460A-9C73-16E89056B089}"/>
    <cellStyle name="Comma 64 3 3 2 2 2" xfId="51116" xr:uid="{346EDBE4-E1D9-444F-92DA-20B743DF12C6}"/>
    <cellStyle name="Comma 64 3 3 2 3" xfId="40650" xr:uid="{ED3C68BB-5488-42ED-B20E-39B48AC5DB74}"/>
    <cellStyle name="Comma 64 3 3 3" xfId="24215" xr:uid="{60B86481-1243-49C3-975E-3059CF4D4572}"/>
    <cellStyle name="Comma 64 3 3 3 2" xfId="45884" xr:uid="{FE94E1C7-220F-4858-BA77-E10B80D94450}"/>
    <cellStyle name="Comma 64 3 3 4" xfId="35418" xr:uid="{98A308C5-95B2-483A-9E63-0FF7D66C7AC3}"/>
    <cellStyle name="Comma 64 3 4" xfId="30939" xr:uid="{DE6B26A9-7D83-4CDB-A2DF-D0F25B49CBDC}"/>
    <cellStyle name="Comma 64 4" xfId="9621" xr:uid="{059963C7-26A7-4802-B4A0-0939BC7B7378}"/>
    <cellStyle name="Comma 64 4 2" xfId="11130" xr:uid="{3247E391-BF52-4C54-B7E6-D4092A772AA0}"/>
    <cellStyle name="Comma 64 4 2 2" xfId="12624" xr:uid="{B5DB40FA-4236-4A60-9910-057FE570D8B4}"/>
    <cellStyle name="Comma 64 4 2 2 2" xfId="17860" xr:uid="{B0EA5967-A4EF-478B-B8A7-F8187A8E9671}"/>
    <cellStyle name="Comma 64 4 2 2 2 2" xfId="28326" xr:uid="{F919A1B7-9BA7-4B1A-9ED2-C5B63F5BD323}"/>
    <cellStyle name="Comma 64 4 2 2 2 2 2" xfId="49995" xr:uid="{DEDF61A7-AA72-4ECC-B6B9-11E820B4C73C}"/>
    <cellStyle name="Comma 64 4 2 2 2 3" xfId="39529" xr:uid="{C00AB215-8935-45FF-8F3C-F9073D219E1A}"/>
    <cellStyle name="Comma 64 4 2 2 3" xfId="23094" xr:uid="{BF87F0FC-4D78-476C-9293-43627FE7AFED}"/>
    <cellStyle name="Comma 64 4 2 2 3 2" xfId="44763" xr:uid="{42EB2F88-1FBB-4553-995E-12E3158318EA}"/>
    <cellStyle name="Comma 64 4 2 2 4" xfId="34297" xr:uid="{4D60E514-8281-4B02-8A69-5AFC1CDDC3CC}"/>
    <cellStyle name="Comma 64 4 2 3" xfId="16366" xr:uid="{DC2C4A0E-C7E9-4893-A5DB-1ABB2E7794F7}"/>
    <cellStyle name="Comma 64 4 2 3 2" xfId="26832" xr:uid="{2E4A2C18-CFF0-4AC8-A6DC-6AAE86114818}"/>
    <cellStyle name="Comma 64 4 2 3 2 2" xfId="48501" xr:uid="{83123BAC-D10C-43B4-8363-C7DD5F952A94}"/>
    <cellStyle name="Comma 64 4 2 3 3" xfId="38035" xr:uid="{047E9591-1FB3-4335-9A4E-8C3EDE03F0CD}"/>
    <cellStyle name="Comma 64 4 2 4" xfId="21600" xr:uid="{57367362-F804-40F8-BB7B-8C9930318039}"/>
    <cellStyle name="Comma 64 4 2 4 2" xfId="43269" xr:uid="{A3D51032-8B7A-4FB5-9B91-E3DE36466D15}"/>
    <cellStyle name="Comma 64 4 2 5" xfId="32803" xr:uid="{1B3B7FA3-4B92-412B-9F7A-2A1154B13E44}"/>
    <cellStyle name="Comma 64 4 3" xfId="10383" xr:uid="{B9CA828D-E11A-41FE-8ABF-5550FF9EC445}"/>
    <cellStyle name="Comma 64 4 3 2" xfId="15619" xr:uid="{20B6A392-E79D-4C6D-B620-5AB52B2B25E4}"/>
    <cellStyle name="Comma 64 4 3 2 2" xfId="26085" xr:uid="{6C162812-75F3-4DEC-91FB-208EA5B10ACB}"/>
    <cellStyle name="Comma 64 4 3 2 2 2" xfId="47754" xr:uid="{0DB3CDE4-F17C-44AD-A27D-92BE6E319F4A}"/>
    <cellStyle name="Comma 64 4 3 2 3" xfId="37288" xr:uid="{4F1DCEE6-E4C9-4808-A7BB-3278457F5EF4}"/>
    <cellStyle name="Comma 64 4 3 3" xfId="20853" xr:uid="{93538964-E419-485E-B450-904ABC68EBA4}"/>
    <cellStyle name="Comma 64 4 3 3 2" xfId="42522" xr:uid="{6A309F74-5422-4AD2-A33D-20AA3933C03B}"/>
    <cellStyle name="Comma 64 4 3 4" xfId="32056" xr:uid="{92EE6B88-7C8D-4F61-8199-36155F9A1E8E}"/>
    <cellStyle name="Comma 64 4 4" xfId="11877" xr:uid="{3BBEAFCD-9F12-4487-987B-7EDD91EB21D4}"/>
    <cellStyle name="Comma 64 4 4 2" xfId="17113" xr:uid="{1000DFF3-7451-4315-A35F-E6269E2019A2}"/>
    <cellStyle name="Comma 64 4 4 2 2" xfId="27579" xr:uid="{B4A6C98F-9316-419F-A334-3924676E7A6E}"/>
    <cellStyle name="Comma 64 4 4 2 2 2" xfId="49248" xr:uid="{A9A5A1F3-9B54-4C44-BFB0-573DAAEB634D}"/>
    <cellStyle name="Comma 64 4 4 2 3" xfId="38782" xr:uid="{E8454C75-211A-442F-866C-5D9FC58AF89F}"/>
    <cellStyle name="Comma 64 4 4 3" xfId="22347" xr:uid="{0C3F4139-36E8-47B5-8E05-07C7063926BF}"/>
    <cellStyle name="Comma 64 4 4 3 2" xfId="44016" xr:uid="{81ECC3F3-26C2-4DF1-81D9-EF2D78512D23}"/>
    <cellStyle name="Comma 64 4 4 4" xfId="33550" xr:uid="{F06BEFFD-4A67-4526-B63D-CC58052EFB74}"/>
    <cellStyle name="Comma 64 4 5" xfId="14120" xr:uid="{D1FCFB02-938F-4C9A-AB6F-D17643E028D5}"/>
    <cellStyle name="Comma 64 4 5 2" xfId="19352" xr:uid="{5FF40725-001B-40DD-B9CA-AEE310DE24B3}"/>
    <cellStyle name="Comma 64 4 5 2 2" xfId="29818" xr:uid="{8A9BEC78-02DF-4B6F-B161-CF09075C9E90}"/>
    <cellStyle name="Comma 64 4 5 2 2 2" xfId="51487" xr:uid="{E067BC2C-4052-410B-92A7-F809FA4661E3}"/>
    <cellStyle name="Comma 64 4 5 2 3" xfId="41021" xr:uid="{963ED116-9E9C-4DEB-A1CB-42A2A4B2C27E}"/>
    <cellStyle name="Comma 64 4 5 3" xfId="24586" xr:uid="{6571FEAC-0FA5-460A-8F19-FFDCDDE3462E}"/>
    <cellStyle name="Comma 64 4 5 3 2" xfId="46255" xr:uid="{F17640B7-D402-4F5E-8D05-4BC31DEC4C9D}"/>
    <cellStyle name="Comma 64 4 5 4" xfId="35789" xr:uid="{D044242A-70B7-4D30-87BF-DA4446385F3B}"/>
    <cellStyle name="Comma 64 4 6" xfId="14873" xr:uid="{1A246CD4-FC95-4A94-AAC9-88A501F502AE}"/>
    <cellStyle name="Comma 64 4 6 2" xfId="25339" xr:uid="{CD7DE1DA-9DF7-46DA-9122-1A034B4769EA}"/>
    <cellStyle name="Comma 64 4 6 2 2" xfId="47008" xr:uid="{C312189D-2E0F-494B-ACA8-80E55400A997}"/>
    <cellStyle name="Comma 64 4 6 3" xfId="36542" xr:uid="{56E62F56-0661-4EDF-A528-9C5698E44345}"/>
    <cellStyle name="Comma 64 4 7" xfId="20107" xr:uid="{1647C0C4-3F32-4C98-AA6F-26F0BF888F73}"/>
    <cellStyle name="Comma 64 4 7 2" xfId="41776" xr:uid="{D42D6B5A-C72D-48ED-ADE5-4E7DE9C150AB}"/>
    <cellStyle name="Comma 64 4 8" xfId="31310" xr:uid="{35B352A2-88E5-4F38-AA94-912FCC0D9BBA}"/>
    <cellStyle name="Comma 64 5" xfId="13378" xr:uid="{25A02805-8075-419A-B9EB-F0302D057053}"/>
    <cellStyle name="Comma 64 5 2" xfId="18610" xr:uid="{6D2722A0-F6EA-4A4E-95DA-018248855113}"/>
    <cellStyle name="Comma 64 5 2 2" xfId="29076" xr:uid="{31A57A13-B3E6-4D51-9BFA-CCA5DDAE7246}"/>
    <cellStyle name="Comma 64 5 2 2 2" xfId="50745" xr:uid="{BDDAE1A1-A2B8-4872-91EB-E714FC073E64}"/>
    <cellStyle name="Comma 64 5 2 3" xfId="40279" xr:uid="{10BB3EBD-C2E3-4448-AD5B-935F91E4DB3F}"/>
    <cellStyle name="Comma 64 5 3" xfId="23844" xr:uid="{70EC11C2-5CD9-4F53-8522-727BFAEADAE3}"/>
    <cellStyle name="Comma 64 5 3 2" xfId="45513" xr:uid="{35C41A0B-6D95-4610-BEAD-0F01E0128277}"/>
    <cellStyle name="Comma 64 5 4" xfId="35047" xr:uid="{CC0E4BF7-614D-40E9-B256-9A073CD3F169}"/>
    <cellStyle name="Comma 64 6" xfId="30568" xr:uid="{7B0838DD-8343-4A24-822F-7972616C4ED8}"/>
    <cellStyle name="Comma 65" xfId="370" xr:uid="{00000000-0005-0000-0000-0000E4020000}"/>
    <cellStyle name="Comma 65 2" xfId="580" xr:uid="{00000000-0005-0000-0000-0000E5020000}"/>
    <cellStyle name="Comma 65 2 2" xfId="9334" xr:uid="{00000000-0005-0000-0000-0000E6020000}"/>
    <cellStyle name="Comma 65 2 2 2" xfId="10083" xr:uid="{CF1F89B6-8ED3-43AD-9FB7-7081085EBD4D}"/>
    <cellStyle name="Comma 65 2 2 2 2" xfId="11592" xr:uid="{8147A6D9-502B-41CC-901F-C9BDECAB019A}"/>
    <cellStyle name="Comma 65 2 2 2 2 2" xfId="13086" xr:uid="{004D0D22-8D6C-4465-9C5B-AC59C60C5482}"/>
    <cellStyle name="Comma 65 2 2 2 2 2 2" xfId="18322" xr:uid="{9D691B8B-987E-46AA-94E3-1819D467CE65}"/>
    <cellStyle name="Comma 65 2 2 2 2 2 2 2" xfId="28788" xr:uid="{0C9AC02C-F8D2-4A55-8A9D-5D8528193F20}"/>
    <cellStyle name="Comma 65 2 2 2 2 2 2 2 2" xfId="50457" xr:uid="{42D85878-5C4D-4FF1-B739-9DAFCFA0106F}"/>
    <cellStyle name="Comma 65 2 2 2 2 2 2 3" xfId="39991" xr:uid="{D9458C78-0CFB-4E14-AAF9-FA11F1D3B979}"/>
    <cellStyle name="Comma 65 2 2 2 2 2 3" xfId="23556" xr:uid="{1E6909F8-0A4B-4213-B2F9-AD5F2980AE70}"/>
    <cellStyle name="Comma 65 2 2 2 2 2 3 2" xfId="45225" xr:uid="{777D59E0-6F23-4501-93FF-105ABAE83DB3}"/>
    <cellStyle name="Comma 65 2 2 2 2 2 4" xfId="34759" xr:uid="{06D86859-2969-4032-B81A-EE8ABC228017}"/>
    <cellStyle name="Comma 65 2 2 2 2 3" xfId="16828" xr:uid="{050B5F7F-3308-48B6-954F-A8D751B3CAE6}"/>
    <cellStyle name="Comma 65 2 2 2 2 3 2" xfId="27294" xr:uid="{EF7833F9-FD8D-441F-BF3D-A72A1A7BCF70}"/>
    <cellStyle name="Comma 65 2 2 2 2 3 2 2" xfId="48963" xr:uid="{228ECCA5-760B-4066-B474-5D85C225070C}"/>
    <cellStyle name="Comma 65 2 2 2 2 3 3" xfId="38497" xr:uid="{ACD709CB-6871-4E51-B815-06C87C75B9BF}"/>
    <cellStyle name="Comma 65 2 2 2 2 4" xfId="22062" xr:uid="{A48BA58F-6BF3-4481-AB44-C5A95E010C9E}"/>
    <cellStyle name="Comma 65 2 2 2 2 4 2" xfId="43731" xr:uid="{9AFC1E9E-5C0A-4DEC-8A96-16DB4CAD9BE1}"/>
    <cellStyle name="Comma 65 2 2 2 2 5" xfId="33265" xr:uid="{0A52157A-DEED-44AA-A649-5125F5D72FEB}"/>
    <cellStyle name="Comma 65 2 2 2 3" xfId="10845" xr:uid="{23961F0B-BA9C-447B-9FD4-E7D69F2D20A5}"/>
    <cellStyle name="Comma 65 2 2 2 3 2" xfId="16081" xr:uid="{DEC6AE18-C6F5-4BC1-BBA6-F19478DBFC75}"/>
    <cellStyle name="Comma 65 2 2 2 3 2 2" xfId="26547" xr:uid="{7539948F-EF5A-49FE-A5F1-51C6B9D72B13}"/>
    <cellStyle name="Comma 65 2 2 2 3 2 2 2" xfId="48216" xr:uid="{12074640-2E9B-4BB8-A951-92AE5A6E2763}"/>
    <cellStyle name="Comma 65 2 2 2 3 2 3" xfId="37750" xr:uid="{3DD73347-0947-41C0-A6A4-929DD522B2F4}"/>
    <cellStyle name="Comma 65 2 2 2 3 3" xfId="21315" xr:uid="{D736F0AE-B9C1-48B7-A68A-D702D54D4A59}"/>
    <cellStyle name="Comma 65 2 2 2 3 3 2" xfId="42984" xr:uid="{BF056942-15BF-4D87-85BF-D1F105E5A5C0}"/>
    <cellStyle name="Comma 65 2 2 2 3 4" xfId="32518" xr:uid="{7AA37402-B49C-4591-99B1-8FE6BC9E6C23}"/>
    <cellStyle name="Comma 65 2 2 2 4" xfId="12339" xr:uid="{F21FB064-F48D-4708-BF39-D0545C8F1247}"/>
    <cellStyle name="Comma 65 2 2 2 4 2" xfId="17575" xr:uid="{21913981-1EAC-4472-889E-3560818AFEA9}"/>
    <cellStyle name="Comma 65 2 2 2 4 2 2" xfId="28041" xr:uid="{78623080-7E1A-48BC-81C9-E9816D11FD36}"/>
    <cellStyle name="Comma 65 2 2 2 4 2 2 2" xfId="49710" xr:uid="{47BDB1AF-7B31-4582-95DD-EF21C009F660}"/>
    <cellStyle name="Comma 65 2 2 2 4 2 3" xfId="39244" xr:uid="{BA9FDBF5-718A-4003-A648-3DB1B83DF2E7}"/>
    <cellStyle name="Comma 65 2 2 2 4 3" xfId="22809" xr:uid="{07E1BE67-CD35-4D36-AFE2-5D7723DD11E6}"/>
    <cellStyle name="Comma 65 2 2 2 4 3 2" xfId="44478" xr:uid="{4ABA32DE-A3A7-47B5-BE9D-62BD7A9E2A6C}"/>
    <cellStyle name="Comma 65 2 2 2 4 4" xfId="34012" xr:uid="{EEF0D41E-6001-4B94-8854-84FD0F1F015B}"/>
    <cellStyle name="Comma 65 2 2 2 5" xfId="14582" xr:uid="{E2F5DD2E-3233-4CBA-A371-27F219C064FE}"/>
    <cellStyle name="Comma 65 2 2 2 5 2" xfId="19814" xr:uid="{8A4C42F4-953A-4CC0-9F21-FE232288F462}"/>
    <cellStyle name="Comma 65 2 2 2 5 2 2" xfId="30280" xr:uid="{5A347F1D-AC9B-4F9B-8AB5-C1BD98300E14}"/>
    <cellStyle name="Comma 65 2 2 2 5 2 2 2" xfId="51949" xr:uid="{A51D8E0C-0A5A-4CEA-88C5-94DB7EF89FA2}"/>
    <cellStyle name="Comma 65 2 2 2 5 2 3" xfId="41483" xr:uid="{32CEAC42-8DD0-4FC6-920A-E0C58CD5A199}"/>
    <cellStyle name="Comma 65 2 2 2 5 3" xfId="25048" xr:uid="{DC60C4A4-9FCD-4193-810C-F91040E10C80}"/>
    <cellStyle name="Comma 65 2 2 2 5 3 2" xfId="46717" xr:uid="{124E69F3-4ED8-4CA4-B2E2-0066548A0763}"/>
    <cellStyle name="Comma 65 2 2 2 5 4" xfId="36251" xr:uid="{4A8A4F45-67F2-443B-8169-D3085B74674A}"/>
    <cellStyle name="Comma 65 2 2 2 6" xfId="15335" xr:uid="{5982B3A6-6A1E-45B9-A256-C74080481CFB}"/>
    <cellStyle name="Comma 65 2 2 2 6 2" xfId="25801" xr:uid="{61144797-D7AC-445E-9435-FFE1A84FEEA6}"/>
    <cellStyle name="Comma 65 2 2 2 6 2 2" xfId="47470" xr:uid="{73086B03-E947-4B99-AB11-E0BD3CCB722D}"/>
    <cellStyle name="Comma 65 2 2 2 6 3" xfId="37004" xr:uid="{819609EE-5FF6-4114-B271-A678EA1CEC4A}"/>
    <cellStyle name="Comma 65 2 2 2 7" xfId="20569" xr:uid="{3DFAAC0D-1BB4-4DAC-BD25-9E3C703C2057}"/>
    <cellStyle name="Comma 65 2 2 2 7 2" xfId="42238" xr:uid="{9347D6B4-7EF3-4550-B8FA-8FEB8A1050F3}"/>
    <cellStyle name="Comma 65 2 2 2 8" xfId="31772" xr:uid="{0F92B9E3-7436-4F74-9DCF-B5681C9C8E45}"/>
    <cellStyle name="Comma 65 2 2 3" xfId="13837" xr:uid="{4114F86B-82D1-49EF-80FC-24C757DED6FB}"/>
    <cellStyle name="Comma 65 2 2 3 2" xfId="19069" xr:uid="{E5A56ABC-16EB-46D4-94CB-44AA7E398224}"/>
    <cellStyle name="Comma 65 2 2 3 2 2" xfId="29535" xr:uid="{0AB74653-21F9-4625-870D-189616776D30}"/>
    <cellStyle name="Comma 65 2 2 3 2 2 2" xfId="51204" xr:uid="{A07FB908-E626-4C3B-9DFA-0BE079A70799}"/>
    <cellStyle name="Comma 65 2 2 3 2 3" xfId="40738" xr:uid="{5A4C7154-E3AA-4E3F-9B7D-DD34319F5F6C}"/>
    <cellStyle name="Comma 65 2 2 3 3" xfId="24303" xr:uid="{09D77A22-BF68-49B8-9208-8C262DF479BF}"/>
    <cellStyle name="Comma 65 2 2 3 3 2" xfId="45972" xr:uid="{F1A91D30-4E44-4140-9796-A31B22035707}"/>
    <cellStyle name="Comma 65 2 2 3 4" xfId="35506" xr:uid="{F988E7C5-DE9C-4DD3-9F0E-68B5EC728D73}"/>
    <cellStyle name="Comma 65 2 2 4" xfId="31027" xr:uid="{47156811-50B4-47E1-AF62-32F4EFA468DC}"/>
    <cellStyle name="Comma 65 2 3" xfId="9709" xr:uid="{BBA49D2A-6359-4D97-A8E7-9EBF83019B2F}"/>
    <cellStyle name="Comma 65 2 3 2" xfId="11218" xr:uid="{772EE85C-04C8-4613-AA15-BF2CE5F5FC06}"/>
    <cellStyle name="Comma 65 2 3 2 2" xfId="12712" xr:uid="{A6E1ABD6-1A8D-4048-A769-09F212A10AEA}"/>
    <cellStyle name="Comma 65 2 3 2 2 2" xfId="17948" xr:uid="{9FFA6FFF-563F-418F-90C8-C7DCBFE8CBF6}"/>
    <cellStyle name="Comma 65 2 3 2 2 2 2" xfId="28414" xr:uid="{72EDD8F8-7FB6-454C-819E-116E2987CE72}"/>
    <cellStyle name="Comma 65 2 3 2 2 2 2 2" xfId="50083" xr:uid="{91FE4567-C9F5-486C-B6EB-BD708D740208}"/>
    <cellStyle name="Comma 65 2 3 2 2 2 3" xfId="39617" xr:uid="{81BABC89-7A77-4C2B-8CA2-6B0520CF08CC}"/>
    <cellStyle name="Comma 65 2 3 2 2 3" xfId="23182" xr:uid="{360F7DD9-0947-4CDB-AF22-668BBC289BCD}"/>
    <cellStyle name="Comma 65 2 3 2 2 3 2" xfId="44851" xr:uid="{2FDDAD8C-A14B-4AA4-8B13-2FF0AEB7E9F5}"/>
    <cellStyle name="Comma 65 2 3 2 2 4" xfId="34385" xr:uid="{2142FAF9-2EB1-463B-B8F5-D51A93ECCF90}"/>
    <cellStyle name="Comma 65 2 3 2 3" xfId="16454" xr:uid="{D85E675B-A8E0-4A30-A970-41170B26DF57}"/>
    <cellStyle name="Comma 65 2 3 2 3 2" xfId="26920" xr:uid="{1DBA5647-F8F2-49DC-AFD6-FADCEDF491E1}"/>
    <cellStyle name="Comma 65 2 3 2 3 2 2" xfId="48589" xr:uid="{8AD12A90-9522-490D-93B2-F2375F103F7A}"/>
    <cellStyle name="Comma 65 2 3 2 3 3" xfId="38123" xr:uid="{67AA0FCC-3452-40F8-8821-81AB75C701E2}"/>
    <cellStyle name="Comma 65 2 3 2 4" xfId="21688" xr:uid="{2C0789AF-5A47-49CD-97FE-4A557DFA2FBB}"/>
    <cellStyle name="Comma 65 2 3 2 4 2" xfId="43357" xr:uid="{C4182E89-87B5-4E89-968E-C15FC29E185C}"/>
    <cellStyle name="Comma 65 2 3 2 5" xfId="32891" xr:uid="{6DE894E5-65EF-4195-99F6-9C306B67A60A}"/>
    <cellStyle name="Comma 65 2 3 3" xfId="10471" xr:uid="{58F42FF9-1301-429E-9BEF-E445EAAA2CE7}"/>
    <cellStyle name="Comma 65 2 3 3 2" xfId="15707" xr:uid="{20301FAD-46B0-4465-AE86-387888617B1A}"/>
    <cellStyle name="Comma 65 2 3 3 2 2" xfId="26173" xr:uid="{9137BA75-B2EB-41E8-8EF0-1C8686D5E4E4}"/>
    <cellStyle name="Comma 65 2 3 3 2 2 2" xfId="47842" xr:uid="{AC008CEE-6BB2-4CDB-8446-2A8D0047A3D5}"/>
    <cellStyle name="Comma 65 2 3 3 2 3" xfId="37376" xr:uid="{1EA45F1B-9B65-4CA6-9E51-6A9D9420E634}"/>
    <cellStyle name="Comma 65 2 3 3 3" xfId="20941" xr:uid="{C53C7EFF-8126-4B5F-99FC-1CAAE45A80BD}"/>
    <cellStyle name="Comma 65 2 3 3 3 2" xfId="42610" xr:uid="{23E030F0-C594-470C-B1CC-CA21D9A062A1}"/>
    <cellStyle name="Comma 65 2 3 3 4" xfId="32144" xr:uid="{CCC2D856-5BD9-4774-ACC7-6E840F00D107}"/>
    <cellStyle name="Comma 65 2 3 4" xfId="11965" xr:uid="{B6D8DDFC-CCB4-48D7-8D4A-C439D17391A2}"/>
    <cellStyle name="Comma 65 2 3 4 2" xfId="17201" xr:uid="{FBE894DD-01A5-42B6-AE65-84B482447B5D}"/>
    <cellStyle name="Comma 65 2 3 4 2 2" xfId="27667" xr:uid="{F5C417B4-4F1E-41D2-8E95-D1F0E57A3088}"/>
    <cellStyle name="Comma 65 2 3 4 2 2 2" xfId="49336" xr:uid="{765A6334-282C-4B36-BE13-2FD220292297}"/>
    <cellStyle name="Comma 65 2 3 4 2 3" xfId="38870" xr:uid="{19CFB1BF-9E96-4808-BBE0-4B886D1487B6}"/>
    <cellStyle name="Comma 65 2 3 4 3" xfId="22435" xr:uid="{7F3F90EB-6F62-453B-9446-4B75791ED066}"/>
    <cellStyle name="Comma 65 2 3 4 3 2" xfId="44104" xr:uid="{BC7464E2-8CBE-4D85-9B90-E0F3B0F980D9}"/>
    <cellStyle name="Comma 65 2 3 4 4" xfId="33638" xr:uid="{B4D50F2F-EA37-4DCB-A16F-69BACB3C5B56}"/>
    <cellStyle name="Comma 65 2 3 5" xfId="14208" xr:uid="{9981A0C7-7166-4F1A-8D1C-F91DD35C3A84}"/>
    <cellStyle name="Comma 65 2 3 5 2" xfId="19440" xr:uid="{919B313A-F419-49FC-9BB3-5F4A3FA73303}"/>
    <cellStyle name="Comma 65 2 3 5 2 2" xfId="29906" xr:uid="{8D85FD6D-5F0B-4105-9DDE-7BF1E4930536}"/>
    <cellStyle name="Comma 65 2 3 5 2 2 2" xfId="51575" xr:uid="{F67E19F4-8592-49B4-8055-CB6CCECAB82A}"/>
    <cellStyle name="Comma 65 2 3 5 2 3" xfId="41109" xr:uid="{29F90887-48C3-4045-A6D1-10F4767856F1}"/>
    <cellStyle name="Comma 65 2 3 5 3" xfId="24674" xr:uid="{D64F4EDA-B165-429B-BB75-1F26A90321F1}"/>
    <cellStyle name="Comma 65 2 3 5 3 2" xfId="46343" xr:uid="{DFFFB6F6-3623-4405-9160-6316B2AE340A}"/>
    <cellStyle name="Comma 65 2 3 5 4" xfId="35877" xr:uid="{214509D7-E60E-4379-97FD-B983C4EE6EE0}"/>
    <cellStyle name="Comma 65 2 3 6" xfId="14961" xr:uid="{B4527031-935E-47AF-B9ED-BB4C41887524}"/>
    <cellStyle name="Comma 65 2 3 6 2" xfId="25427" xr:uid="{46B407C9-C37C-4029-8DA2-AF119DD42E6B}"/>
    <cellStyle name="Comma 65 2 3 6 2 2" xfId="47096" xr:uid="{1CEF392B-C6E5-4FEE-9B0B-E16698B75DBA}"/>
    <cellStyle name="Comma 65 2 3 6 3" xfId="36630" xr:uid="{752603FB-F5AE-41C0-BF66-20B0133FC61C}"/>
    <cellStyle name="Comma 65 2 3 7" xfId="20195" xr:uid="{5D3AF6DB-3DC3-49A7-BD55-198AD36098C2}"/>
    <cellStyle name="Comma 65 2 3 7 2" xfId="41864" xr:uid="{8B039487-47F5-42B0-A764-95A758C5F6A8}"/>
    <cellStyle name="Comma 65 2 3 8" xfId="31398" xr:uid="{239BAE48-5AD4-4647-8BFD-4726EB503E92}"/>
    <cellStyle name="Comma 65 2 4" xfId="13466" xr:uid="{0B87AF0C-25FD-49C9-BC69-2B2BC16AE5E2}"/>
    <cellStyle name="Comma 65 2 4 2" xfId="18698" xr:uid="{E1099372-0295-4A56-A00F-3434009EBDE0}"/>
    <cellStyle name="Comma 65 2 4 2 2" xfId="29164" xr:uid="{C20E16F0-DCE5-483E-9D24-BFCCABECA969}"/>
    <cellStyle name="Comma 65 2 4 2 2 2" xfId="50833" xr:uid="{68DAC029-004B-4E5F-B250-1C67C7DEBD64}"/>
    <cellStyle name="Comma 65 2 4 2 3" xfId="40367" xr:uid="{C2C33CD7-4602-46B8-8672-81C34472893D}"/>
    <cellStyle name="Comma 65 2 4 3" xfId="23932" xr:uid="{0102AC92-8AD9-41D9-A777-6779389B02B9}"/>
    <cellStyle name="Comma 65 2 4 3 2" xfId="45601" xr:uid="{974A7401-FEB9-40F5-8954-272200744F09}"/>
    <cellStyle name="Comma 65 2 4 4" xfId="35135" xr:uid="{D301B1CD-856C-4B03-B10F-94CA7DEE5BC3}"/>
    <cellStyle name="Comma 65 2 5" xfId="30656" xr:uid="{AEAC56AD-0460-4723-AFBB-397121453218}"/>
    <cellStyle name="Comma 65 3" xfId="9236" xr:uid="{00000000-0005-0000-0000-0000E7020000}"/>
    <cellStyle name="Comma 65 3 2" xfId="9985" xr:uid="{6E2A6095-39AF-423B-AF2B-C8C23E34D9BB}"/>
    <cellStyle name="Comma 65 3 2 2" xfId="11494" xr:uid="{504EADF1-A4D6-4CF4-B30B-F477EEF98E83}"/>
    <cellStyle name="Comma 65 3 2 2 2" xfId="12988" xr:uid="{F450450A-78E0-498B-BD14-E8DC03A0A018}"/>
    <cellStyle name="Comma 65 3 2 2 2 2" xfId="18224" xr:uid="{2997602D-94B9-4252-B384-0D8E052DF008}"/>
    <cellStyle name="Comma 65 3 2 2 2 2 2" xfId="28690" xr:uid="{C6D71104-74DE-4227-9659-1BF8E7869EB4}"/>
    <cellStyle name="Comma 65 3 2 2 2 2 2 2" xfId="50359" xr:uid="{104D8E44-5BC8-4A12-9003-C5BF921C2FC7}"/>
    <cellStyle name="Comma 65 3 2 2 2 2 3" xfId="39893" xr:uid="{41BF1135-F989-445D-8A71-08C2854F79CB}"/>
    <cellStyle name="Comma 65 3 2 2 2 3" xfId="23458" xr:uid="{D90D8A79-FEB6-4508-A518-FB9D2918DF36}"/>
    <cellStyle name="Comma 65 3 2 2 2 3 2" xfId="45127" xr:uid="{70B639C9-0577-40C8-BF4A-E998B7F4803F}"/>
    <cellStyle name="Comma 65 3 2 2 2 4" xfId="34661" xr:uid="{856569F1-C86D-437F-B960-0650E0F8EFA9}"/>
    <cellStyle name="Comma 65 3 2 2 3" xfId="16730" xr:uid="{21DCBD93-6D49-4ED0-8BCF-EE4FDDEF7414}"/>
    <cellStyle name="Comma 65 3 2 2 3 2" xfId="27196" xr:uid="{6D188340-0A5C-4333-961A-F6A4EA1CB35F}"/>
    <cellStyle name="Comma 65 3 2 2 3 2 2" xfId="48865" xr:uid="{3E67E246-7D56-4EB2-8D68-FB9CA6182CB7}"/>
    <cellStyle name="Comma 65 3 2 2 3 3" xfId="38399" xr:uid="{77BF6828-8669-4AE2-9009-E54A25F9BD9A}"/>
    <cellStyle name="Comma 65 3 2 2 4" xfId="21964" xr:uid="{893C5A86-17D0-4205-8FFD-644EB132E9DB}"/>
    <cellStyle name="Comma 65 3 2 2 4 2" xfId="43633" xr:uid="{8968C160-9A25-40E8-9DA7-09616C4E90C5}"/>
    <cellStyle name="Comma 65 3 2 2 5" xfId="33167" xr:uid="{84F96CF6-8E53-44C2-9B09-CD18CAEE804F}"/>
    <cellStyle name="Comma 65 3 2 3" xfId="10747" xr:uid="{C9E1C328-4FEB-4A4C-943B-D9106335F595}"/>
    <cellStyle name="Comma 65 3 2 3 2" xfId="15983" xr:uid="{13569479-16DE-445D-A118-B890788B1D47}"/>
    <cellStyle name="Comma 65 3 2 3 2 2" xfId="26449" xr:uid="{238F3376-2E12-4480-88B2-AA9FD782C7A4}"/>
    <cellStyle name="Comma 65 3 2 3 2 2 2" xfId="48118" xr:uid="{91B658CD-7E54-4EAD-B758-43162B8F0AA9}"/>
    <cellStyle name="Comma 65 3 2 3 2 3" xfId="37652" xr:uid="{FE5172F2-8A8B-4645-AA9E-C3D4E512B290}"/>
    <cellStyle name="Comma 65 3 2 3 3" xfId="21217" xr:uid="{E55D5EA1-C3B4-4B4A-9A5E-6B849FAF0E97}"/>
    <cellStyle name="Comma 65 3 2 3 3 2" xfId="42886" xr:uid="{3ABAAA9B-5165-44A7-8344-092E813B0F3E}"/>
    <cellStyle name="Comma 65 3 2 3 4" xfId="32420" xr:uid="{8726E525-B004-45EB-95B5-8034693AE7B9}"/>
    <cellStyle name="Comma 65 3 2 4" xfId="12241" xr:uid="{915FF424-5D67-4A7A-9924-362A99630870}"/>
    <cellStyle name="Comma 65 3 2 4 2" xfId="17477" xr:uid="{A1787DF2-DCBB-46F3-8C40-F971DF8117E2}"/>
    <cellStyle name="Comma 65 3 2 4 2 2" xfId="27943" xr:uid="{FDB48EFD-3DA8-43D6-A630-A2B9B903CC8D}"/>
    <cellStyle name="Comma 65 3 2 4 2 2 2" xfId="49612" xr:uid="{9F3D0CDA-7001-4526-863E-0184AD204AA9}"/>
    <cellStyle name="Comma 65 3 2 4 2 3" xfId="39146" xr:uid="{96258A2F-4DC2-4649-B7CC-09EA3024C057}"/>
    <cellStyle name="Comma 65 3 2 4 3" xfId="22711" xr:uid="{FBE72325-614F-4993-A343-BBEF584F4E84}"/>
    <cellStyle name="Comma 65 3 2 4 3 2" xfId="44380" xr:uid="{E567B3F2-5C65-460B-8DE7-3A9BA977298A}"/>
    <cellStyle name="Comma 65 3 2 4 4" xfId="33914" xr:uid="{4C7C786A-AC21-47BF-9991-F61BF8B825BE}"/>
    <cellStyle name="Comma 65 3 2 5" xfId="14484" xr:uid="{730D1DF1-72C3-4BA3-BF4D-5058A3E55DD2}"/>
    <cellStyle name="Comma 65 3 2 5 2" xfId="19716" xr:uid="{B8EEC22A-B452-4C13-B9B6-A3FEC3F20A40}"/>
    <cellStyle name="Comma 65 3 2 5 2 2" xfId="30182" xr:uid="{AE067EDA-1E21-4DED-9EF1-8229EE95C1EE}"/>
    <cellStyle name="Comma 65 3 2 5 2 2 2" xfId="51851" xr:uid="{A84E19AD-329B-466B-9736-B88F6F90B75C}"/>
    <cellStyle name="Comma 65 3 2 5 2 3" xfId="41385" xr:uid="{4127F22D-4FC3-44A3-A2D7-70F1AB2B893D}"/>
    <cellStyle name="Comma 65 3 2 5 3" xfId="24950" xr:uid="{02F5B5DD-5231-4ADB-AC45-D418F6EEA48D}"/>
    <cellStyle name="Comma 65 3 2 5 3 2" xfId="46619" xr:uid="{22D9C6E3-D5D4-474C-82C9-03DDA50F404B}"/>
    <cellStyle name="Comma 65 3 2 5 4" xfId="36153" xr:uid="{1A9B73F0-8F85-4468-B8A4-FFEED4F1062B}"/>
    <cellStyle name="Comma 65 3 2 6" xfId="15237" xr:uid="{138F5A3C-1633-422F-891E-CF9BCBA07F68}"/>
    <cellStyle name="Comma 65 3 2 6 2" xfId="25703" xr:uid="{D3E514E4-4342-4768-A68B-9FF9F0B55901}"/>
    <cellStyle name="Comma 65 3 2 6 2 2" xfId="47372" xr:uid="{EF97189C-DDFA-40ED-8C76-7F2A77056D8B}"/>
    <cellStyle name="Comma 65 3 2 6 3" xfId="36906" xr:uid="{82E171BA-3AE7-449C-9AAA-3D713758EFC1}"/>
    <cellStyle name="Comma 65 3 2 7" xfId="20471" xr:uid="{658C0B93-C555-4C8F-8843-A131AA4486B3}"/>
    <cellStyle name="Comma 65 3 2 7 2" xfId="42140" xr:uid="{50DBBDD1-4935-4F6F-8992-B36A06EF52E1}"/>
    <cellStyle name="Comma 65 3 2 8" xfId="31674" xr:uid="{B6A231E3-0CFE-425E-94D5-1A051427EE4B}"/>
    <cellStyle name="Comma 65 3 3" xfId="13739" xr:uid="{C2F9F43B-1C4C-4C25-9E96-BEB1376CDB16}"/>
    <cellStyle name="Comma 65 3 3 2" xfId="18971" xr:uid="{3C474272-5D89-4BC1-9BD8-7855D48FCC14}"/>
    <cellStyle name="Comma 65 3 3 2 2" xfId="29437" xr:uid="{B7B37004-166D-4AC0-828E-AAB6E28FCFDB}"/>
    <cellStyle name="Comma 65 3 3 2 2 2" xfId="51106" xr:uid="{11A42C6F-865D-493B-B638-B8DC1500D8D9}"/>
    <cellStyle name="Comma 65 3 3 2 3" xfId="40640" xr:uid="{50B988B6-400B-40FE-9C6A-4247400234F2}"/>
    <cellStyle name="Comma 65 3 3 3" xfId="24205" xr:uid="{158F2F85-223B-4435-8E3A-27E447238136}"/>
    <cellStyle name="Comma 65 3 3 3 2" xfId="45874" xr:uid="{02642084-0379-40FB-92F6-624A48E36B4F}"/>
    <cellStyle name="Comma 65 3 3 4" xfId="35408" xr:uid="{C004A322-4025-40F0-97CE-20F5E721B6B5}"/>
    <cellStyle name="Comma 65 3 4" xfId="30929" xr:uid="{316A4404-DCDE-4C66-87C9-5C83AED7104C}"/>
    <cellStyle name="Comma 65 4" xfId="9611" xr:uid="{60D567E6-1388-4FA9-9832-E7D00C648073}"/>
    <cellStyle name="Comma 65 4 2" xfId="11120" xr:uid="{8BA2C254-A566-4447-B3E3-562B17DFC2B9}"/>
    <cellStyle name="Comma 65 4 2 2" xfId="12614" xr:uid="{295D27E8-FF95-4EA7-9BAB-51A88CD0F6ED}"/>
    <cellStyle name="Comma 65 4 2 2 2" xfId="17850" xr:uid="{BEF1CCB9-C098-45CB-A258-1A458D0DB81B}"/>
    <cellStyle name="Comma 65 4 2 2 2 2" xfId="28316" xr:uid="{6D747676-9D6E-48E9-8456-AEC4A77F29FB}"/>
    <cellStyle name="Comma 65 4 2 2 2 2 2" xfId="49985" xr:uid="{3F3A8B31-9C6C-4BC3-B58E-C2C5F520B8A2}"/>
    <cellStyle name="Comma 65 4 2 2 2 3" xfId="39519" xr:uid="{675120EF-9710-42A2-8DD7-9E8A68CC4A89}"/>
    <cellStyle name="Comma 65 4 2 2 3" xfId="23084" xr:uid="{BDC6E90C-645A-4F49-A0F1-31CDDF50DA60}"/>
    <cellStyle name="Comma 65 4 2 2 3 2" xfId="44753" xr:uid="{7C8615BD-B6D0-4895-AB9B-1DE7A7E507B3}"/>
    <cellStyle name="Comma 65 4 2 2 4" xfId="34287" xr:uid="{6BB1A242-8CD7-44F8-9FEE-2A2E8191B550}"/>
    <cellStyle name="Comma 65 4 2 3" xfId="16356" xr:uid="{6B564212-8EE1-47EA-AF2C-E895B3EDAB5C}"/>
    <cellStyle name="Comma 65 4 2 3 2" xfId="26822" xr:uid="{C163F5C0-096A-4E38-858D-74992184FA9C}"/>
    <cellStyle name="Comma 65 4 2 3 2 2" xfId="48491" xr:uid="{FE2334A2-C356-423C-9F11-E7B1D266D7C1}"/>
    <cellStyle name="Comma 65 4 2 3 3" xfId="38025" xr:uid="{67EC7C2F-1758-407B-B93C-1877A8A4A1AB}"/>
    <cellStyle name="Comma 65 4 2 4" xfId="21590" xr:uid="{1DC1D4CD-007C-4BF2-878E-2945FBA5201F}"/>
    <cellStyle name="Comma 65 4 2 4 2" xfId="43259" xr:uid="{E800969C-1C61-4223-8E31-3D3D895BC483}"/>
    <cellStyle name="Comma 65 4 2 5" xfId="32793" xr:uid="{0978A483-74C6-4908-AAB8-FEDC89CD3F3A}"/>
    <cellStyle name="Comma 65 4 3" xfId="10373" xr:uid="{26A2B7C0-D727-40F8-8AE6-4B6C1B56ADDC}"/>
    <cellStyle name="Comma 65 4 3 2" xfId="15609" xr:uid="{D06DE32B-018E-49F2-B0B3-6220FA137845}"/>
    <cellStyle name="Comma 65 4 3 2 2" xfId="26075" xr:uid="{AC040867-41EC-4E71-A84A-2DD4F74EB6CB}"/>
    <cellStyle name="Comma 65 4 3 2 2 2" xfId="47744" xr:uid="{41EAC977-5917-4E89-BE72-5787DEFE7D0E}"/>
    <cellStyle name="Comma 65 4 3 2 3" xfId="37278" xr:uid="{0FB259F8-4DA9-4A03-9A00-F87D611580D7}"/>
    <cellStyle name="Comma 65 4 3 3" xfId="20843" xr:uid="{2BE29391-C198-421B-81FE-732CD79AB526}"/>
    <cellStyle name="Comma 65 4 3 3 2" xfId="42512" xr:uid="{BA0AC27F-4C63-4C8A-AB55-0F32318752E2}"/>
    <cellStyle name="Comma 65 4 3 4" xfId="32046" xr:uid="{9AFEC2A7-0034-4253-B716-D9B500983CDE}"/>
    <cellStyle name="Comma 65 4 4" xfId="11867" xr:uid="{48DD9E48-7C45-4C1E-AF97-12E0DA00AD02}"/>
    <cellStyle name="Comma 65 4 4 2" xfId="17103" xr:uid="{647A5268-4EBF-4CE9-9B13-478201C4875A}"/>
    <cellStyle name="Comma 65 4 4 2 2" xfId="27569" xr:uid="{3105F66D-80BD-488E-9016-4FBFCDF8AF67}"/>
    <cellStyle name="Comma 65 4 4 2 2 2" xfId="49238" xr:uid="{1DE261AC-9906-4607-9FA7-20650C2A30C9}"/>
    <cellStyle name="Comma 65 4 4 2 3" xfId="38772" xr:uid="{97CD726E-0187-4772-8CCE-E4755E4C2988}"/>
    <cellStyle name="Comma 65 4 4 3" xfId="22337" xr:uid="{F206E70C-E3D2-4270-B405-3FE16231F1D7}"/>
    <cellStyle name="Comma 65 4 4 3 2" xfId="44006" xr:uid="{22F50B87-7D2C-44A3-98CF-E7AAF87FD110}"/>
    <cellStyle name="Comma 65 4 4 4" xfId="33540" xr:uid="{D9AC2971-6A70-4391-9443-822205C378B8}"/>
    <cellStyle name="Comma 65 4 5" xfId="14110" xr:uid="{FF736DE3-4D15-46C7-9D7D-08498E981021}"/>
    <cellStyle name="Comma 65 4 5 2" xfId="19342" xr:uid="{B7B5A6EA-6026-4AEB-9DFF-45B576E53708}"/>
    <cellStyle name="Comma 65 4 5 2 2" xfId="29808" xr:uid="{2D1E7699-5448-4757-ADAD-CBB5712D8409}"/>
    <cellStyle name="Comma 65 4 5 2 2 2" xfId="51477" xr:uid="{D5978843-A4CF-4DCD-9B64-6B2CEA588C1C}"/>
    <cellStyle name="Comma 65 4 5 2 3" xfId="41011" xr:uid="{25788C8A-7A2C-41B3-A616-67D8CD74967A}"/>
    <cellStyle name="Comma 65 4 5 3" xfId="24576" xr:uid="{770311A2-3151-4D09-9EAE-56B69D362F60}"/>
    <cellStyle name="Comma 65 4 5 3 2" xfId="46245" xr:uid="{6BD408B2-EC19-4B95-8C48-1148C1DB5253}"/>
    <cellStyle name="Comma 65 4 5 4" xfId="35779" xr:uid="{5A6118BC-2A24-40FF-93AA-23929979404F}"/>
    <cellStyle name="Comma 65 4 6" xfId="14863" xr:uid="{40FCB8BB-3485-457F-850C-1EAEE7736659}"/>
    <cellStyle name="Comma 65 4 6 2" xfId="25329" xr:uid="{DD9D8286-3FDD-432F-86DA-B9D6CAE5B97E}"/>
    <cellStyle name="Comma 65 4 6 2 2" xfId="46998" xr:uid="{EE0E6D7D-D0C1-4103-BF25-2576166322D0}"/>
    <cellStyle name="Comma 65 4 6 3" xfId="36532" xr:uid="{5A9BA5E5-4F0C-4451-BF98-9C842F1F5C53}"/>
    <cellStyle name="Comma 65 4 7" xfId="20097" xr:uid="{5BC89A12-7154-466D-AC76-DAA2B82BD88A}"/>
    <cellStyle name="Comma 65 4 7 2" xfId="41766" xr:uid="{654208DC-0E54-49D7-B289-B0AC843A78D8}"/>
    <cellStyle name="Comma 65 4 8" xfId="31300" xr:uid="{60FFE254-B54C-419D-A558-A12D931602C2}"/>
    <cellStyle name="Comma 65 5" xfId="13368" xr:uid="{EEDB45F6-D112-4014-ACB2-863099518B5E}"/>
    <cellStyle name="Comma 65 5 2" xfId="18600" xr:uid="{B03BC144-1BDF-4155-8227-BEB1F398D95E}"/>
    <cellStyle name="Comma 65 5 2 2" xfId="29066" xr:uid="{FDA8150E-3448-4D7C-8356-B23CF2DBE3FB}"/>
    <cellStyle name="Comma 65 5 2 2 2" xfId="50735" xr:uid="{865F35D2-AFDF-4050-BA14-8368B41C4C28}"/>
    <cellStyle name="Comma 65 5 2 3" xfId="40269" xr:uid="{C67068E5-E411-431B-B5C0-45B14010AEBA}"/>
    <cellStyle name="Comma 65 5 3" xfId="23834" xr:uid="{A8BA808E-CCA1-4E96-AA09-A24E744A857A}"/>
    <cellStyle name="Comma 65 5 3 2" xfId="45503" xr:uid="{769A05EA-1B1A-4607-8374-EC2713F2538B}"/>
    <cellStyle name="Comma 65 5 4" xfId="35037" xr:uid="{19C6B38F-C4E2-4B14-8ECC-383F10E02715}"/>
    <cellStyle name="Comma 65 6" xfId="30558" xr:uid="{A83FFF0C-F631-4645-87A0-4DF92DAFD7A5}"/>
    <cellStyle name="Comma 66" xfId="348" xr:uid="{00000000-0005-0000-0000-0000E8020000}"/>
    <cellStyle name="Comma 66 2" xfId="581" xr:uid="{00000000-0005-0000-0000-0000E9020000}"/>
    <cellStyle name="Comma 66 2 2" xfId="9335" xr:uid="{00000000-0005-0000-0000-0000EA020000}"/>
    <cellStyle name="Comma 66 2 2 2" xfId="10084" xr:uid="{CA9DA583-EE0A-4D76-85E1-9172F83C5B80}"/>
    <cellStyle name="Comma 66 2 2 2 2" xfId="11593" xr:uid="{45EC396B-E230-44D7-8146-B422E6AC589E}"/>
    <cellStyle name="Comma 66 2 2 2 2 2" xfId="13087" xr:uid="{19FD58A9-EA9B-4AD8-8BDB-B49C716429FA}"/>
    <cellStyle name="Comma 66 2 2 2 2 2 2" xfId="18323" xr:uid="{31DCB771-12A0-4713-9C4F-2301E578CF39}"/>
    <cellStyle name="Comma 66 2 2 2 2 2 2 2" xfId="28789" xr:uid="{1BCA70B2-0B20-43F3-9B3B-414C20B01BB5}"/>
    <cellStyle name="Comma 66 2 2 2 2 2 2 2 2" xfId="50458" xr:uid="{50290728-E164-411C-A006-977CFC93EB57}"/>
    <cellStyle name="Comma 66 2 2 2 2 2 2 3" xfId="39992" xr:uid="{7B687558-D24E-4003-9911-64842A7C1DB5}"/>
    <cellStyle name="Comma 66 2 2 2 2 2 3" xfId="23557" xr:uid="{934BD888-FBC7-4802-817A-D2F4151D643A}"/>
    <cellStyle name="Comma 66 2 2 2 2 2 3 2" xfId="45226" xr:uid="{D37ABC21-DC9B-4E92-99F1-FB39A375E229}"/>
    <cellStyle name="Comma 66 2 2 2 2 2 4" xfId="34760" xr:uid="{933CCEA0-50F2-41EC-92ED-2E872E463689}"/>
    <cellStyle name="Comma 66 2 2 2 2 3" xfId="16829" xr:uid="{093B1CB3-84FB-4681-93E8-6B6B9614342A}"/>
    <cellStyle name="Comma 66 2 2 2 2 3 2" xfId="27295" xr:uid="{C0FF9FC0-F663-41FE-93B7-94BB2DBB96E2}"/>
    <cellStyle name="Comma 66 2 2 2 2 3 2 2" xfId="48964" xr:uid="{52AA83DC-26BA-4B5E-BB73-27E72FA300A5}"/>
    <cellStyle name="Comma 66 2 2 2 2 3 3" xfId="38498" xr:uid="{907B958F-A752-4B5F-AFA3-90FEB6637997}"/>
    <cellStyle name="Comma 66 2 2 2 2 4" xfId="22063" xr:uid="{B472740F-5A79-49DD-B67E-D7D353AC0186}"/>
    <cellStyle name="Comma 66 2 2 2 2 4 2" xfId="43732" xr:uid="{0BB2E8E2-C875-45A6-AAB8-53F918D8BA2B}"/>
    <cellStyle name="Comma 66 2 2 2 2 5" xfId="33266" xr:uid="{93EB4EA4-E7C0-4974-BB48-EAAACF448154}"/>
    <cellStyle name="Comma 66 2 2 2 3" xfId="10846" xr:uid="{3B03823F-CF01-41B8-BD0F-7CEAD4224F98}"/>
    <cellStyle name="Comma 66 2 2 2 3 2" xfId="16082" xr:uid="{01D5C265-B0CB-4707-8BBB-61ABA517582F}"/>
    <cellStyle name="Comma 66 2 2 2 3 2 2" xfId="26548" xr:uid="{AEA7BD0E-2BDD-4BCE-8726-4E64B90D5D06}"/>
    <cellStyle name="Comma 66 2 2 2 3 2 2 2" xfId="48217" xr:uid="{DFE78A09-00B7-44A4-9FE6-F18B123AB3F5}"/>
    <cellStyle name="Comma 66 2 2 2 3 2 3" xfId="37751" xr:uid="{2DFBE3E6-8430-4678-8148-AF3F8E73F897}"/>
    <cellStyle name="Comma 66 2 2 2 3 3" xfId="21316" xr:uid="{F91E650C-0A1C-4536-93CF-59CB4A71CB6E}"/>
    <cellStyle name="Comma 66 2 2 2 3 3 2" xfId="42985" xr:uid="{A4A86C9B-2792-410C-BD36-C2D12C0A0D2B}"/>
    <cellStyle name="Comma 66 2 2 2 3 4" xfId="32519" xr:uid="{04F445E1-8E87-476E-8E77-EBA012B34190}"/>
    <cellStyle name="Comma 66 2 2 2 4" xfId="12340" xr:uid="{2935A347-1D57-4C47-B81B-1CA38FDE6283}"/>
    <cellStyle name="Comma 66 2 2 2 4 2" xfId="17576" xr:uid="{33D69F56-A2F6-4D6A-B5CB-74260DAD6562}"/>
    <cellStyle name="Comma 66 2 2 2 4 2 2" xfId="28042" xr:uid="{CEF00AC3-E589-4080-911A-B50B3AE70B2A}"/>
    <cellStyle name="Comma 66 2 2 2 4 2 2 2" xfId="49711" xr:uid="{89A49A24-04B6-4113-945E-074B4ECCDBB1}"/>
    <cellStyle name="Comma 66 2 2 2 4 2 3" xfId="39245" xr:uid="{4BAB4007-1F7C-4114-A174-39197621796F}"/>
    <cellStyle name="Comma 66 2 2 2 4 3" xfId="22810" xr:uid="{28024AD8-F821-4198-B291-7C55C689C8AE}"/>
    <cellStyle name="Comma 66 2 2 2 4 3 2" xfId="44479" xr:uid="{5B210204-DEA9-4204-AE5A-438DE5E25F16}"/>
    <cellStyle name="Comma 66 2 2 2 4 4" xfId="34013" xr:uid="{9AEB9C89-0125-40EB-8280-5551F3B7F09F}"/>
    <cellStyle name="Comma 66 2 2 2 5" xfId="14583" xr:uid="{AD70EE94-41A5-41C6-85F2-29BC60C1D405}"/>
    <cellStyle name="Comma 66 2 2 2 5 2" xfId="19815" xr:uid="{750B2852-3F56-4B68-90BC-A54E66308981}"/>
    <cellStyle name="Comma 66 2 2 2 5 2 2" xfId="30281" xr:uid="{4331659D-473D-41D5-8EF2-CB35FA1186DD}"/>
    <cellStyle name="Comma 66 2 2 2 5 2 2 2" xfId="51950" xr:uid="{B1B18CD2-E034-4AB4-99F0-AC2391C4BDE3}"/>
    <cellStyle name="Comma 66 2 2 2 5 2 3" xfId="41484" xr:uid="{4B725D58-711B-4AF0-816C-0B39162167B6}"/>
    <cellStyle name="Comma 66 2 2 2 5 3" xfId="25049" xr:uid="{01D4D948-9BCA-4675-A707-BC912499E8F7}"/>
    <cellStyle name="Comma 66 2 2 2 5 3 2" xfId="46718" xr:uid="{F1B66971-422B-4AFD-9C27-094DC4D46FF8}"/>
    <cellStyle name="Comma 66 2 2 2 5 4" xfId="36252" xr:uid="{90C8B9AE-08D3-4C11-B6CC-F439E6A61541}"/>
    <cellStyle name="Comma 66 2 2 2 6" xfId="15336" xr:uid="{C8E6876F-7998-48EB-B001-03E3C4B34CCE}"/>
    <cellStyle name="Comma 66 2 2 2 6 2" xfId="25802" xr:uid="{B1E3839D-11A7-4540-B247-6D9C6114678D}"/>
    <cellStyle name="Comma 66 2 2 2 6 2 2" xfId="47471" xr:uid="{012D9C1B-13C4-4CAA-A1EA-3674FF4AC4FA}"/>
    <cellStyle name="Comma 66 2 2 2 6 3" xfId="37005" xr:uid="{CED1FAA9-B788-4237-8982-EDDAD2DB76B5}"/>
    <cellStyle name="Comma 66 2 2 2 7" xfId="20570" xr:uid="{31EEBB51-9F78-4EA9-A3E0-1104BB6068CA}"/>
    <cellStyle name="Comma 66 2 2 2 7 2" xfId="42239" xr:uid="{496A88AD-E8D2-4414-BB4E-03697D601DEF}"/>
    <cellStyle name="Comma 66 2 2 2 8" xfId="31773" xr:uid="{093DF6FC-6D5B-42A0-96A9-8C8C6191333A}"/>
    <cellStyle name="Comma 66 2 2 3" xfId="13838" xr:uid="{53E563AF-CD13-4BA9-940C-8220D36FF7CE}"/>
    <cellStyle name="Comma 66 2 2 3 2" xfId="19070" xr:uid="{AF7DA09E-697F-4B6E-884A-6B0CAA17B311}"/>
    <cellStyle name="Comma 66 2 2 3 2 2" xfId="29536" xr:uid="{B89B28F6-4220-40E2-AD6C-E24804377067}"/>
    <cellStyle name="Comma 66 2 2 3 2 2 2" xfId="51205" xr:uid="{6535B1F5-CA74-4CDE-ABA9-70E715CE68D2}"/>
    <cellStyle name="Comma 66 2 2 3 2 3" xfId="40739" xr:uid="{F8F59578-9408-485F-888F-1E73AFF1B3A3}"/>
    <cellStyle name="Comma 66 2 2 3 3" xfId="24304" xr:uid="{6E3C62C5-1E5A-4405-BAD2-A870EC7C73D7}"/>
    <cellStyle name="Comma 66 2 2 3 3 2" xfId="45973" xr:uid="{088A76F5-AAB4-4E47-A121-66FE791ABBB3}"/>
    <cellStyle name="Comma 66 2 2 3 4" xfId="35507" xr:uid="{ED75270F-FD9C-40CE-B3BF-BA40A2EB47D8}"/>
    <cellStyle name="Comma 66 2 2 4" xfId="31028" xr:uid="{0A32F717-D4A7-4AB2-8CC0-2C4088358FA7}"/>
    <cellStyle name="Comma 66 2 3" xfId="9710" xr:uid="{0F80C28C-A019-4642-AD47-3A1A634CF56C}"/>
    <cellStyle name="Comma 66 2 3 2" xfId="11219" xr:uid="{7BF0C0A7-346F-427F-8DF7-DA31A78D50C6}"/>
    <cellStyle name="Comma 66 2 3 2 2" xfId="12713" xr:uid="{F2796DE1-C752-48E1-9C95-78EBA9E4003C}"/>
    <cellStyle name="Comma 66 2 3 2 2 2" xfId="17949" xr:uid="{04E9DB3B-713F-4E3F-8FB3-C47EED614190}"/>
    <cellStyle name="Comma 66 2 3 2 2 2 2" xfId="28415" xr:uid="{418F7C7C-D25A-4020-B7D4-7F44BB2832F9}"/>
    <cellStyle name="Comma 66 2 3 2 2 2 2 2" xfId="50084" xr:uid="{6A311A29-7D9B-4465-A469-41E8A9DF1CC9}"/>
    <cellStyle name="Comma 66 2 3 2 2 2 3" xfId="39618" xr:uid="{19FAB71B-121E-4624-A5CB-EE53492AED82}"/>
    <cellStyle name="Comma 66 2 3 2 2 3" xfId="23183" xr:uid="{63C0F482-907A-49CC-873B-F2A66337BC65}"/>
    <cellStyle name="Comma 66 2 3 2 2 3 2" xfId="44852" xr:uid="{CDE0A858-9D56-4D42-B97A-395910EB3D2F}"/>
    <cellStyle name="Comma 66 2 3 2 2 4" xfId="34386" xr:uid="{8459B0B2-A684-4076-A21D-3DDD72634983}"/>
    <cellStyle name="Comma 66 2 3 2 3" xfId="16455" xr:uid="{BACB8B77-5F5C-40C2-864B-B28973E48106}"/>
    <cellStyle name="Comma 66 2 3 2 3 2" xfId="26921" xr:uid="{C9BC6ED7-CE37-456E-B768-0B816E0F95B8}"/>
    <cellStyle name="Comma 66 2 3 2 3 2 2" xfId="48590" xr:uid="{1754DA69-FA22-4205-BB8A-A96B1A95F20C}"/>
    <cellStyle name="Comma 66 2 3 2 3 3" xfId="38124" xr:uid="{76BD3034-1972-4897-B241-3E5BBC291EBE}"/>
    <cellStyle name="Comma 66 2 3 2 4" xfId="21689" xr:uid="{E0EF9586-987F-4CFA-8022-D4B951DC440F}"/>
    <cellStyle name="Comma 66 2 3 2 4 2" xfId="43358" xr:uid="{253A37D0-9C55-4E47-9D9A-6F12673B6F5B}"/>
    <cellStyle name="Comma 66 2 3 2 5" xfId="32892" xr:uid="{6168302B-5400-46AA-82BC-B63481296102}"/>
    <cellStyle name="Comma 66 2 3 3" xfId="10472" xr:uid="{5304AAD6-6813-4B34-B92A-66B6C3D95DCF}"/>
    <cellStyle name="Comma 66 2 3 3 2" xfId="15708" xr:uid="{94EA88F4-4E9E-41C9-8925-48D97052F886}"/>
    <cellStyle name="Comma 66 2 3 3 2 2" xfId="26174" xr:uid="{05DE0DAA-53C7-40A5-9377-6F35D41C9E1B}"/>
    <cellStyle name="Comma 66 2 3 3 2 2 2" xfId="47843" xr:uid="{82AC00C4-EEAF-4B5C-8547-A4797EDDA575}"/>
    <cellStyle name="Comma 66 2 3 3 2 3" xfId="37377" xr:uid="{66C614A5-C683-4D7C-9DA7-F9FE1B862D42}"/>
    <cellStyle name="Comma 66 2 3 3 3" xfId="20942" xr:uid="{9CE56923-8BCF-41CB-91BF-E1A784359068}"/>
    <cellStyle name="Comma 66 2 3 3 3 2" xfId="42611" xr:uid="{5FA034C3-6422-48A5-8413-1D1AFE6914E7}"/>
    <cellStyle name="Comma 66 2 3 3 4" xfId="32145" xr:uid="{3D9DC166-6986-43CA-8F4C-D36F3766014D}"/>
    <cellStyle name="Comma 66 2 3 4" xfId="11966" xr:uid="{EB667AED-6FC4-4F22-A317-2DEA2451576F}"/>
    <cellStyle name="Comma 66 2 3 4 2" xfId="17202" xr:uid="{73E06EAF-DD02-4EC2-9C79-A17D86EA993A}"/>
    <cellStyle name="Comma 66 2 3 4 2 2" xfId="27668" xr:uid="{C52342F5-D41A-4D9B-A78B-CA5665B42F5D}"/>
    <cellStyle name="Comma 66 2 3 4 2 2 2" xfId="49337" xr:uid="{56FEF52C-9364-47A4-B0B5-E004BCF07F9E}"/>
    <cellStyle name="Comma 66 2 3 4 2 3" xfId="38871" xr:uid="{3E73549D-94A7-453A-B3CB-B51A143949BC}"/>
    <cellStyle name="Comma 66 2 3 4 3" xfId="22436" xr:uid="{7DF800BB-2ED4-433C-96F9-FCA484729847}"/>
    <cellStyle name="Comma 66 2 3 4 3 2" xfId="44105" xr:uid="{00C81365-5B88-47CB-974A-2079FC338C3C}"/>
    <cellStyle name="Comma 66 2 3 4 4" xfId="33639" xr:uid="{954135F3-8274-4EE4-B28B-206C01204D38}"/>
    <cellStyle name="Comma 66 2 3 5" xfId="14209" xr:uid="{E71F7226-080C-42D2-8951-99D3C0735014}"/>
    <cellStyle name="Comma 66 2 3 5 2" xfId="19441" xr:uid="{ABCC7D0E-76DF-4B29-982B-0D89ACD09224}"/>
    <cellStyle name="Comma 66 2 3 5 2 2" xfId="29907" xr:uid="{B8F00D93-DDF2-4406-9FC9-FD0A653740D3}"/>
    <cellStyle name="Comma 66 2 3 5 2 2 2" xfId="51576" xr:uid="{AE6F8F68-D955-48B0-A4C1-34438CC16723}"/>
    <cellStyle name="Comma 66 2 3 5 2 3" xfId="41110" xr:uid="{0FA93CC8-A822-4990-AEC7-A0ACB07567D8}"/>
    <cellStyle name="Comma 66 2 3 5 3" xfId="24675" xr:uid="{457D8B2B-D6EA-4C39-87FF-2F3300F276AF}"/>
    <cellStyle name="Comma 66 2 3 5 3 2" xfId="46344" xr:uid="{2273EAC7-7954-4179-9237-650D4ABFC153}"/>
    <cellStyle name="Comma 66 2 3 5 4" xfId="35878" xr:uid="{4C2C5445-F465-4C4C-82EF-16F847D23B02}"/>
    <cellStyle name="Comma 66 2 3 6" xfId="14962" xr:uid="{5DA4B5D4-CF21-4B9A-B572-A6A34DBE7E5F}"/>
    <cellStyle name="Comma 66 2 3 6 2" xfId="25428" xr:uid="{E6942FD5-D06E-43F0-9C1F-F6A2A76D6008}"/>
    <cellStyle name="Comma 66 2 3 6 2 2" xfId="47097" xr:uid="{ACEEC5F9-1DD9-4519-8AFD-16E62E9BC563}"/>
    <cellStyle name="Comma 66 2 3 6 3" xfId="36631" xr:uid="{A2D5D9A7-4F90-4AFF-93A0-CFD3CC97E627}"/>
    <cellStyle name="Comma 66 2 3 7" xfId="20196" xr:uid="{869098AD-4BA0-4988-90AE-A8119A8FCC0F}"/>
    <cellStyle name="Comma 66 2 3 7 2" xfId="41865" xr:uid="{36778CF2-1E20-4E60-8B91-39B4DD1AE454}"/>
    <cellStyle name="Comma 66 2 3 8" xfId="31399" xr:uid="{9DA06D5C-3880-4B54-A05F-D7A2B8747AAA}"/>
    <cellStyle name="Comma 66 2 4" xfId="13467" xr:uid="{686DB9FB-0BCA-4A07-B072-75A323FA25CB}"/>
    <cellStyle name="Comma 66 2 4 2" xfId="18699" xr:uid="{66A8B603-BC7C-4A92-9E55-3352BCC49D1C}"/>
    <cellStyle name="Comma 66 2 4 2 2" xfId="29165" xr:uid="{7BA64177-9DC1-41C1-B1AE-31BC6B2EC9A3}"/>
    <cellStyle name="Comma 66 2 4 2 2 2" xfId="50834" xr:uid="{1C264329-7349-43BB-9802-414CB0036954}"/>
    <cellStyle name="Comma 66 2 4 2 3" xfId="40368" xr:uid="{25F48A8E-C2EF-4BBF-8049-64ABE2003A90}"/>
    <cellStyle name="Comma 66 2 4 3" xfId="23933" xr:uid="{E35F32E5-1378-46C3-8A35-1200F1C768EC}"/>
    <cellStyle name="Comma 66 2 4 3 2" xfId="45602" xr:uid="{7077873F-A4AC-420F-B7C3-8ABD42FFFCC7}"/>
    <cellStyle name="Comma 66 2 4 4" xfId="35136" xr:uid="{E1F70022-DE31-45B7-8486-0E9B9FF5B11D}"/>
    <cellStyle name="Comma 66 2 5" xfId="30657" xr:uid="{13EE7B93-6241-462A-A282-75BFCE456347}"/>
    <cellStyle name="Comma 66 3" xfId="9222" xr:uid="{00000000-0005-0000-0000-0000EB020000}"/>
    <cellStyle name="Comma 66 3 2" xfId="9971" xr:uid="{553FB712-2564-41D0-ABD2-33C04C4A3960}"/>
    <cellStyle name="Comma 66 3 2 2" xfId="11480" xr:uid="{2B8926F0-BD80-4679-9FED-3DAF04432439}"/>
    <cellStyle name="Comma 66 3 2 2 2" xfId="12974" xr:uid="{4A7EAB6B-F68A-4BFB-BB48-9DC5B4E3B60D}"/>
    <cellStyle name="Comma 66 3 2 2 2 2" xfId="18210" xr:uid="{5D0B3594-608B-4C00-83A7-F5BCA100F374}"/>
    <cellStyle name="Comma 66 3 2 2 2 2 2" xfId="28676" xr:uid="{C82AC962-B05C-483C-BBA1-07D8A3112B15}"/>
    <cellStyle name="Comma 66 3 2 2 2 2 2 2" xfId="50345" xr:uid="{78088B27-760F-4DD0-A0EC-7F96B504B49E}"/>
    <cellStyle name="Comma 66 3 2 2 2 2 3" xfId="39879" xr:uid="{125FBD36-F476-4220-B336-5A696F51D9CE}"/>
    <cellStyle name="Comma 66 3 2 2 2 3" xfId="23444" xr:uid="{E75D5A6D-D53E-4990-91B6-644944C053CF}"/>
    <cellStyle name="Comma 66 3 2 2 2 3 2" xfId="45113" xr:uid="{1599EB4D-3672-4565-949B-5461F3E80950}"/>
    <cellStyle name="Comma 66 3 2 2 2 4" xfId="34647" xr:uid="{D0F6D198-F8DD-4E49-97D0-AD36BAEBADCE}"/>
    <cellStyle name="Comma 66 3 2 2 3" xfId="16716" xr:uid="{A5723F6A-912C-4277-9062-5DC7323B3399}"/>
    <cellStyle name="Comma 66 3 2 2 3 2" xfId="27182" xr:uid="{220CF63B-6DB8-49E6-85E1-09CEBC7FD822}"/>
    <cellStyle name="Comma 66 3 2 2 3 2 2" xfId="48851" xr:uid="{7A285063-27D9-416E-AAA8-EBECA709D2E0}"/>
    <cellStyle name="Comma 66 3 2 2 3 3" xfId="38385" xr:uid="{FCB446C6-9895-4398-AD4F-17BC37B85EF5}"/>
    <cellStyle name="Comma 66 3 2 2 4" xfId="21950" xr:uid="{ECECEF28-DDE7-4566-9A91-5EB3FD77B127}"/>
    <cellStyle name="Comma 66 3 2 2 4 2" xfId="43619" xr:uid="{9B705D68-EE3A-41E8-9E41-83D2D4655CC4}"/>
    <cellStyle name="Comma 66 3 2 2 5" xfId="33153" xr:uid="{A597F2D6-79EB-412D-AFE1-27A956912557}"/>
    <cellStyle name="Comma 66 3 2 3" xfId="10733" xr:uid="{7A9E9BCF-B37D-4C58-8AD8-9B90D5CE2BEC}"/>
    <cellStyle name="Comma 66 3 2 3 2" xfId="15969" xr:uid="{25EDACCD-53F8-4E55-8E96-40FA18FA3973}"/>
    <cellStyle name="Comma 66 3 2 3 2 2" xfId="26435" xr:uid="{CAF3FAB2-3AC2-4878-BFB9-4B688C7420F7}"/>
    <cellStyle name="Comma 66 3 2 3 2 2 2" xfId="48104" xr:uid="{A15065E2-F675-426E-8EF3-FF5551DE2F60}"/>
    <cellStyle name="Comma 66 3 2 3 2 3" xfId="37638" xr:uid="{22D8D05F-EE52-4C8B-A4B9-BEC59A6E657D}"/>
    <cellStyle name="Comma 66 3 2 3 3" xfId="21203" xr:uid="{31444FD4-884D-4C22-9B0E-3D73126B0993}"/>
    <cellStyle name="Comma 66 3 2 3 3 2" xfId="42872" xr:uid="{610A20DA-AF87-4D5E-B1BB-FCBD326B83D7}"/>
    <cellStyle name="Comma 66 3 2 3 4" xfId="32406" xr:uid="{8758A150-AFC9-489F-9C1F-F58D018FABFB}"/>
    <cellStyle name="Comma 66 3 2 4" xfId="12227" xr:uid="{4E65267D-F0A4-46CD-A5F6-9487018DC5F4}"/>
    <cellStyle name="Comma 66 3 2 4 2" xfId="17463" xr:uid="{46CBB7B2-2B97-42D3-B8C6-76D0EBFF9AB3}"/>
    <cellStyle name="Comma 66 3 2 4 2 2" xfId="27929" xr:uid="{3AEF9296-C917-4A57-A847-5C19232CDBDC}"/>
    <cellStyle name="Comma 66 3 2 4 2 2 2" xfId="49598" xr:uid="{0C594F7C-9E96-45D5-9437-8FA87AF0C2B8}"/>
    <cellStyle name="Comma 66 3 2 4 2 3" xfId="39132" xr:uid="{D854BAF9-6907-4653-958B-088A2D2580DC}"/>
    <cellStyle name="Comma 66 3 2 4 3" xfId="22697" xr:uid="{0DACD19D-852A-42AD-9515-134C150B268A}"/>
    <cellStyle name="Comma 66 3 2 4 3 2" xfId="44366" xr:uid="{BAB00DF8-43C0-4344-8C1D-B5392472D0FE}"/>
    <cellStyle name="Comma 66 3 2 4 4" xfId="33900" xr:uid="{1233EEF3-515B-4564-ACBF-343F71C88506}"/>
    <cellStyle name="Comma 66 3 2 5" xfId="14470" xr:uid="{B35A427A-6130-461B-BD8C-0CF0E57984E6}"/>
    <cellStyle name="Comma 66 3 2 5 2" xfId="19702" xr:uid="{E577FC7F-F152-4727-9AFD-4737801B78AE}"/>
    <cellStyle name="Comma 66 3 2 5 2 2" xfId="30168" xr:uid="{2D2FFA02-4940-4691-A943-F10130CA2742}"/>
    <cellStyle name="Comma 66 3 2 5 2 2 2" xfId="51837" xr:uid="{DBDC1EC6-9FE0-4CA3-BA47-34441DD0C8B1}"/>
    <cellStyle name="Comma 66 3 2 5 2 3" xfId="41371" xr:uid="{1656B05B-7C66-467B-8C02-FDE4511A756E}"/>
    <cellStyle name="Comma 66 3 2 5 3" xfId="24936" xr:uid="{01BB43C1-537F-4F6B-8596-3B60A874AD3B}"/>
    <cellStyle name="Comma 66 3 2 5 3 2" xfId="46605" xr:uid="{B2B631E9-FCAE-427C-A375-18EE1B52C80D}"/>
    <cellStyle name="Comma 66 3 2 5 4" xfId="36139" xr:uid="{B02A5FB9-0A3E-48C6-B7CD-C9439F8D76B7}"/>
    <cellStyle name="Comma 66 3 2 6" xfId="15223" xr:uid="{72ECB759-689F-4B95-A5CF-44536B654091}"/>
    <cellStyle name="Comma 66 3 2 6 2" xfId="25689" xr:uid="{ACCFB936-3778-462B-A5BD-1463CA6824DC}"/>
    <cellStyle name="Comma 66 3 2 6 2 2" xfId="47358" xr:uid="{07B04978-C242-4284-BEF2-5344AD8BF6AC}"/>
    <cellStyle name="Comma 66 3 2 6 3" xfId="36892" xr:uid="{5BEBE787-2DEE-4674-AEB7-16B09EFD13EA}"/>
    <cellStyle name="Comma 66 3 2 7" xfId="20457" xr:uid="{2B85C588-3C6B-4F62-A879-6421FB297508}"/>
    <cellStyle name="Comma 66 3 2 7 2" xfId="42126" xr:uid="{A0C720DA-1137-4910-8644-C5A30C12E6C7}"/>
    <cellStyle name="Comma 66 3 2 8" xfId="31660" xr:uid="{DEBA72DB-9A18-400A-9A13-2B63F68A780B}"/>
    <cellStyle name="Comma 66 3 3" xfId="13725" xr:uid="{461A5052-794E-4634-B12A-522A19F3F3C8}"/>
    <cellStyle name="Comma 66 3 3 2" xfId="18957" xr:uid="{C1D99E88-92FB-47B4-AF3D-222410D51AEF}"/>
    <cellStyle name="Comma 66 3 3 2 2" xfId="29423" xr:uid="{26AEEC6E-E44C-4D3D-BDA5-25C855916814}"/>
    <cellStyle name="Comma 66 3 3 2 2 2" xfId="51092" xr:uid="{F79C4A06-8587-458C-9845-E8884194C7C5}"/>
    <cellStyle name="Comma 66 3 3 2 3" xfId="40626" xr:uid="{6CDBA2FC-78AD-4B53-854E-61E7CEC10205}"/>
    <cellStyle name="Comma 66 3 3 3" xfId="24191" xr:uid="{5CA4ED7F-E7FF-4154-80DE-61B7332DE724}"/>
    <cellStyle name="Comma 66 3 3 3 2" xfId="45860" xr:uid="{9DDC81A5-73EB-4982-82C9-7CB0AE360F02}"/>
    <cellStyle name="Comma 66 3 3 4" xfId="35394" xr:uid="{4D2C2980-296C-48ED-9558-22E9CA485EED}"/>
    <cellStyle name="Comma 66 3 4" xfId="30915" xr:uid="{5171A86E-2585-4643-AB09-ADA82545CC72}"/>
    <cellStyle name="Comma 66 4" xfId="9597" xr:uid="{A12BCE5C-78FE-4551-BB4E-957450291F15}"/>
    <cellStyle name="Comma 66 4 2" xfId="11106" xr:uid="{99436B07-8144-47ED-998C-9AD8DD2F36A1}"/>
    <cellStyle name="Comma 66 4 2 2" xfId="12600" xr:uid="{A9D12ACB-0555-4F5E-A1DC-7CFFB6B895B9}"/>
    <cellStyle name="Comma 66 4 2 2 2" xfId="17836" xr:uid="{B1720416-0514-4B56-8FE8-E58C4C84E26A}"/>
    <cellStyle name="Comma 66 4 2 2 2 2" xfId="28302" xr:uid="{D2FDBFDD-AC71-4A3E-8911-E9F5FB5F3409}"/>
    <cellStyle name="Comma 66 4 2 2 2 2 2" xfId="49971" xr:uid="{A3B3DE8E-5CB3-42D3-9FCF-89363F673320}"/>
    <cellStyle name="Comma 66 4 2 2 2 3" xfId="39505" xr:uid="{CFD4EFB0-FD12-47B0-A30A-E04A3A307B37}"/>
    <cellStyle name="Comma 66 4 2 2 3" xfId="23070" xr:uid="{BE4E73E0-EF05-4670-B1BF-8245F2616A43}"/>
    <cellStyle name="Comma 66 4 2 2 3 2" xfId="44739" xr:uid="{0E2D57D0-D7E0-4570-A214-2501218C1D05}"/>
    <cellStyle name="Comma 66 4 2 2 4" xfId="34273" xr:uid="{B8AF2A55-0F68-4CBE-8FCE-8FF2F62AD1BE}"/>
    <cellStyle name="Comma 66 4 2 3" xfId="16342" xr:uid="{E21E3FD3-FBB2-4748-A680-13EB93EBA772}"/>
    <cellStyle name="Comma 66 4 2 3 2" xfId="26808" xr:uid="{2A47CE32-89DE-43D7-9D7C-971377034C67}"/>
    <cellStyle name="Comma 66 4 2 3 2 2" xfId="48477" xr:uid="{DECEBFF6-70E9-4B36-B728-BDDACBABCC59}"/>
    <cellStyle name="Comma 66 4 2 3 3" xfId="38011" xr:uid="{AE9A7DC3-4C76-417F-A6BA-D07618A4AF69}"/>
    <cellStyle name="Comma 66 4 2 4" xfId="21576" xr:uid="{DB43029F-3542-4133-BB6D-4ACD2E13F228}"/>
    <cellStyle name="Comma 66 4 2 4 2" xfId="43245" xr:uid="{C5D5CEA2-FE7C-484C-A168-B3B3F2684626}"/>
    <cellStyle name="Comma 66 4 2 5" xfId="32779" xr:uid="{7FD9CA1E-95FC-4DAB-86F4-12AEDCFB964C}"/>
    <cellStyle name="Comma 66 4 3" xfId="10359" xr:uid="{786455C5-7A9C-4CBD-94A1-CCB4E05396DB}"/>
    <cellStyle name="Comma 66 4 3 2" xfId="15595" xr:uid="{D816BD3E-6D38-480A-87C9-6244A8DF7DDC}"/>
    <cellStyle name="Comma 66 4 3 2 2" xfId="26061" xr:uid="{5530A0C3-C6CB-4BDB-BE36-2AA52C909868}"/>
    <cellStyle name="Comma 66 4 3 2 2 2" xfId="47730" xr:uid="{2F199AA4-8E06-4045-99BD-1060D1FDACCA}"/>
    <cellStyle name="Comma 66 4 3 2 3" xfId="37264" xr:uid="{1DDDC0DF-F3C8-411F-A612-CB80CF227C6D}"/>
    <cellStyle name="Comma 66 4 3 3" xfId="20829" xr:uid="{80C43C0C-292C-48FE-93C6-4273CD71AA05}"/>
    <cellStyle name="Comma 66 4 3 3 2" xfId="42498" xr:uid="{04FFE234-1F8F-4640-9FFA-87FCA18C4C7F}"/>
    <cellStyle name="Comma 66 4 3 4" xfId="32032" xr:uid="{F14DA134-59CC-41EF-8C0A-D5266021ECEE}"/>
    <cellStyle name="Comma 66 4 4" xfId="11853" xr:uid="{2AB02DC9-9E01-4FFA-88F9-E36CCE837FE6}"/>
    <cellStyle name="Comma 66 4 4 2" xfId="17089" xr:uid="{DD8BBABB-1D6E-4A68-9408-1CF6C3012044}"/>
    <cellStyle name="Comma 66 4 4 2 2" xfId="27555" xr:uid="{5FFBD0BB-60DC-4C4E-BD20-7044A516674C}"/>
    <cellStyle name="Comma 66 4 4 2 2 2" xfId="49224" xr:uid="{C3F73643-BDB2-469E-BA84-F4957971FF01}"/>
    <cellStyle name="Comma 66 4 4 2 3" xfId="38758" xr:uid="{5BB1BAEC-0724-4C67-9C49-48A6BA909E0C}"/>
    <cellStyle name="Comma 66 4 4 3" xfId="22323" xr:uid="{6309E4BB-D12B-43B0-A4DD-66C91764F911}"/>
    <cellStyle name="Comma 66 4 4 3 2" xfId="43992" xr:uid="{8A4BFD8E-8811-4D51-88A5-6822E497B806}"/>
    <cellStyle name="Comma 66 4 4 4" xfId="33526" xr:uid="{A2237733-F2EC-4F72-92C9-DEF6B5D7F362}"/>
    <cellStyle name="Comma 66 4 5" xfId="14096" xr:uid="{76219903-7BB9-4464-9584-D360C0B84FB9}"/>
    <cellStyle name="Comma 66 4 5 2" xfId="19328" xr:uid="{9A5C8034-3AA9-4B39-AB81-5F2ACCB068A5}"/>
    <cellStyle name="Comma 66 4 5 2 2" xfId="29794" xr:uid="{6E3E93B2-DC74-4FF0-B7CF-98E1ABCCAF66}"/>
    <cellStyle name="Comma 66 4 5 2 2 2" xfId="51463" xr:uid="{8E8F2F35-1EA4-444B-8F0F-F27F51853314}"/>
    <cellStyle name="Comma 66 4 5 2 3" xfId="40997" xr:uid="{7319AD3B-3A1D-4024-B94B-D0F3101DDEDE}"/>
    <cellStyle name="Comma 66 4 5 3" xfId="24562" xr:uid="{4A145730-863C-4107-B2A9-39D7D649D924}"/>
    <cellStyle name="Comma 66 4 5 3 2" xfId="46231" xr:uid="{D2978D12-B124-4EE6-936B-80D60FA8D183}"/>
    <cellStyle name="Comma 66 4 5 4" xfId="35765" xr:uid="{EA4280F2-8968-400A-9F7A-7FFE8C963620}"/>
    <cellStyle name="Comma 66 4 6" xfId="14849" xr:uid="{712C4D71-DEE1-4FFC-B0A3-D4C11638EFD5}"/>
    <cellStyle name="Comma 66 4 6 2" xfId="25315" xr:uid="{171733D3-4B3B-4708-BFBF-2F4EC314581E}"/>
    <cellStyle name="Comma 66 4 6 2 2" xfId="46984" xr:uid="{6E22A30F-4A1D-4CB1-83A0-ED60DD2CE6C0}"/>
    <cellStyle name="Comma 66 4 6 3" xfId="36518" xr:uid="{32226684-D8C3-4FB8-B000-1FAD8FBCD08C}"/>
    <cellStyle name="Comma 66 4 7" xfId="20083" xr:uid="{4F0FED45-CA5F-40A8-B08A-CB332C05C63A}"/>
    <cellStyle name="Comma 66 4 7 2" xfId="41752" xr:uid="{77EE5A11-3F24-41D2-BA41-F7B20CB7D918}"/>
    <cellStyle name="Comma 66 4 8" xfId="31286" xr:uid="{C3B5D634-700C-47B2-8EAD-1254E7788092}"/>
    <cellStyle name="Comma 66 5" xfId="13354" xr:uid="{265C08F2-EF64-4FE8-80D8-0DA8E6493DB5}"/>
    <cellStyle name="Comma 66 5 2" xfId="18586" xr:uid="{18F3749C-E433-4D93-B738-94FF94F09894}"/>
    <cellStyle name="Comma 66 5 2 2" xfId="29052" xr:uid="{9898460E-2096-44BA-978B-180DF0FDE35A}"/>
    <cellStyle name="Comma 66 5 2 2 2" xfId="50721" xr:uid="{FE2840CD-A814-4308-947E-E65D6FC67788}"/>
    <cellStyle name="Comma 66 5 2 3" xfId="40255" xr:uid="{269ABD84-B872-4DB2-B41A-BBADEB87C383}"/>
    <cellStyle name="Comma 66 5 3" xfId="23820" xr:uid="{337F3BCC-6780-4980-97EC-84DCA81E076B}"/>
    <cellStyle name="Comma 66 5 3 2" xfId="45489" xr:uid="{AC3246EA-97F6-4395-A911-E006A110219F}"/>
    <cellStyle name="Comma 66 5 4" xfId="35023" xr:uid="{6A82AAB9-1E43-4C82-859A-ED7490D29CAA}"/>
    <cellStyle name="Comma 66 6" xfId="30544" xr:uid="{530032CF-C98C-481D-97DA-BCAEE37553CB}"/>
    <cellStyle name="Comma 67" xfId="346" xr:uid="{00000000-0005-0000-0000-0000EC020000}"/>
    <cellStyle name="Comma 67 2" xfId="582" xr:uid="{00000000-0005-0000-0000-0000ED020000}"/>
    <cellStyle name="Comma 67 2 2" xfId="9336" xr:uid="{00000000-0005-0000-0000-0000EE020000}"/>
    <cellStyle name="Comma 67 2 2 2" xfId="10085" xr:uid="{EE70BEA1-2F6C-4E18-97BD-579E63AB52A8}"/>
    <cellStyle name="Comma 67 2 2 2 2" xfId="11594" xr:uid="{A7DD35FE-1499-4938-B698-D483A11CA875}"/>
    <cellStyle name="Comma 67 2 2 2 2 2" xfId="13088" xr:uid="{A73E09A5-4117-4414-8ACE-A3B556829E64}"/>
    <cellStyle name="Comma 67 2 2 2 2 2 2" xfId="18324" xr:uid="{44EB710A-9130-4198-8FF8-D9EB604D1B2C}"/>
    <cellStyle name="Comma 67 2 2 2 2 2 2 2" xfId="28790" xr:uid="{8FB5DE7A-2483-4C89-B000-3A9DB36208B9}"/>
    <cellStyle name="Comma 67 2 2 2 2 2 2 2 2" xfId="50459" xr:uid="{B3DFDBFE-EE42-4190-AA99-647ADB6703A3}"/>
    <cellStyle name="Comma 67 2 2 2 2 2 2 3" xfId="39993" xr:uid="{138A7C33-4B44-4C5D-B857-7CA4B48428E6}"/>
    <cellStyle name="Comma 67 2 2 2 2 2 3" xfId="23558" xr:uid="{A3EB4082-520B-4879-9F73-B91BC564D040}"/>
    <cellStyle name="Comma 67 2 2 2 2 2 3 2" xfId="45227" xr:uid="{CC86CCB5-F54D-4AC3-B525-59A906091801}"/>
    <cellStyle name="Comma 67 2 2 2 2 2 4" xfId="34761" xr:uid="{A063709C-329A-4DDD-8787-3F1D49DDBE57}"/>
    <cellStyle name="Comma 67 2 2 2 2 3" xfId="16830" xr:uid="{A257E8E8-17BE-4F77-B358-A94818796D8C}"/>
    <cellStyle name="Comma 67 2 2 2 2 3 2" xfId="27296" xr:uid="{CEF164D5-986E-4961-A613-D836F61A9EAA}"/>
    <cellStyle name="Comma 67 2 2 2 2 3 2 2" xfId="48965" xr:uid="{80893208-8F2C-4EEE-98B2-EBCE40699A79}"/>
    <cellStyle name="Comma 67 2 2 2 2 3 3" xfId="38499" xr:uid="{A9DF583E-CAE2-4624-988D-AC9C0594E167}"/>
    <cellStyle name="Comma 67 2 2 2 2 4" xfId="22064" xr:uid="{BAFEF129-53D4-447F-B2A6-38677DE8FD10}"/>
    <cellStyle name="Comma 67 2 2 2 2 4 2" xfId="43733" xr:uid="{C630E918-363C-4853-A925-461E6E7E03CB}"/>
    <cellStyle name="Comma 67 2 2 2 2 5" xfId="33267" xr:uid="{7AE813FA-D3C9-417D-AB15-92AD996FCB9D}"/>
    <cellStyle name="Comma 67 2 2 2 3" xfId="10847" xr:uid="{6760B128-8388-4B28-9022-1C6A68E17446}"/>
    <cellStyle name="Comma 67 2 2 2 3 2" xfId="16083" xr:uid="{00FD9C67-FBDF-468C-AEB2-B4689B70C276}"/>
    <cellStyle name="Comma 67 2 2 2 3 2 2" xfId="26549" xr:uid="{361BE41E-1EED-4FE5-AEB4-50DCECF8380B}"/>
    <cellStyle name="Comma 67 2 2 2 3 2 2 2" xfId="48218" xr:uid="{9E30B1F6-3847-4999-AFF0-26DBF3CC0696}"/>
    <cellStyle name="Comma 67 2 2 2 3 2 3" xfId="37752" xr:uid="{9EBAFC60-779F-448D-B966-4CB95BAFC5E3}"/>
    <cellStyle name="Comma 67 2 2 2 3 3" xfId="21317" xr:uid="{954B8F37-635F-4723-8E2F-7A794FA5A12F}"/>
    <cellStyle name="Comma 67 2 2 2 3 3 2" xfId="42986" xr:uid="{5324795D-5485-4AA5-8B40-942F7B91795D}"/>
    <cellStyle name="Comma 67 2 2 2 3 4" xfId="32520" xr:uid="{18F93651-2EF2-4AAB-8423-73847E8E184C}"/>
    <cellStyle name="Comma 67 2 2 2 4" xfId="12341" xr:uid="{74FE32AA-5A4F-46E1-84C4-80E56A8E3DE1}"/>
    <cellStyle name="Comma 67 2 2 2 4 2" xfId="17577" xr:uid="{9ABD2C87-D610-4B12-B65D-782DA46FB64B}"/>
    <cellStyle name="Comma 67 2 2 2 4 2 2" xfId="28043" xr:uid="{6B3E146F-B8BB-4685-9994-207C049BB6D0}"/>
    <cellStyle name="Comma 67 2 2 2 4 2 2 2" xfId="49712" xr:uid="{02D90E9B-7D01-402D-8A87-FC343CC1F021}"/>
    <cellStyle name="Comma 67 2 2 2 4 2 3" xfId="39246" xr:uid="{BE0BB3C2-0629-4062-8DA6-7A960DD243E3}"/>
    <cellStyle name="Comma 67 2 2 2 4 3" xfId="22811" xr:uid="{97CC2FD8-C313-43BE-BA65-82D579A20A7C}"/>
    <cellStyle name="Comma 67 2 2 2 4 3 2" xfId="44480" xr:uid="{69336C22-BB6D-4660-B074-437B4C48F1AD}"/>
    <cellStyle name="Comma 67 2 2 2 4 4" xfId="34014" xr:uid="{8E1A254E-716F-454E-BCF2-5F11C7C164BE}"/>
    <cellStyle name="Comma 67 2 2 2 5" xfId="14584" xr:uid="{84F96307-6759-4D3F-8394-A757EC0BE481}"/>
    <cellStyle name="Comma 67 2 2 2 5 2" xfId="19816" xr:uid="{885E763A-F75F-48AD-9FA9-315D24D805A1}"/>
    <cellStyle name="Comma 67 2 2 2 5 2 2" xfId="30282" xr:uid="{DC94010E-3947-4953-96E6-EF7023DF043A}"/>
    <cellStyle name="Comma 67 2 2 2 5 2 2 2" xfId="51951" xr:uid="{DA5708CD-688F-4B76-A01C-BC02EBC42B0C}"/>
    <cellStyle name="Comma 67 2 2 2 5 2 3" xfId="41485" xr:uid="{486FD97E-D841-4550-B504-FD7C056C8AC8}"/>
    <cellStyle name="Comma 67 2 2 2 5 3" xfId="25050" xr:uid="{131D112A-7342-4915-A772-6A0C6939F0CD}"/>
    <cellStyle name="Comma 67 2 2 2 5 3 2" xfId="46719" xr:uid="{886C4020-F159-4457-9B64-37CC56DBE24C}"/>
    <cellStyle name="Comma 67 2 2 2 5 4" xfId="36253" xr:uid="{A84D03D9-3E31-496B-BF3D-48AB7B3A4860}"/>
    <cellStyle name="Comma 67 2 2 2 6" xfId="15337" xr:uid="{48B5F8D6-9857-452B-B8F2-FBD036E63AB9}"/>
    <cellStyle name="Comma 67 2 2 2 6 2" xfId="25803" xr:uid="{EBBBAC73-8923-49A5-8078-0DB450E9A74C}"/>
    <cellStyle name="Comma 67 2 2 2 6 2 2" xfId="47472" xr:uid="{AFB76409-41C8-4547-A7F2-843C1DC361E3}"/>
    <cellStyle name="Comma 67 2 2 2 6 3" xfId="37006" xr:uid="{10CBDF2B-426B-4C5B-91FE-62AED310A103}"/>
    <cellStyle name="Comma 67 2 2 2 7" xfId="20571" xr:uid="{5F991602-2F5B-4E12-94AA-382EFB029D4D}"/>
    <cellStyle name="Comma 67 2 2 2 7 2" xfId="42240" xr:uid="{FC350787-676C-47C5-B3B7-9E1DA967006C}"/>
    <cellStyle name="Comma 67 2 2 2 8" xfId="31774" xr:uid="{C93DFFD6-8763-4944-AB65-3C18D923271E}"/>
    <cellStyle name="Comma 67 2 2 3" xfId="13839" xr:uid="{3E0EBC27-8F82-4963-B71A-58982C1161FF}"/>
    <cellStyle name="Comma 67 2 2 3 2" xfId="19071" xr:uid="{C6B0C010-9F58-4F5B-A30A-739F83EE8BE3}"/>
    <cellStyle name="Comma 67 2 2 3 2 2" xfId="29537" xr:uid="{27E48ED0-F7C5-4643-8B74-18BE86BC2EEC}"/>
    <cellStyle name="Comma 67 2 2 3 2 2 2" xfId="51206" xr:uid="{6F357158-3FD0-4E7D-8B51-518F65C46B7E}"/>
    <cellStyle name="Comma 67 2 2 3 2 3" xfId="40740" xr:uid="{A3766667-736F-4172-905F-DD2705C2D880}"/>
    <cellStyle name="Comma 67 2 2 3 3" xfId="24305" xr:uid="{CFED38E5-3854-4473-A8F2-87B2B52C6FBC}"/>
    <cellStyle name="Comma 67 2 2 3 3 2" xfId="45974" xr:uid="{AAEADE95-8FD0-472C-8323-040AFBBDB930}"/>
    <cellStyle name="Comma 67 2 2 3 4" xfId="35508" xr:uid="{B2039074-9F31-4016-B024-A9C4B9F4AA80}"/>
    <cellStyle name="Comma 67 2 2 4" xfId="31029" xr:uid="{B546FA5E-2942-45A9-87D3-9E3D7D1ABA8C}"/>
    <cellStyle name="Comma 67 2 3" xfId="9711" xr:uid="{5E0CC144-D6AB-48E0-B16E-72692296220E}"/>
    <cellStyle name="Comma 67 2 3 2" xfId="11220" xr:uid="{A20B9624-94E0-4B82-9114-4BDCFB164902}"/>
    <cellStyle name="Comma 67 2 3 2 2" xfId="12714" xr:uid="{B19026AC-6D2F-4391-9F8A-C8A9D43AC49A}"/>
    <cellStyle name="Comma 67 2 3 2 2 2" xfId="17950" xr:uid="{3ED3E916-7087-4006-8C58-616224069444}"/>
    <cellStyle name="Comma 67 2 3 2 2 2 2" xfId="28416" xr:uid="{7255850B-99F7-420F-8BD8-7599799EA83B}"/>
    <cellStyle name="Comma 67 2 3 2 2 2 2 2" xfId="50085" xr:uid="{4920007B-BDCC-405C-A23D-4023F2BBFF30}"/>
    <cellStyle name="Comma 67 2 3 2 2 2 3" xfId="39619" xr:uid="{3C62D67D-890E-414A-8689-296C9A68AE12}"/>
    <cellStyle name="Comma 67 2 3 2 2 3" xfId="23184" xr:uid="{1FB7065C-E4FF-4902-9C05-AFDB07BAE3FF}"/>
    <cellStyle name="Comma 67 2 3 2 2 3 2" xfId="44853" xr:uid="{7906372D-7A5D-4E6C-8BFD-11BFE7735D0F}"/>
    <cellStyle name="Comma 67 2 3 2 2 4" xfId="34387" xr:uid="{C0B7E784-8607-4FFF-9AA9-8E97AD639DCC}"/>
    <cellStyle name="Comma 67 2 3 2 3" xfId="16456" xr:uid="{8DD11E95-46D8-49D4-8D90-F6ABFE393D5F}"/>
    <cellStyle name="Comma 67 2 3 2 3 2" xfId="26922" xr:uid="{5F05B2A5-AC80-4ADD-BA23-81D51940577F}"/>
    <cellStyle name="Comma 67 2 3 2 3 2 2" xfId="48591" xr:uid="{C2F518FC-6FEE-40BC-9BBC-BC3E918A2ADD}"/>
    <cellStyle name="Comma 67 2 3 2 3 3" xfId="38125" xr:uid="{DB4533AC-A3F4-4B77-BAA9-3ECF14E2BDFF}"/>
    <cellStyle name="Comma 67 2 3 2 4" xfId="21690" xr:uid="{9978B192-915A-4F46-9EF2-1286997FE847}"/>
    <cellStyle name="Comma 67 2 3 2 4 2" xfId="43359" xr:uid="{C4FA463D-CF66-4414-BED9-AB2AC2B8F09D}"/>
    <cellStyle name="Comma 67 2 3 2 5" xfId="32893" xr:uid="{B8D3292E-5A1E-471C-88B7-1AC8B65C6307}"/>
    <cellStyle name="Comma 67 2 3 3" xfId="10473" xr:uid="{9F118408-0AB8-4127-961B-55238B0A064B}"/>
    <cellStyle name="Comma 67 2 3 3 2" xfId="15709" xr:uid="{30F2EEFB-D399-4705-B891-33138894EC38}"/>
    <cellStyle name="Comma 67 2 3 3 2 2" xfId="26175" xr:uid="{4FA6A144-EF79-4492-808F-B0872091707E}"/>
    <cellStyle name="Comma 67 2 3 3 2 2 2" xfId="47844" xr:uid="{E52599A8-2856-446F-841A-4D76A92A7221}"/>
    <cellStyle name="Comma 67 2 3 3 2 3" xfId="37378" xr:uid="{BA9A34BE-03FA-4065-9E2A-AE7981CB086C}"/>
    <cellStyle name="Comma 67 2 3 3 3" xfId="20943" xr:uid="{783D2724-55BC-49A0-9961-1D4DD2BDDAB5}"/>
    <cellStyle name="Comma 67 2 3 3 3 2" xfId="42612" xr:uid="{F7EC5619-8956-4903-9A7C-EF8E160173C1}"/>
    <cellStyle name="Comma 67 2 3 3 4" xfId="32146" xr:uid="{B75A180B-BDA7-4167-A793-3FDFF5064441}"/>
    <cellStyle name="Comma 67 2 3 4" xfId="11967" xr:uid="{46354C56-31C7-4C1A-88E8-E30CA9ED22DE}"/>
    <cellStyle name="Comma 67 2 3 4 2" xfId="17203" xr:uid="{07D32F72-C0A2-4454-B1EE-D7E14A54DA7E}"/>
    <cellStyle name="Comma 67 2 3 4 2 2" xfId="27669" xr:uid="{499463A0-576A-4205-8DBD-F0ED26C060C4}"/>
    <cellStyle name="Comma 67 2 3 4 2 2 2" xfId="49338" xr:uid="{45AF68F0-22B2-4CD2-ABDC-462275367331}"/>
    <cellStyle name="Comma 67 2 3 4 2 3" xfId="38872" xr:uid="{2764CBD7-96A3-4E01-9092-901A38FE1A8A}"/>
    <cellStyle name="Comma 67 2 3 4 3" xfId="22437" xr:uid="{B318AB5F-2E77-4B22-AB23-F5958C4C2EDD}"/>
    <cellStyle name="Comma 67 2 3 4 3 2" xfId="44106" xr:uid="{EC87565E-4EDE-4AC9-A8C9-BFC92BC3F616}"/>
    <cellStyle name="Comma 67 2 3 4 4" xfId="33640" xr:uid="{EC8BEE17-65F3-4858-ACB4-AC8B09DC5802}"/>
    <cellStyle name="Comma 67 2 3 5" xfId="14210" xr:uid="{20EC342A-E121-43FD-8393-5595177F490B}"/>
    <cellStyle name="Comma 67 2 3 5 2" xfId="19442" xr:uid="{BF36D228-794F-41E2-BCE2-4202AD587C9E}"/>
    <cellStyle name="Comma 67 2 3 5 2 2" xfId="29908" xr:uid="{96C54100-0065-4965-B69B-BF707A8F5B12}"/>
    <cellStyle name="Comma 67 2 3 5 2 2 2" xfId="51577" xr:uid="{C7234D26-5AE0-47B5-9BEA-08ACF1D79BCB}"/>
    <cellStyle name="Comma 67 2 3 5 2 3" xfId="41111" xr:uid="{87DE4BAF-8908-429C-A0F5-388D9AFD681F}"/>
    <cellStyle name="Comma 67 2 3 5 3" xfId="24676" xr:uid="{77810E6F-3B02-4754-9B47-D6618A2945E7}"/>
    <cellStyle name="Comma 67 2 3 5 3 2" xfId="46345" xr:uid="{7CAF90D2-A5DB-43CC-87FF-696F74FA930C}"/>
    <cellStyle name="Comma 67 2 3 5 4" xfId="35879" xr:uid="{DD1B57E0-8C99-4BD1-AA7D-76E96EF66759}"/>
    <cellStyle name="Comma 67 2 3 6" xfId="14963" xr:uid="{9EF76D85-095A-4BD8-8348-3B5C04DC0BED}"/>
    <cellStyle name="Comma 67 2 3 6 2" xfId="25429" xr:uid="{ED79443B-F448-4D5E-B015-63AF927EA0C8}"/>
    <cellStyle name="Comma 67 2 3 6 2 2" xfId="47098" xr:uid="{E9AF8BE9-4803-41C9-9222-D1322D9486B1}"/>
    <cellStyle name="Comma 67 2 3 6 3" xfId="36632" xr:uid="{1E66FBFD-E740-4B21-8E9D-114964711643}"/>
    <cellStyle name="Comma 67 2 3 7" xfId="20197" xr:uid="{E75E5AA4-DDFE-4B1F-999E-8D06B9194587}"/>
    <cellStyle name="Comma 67 2 3 7 2" xfId="41866" xr:uid="{CC56DD4E-ACD8-4994-9AB8-48BE5D4A07E2}"/>
    <cellStyle name="Comma 67 2 3 8" xfId="31400" xr:uid="{133F2FF9-4CD6-4C30-9F87-11506CD893FF}"/>
    <cellStyle name="Comma 67 2 4" xfId="13468" xr:uid="{DC0FE59E-201F-414C-9199-51A2229C92F7}"/>
    <cellStyle name="Comma 67 2 4 2" xfId="18700" xr:uid="{92C2308F-1D4A-48C7-B3C9-CBD1495EC922}"/>
    <cellStyle name="Comma 67 2 4 2 2" xfId="29166" xr:uid="{2AE16F10-7A8C-4D02-AFDA-DC0939E519EC}"/>
    <cellStyle name="Comma 67 2 4 2 2 2" xfId="50835" xr:uid="{E76AF9D1-064D-42F7-A623-31AFAB6DAB80}"/>
    <cellStyle name="Comma 67 2 4 2 3" xfId="40369" xr:uid="{E5E5EFD3-0BB7-412E-8F0C-7C5D49F7CAFD}"/>
    <cellStyle name="Comma 67 2 4 3" xfId="23934" xr:uid="{69174866-7275-4C88-8F8D-E9370912B6A3}"/>
    <cellStyle name="Comma 67 2 4 3 2" xfId="45603" xr:uid="{5607ED64-921C-4E1E-83C1-CE24E2C5A276}"/>
    <cellStyle name="Comma 67 2 4 4" xfId="35137" xr:uid="{263B5EB1-51BD-4FA3-B4BE-C19287E7CA6F}"/>
    <cellStyle name="Comma 67 2 5" xfId="30658" xr:uid="{84D5E891-C3B1-428F-9BBC-594D6127D2CF}"/>
    <cellStyle name="Comma 67 3" xfId="9220" xr:uid="{00000000-0005-0000-0000-0000EF020000}"/>
    <cellStyle name="Comma 67 3 2" xfId="9969" xr:uid="{FA3F675B-9C19-43C6-A5DF-257F4A4EFE07}"/>
    <cellStyle name="Comma 67 3 2 2" xfId="11478" xr:uid="{B7F8909C-10B6-4C05-9820-C3A2773C75D3}"/>
    <cellStyle name="Comma 67 3 2 2 2" xfId="12972" xr:uid="{EC38EB89-880D-4401-B993-F04E571B0AAC}"/>
    <cellStyle name="Comma 67 3 2 2 2 2" xfId="18208" xr:uid="{205A2D94-636A-4675-99D6-973ADB6961D5}"/>
    <cellStyle name="Comma 67 3 2 2 2 2 2" xfId="28674" xr:uid="{B50DA14A-02E4-490A-8A33-25E8460D9D8B}"/>
    <cellStyle name="Comma 67 3 2 2 2 2 2 2" xfId="50343" xr:uid="{C3C8447A-D976-4E5D-AD54-A47B32872815}"/>
    <cellStyle name="Comma 67 3 2 2 2 2 3" xfId="39877" xr:uid="{78B6E112-8D42-490E-8C02-8B3307489361}"/>
    <cellStyle name="Comma 67 3 2 2 2 3" xfId="23442" xr:uid="{D61298D9-1D55-4853-91C5-868012FCD470}"/>
    <cellStyle name="Comma 67 3 2 2 2 3 2" xfId="45111" xr:uid="{8B0DE591-6E6D-4FA2-8154-BA8EEDEA9116}"/>
    <cellStyle name="Comma 67 3 2 2 2 4" xfId="34645" xr:uid="{5A504E6B-7213-4DD2-A879-095A07514557}"/>
    <cellStyle name="Comma 67 3 2 2 3" xfId="16714" xr:uid="{7F4E1B9F-2B0F-48A6-86C5-B184C2405FC4}"/>
    <cellStyle name="Comma 67 3 2 2 3 2" xfId="27180" xr:uid="{2A2AE1B0-FF36-49C2-8A69-57883E3F8535}"/>
    <cellStyle name="Comma 67 3 2 2 3 2 2" xfId="48849" xr:uid="{472B985C-33E1-4C22-919C-6DC215450E01}"/>
    <cellStyle name="Comma 67 3 2 2 3 3" xfId="38383" xr:uid="{DB04FDE3-1AA2-4104-99A5-B9FA6A0BBD2E}"/>
    <cellStyle name="Comma 67 3 2 2 4" xfId="21948" xr:uid="{D7B847AB-14A4-4E1C-800E-AAED9F971656}"/>
    <cellStyle name="Comma 67 3 2 2 4 2" xfId="43617" xr:uid="{C9A6EEB9-4F70-467C-B77F-AC966C6959E5}"/>
    <cellStyle name="Comma 67 3 2 2 5" xfId="33151" xr:uid="{E8B50874-BE34-4708-9A0F-CD7B1BD98DE4}"/>
    <cellStyle name="Comma 67 3 2 3" xfId="10731" xr:uid="{00A8E2BF-A29D-4DCB-AEC0-CEB1C82EB1E5}"/>
    <cellStyle name="Comma 67 3 2 3 2" xfId="15967" xr:uid="{05411544-8D0D-471D-AB57-BEAF4FEE2E54}"/>
    <cellStyle name="Comma 67 3 2 3 2 2" xfId="26433" xr:uid="{E993C54D-7D75-49AD-B2A9-114B0EF894BD}"/>
    <cellStyle name="Comma 67 3 2 3 2 2 2" xfId="48102" xr:uid="{A3618C5F-F735-4BDC-8226-7FD4F1D4E3CD}"/>
    <cellStyle name="Comma 67 3 2 3 2 3" xfId="37636" xr:uid="{EFB0A5B3-5D28-41BF-84CE-65948FEA793A}"/>
    <cellStyle name="Comma 67 3 2 3 3" xfId="21201" xr:uid="{6DC1B01C-DF20-4D43-A8B2-A52EE34F2526}"/>
    <cellStyle name="Comma 67 3 2 3 3 2" xfId="42870" xr:uid="{DACBC0E4-FA85-44E9-87FF-552DFD9D5BAF}"/>
    <cellStyle name="Comma 67 3 2 3 4" xfId="32404" xr:uid="{5B3980BD-BEC8-4AB3-845C-A1DD4F10976D}"/>
    <cellStyle name="Comma 67 3 2 4" xfId="12225" xr:uid="{4A44C6B8-23FE-4BFD-BE01-59B9F8493F6E}"/>
    <cellStyle name="Comma 67 3 2 4 2" xfId="17461" xr:uid="{0F95295E-5DAB-4E6D-A0A5-47A130A5BDE7}"/>
    <cellStyle name="Comma 67 3 2 4 2 2" xfId="27927" xr:uid="{471747FF-066E-4A96-BC34-17AEE9A6B495}"/>
    <cellStyle name="Comma 67 3 2 4 2 2 2" xfId="49596" xr:uid="{1E6ABF47-6C34-499A-A88D-8CED2B97498D}"/>
    <cellStyle name="Comma 67 3 2 4 2 3" xfId="39130" xr:uid="{3AEB0141-6CB6-48BA-936B-62C7AC878EFF}"/>
    <cellStyle name="Comma 67 3 2 4 3" xfId="22695" xr:uid="{9C2304B7-550E-42E4-A091-C79CB2371C4C}"/>
    <cellStyle name="Comma 67 3 2 4 3 2" xfId="44364" xr:uid="{31C3F92D-3FFD-4C0A-BAB1-FABBEB7A2047}"/>
    <cellStyle name="Comma 67 3 2 4 4" xfId="33898" xr:uid="{8AD9E3D1-2B61-4B96-AEFA-05D7B3A80346}"/>
    <cellStyle name="Comma 67 3 2 5" xfId="14468" xr:uid="{91C8F9F9-36B1-4CBE-B486-09A4F8C0AFB7}"/>
    <cellStyle name="Comma 67 3 2 5 2" xfId="19700" xr:uid="{B31C90A2-0ACF-4F99-85F6-C4119DFDE414}"/>
    <cellStyle name="Comma 67 3 2 5 2 2" xfId="30166" xr:uid="{00004861-27B7-419F-8AAF-FAC45BB02C5A}"/>
    <cellStyle name="Comma 67 3 2 5 2 2 2" xfId="51835" xr:uid="{5C0B272C-ED9B-4C8F-9045-660C65EEFF47}"/>
    <cellStyle name="Comma 67 3 2 5 2 3" xfId="41369" xr:uid="{6F412A90-B0D3-4C8D-95B3-897EA71DDC17}"/>
    <cellStyle name="Comma 67 3 2 5 3" xfId="24934" xr:uid="{B68549ED-EAF3-42A2-BE44-5BF44F02F258}"/>
    <cellStyle name="Comma 67 3 2 5 3 2" xfId="46603" xr:uid="{A0125888-38AA-4B96-AB09-31EAF028DE1C}"/>
    <cellStyle name="Comma 67 3 2 5 4" xfId="36137" xr:uid="{ECB96E17-4C34-4EBD-AD78-F3781E09C020}"/>
    <cellStyle name="Comma 67 3 2 6" xfId="15221" xr:uid="{00CCFA37-9E9C-49DA-8A26-D83B07F90498}"/>
    <cellStyle name="Comma 67 3 2 6 2" xfId="25687" xr:uid="{FAF063E6-6852-4004-89A8-6FA9B072C5A5}"/>
    <cellStyle name="Comma 67 3 2 6 2 2" xfId="47356" xr:uid="{965E9E53-0995-47F8-A748-1CA056872D4C}"/>
    <cellStyle name="Comma 67 3 2 6 3" xfId="36890" xr:uid="{32D6A793-2DBD-4645-9C51-69D889C4F444}"/>
    <cellStyle name="Comma 67 3 2 7" xfId="20455" xr:uid="{A9C264C1-1F07-427A-A999-16F236F3AB36}"/>
    <cellStyle name="Comma 67 3 2 7 2" xfId="42124" xr:uid="{4A4FBAA2-4AB9-4B57-8202-B8987F7CC6EC}"/>
    <cellStyle name="Comma 67 3 2 8" xfId="31658" xr:uid="{ECE435B5-109A-4107-A532-61AF90C3E60F}"/>
    <cellStyle name="Comma 67 3 3" xfId="13723" xr:uid="{23DBD617-4431-499F-8FEC-28376F7E6F5E}"/>
    <cellStyle name="Comma 67 3 3 2" xfId="18955" xr:uid="{989F71C3-4165-4BBF-86FF-5C44866A8E92}"/>
    <cellStyle name="Comma 67 3 3 2 2" xfId="29421" xr:uid="{7749AE26-3859-4EFF-A03F-8302D1845491}"/>
    <cellStyle name="Comma 67 3 3 2 2 2" xfId="51090" xr:uid="{3A062368-75A7-4241-9566-82900F9B205E}"/>
    <cellStyle name="Comma 67 3 3 2 3" xfId="40624" xr:uid="{B46A6079-672C-4241-B281-89084C786261}"/>
    <cellStyle name="Comma 67 3 3 3" xfId="24189" xr:uid="{107C4E96-6B25-430F-9F3A-26C2C8BFF139}"/>
    <cellStyle name="Comma 67 3 3 3 2" xfId="45858" xr:uid="{F697DD8A-84A6-4944-8978-AC4462EADCE6}"/>
    <cellStyle name="Comma 67 3 3 4" xfId="35392" xr:uid="{560CBDC8-4619-46DB-B759-19BB07C6FE7E}"/>
    <cellStyle name="Comma 67 3 4" xfId="30913" xr:uid="{208F703C-EA47-4851-A5F6-7FE7F24B64AB}"/>
    <cellStyle name="Comma 67 4" xfId="9595" xr:uid="{A1B59B5C-05DD-4C20-A898-ED8EEBD5BFD9}"/>
    <cellStyle name="Comma 67 4 2" xfId="11104" xr:uid="{9E419D36-0673-4ABC-A564-A4B92B0AECA2}"/>
    <cellStyle name="Comma 67 4 2 2" xfId="12598" xr:uid="{5955E37F-8756-4D8C-8E42-048BE7EE89A7}"/>
    <cellStyle name="Comma 67 4 2 2 2" xfId="17834" xr:uid="{DDA7FBD8-291C-4084-A5B5-0CCD20C465FC}"/>
    <cellStyle name="Comma 67 4 2 2 2 2" xfId="28300" xr:uid="{868C088B-9CD9-49D8-AA39-6162708B563A}"/>
    <cellStyle name="Comma 67 4 2 2 2 2 2" xfId="49969" xr:uid="{EE2AF6AF-7C46-4156-BB9A-772D3FF01767}"/>
    <cellStyle name="Comma 67 4 2 2 2 3" xfId="39503" xr:uid="{06D35706-5568-4F55-BD15-91D0AA8C4869}"/>
    <cellStyle name="Comma 67 4 2 2 3" xfId="23068" xr:uid="{15573A51-7FDD-4C3B-A08E-C8F41FEDE238}"/>
    <cellStyle name="Comma 67 4 2 2 3 2" xfId="44737" xr:uid="{74A17B39-B9D0-400C-B168-191DB7069359}"/>
    <cellStyle name="Comma 67 4 2 2 4" xfId="34271" xr:uid="{1A1B31B5-856B-4FAE-9A35-9A15C2C04C61}"/>
    <cellStyle name="Comma 67 4 2 3" xfId="16340" xr:uid="{5A904FC0-C407-4C92-9C28-45663D92138C}"/>
    <cellStyle name="Comma 67 4 2 3 2" xfId="26806" xr:uid="{FA0738DE-31FB-4012-8BE5-AEDC7CBAB9F1}"/>
    <cellStyle name="Comma 67 4 2 3 2 2" xfId="48475" xr:uid="{2133967D-D33C-4571-B0C5-92F95752727D}"/>
    <cellStyle name="Comma 67 4 2 3 3" xfId="38009" xr:uid="{DF59FB5C-7C86-411E-A77D-EC12665C6213}"/>
    <cellStyle name="Comma 67 4 2 4" xfId="21574" xr:uid="{F6518658-5345-4786-81B2-281C2AD81A3A}"/>
    <cellStyle name="Comma 67 4 2 4 2" xfId="43243" xr:uid="{B39A624A-024A-47B4-89EE-A439D3C43961}"/>
    <cellStyle name="Comma 67 4 2 5" xfId="32777" xr:uid="{793C72E3-E883-48CA-8BC2-7075710C2B2A}"/>
    <cellStyle name="Comma 67 4 3" xfId="10357" xr:uid="{1605F3BA-F728-4FB0-AA3D-B06C108E6A71}"/>
    <cellStyle name="Comma 67 4 3 2" xfId="15593" xr:uid="{47781094-6C5A-462C-B3B3-814457F89360}"/>
    <cellStyle name="Comma 67 4 3 2 2" xfId="26059" xr:uid="{0B096740-ABFE-4D60-9629-4D27A5718D5F}"/>
    <cellStyle name="Comma 67 4 3 2 2 2" xfId="47728" xr:uid="{0B20DA6E-E289-4FB5-8490-0556F79F10BE}"/>
    <cellStyle name="Comma 67 4 3 2 3" xfId="37262" xr:uid="{8EF9C043-9984-4279-BBB3-3469714A80F1}"/>
    <cellStyle name="Comma 67 4 3 3" xfId="20827" xr:uid="{83C839C2-C774-444B-9099-39B4F892C974}"/>
    <cellStyle name="Comma 67 4 3 3 2" xfId="42496" xr:uid="{58F402D3-4E1E-4BAF-8070-C87C3592714E}"/>
    <cellStyle name="Comma 67 4 3 4" xfId="32030" xr:uid="{F80165AD-30AF-4E64-AFFE-F301BB46BD17}"/>
    <cellStyle name="Comma 67 4 4" xfId="11851" xr:uid="{8D02674F-8565-4F9F-9EBF-833AA60B9588}"/>
    <cellStyle name="Comma 67 4 4 2" xfId="17087" xr:uid="{E4696DFD-57CC-4273-87ED-C33F9A9A36FF}"/>
    <cellStyle name="Comma 67 4 4 2 2" xfId="27553" xr:uid="{2F7C4B35-00A0-460E-9432-47D9165D3A54}"/>
    <cellStyle name="Comma 67 4 4 2 2 2" xfId="49222" xr:uid="{CEC74B21-181D-49E9-B181-BFD46250FE85}"/>
    <cellStyle name="Comma 67 4 4 2 3" xfId="38756" xr:uid="{B4002E9E-E17A-451C-A345-28FBF0D18E24}"/>
    <cellStyle name="Comma 67 4 4 3" xfId="22321" xr:uid="{BC636034-55A7-438A-9215-8137D1F8032A}"/>
    <cellStyle name="Comma 67 4 4 3 2" xfId="43990" xr:uid="{85560760-1EE7-424F-99C9-EF74AAE1DF13}"/>
    <cellStyle name="Comma 67 4 4 4" xfId="33524" xr:uid="{16248AAB-9742-405D-913A-562C05A21D87}"/>
    <cellStyle name="Comma 67 4 5" xfId="14094" xr:uid="{1B04AF39-1647-4303-8C28-99E09CF1E211}"/>
    <cellStyle name="Comma 67 4 5 2" xfId="19326" xr:uid="{F8014876-9300-48A6-A2A1-3DCEDDC2720D}"/>
    <cellStyle name="Comma 67 4 5 2 2" xfId="29792" xr:uid="{184254F4-3C55-491E-B107-22A3CE250FBB}"/>
    <cellStyle name="Comma 67 4 5 2 2 2" xfId="51461" xr:uid="{18EDF332-A801-4DB0-9CBD-97EF8737DC5F}"/>
    <cellStyle name="Comma 67 4 5 2 3" xfId="40995" xr:uid="{81EDC3DA-86C3-4E0D-9AA6-07A2B7A67332}"/>
    <cellStyle name="Comma 67 4 5 3" xfId="24560" xr:uid="{59CD6452-BFBF-4603-8F74-F5FCB69DCB66}"/>
    <cellStyle name="Comma 67 4 5 3 2" xfId="46229" xr:uid="{9A77E915-CCE7-4E77-BEED-9E5BA0814A6F}"/>
    <cellStyle name="Comma 67 4 5 4" xfId="35763" xr:uid="{4758D721-F190-42CF-9F0F-E227422B0C02}"/>
    <cellStyle name="Comma 67 4 6" xfId="14847" xr:uid="{45580AE4-2F68-448E-8206-C13DECDDBE28}"/>
    <cellStyle name="Comma 67 4 6 2" xfId="25313" xr:uid="{3002BEC4-EE8C-40DD-BB4D-B106285A42A2}"/>
    <cellStyle name="Comma 67 4 6 2 2" xfId="46982" xr:uid="{5C423FE2-02FD-4F18-BB48-8040AF9FDABE}"/>
    <cellStyle name="Comma 67 4 6 3" xfId="36516" xr:uid="{D9616FDE-C57F-49AB-9AF9-3A612A4A24CD}"/>
    <cellStyle name="Comma 67 4 7" xfId="20081" xr:uid="{D688E98C-0AAD-4F94-B6DB-3F9E630B9235}"/>
    <cellStyle name="Comma 67 4 7 2" xfId="41750" xr:uid="{CC6F5112-D609-448B-B99A-A03DFF36F763}"/>
    <cellStyle name="Comma 67 4 8" xfId="31284" xr:uid="{C34C7A40-FF77-46C2-BB32-E2F818A6D005}"/>
    <cellStyle name="Comma 67 5" xfId="13352" xr:uid="{7419298C-F2B9-45CF-ADD1-7ABE5D62648F}"/>
    <cellStyle name="Comma 67 5 2" xfId="18584" xr:uid="{F48B8FDF-F3D4-4A28-BBA4-E1F634B28DC2}"/>
    <cellStyle name="Comma 67 5 2 2" xfId="29050" xr:uid="{C8249EA9-E623-42F7-9C67-07D419A2B6F9}"/>
    <cellStyle name="Comma 67 5 2 2 2" xfId="50719" xr:uid="{78F45035-F9B1-474E-8D3A-105BCCF99B73}"/>
    <cellStyle name="Comma 67 5 2 3" xfId="40253" xr:uid="{5B8FFE94-F683-407C-AB9B-D12C8D9A45AF}"/>
    <cellStyle name="Comma 67 5 3" xfId="23818" xr:uid="{D961FA30-DCF5-4A67-973B-55F58C0D195A}"/>
    <cellStyle name="Comma 67 5 3 2" xfId="45487" xr:uid="{1B32BE47-F904-45FC-ACE0-F9B3D5357F2E}"/>
    <cellStyle name="Comma 67 5 4" xfId="35021" xr:uid="{66898A5B-16BD-49E8-B543-AAC90201CA27}"/>
    <cellStyle name="Comma 67 6" xfId="30542" xr:uid="{72A83535-3A82-407C-8753-1C70712D78E2}"/>
    <cellStyle name="Comma 68" xfId="352" xr:uid="{00000000-0005-0000-0000-0000F0020000}"/>
    <cellStyle name="Comma 68 2" xfId="583" xr:uid="{00000000-0005-0000-0000-0000F1020000}"/>
    <cellStyle name="Comma 68 2 2" xfId="9337" xr:uid="{00000000-0005-0000-0000-0000F2020000}"/>
    <cellStyle name="Comma 68 2 2 2" xfId="10086" xr:uid="{2CE01A32-DD42-499A-BBE8-DF94B673B9F4}"/>
    <cellStyle name="Comma 68 2 2 2 2" xfId="11595" xr:uid="{9BBA03FA-67DD-48FF-8C30-14FF9CA3F22D}"/>
    <cellStyle name="Comma 68 2 2 2 2 2" xfId="13089" xr:uid="{C8B09492-31A9-49F1-986D-D7FF6F0353E5}"/>
    <cellStyle name="Comma 68 2 2 2 2 2 2" xfId="18325" xr:uid="{CF1704F7-EF9A-40B4-A37D-843765D018BE}"/>
    <cellStyle name="Comma 68 2 2 2 2 2 2 2" xfId="28791" xr:uid="{1D91F967-FCDE-493C-B09F-14FD370966AE}"/>
    <cellStyle name="Comma 68 2 2 2 2 2 2 2 2" xfId="50460" xr:uid="{8B068E68-C801-4F95-A1EB-CE7AF8D1CCDB}"/>
    <cellStyle name="Comma 68 2 2 2 2 2 2 3" xfId="39994" xr:uid="{80F05EBC-6631-460F-A9B6-F1020AB7934F}"/>
    <cellStyle name="Comma 68 2 2 2 2 2 3" xfId="23559" xr:uid="{1DBCFB9D-FBA9-4A09-AAD2-83F55EE26224}"/>
    <cellStyle name="Comma 68 2 2 2 2 2 3 2" xfId="45228" xr:uid="{46CC9F94-70BC-45F0-8A96-D68DDAFA6162}"/>
    <cellStyle name="Comma 68 2 2 2 2 2 4" xfId="34762" xr:uid="{FD9771F7-DF70-4CFB-8ACF-2B99DE9E68F1}"/>
    <cellStyle name="Comma 68 2 2 2 2 3" xfId="16831" xr:uid="{2D7801D9-64B9-4EFE-849D-43B1364258A0}"/>
    <cellStyle name="Comma 68 2 2 2 2 3 2" xfId="27297" xr:uid="{46680C96-D918-4EA1-8479-75DEBC8704D7}"/>
    <cellStyle name="Comma 68 2 2 2 2 3 2 2" xfId="48966" xr:uid="{6A519E35-1854-4DF3-AE63-CD7AF42C2B7F}"/>
    <cellStyle name="Comma 68 2 2 2 2 3 3" xfId="38500" xr:uid="{3128A06B-3692-4B9C-BE50-E26BC3717169}"/>
    <cellStyle name="Comma 68 2 2 2 2 4" xfId="22065" xr:uid="{81D8A84A-AE52-49BF-98F8-463CD5989FC1}"/>
    <cellStyle name="Comma 68 2 2 2 2 4 2" xfId="43734" xr:uid="{CAE198BE-A0B9-4B0D-90A3-BBC3BE8EDDA4}"/>
    <cellStyle name="Comma 68 2 2 2 2 5" xfId="33268" xr:uid="{42177FE6-5DD9-4C3F-8866-CBE18659B479}"/>
    <cellStyle name="Comma 68 2 2 2 3" xfId="10848" xr:uid="{E0C9305F-93CD-4579-A8AB-CC5E8A6BF94D}"/>
    <cellStyle name="Comma 68 2 2 2 3 2" xfId="16084" xr:uid="{D509DD7F-9E13-4646-8D7B-C9EDF837DC16}"/>
    <cellStyle name="Comma 68 2 2 2 3 2 2" xfId="26550" xr:uid="{6077D5A8-560A-412C-9A34-800D54B164F4}"/>
    <cellStyle name="Comma 68 2 2 2 3 2 2 2" xfId="48219" xr:uid="{42A9E26A-E835-4C1A-9438-D09EC1D72E85}"/>
    <cellStyle name="Comma 68 2 2 2 3 2 3" xfId="37753" xr:uid="{C1F5EFBB-61BD-4649-8B4A-CDC597A92366}"/>
    <cellStyle name="Comma 68 2 2 2 3 3" xfId="21318" xr:uid="{EB5A3EA7-4EE5-496F-93B5-8826B6B2383E}"/>
    <cellStyle name="Comma 68 2 2 2 3 3 2" xfId="42987" xr:uid="{B28D9059-44A1-43E4-981D-98BB0C3E9A4E}"/>
    <cellStyle name="Comma 68 2 2 2 3 4" xfId="32521" xr:uid="{A58B1AE5-56D6-4966-887D-A0CC79DEAF1D}"/>
    <cellStyle name="Comma 68 2 2 2 4" xfId="12342" xr:uid="{9D88698E-F4EE-4748-95B8-6CE2F4741C7F}"/>
    <cellStyle name="Comma 68 2 2 2 4 2" xfId="17578" xr:uid="{94BCCFDC-D4A2-4B7A-AB84-35E0FBBDD975}"/>
    <cellStyle name="Comma 68 2 2 2 4 2 2" xfId="28044" xr:uid="{18CB351C-7637-41A7-9B55-F47F104B6714}"/>
    <cellStyle name="Comma 68 2 2 2 4 2 2 2" xfId="49713" xr:uid="{E6F82093-F8B9-4C02-973B-7A66B4C36E27}"/>
    <cellStyle name="Comma 68 2 2 2 4 2 3" xfId="39247" xr:uid="{E3B433B2-5F9D-4E73-92A4-D729E7C8A8D8}"/>
    <cellStyle name="Comma 68 2 2 2 4 3" xfId="22812" xr:uid="{5CDC3F07-18C3-4891-BE25-A16DF4FD7E00}"/>
    <cellStyle name="Comma 68 2 2 2 4 3 2" xfId="44481" xr:uid="{A6638FCE-9F2A-493E-936E-9F7C5EEF2F05}"/>
    <cellStyle name="Comma 68 2 2 2 4 4" xfId="34015" xr:uid="{0C6E9AC1-AEBB-4854-8CB9-AB0762635DA2}"/>
    <cellStyle name="Comma 68 2 2 2 5" xfId="14585" xr:uid="{B95F1DE7-624E-4FE5-B765-0F2C94874111}"/>
    <cellStyle name="Comma 68 2 2 2 5 2" xfId="19817" xr:uid="{F6CBF416-AD49-4B2C-87F8-189337E2E33B}"/>
    <cellStyle name="Comma 68 2 2 2 5 2 2" xfId="30283" xr:uid="{20863A8D-99BA-425E-9B85-BAE847EF0409}"/>
    <cellStyle name="Comma 68 2 2 2 5 2 2 2" xfId="51952" xr:uid="{D62C4599-4518-46BF-9BB2-CE517D313E8C}"/>
    <cellStyle name="Comma 68 2 2 2 5 2 3" xfId="41486" xr:uid="{9FB72793-D59F-4DC7-BF30-AF56508B53EF}"/>
    <cellStyle name="Comma 68 2 2 2 5 3" xfId="25051" xr:uid="{C1938898-F89A-48B6-A759-B03136EDE9D4}"/>
    <cellStyle name="Comma 68 2 2 2 5 3 2" xfId="46720" xr:uid="{95181E9B-F0BA-4E70-B8CB-04C692E422D2}"/>
    <cellStyle name="Comma 68 2 2 2 5 4" xfId="36254" xr:uid="{4645FDC0-BF1A-4522-A448-1A966CCEF68B}"/>
    <cellStyle name="Comma 68 2 2 2 6" xfId="15338" xr:uid="{EA2F09E9-C69E-4180-AA07-22F788D1874E}"/>
    <cellStyle name="Comma 68 2 2 2 6 2" xfId="25804" xr:uid="{113477B8-EB43-4E19-B6AC-587D22F312D3}"/>
    <cellStyle name="Comma 68 2 2 2 6 2 2" xfId="47473" xr:uid="{DD4EC0A9-008F-46E7-AF79-A7E9E4F4F4FE}"/>
    <cellStyle name="Comma 68 2 2 2 6 3" xfId="37007" xr:uid="{3862E429-FF14-4F7D-84CA-97843BC578F2}"/>
    <cellStyle name="Comma 68 2 2 2 7" xfId="20572" xr:uid="{F4F11F5E-089E-425F-AAC8-B3CAB272A3D5}"/>
    <cellStyle name="Comma 68 2 2 2 7 2" xfId="42241" xr:uid="{9CC6F8AF-7ECA-4532-810D-C7712020556D}"/>
    <cellStyle name="Comma 68 2 2 2 8" xfId="31775" xr:uid="{1AD6E0D1-C0D5-40E5-9978-5CD602DA865A}"/>
    <cellStyle name="Comma 68 2 2 3" xfId="13840" xr:uid="{4A949E37-9A05-4CE0-B5F6-C57626A79EDE}"/>
    <cellStyle name="Comma 68 2 2 3 2" xfId="19072" xr:uid="{3ABEAAD9-3071-4AD2-A4BB-E8A218EB8403}"/>
    <cellStyle name="Comma 68 2 2 3 2 2" xfId="29538" xr:uid="{26DEA0AA-4FD3-4E7E-8966-1C9D399E5F87}"/>
    <cellStyle name="Comma 68 2 2 3 2 2 2" xfId="51207" xr:uid="{AF0AA71D-7BAF-4773-8813-827E54EEACF1}"/>
    <cellStyle name="Comma 68 2 2 3 2 3" xfId="40741" xr:uid="{4BCE6708-413A-4AE8-94B0-5D38EDD3EF66}"/>
    <cellStyle name="Comma 68 2 2 3 3" xfId="24306" xr:uid="{51ACDE0A-498B-4608-96B5-18B269C5028E}"/>
    <cellStyle name="Comma 68 2 2 3 3 2" xfId="45975" xr:uid="{CB4ABF50-8127-4707-88B3-4442A14143FD}"/>
    <cellStyle name="Comma 68 2 2 3 4" xfId="35509" xr:uid="{500BB96C-7E25-4DCA-AAA7-2B29ADECC037}"/>
    <cellStyle name="Comma 68 2 2 4" xfId="31030" xr:uid="{CCADA603-B5CA-4A79-AE5B-C61FE776CC63}"/>
    <cellStyle name="Comma 68 2 3" xfId="9712" xr:uid="{B0EF8D02-2E31-4717-8F09-27868AB8BA78}"/>
    <cellStyle name="Comma 68 2 3 2" xfId="11221" xr:uid="{195DB954-CC43-4644-AAF0-02A5047EB11B}"/>
    <cellStyle name="Comma 68 2 3 2 2" xfId="12715" xr:uid="{6D000504-FE0F-4F4F-9B03-7DAD99E4908B}"/>
    <cellStyle name="Comma 68 2 3 2 2 2" xfId="17951" xr:uid="{1AA82986-6F47-49AD-8AD5-9203A7B6AD1C}"/>
    <cellStyle name="Comma 68 2 3 2 2 2 2" xfId="28417" xr:uid="{C250B1F5-A17E-4FB6-971E-7DD5485D008B}"/>
    <cellStyle name="Comma 68 2 3 2 2 2 2 2" xfId="50086" xr:uid="{5BFB1297-7C73-4618-9C85-68D7BEBFD9E8}"/>
    <cellStyle name="Comma 68 2 3 2 2 2 3" xfId="39620" xr:uid="{C07A4B50-02E9-4858-8024-1BEC9AF08EE1}"/>
    <cellStyle name="Comma 68 2 3 2 2 3" xfId="23185" xr:uid="{2E619531-7909-4731-9013-A6E681CD966A}"/>
    <cellStyle name="Comma 68 2 3 2 2 3 2" xfId="44854" xr:uid="{F030D042-C5D6-4B22-9641-7BCDC23E3BAB}"/>
    <cellStyle name="Comma 68 2 3 2 2 4" xfId="34388" xr:uid="{F922CE22-7837-465F-9135-36710646263C}"/>
    <cellStyle name="Comma 68 2 3 2 3" xfId="16457" xr:uid="{0854AEB3-62F6-4910-8039-E68FAC48D9FD}"/>
    <cellStyle name="Comma 68 2 3 2 3 2" xfId="26923" xr:uid="{A2D33837-4A0F-45A4-AB8A-DBBB40235EA4}"/>
    <cellStyle name="Comma 68 2 3 2 3 2 2" xfId="48592" xr:uid="{0BCA5ECF-6AC1-4FD2-80E6-2172B70F301B}"/>
    <cellStyle name="Comma 68 2 3 2 3 3" xfId="38126" xr:uid="{2D7F1814-6729-48B7-9647-F225AF557572}"/>
    <cellStyle name="Comma 68 2 3 2 4" xfId="21691" xr:uid="{B19DA6A9-C374-42E4-A6E9-3194C05EE1C1}"/>
    <cellStyle name="Comma 68 2 3 2 4 2" xfId="43360" xr:uid="{1E94D75D-AA8B-4E5E-95E5-BF4A3FD9BAF2}"/>
    <cellStyle name="Comma 68 2 3 2 5" xfId="32894" xr:uid="{0E1B4955-3FC6-4A46-B48F-B3A52F5935F7}"/>
    <cellStyle name="Comma 68 2 3 3" xfId="10474" xr:uid="{07BEE7C4-867D-437E-9E45-A75A14C81311}"/>
    <cellStyle name="Comma 68 2 3 3 2" xfId="15710" xr:uid="{59BC0F55-1941-4425-8EF6-2A3B9EA013E3}"/>
    <cellStyle name="Comma 68 2 3 3 2 2" xfId="26176" xr:uid="{A27387B6-1E46-4567-9002-D5830E853A28}"/>
    <cellStyle name="Comma 68 2 3 3 2 2 2" xfId="47845" xr:uid="{13822617-A17E-4349-8E55-0BC2D48BDCC0}"/>
    <cellStyle name="Comma 68 2 3 3 2 3" xfId="37379" xr:uid="{543B0C90-16C9-4C76-8DB0-39BF28658590}"/>
    <cellStyle name="Comma 68 2 3 3 3" xfId="20944" xr:uid="{44547B60-360D-47DA-A893-00D7E26FF108}"/>
    <cellStyle name="Comma 68 2 3 3 3 2" xfId="42613" xr:uid="{BC826680-181E-4FD1-A710-B42F7F40E917}"/>
    <cellStyle name="Comma 68 2 3 3 4" xfId="32147" xr:uid="{9B1B8FAE-61C6-439B-A500-1A76DD27C2AB}"/>
    <cellStyle name="Comma 68 2 3 4" xfId="11968" xr:uid="{AE625C71-5B81-45E9-B936-3313BDC13868}"/>
    <cellStyle name="Comma 68 2 3 4 2" xfId="17204" xr:uid="{FB3E963E-1464-4163-8159-533E4C49AB14}"/>
    <cellStyle name="Comma 68 2 3 4 2 2" xfId="27670" xr:uid="{2164393F-C22A-48E0-AB9B-632D4EF939D9}"/>
    <cellStyle name="Comma 68 2 3 4 2 2 2" xfId="49339" xr:uid="{5B7357BB-A033-4703-94AE-327501C840D7}"/>
    <cellStyle name="Comma 68 2 3 4 2 3" xfId="38873" xr:uid="{A7BFDD2D-DD87-4AFF-A54D-46992F1754AA}"/>
    <cellStyle name="Comma 68 2 3 4 3" xfId="22438" xr:uid="{8D16BA5C-4959-4240-A82E-5247C64C0E84}"/>
    <cellStyle name="Comma 68 2 3 4 3 2" xfId="44107" xr:uid="{BE4CB943-98F9-4CAC-A8A1-FC964A48BE5E}"/>
    <cellStyle name="Comma 68 2 3 4 4" xfId="33641" xr:uid="{529D4F9F-B00E-443C-A11C-DD1CE7862FD8}"/>
    <cellStyle name="Comma 68 2 3 5" xfId="14211" xr:uid="{2D690B71-5B86-4362-A3BB-40EF92383736}"/>
    <cellStyle name="Comma 68 2 3 5 2" xfId="19443" xr:uid="{DF63B6A1-5866-4489-BC9A-89B86C0D1C72}"/>
    <cellStyle name="Comma 68 2 3 5 2 2" xfId="29909" xr:uid="{B4CB832B-D4CB-477B-92BE-6EA98CBC1402}"/>
    <cellStyle name="Comma 68 2 3 5 2 2 2" xfId="51578" xr:uid="{D673F89C-C4B4-4322-8C84-38E1ABC41C08}"/>
    <cellStyle name="Comma 68 2 3 5 2 3" xfId="41112" xr:uid="{2E7140D9-2567-4415-8465-CDF616EE39F2}"/>
    <cellStyle name="Comma 68 2 3 5 3" xfId="24677" xr:uid="{9645F6D0-6EE1-430B-AB84-3E47A6104142}"/>
    <cellStyle name="Comma 68 2 3 5 3 2" xfId="46346" xr:uid="{119E53D3-C8F4-4048-A531-9D8F98DE9A2D}"/>
    <cellStyle name="Comma 68 2 3 5 4" xfId="35880" xr:uid="{2D1A1FB5-1690-43C2-846A-7E3E0754BD32}"/>
    <cellStyle name="Comma 68 2 3 6" xfId="14964" xr:uid="{C72EA39A-84C7-4EEB-85B3-B1CE82A0B4B9}"/>
    <cellStyle name="Comma 68 2 3 6 2" xfId="25430" xr:uid="{989D4926-1F06-43B0-8990-BB38194BE6BA}"/>
    <cellStyle name="Comma 68 2 3 6 2 2" xfId="47099" xr:uid="{F24AA7CD-66B1-4C36-A846-83BB092CCFA6}"/>
    <cellStyle name="Comma 68 2 3 6 3" xfId="36633" xr:uid="{9482D536-EC56-4E13-AD25-2661A9FED896}"/>
    <cellStyle name="Comma 68 2 3 7" xfId="20198" xr:uid="{CD80342D-8FCC-4124-A87C-8D633913D0E3}"/>
    <cellStyle name="Comma 68 2 3 7 2" xfId="41867" xr:uid="{7211B629-2F3E-471F-8BD8-A10B4F291FBD}"/>
    <cellStyle name="Comma 68 2 3 8" xfId="31401" xr:uid="{34A74134-ABA4-471A-A13D-1B9CF92D5C3C}"/>
    <cellStyle name="Comma 68 2 4" xfId="13469" xr:uid="{2D1F64E5-7FA1-4072-84FC-CABEB0ED0624}"/>
    <cellStyle name="Comma 68 2 4 2" xfId="18701" xr:uid="{A03FF4AC-5DC9-475A-9DF3-938EBE91397E}"/>
    <cellStyle name="Comma 68 2 4 2 2" xfId="29167" xr:uid="{ABAB6800-F20C-46CF-807A-52A2C1FF3812}"/>
    <cellStyle name="Comma 68 2 4 2 2 2" xfId="50836" xr:uid="{89052242-E0DC-439E-A636-5F79A3C4622E}"/>
    <cellStyle name="Comma 68 2 4 2 3" xfId="40370" xr:uid="{7EEAB951-F8B2-4EB1-9F3E-8E9EE25D9965}"/>
    <cellStyle name="Comma 68 2 4 3" xfId="23935" xr:uid="{3B9C837D-6CF5-4D92-8563-C0B9C9605895}"/>
    <cellStyle name="Comma 68 2 4 3 2" xfId="45604" xr:uid="{2648764A-9AAB-44EB-BD34-288C4FFC9FD6}"/>
    <cellStyle name="Comma 68 2 4 4" xfId="35138" xr:uid="{58E3B9E5-7AA6-4A99-8838-66FD6AC3D263}"/>
    <cellStyle name="Comma 68 2 5" xfId="30659" xr:uid="{9D2393C8-2E41-4FF7-8002-9D8DDD970B9E}"/>
    <cellStyle name="Comma 68 3" xfId="9226" xr:uid="{00000000-0005-0000-0000-0000F3020000}"/>
    <cellStyle name="Comma 68 3 2" xfId="9975" xr:uid="{FA34407B-CE50-466E-A224-BCA03123BF13}"/>
    <cellStyle name="Comma 68 3 2 2" xfId="11484" xr:uid="{E5FBB407-4086-4C0B-BF00-B12EC1DCCA27}"/>
    <cellStyle name="Comma 68 3 2 2 2" xfId="12978" xr:uid="{705D7388-42BA-44AC-B6FF-62C36AA539CC}"/>
    <cellStyle name="Comma 68 3 2 2 2 2" xfId="18214" xr:uid="{6FE30DD6-4108-4785-B4BD-A60308C038B1}"/>
    <cellStyle name="Comma 68 3 2 2 2 2 2" xfId="28680" xr:uid="{AEE77208-2736-4406-B042-FFFD5BFF9D93}"/>
    <cellStyle name="Comma 68 3 2 2 2 2 2 2" xfId="50349" xr:uid="{9F8E8138-AEDA-4A97-BD87-FA5989612D16}"/>
    <cellStyle name="Comma 68 3 2 2 2 2 3" xfId="39883" xr:uid="{09B441E9-95D1-40E2-8EB9-8AD585375E6A}"/>
    <cellStyle name="Comma 68 3 2 2 2 3" xfId="23448" xr:uid="{91F77309-E3D8-4A22-8678-FFF70E742A49}"/>
    <cellStyle name="Comma 68 3 2 2 2 3 2" xfId="45117" xr:uid="{AFBC1D34-01F7-40F4-925F-5C454B0A36DA}"/>
    <cellStyle name="Comma 68 3 2 2 2 4" xfId="34651" xr:uid="{6704AE46-765F-447C-8497-B45225BC3556}"/>
    <cellStyle name="Comma 68 3 2 2 3" xfId="16720" xr:uid="{7E307A46-B405-4640-AE0C-6F5E6569D620}"/>
    <cellStyle name="Comma 68 3 2 2 3 2" xfId="27186" xr:uid="{54CB5641-C7E5-47EF-8771-EF6C2C4B2D3C}"/>
    <cellStyle name="Comma 68 3 2 2 3 2 2" xfId="48855" xr:uid="{559A6552-CF6A-4BF6-9F16-797C3657AEF4}"/>
    <cellStyle name="Comma 68 3 2 2 3 3" xfId="38389" xr:uid="{3948702B-6BED-4874-B90D-0CD9538E7526}"/>
    <cellStyle name="Comma 68 3 2 2 4" xfId="21954" xr:uid="{D718507B-3324-42CF-A171-138AB10336A4}"/>
    <cellStyle name="Comma 68 3 2 2 4 2" xfId="43623" xr:uid="{15D30712-C9C8-45E6-B4B3-1F7B62CCE41D}"/>
    <cellStyle name="Comma 68 3 2 2 5" xfId="33157" xr:uid="{7DAA3AF7-6811-4000-BD4F-8246D8A030FF}"/>
    <cellStyle name="Comma 68 3 2 3" xfId="10737" xr:uid="{CDB8A878-639A-4417-AFA6-34534F5FBF32}"/>
    <cellStyle name="Comma 68 3 2 3 2" xfId="15973" xr:uid="{ED58D850-7AC3-48C0-AB6A-30298667250A}"/>
    <cellStyle name="Comma 68 3 2 3 2 2" xfId="26439" xr:uid="{28D7BB6F-4E8E-4E37-80D9-C2518DCA4E97}"/>
    <cellStyle name="Comma 68 3 2 3 2 2 2" xfId="48108" xr:uid="{C853B211-C664-4106-807B-AD6E17F8BB48}"/>
    <cellStyle name="Comma 68 3 2 3 2 3" xfId="37642" xr:uid="{3EAEA596-3A5D-4B02-B5DA-F67E6A6EC263}"/>
    <cellStyle name="Comma 68 3 2 3 3" xfId="21207" xr:uid="{C35D0506-21F5-4831-8932-B4265AC6F47D}"/>
    <cellStyle name="Comma 68 3 2 3 3 2" xfId="42876" xr:uid="{3DAA9178-95E6-4D66-92EF-2C43F407C989}"/>
    <cellStyle name="Comma 68 3 2 3 4" xfId="32410" xr:uid="{261FF914-ABEF-400C-8FED-6FCF14480FF2}"/>
    <cellStyle name="Comma 68 3 2 4" xfId="12231" xr:uid="{BD0B886B-2C00-4DE5-B71F-890DAE0D36B1}"/>
    <cellStyle name="Comma 68 3 2 4 2" xfId="17467" xr:uid="{177BDFD3-D810-4EFC-92DA-061BED7CFE1E}"/>
    <cellStyle name="Comma 68 3 2 4 2 2" xfId="27933" xr:uid="{34861765-8629-42F5-8FF0-B55A02BE34CA}"/>
    <cellStyle name="Comma 68 3 2 4 2 2 2" xfId="49602" xr:uid="{615712FF-3B9D-4077-84A0-AC716C9CFBF3}"/>
    <cellStyle name="Comma 68 3 2 4 2 3" xfId="39136" xr:uid="{BC38DA8B-4436-49F3-8D87-6C083B84A464}"/>
    <cellStyle name="Comma 68 3 2 4 3" xfId="22701" xr:uid="{BC8B9EE3-E935-4FD0-BD4E-9CDEAF2EA3ED}"/>
    <cellStyle name="Comma 68 3 2 4 3 2" xfId="44370" xr:uid="{2C6B4C79-32EF-4D2A-9294-59A413FC9D83}"/>
    <cellStyle name="Comma 68 3 2 4 4" xfId="33904" xr:uid="{65B3E611-1B02-4659-8D02-054D3D70E80A}"/>
    <cellStyle name="Comma 68 3 2 5" xfId="14474" xr:uid="{0D18B866-A953-4781-A87E-C5C5C323F435}"/>
    <cellStyle name="Comma 68 3 2 5 2" xfId="19706" xr:uid="{EE268500-123B-40E1-BF64-0725CCE1D820}"/>
    <cellStyle name="Comma 68 3 2 5 2 2" xfId="30172" xr:uid="{867108DD-0441-4837-BB37-2C277945B86F}"/>
    <cellStyle name="Comma 68 3 2 5 2 2 2" xfId="51841" xr:uid="{371194B6-C4C0-4212-9B6A-D5379F25B7C3}"/>
    <cellStyle name="Comma 68 3 2 5 2 3" xfId="41375" xr:uid="{A2342265-820C-4B36-BF95-BEF44027382D}"/>
    <cellStyle name="Comma 68 3 2 5 3" xfId="24940" xr:uid="{05BBA62E-2BC8-4F1A-9B42-6A77E57EBE23}"/>
    <cellStyle name="Comma 68 3 2 5 3 2" xfId="46609" xr:uid="{7150AC0B-23DC-4E6E-8F17-16655B3E00C1}"/>
    <cellStyle name="Comma 68 3 2 5 4" xfId="36143" xr:uid="{4D97066B-2E6D-4D0D-80C3-552039EB8EDC}"/>
    <cellStyle name="Comma 68 3 2 6" xfId="15227" xr:uid="{24F71EF6-FE82-498F-934E-6B542BDBD136}"/>
    <cellStyle name="Comma 68 3 2 6 2" xfId="25693" xr:uid="{0773D606-2B92-490E-A910-F28A242D60A6}"/>
    <cellStyle name="Comma 68 3 2 6 2 2" xfId="47362" xr:uid="{9E28EAFD-A772-4409-8E84-EE734985A9C9}"/>
    <cellStyle name="Comma 68 3 2 6 3" xfId="36896" xr:uid="{2AD5FC4D-BAD1-4A39-871B-5602C9AFEB40}"/>
    <cellStyle name="Comma 68 3 2 7" xfId="20461" xr:uid="{68D65DF5-D8E8-4D49-B58B-7B204E78294A}"/>
    <cellStyle name="Comma 68 3 2 7 2" xfId="42130" xr:uid="{EBEBAE0F-C687-4F4B-9A46-BD08597DD551}"/>
    <cellStyle name="Comma 68 3 2 8" xfId="31664" xr:uid="{02F64BA2-61D0-41A5-AFDE-8032F454B9FF}"/>
    <cellStyle name="Comma 68 3 3" xfId="13729" xr:uid="{9EBC2A6F-730C-4D5D-BA6C-BD95A2031A27}"/>
    <cellStyle name="Comma 68 3 3 2" xfId="18961" xr:uid="{8DBD8EF4-5C2C-4993-BE83-8FA7082C793D}"/>
    <cellStyle name="Comma 68 3 3 2 2" xfId="29427" xr:uid="{EA902C9F-1302-4D06-B86D-4916082E9835}"/>
    <cellStyle name="Comma 68 3 3 2 2 2" xfId="51096" xr:uid="{16061F69-1C8E-464C-A7A5-8B1E1F216D85}"/>
    <cellStyle name="Comma 68 3 3 2 3" xfId="40630" xr:uid="{6405959B-D7C8-45D5-BB76-4D3087828DCE}"/>
    <cellStyle name="Comma 68 3 3 3" xfId="24195" xr:uid="{8D06955F-FE2C-49FB-A3C5-1353C8C7E5AE}"/>
    <cellStyle name="Comma 68 3 3 3 2" xfId="45864" xr:uid="{57CBFF3B-A02E-4F80-A10E-EB5B39790AC8}"/>
    <cellStyle name="Comma 68 3 3 4" xfId="35398" xr:uid="{B9A419F5-492C-4577-94D7-08714F094EA1}"/>
    <cellStyle name="Comma 68 3 4" xfId="30919" xr:uid="{1EB4DE6F-9F42-4976-AD78-F51FAE1B70E2}"/>
    <cellStyle name="Comma 68 4" xfId="9601" xr:uid="{99A3C3CB-C33C-4AD0-A4F9-B34C148A348A}"/>
    <cellStyle name="Comma 68 4 2" xfId="11110" xr:uid="{1BA67E7F-40F1-45A8-A301-D45F439E10C9}"/>
    <cellStyle name="Comma 68 4 2 2" xfId="12604" xr:uid="{01927ABC-53CA-4B09-8A46-5F5832DC25C1}"/>
    <cellStyle name="Comma 68 4 2 2 2" xfId="17840" xr:uid="{599B84FB-7B47-4E68-A2EA-B832728505E2}"/>
    <cellStyle name="Comma 68 4 2 2 2 2" xfId="28306" xr:uid="{4BCCF885-95A5-4D82-A991-B3E288950384}"/>
    <cellStyle name="Comma 68 4 2 2 2 2 2" xfId="49975" xr:uid="{5D8D8608-4D0E-4657-A13E-383FCC09DC73}"/>
    <cellStyle name="Comma 68 4 2 2 2 3" xfId="39509" xr:uid="{AE690947-430E-4A58-85B7-6E42B70865CD}"/>
    <cellStyle name="Comma 68 4 2 2 3" xfId="23074" xr:uid="{AB294069-1C67-41A0-8847-4BC91303155E}"/>
    <cellStyle name="Comma 68 4 2 2 3 2" xfId="44743" xr:uid="{59A9DDED-F606-49E7-BD49-7AEDB359EEC8}"/>
    <cellStyle name="Comma 68 4 2 2 4" xfId="34277" xr:uid="{E2F7B492-2704-426F-B1D9-60C0569A62AB}"/>
    <cellStyle name="Comma 68 4 2 3" xfId="16346" xr:uid="{AD2937B9-8545-42B3-8357-691ACC346BC3}"/>
    <cellStyle name="Comma 68 4 2 3 2" xfId="26812" xr:uid="{2E497466-D541-4DE8-BCAE-333E7F964797}"/>
    <cellStyle name="Comma 68 4 2 3 2 2" xfId="48481" xr:uid="{F4BFDBE6-BE92-4182-B524-327F33B0F030}"/>
    <cellStyle name="Comma 68 4 2 3 3" xfId="38015" xr:uid="{0E7FADA9-42D4-4314-83BC-D74D35ED9E7D}"/>
    <cellStyle name="Comma 68 4 2 4" xfId="21580" xr:uid="{B75CA1EC-A071-4A83-B5DF-D55B9E7F9CF3}"/>
    <cellStyle name="Comma 68 4 2 4 2" xfId="43249" xr:uid="{7B96C1F5-DF6B-405D-9510-906CA01C1AD4}"/>
    <cellStyle name="Comma 68 4 2 5" xfId="32783" xr:uid="{A02EAA62-4B90-406A-8888-0448282ABD57}"/>
    <cellStyle name="Comma 68 4 3" xfId="10363" xr:uid="{0B773823-DA5E-409C-B5CD-5DDC9B6B2868}"/>
    <cellStyle name="Comma 68 4 3 2" xfId="15599" xr:uid="{4FC29133-AD3E-468A-BA00-C984CF5AA92A}"/>
    <cellStyle name="Comma 68 4 3 2 2" xfId="26065" xr:uid="{BB9F8B87-1813-4FFA-AB6E-55FBC035120C}"/>
    <cellStyle name="Comma 68 4 3 2 2 2" xfId="47734" xr:uid="{DC992FED-F24D-4FE9-90AE-2624970D61D4}"/>
    <cellStyle name="Comma 68 4 3 2 3" xfId="37268" xr:uid="{FA0BC8DF-690A-456A-97F1-3C4ACEC0C81F}"/>
    <cellStyle name="Comma 68 4 3 3" xfId="20833" xr:uid="{75668372-B5FD-43B6-90F6-BBBB1BBC984E}"/>
    <cellStyle name="Comma 68 4 3 3 2" xfId="42502" xr:uid="{9BEE821C-8A7A-453C-8592-20B6A0A4949F}"/>
    <cellStyle name="Comma 68 4 3 4" xfId="32036" xr:uid="{9772AFE2-B6C1-4769-9895-AEB56E342423}"/>
    <cellStyle name="Comma 68 4 4" xfId="11857" xr:uid="{A3E67CF5-1BAC-4036-A0A8-D77A220F20C3}"/>
    <cellStyle name="Comma 68 4 4 2" xfId="17093" xr:uid="{8DD73239-81C5-4FB6-86DE-2897066273C0}"/>
    <cellStyle name="Comma 68 4 4 2 2" xfId="27559" xr:uid="{EE2C19D9-8B10-4E34-B7D5-EDB1D9F77559}"/>
    <cellStyle name="Comma 68 4 4 2 2 2" xfId="49228" xr:uid="{146C4234-B847-4519-890D-B06BDCA5C66A}"/>
    <cellStyle name="Comma 68 4 4 2 3" xfId="38762" xr:uid="{9D509B67-C171-465F-B906-C239485E3FC5}"/>
    <cellStyle name="Comma 68 4 4 3" xfId="22327" xr:uid="{A30D0C80-5618-4657-978D-99709A10EE20}"/>
    <cellStyle name="Comma 68 4 4 3 2" xfId="43996" xr:uid="{2FFFD014-56DD-437F-8FB0-1146A8287115}"/>
    <cellStyle name="Comma 68 4 4 4" xfId="33530" xr:uid="{3FA6A95F-3E93-442D-9E77-8A6401D06CC6}"/>
    <cellStyle name="Comma 68 4 5" xfId="14100" xr:uid="{FF716A4B-6F36-4D68-AF12-255BE90AFE8A}"/>
    <cellStyle name="Comma 68 4 5 2" xfId="19332" xr:uid="{366370FB-4E44-4F94-9E18-C70E41856890}"/>
    <cellStyle name="Comma 68 4 5 2 2" xfId="29798" xr:uid="{16BEFABF-2B59-413E-A8DC-0785324B4358}"/>
    <cellStyle name="Comma 68 4 5 2 2 2" xfId="51467" xr:uid="{E9A5BEBF-0569-4F4D-B47A-43859F9FA98D}"/>
    <cellStyle name="Comma 68 4 5 2 3" xfId="41001" xr:uid="{39821A21-6159-46EA-B5EF-A018D5081776}"/>
    <cellStyle name="Comma 68 4 5 3" xfId="24566" xr:uid="{7BDD9D66-55DA-4C13-BCBF-2CFC4C0DD75E}"/>
    <cellStyle name="Comma 68 4 5 3 2" xfId="46235" xr:uid="{3FA775E8-345C-4F9B-A450-4945D1A21B29}"/>
    <cellStyle name="Comma 68 4 5 4" xfId="35769" xr:uid="{DB40D9FB-AB7D-454A-BC81-D2851F6A7761}"/>
    <cellStyle name="Comma 68 4 6" xfId="14853" xr:uid="{307A4812-8C01-48C2-A6FE-51C2619D345D}"/>
    <cellStyle name="Comma 68 4 6 2" xfId="25319" xr:uid="{538EDB66-EFFB-46DD-8B06-CCB5099F2514}"/>
    <cellStyle name="Comma 68 4 6 2 2" xfId="46988" xr:uid="{9CAEAF8E-C40D-4C51-A3EA-3CA6D5727C16}"/>
    <cellStyle name="Comma 68 4 6 3" xfId="36522" xr:uid="{A42EDF78-8E45-45E4-9FE6-2CF2160F7951}"/>
    <cellStyle name="Comma 68 4 7" xfId="20087" xr:uid="{1947106B-E932-4527-A8F9-088CF554D2CB}"/>
    <cellStyle name="Comma 68 4 7 2" xfId="41756" xr:uid="{563FA9AD-9FB4-4213-9B8D-472687593B85}"/>
    <cellStyle name="Comma 68 4 8" xfId="31290" xr:uid="{D171E7E7-B1BF-44FC-8FE5-66D037505D36}"/>
    <cellStyle name="Comma 68 5" xfId="13358" xr:uid="{3C76B9ED-F037-438F-800E-AAC9E30FC98A}"/>
    <cellStyle name="Comma 68 5 2" xfId="18590" xr:uid="{C0FC0EA0-D025-40B5-9F61-586C5B65CF47}"/>
    <cellStyle name="Comma 68 5 2 2" xfId="29056" xr:uid="{B487D979-1B6C-4FCA-970D-B73879ACBFE9}"/>
    <cellStyle name="Comma 68 5 2 2 2" xfId="50725" xr:uid="{A2AFEF9B-7A7A-4825-9D0C-A9A93EE6550E}"/>
    <cellStyle name="Comma 68 5 2 3" xfId="40259" xr:uid="{F15FABD6-743B-44B7-8154-C263C1544D25}"/>
    <cellStyle name="Comma 68 5 3" xfId="23824" xr:uid="{8B5EED0B-A5E4-466D-9B4F-840470F2EBEB}"/>
    <cellStyle name="Comma 68 5 3 2" xfId="45493" xr:uid="{22402D4C-808A-4F06-8113-8A0DC79C01D2}"/>
    <cellStyle name="Comma 68 5 4" xfId="35027" xr:uid="{6A97BE9E-9228-4889-BB86-F105CC992C50}"/>
    <cellStyle name="Comma 68 6" xfId="30548" xr:uid="{02F8EF8A-1A02-4624-AB00-C18EBF2A33A0}"/>
    <cellStyle name="Comma 69" xfId="379" xr:uid="{00000000-0005-0000-0000-0000F4020000}"/>
    <cellStyle name="Comma 69 2" xfId="584" xr:uid="{00000000-0005-0000-0000-0000F5020000}"/>
    <cellStyle name="Comma 69 2 2" xfId="9338" xr:uid="{00000000-0005-0000-0000-0000F6020000}"/>
    <cellStyle name="Comma 69 2 2 2" xfId="10087" xr:uid="{42A3A4AE-BE12-480C-A587-E3B1F91DA982}"/>
    <cellStyle name="Comma 69 2 2 2 2" xfId="11596" xr:uid="{C37B5F23-EA69-4C3D-8011-B3A22A91CCA1}"/>
    <cellStyle name="Comma 69 2 2 2 2 2" xfId="13090" xr:uid="{B236BC38-F5DC-4534-B17F-13F28A06F62E}"/>
    <cellStyle name="Comma 69 2 2 2 2 2 2" xfId="18326" xr:uid="{8A08CA92-3654-48A6-B020-9D8057B635A8}"/>
    <cellStyle name="Comma 69 2 2 2 2 2 2 2" xfId="28792" xr:uid="{693AF31A-05D8-4A95-9F29-65EE9E7C889A}"/>
    <cellStyle name="Comma 69 2 2 2 2 2 2 2 2" xfId="50461" xr:uid="{DD62E535-56E3-4DF7-B810-63EAEAEF6B9F}"/>
    <cellStyle name="Comma 69 2 2 2 2 2 2 3" xfId="39995" xr:uid="{6B35E850-F0EF-4A32-B9C4-1DA8DD8AD776}"/>
    <cellStyle name="Comma 69 2 2 2 2 2 3" xfId="23560" xr:uid="{0E59CB2C-7AFA-47D8-BBF9-12384D09A7E9}"/>
    <cellStyle name="Comma 69 2 2 2 2 2 3 2" xfId="45229" xr:uid="{BEB8F75B-8F72-44AC-A83C-8DF9DFFEB452}"/>
    <cellStyle name="Comma 69 2 2 2 2 2 4" xfId="34763" xr:uid="{6F722E99-1B45-4752-ABCD-36724EE82D2E}"/>
    <cellStyle name="Comma 69 2 2 2 2 3" xfId="16832" xr:uid="{C2F3C4B8-9A57-4575-8B5C-BDFD6E2C727A}"/>
    <cellStyle name="Comma 69 2 2 2 2 3 2" xfId="27298" xr:uid="{0AB8916D-6C0D-424F-B0C3-F20E54ECF765}"/>
    <cellStyle name="Comma 69 2 2 2 2 3 2 2" xfId="48967" xr:uid="{318C70C0-5FDD-4B74-80EB-7DF04E831753}"/>
    <cellStyle name="Comma 69 2 2 2 2 3 3" xfId="38501" xr:uid="{5579AEE1-F47B-4DD9-A6A6-75C09F7FB81C}"/>
    <cellStyle name="Comma 69 2 2 2 2 4" xfId="22066" xr:uid="{BA16D981-2D1B-44C5-ACA9-D7B73F0EC74E}"/>
    <cellStyle name="Comma 69 2 2 2 2 4 2" xfId="43735" xr:uid="{B9E3785F-5EF4-4FEF-8313-B487DE2AD6E9}"/>
    <cellStyle name="Comma 69 2 2 2 2 5" xfId="33269" xr:uid="{A234E1D7-3267-4F8A-8648-60860482124D}"/>
    <cellStyle name="Comma 69 2 2 2 3" xfId="10849" xr:uid="{D123FEA9-1225-448C-8231-38F1C953F940}"/>
    <cellStyle name="Comma 69 2 2 2 3 2" xfId="16085" xr:uid="{1FABF157-81A8-4585-AF2D-7162B7D4DCF0}"/>
    <cellStyle name="Comma 69 2 2 2 3 2 2" xfId="26551" xr:uid="{7B08CFF9-3DBC-4D9F-98DB-D460A388275F}"/>
    <cellStyle name="Comma 69 2 2 2 3 2 2 2" xfId="48220" xr:uid="{5E23D3B8-C01F-4377-BA43-5F3EC3D9B3EB}"/>
    <cellStyle name="Comma 69 2 2 2 3 2 3" xfId="37754" xr:uid="{41D08CFA-AA9F-480C-A425-94EC1F656F3D}"/>
    <cellStyle name="Comma 69 2 2 2 3 3" xfId="21319" xr:uid="{F8687B71-3CF1-49C4-8886-9B62A72D9C93}"/>
    <cellStyle name="Comma 69 2 2 2 3 3 2" xfId="42988" xr:uid="{872B9928-8256-4AEB-9436-B90B6FDFB26E}"/>
    <cellStyle name="Comma 69 2 2 2 3 4" xfId="32522" xr:uid="{9FDD9A0F-B78C-4B3F-B497-55DDADD8B151}"/>
    <cellStyle name="Comma 69 2 2 2 4" xfId="12343" xr:uid="{15045554-7071-4789-8BDE-D6BE962AD505}"/>
    <cellStyle name="Comma 69 2 2 2 4 2" xfId="17579" xr:uid="{BEEEEFAB-9EF1-4F34-B9C0-65488E781606}"/>
    <cellStyle name="Comma 69 2 2 2 4 2 2" xfId="28045" xr:uid="{CA4B14D4-2712-4CC6-A018-231915C1C977}"/>
    <cellStyle name="Comma 69 2 2 2 4 2 2 2" xfId="49714" xr:uid="{9BF57A0A-7A4B-449B-BED7-589239703F36}"/>
    <cellStyle name="Comma 69 2 2 2 4 2 3" xfId="39248" xr:uid="{9C69AEC6-CB5D-4C05-AF2E-019CECEBBF1F}"/>
    <cellStyle name="Comma 69 2 2 2 4 3" xfId="22813" xr:uid="{97F20C25-0F45-44D5-9411-C253F6570093}"/>
    <cellStyle name="Comma 69 2 2 2 4 3 2" xfId="44482" xr:uid="{B0232385-C4F2-4CD3-8816-FFAA145C969D}"/>
    <cellStyle name="Comma 69 2 2 2 4 4" xfId="34016" xr:uid="{A1BE961D-9C47-4460-9A55-36BCE01DD001}"/>
    <cellStyle name="Comma 69 2 2 2 5" xfId="14586" xr:uid="{64F92598-F56A-42AF-90EB-EBB2AA30DBE2}"/>
    <cellStyle name="Comma 69 2 2 2 5 2" xfId="19818" xr:uid="{4EE3BDDE-5E7E-4D4D-929D-3CBF12A16EC8}"/>
    <cellStyle name="Comma 69 2 2 2 5 2 2" xfId="30284" xr:uid="{BCC55242-C8C2-421E-A24B-F6F4BE190062}"/>
    <cellStyle name="Comma 69 2 2 2 5 2 2 2" xfId="51953" xr:uid="{3B8FC33C-06D0-4BA8-8B4C-3774964DE705}"/>
    <cellStyle name="Comma 69 2 2 2 5 2 3" xfId="41487" xr:uid="{6F9438C1-47D1-4565-87B4-C49019F31427}"/>
    <cellStyle name="Comma 69 2 2 2 5 3" xfId="25052" xr:uid="{014A9A09-3B19-47F5-BC74-E5C499216EA1}"/>
    <cellStyle name="Comma 69 2 2 2 5 3 2" xfId="46721" xr:uid="{F769C86E-2728-4176-95C4-08855B10BAB8}"/>
    <cellStyle name="Comma 69 2 2 2 5 4" xfId="36255" xr:uid="{37F9266C-54EE-4A22-B697-47093ECBE72B}"/>
    <cellStyle name="Comma 69 2 2 2 6" xfId="15339" xr:uid="{38BCE33A-F98C-471F-9794-E0D571564B79}"/>
    <cellStyle name="Comma 69 2 2 2 6 2" xfId="25805" xr:uid="{125FE821-9C8A-4D94-8D39-E298859180C6}"/>
    <cellStyle name="Comma 69 2 2 2 6 2 2" xfId="47474" xr:uid="{71294583-6FA9-4658-A02E-FB8E4D0C4FBE}"/>
    <cellStyle name="Comma 69 2 2 2 6 3" xfId="37008" xr:uid="{95C7C077-ED44-439A-AC5F-513467CAA96F}"/>
    <cellStyle name="Comma 69 2 2 2 7" xfId="20573" xr:uid="{CC4986F6-B7B1-4EA4-90BE-8F576B307F72}"/>
    <cellStyle name="Comma 69 2 2 2 7 2" xfId="42242" xr:uid="{80AB2FA9-5863-4AC3-BB0D-EE1DF2FD8278}"/>
    <cellStyle name="Comma 69 2 2 2 8" xfId="31776" xr:uid="{C8D7F9D7-E7EC-452E-8DF8-63FDAD929EBC}"/>
    <cellStyle name="Comma 69 2 2 3" xfId="13841" xr:uid="{AF733CB4-A029-4ABD-BE1D-04B6CAFF91D7}"/>
    <cellStyle name="Comma 69 2 2 3 2" xfId="19073" xr:uid="{B293EB1C-05B8-4E0C-A971-4DC78F499A3B}"/>
    <cellStyle name="Comma 69 2 2 3 2 2" xfId="29539" xr:uid="{5A73DA85-FB06-42A9-B332-F47BC3FE445C}"/>
    <cellStyle name="Comma 69 2 2 3 2 2 2" xfId="51208" xr:uid="{D5395F29-91A3-47F4-943C-5669D2A1AC81}"/>
    <cellStyle name="Comma 69 2 2 3 2 3" xfId="40742" xr:uid="{2329B8A2-C14C-48C5-80B9-A7CDA6D63C7B}"/>
    <cellStyle name="Comma 69 2 2 3 3" xfId="24307" xr:uid="{0B35E09A-6475-431B-9C12-4571D10BB363}"/>
    <cellStyle name="Comma 69 2 2 3 3 2" xfId="45976" xr:uid="{6C492819-9966-4DC8-BDD8-9D73DEA6BA36}"/>
    <cellStyle name="Comma 69 2 2 3 4" xfId="35510" xr:uid="{C02FD5B6-4252-408B-908E-D32C19804550}"/>
    <cellStyle name="Comma 69 2 2 4" xfId="31031" xr:uid="{2EA59B9A-ABF7-483E-A6F2-6761E6C6C8D0}"/>
    <cellStyle name="Comma 69 2 3" xfId="9713" xr:uid="{0CAAF0A4-8F4B-4953-AA88-F040582721F4}"/>
    <cellStyle name="Comma 69 2 3 2" xfId="11222" xr:uid="{9FCE0CAC-A0F7-4DC5-90AC-72B727BCF8A3}"/>
    <cellStyle name="Comma 69 2 3 2 2" xfId="12716" xr:uid="{2CDF8008-C7FF-4490-B601-D7D38E5D10C3}"/>
    <cellStyle name="Comma 69 2 3 2 2 2" xfId="17952" xr:uid="{3758318B-9EF9-4C03-BF3E-B86469A04F0D}"/>
    <cellStyle name="Comma 69 2 3 2 2 2 2" xfId="28418" xr:uid="{55A9BF6D-11EC-4ECC-82B0-CE72E13ECAE5}"/>
    <cellStyle name="Comma 69 2 3 2 2 2 2 2" xfId="50087" xr:uid="{33548EE6-2A3C-4607-AEDA-62F61DA3723C}"/>
    <cellStyle name="Comma 69 2 3 2 2 2 3" xfId="39621" xr:uid="{37B8D5D4-8C66-47FA-ABEB-864EC8D90B35}"/>
    <cellStyle name="Comma 69 2 3 2 2 3" xfId="23186" xr:uid="{BFFAFC0B-0017-44CE-84B4-80CC61A6773C}"/>
    <cellStyle name="Comma 69 2 3 2 2 3 2" xfId="44855" xr:uid="{33430C91-B718-420D-B56C-EF84821573FD}"/>
    <cellStyle name="Comma 69 2 3 2 2 4" xfId="34389" xr:uid="{1D56C50C-019F-4F97-8472-EB0CA1B5B465}"/>
    <cellStyle name="Comma 69 2 3 2 3" xfId="16458" xr:uid="{ABCCB120-C8CC-4081-A7EE-D4FDE26D28DA}"/>
    <cellStyle name="Comma 69 2 3 2 3 2" xfId="26924" xr:uid="{FF6DBDBE-CE0A-490F-8D1A-BC6FC26E844E}"/>
    <cellStyle name="Comma 69 2 3 2 3 2 2" xfId="48593" xr:uid="{7EBD85DE-27FA-4935-9BDA-B1CDC2307A81}"/>
    <cellStyle name="Comma 69 2 3 2 3 3" xfId="38127" xr:uid="{F60B01D6-5FA1-4CE7-8F49-F6BD181310C9}"/>
    <cellStyle name="Comma 69 2 3 2 4" xfId="21692" xr:uid="{CB6C2219-89DA-4303-A692-C72FBDD8EC61}"/>
    <cellStyle name="Comma 69 2 3 2 4 2" xfId="43361" xr:uid="{F1A1562C-90C5-4598-A125-55B7B6B1BD9F}"/>
    <cellStyle name="Comma 69 2 3 2 5" xfId="32895" xr:uid="{A4A9E5E8-7EB4-476D-975D-30759CB9D683}"/>
    <cellStyle name="Comma 69 2 3 3" xfId="10475" xr:uid="{ABA067D0-5BB9-4C7E-A0F1-BAB436724786}"/>
    <cellStyle name="Comma 69 2 3 3 2" xfId="15711" xr:uid="{8C47FCA4-C534-4F94-BF78-29ABCCED6136}"/>
    <cellStyle name="Comma 69 2 3 3 2 2" xfId="26177" xr:uid="{2012A527-76FF-4386-B5FF-47C96B6A7581}"/>
    <cellStyle name="Comma 69 2 3 3 2 2 2" xfId="47846" xr:uid="{BBE11CE4-B08F-4AC3-AC5D-B1BAC9441590}"/>
    <cellStyle name="Comma 69 2 3 3 2 3" xfId="37380" xr:uid="{B29943B4-3AA9-44BA-9F77-E222949651EB}"/>
    <cellStyle name="Comma 69 2 3 3 3" xfId="20945" xr:uid="{B257A8A9-202B-4AB0-B70D-FC09DA080F3A}"/>
    <cellStyle name="Comma 69 2 3 3 3 2" xfId="42614" xr:uid="{1302F48E-EFA8-4640-97B3-85AE843D5B73}"/>
    <cellStyle name="Comma 69 2 3 3 4" xfId="32148" xr:uid="{C6AC95CB-0953-41F8-B0E6-975E84EF0227}"/>
    <cellStyle name="Comma 69 2 3 4" xfId="11969" xr:uid="{510FD464-CA5E-4B6C-B741-E36757B86425}"/>
    <cellStyle name="Comma 69 2 3 4 2" xfId="17205" xr:uid="{677F9F84-A133-4247-8CCE-BCDD963DA5D7}"/>
    <cellStyle name="Comma 69 2 3 4 2 2" xfId="27671" xr:uid="{B7F5C4F8-1398-4BBD-BBFB-673A575E1585}"/>
    <cellStyle name="Comma 69 2 3 4 2 2 2" xfId="49340" xr:uid="{102E5C6F-4008-45A8-85B0-ABE5649C0C3F}"/>
    <cellStyle name="Comma 69 2 3 4 2 3" xfId="38874" xr:uid="{C78D4400-90F4-4CB5-8C03-551072BE8D73}"/>
    <cellStyle name="Comma 69 2 3 4 3" xfId="22439" xr:uid="{761FB716-6CFE-414E-853B-B1E23636A6E7}"/>
    <cellStyle name="Comma 69 2 3 4 3 2" xfId="44108" xr:uid="{1CF6723C-0DD4-48C6-AB43-872E3799605B}"/>
    <cellStyle name="Comma 69 2 3 4 4" xfId="33642" xr:uid="{7ED32FD1-5480-4500-AF17-02FC3A120134}"/>
    <cellStyle name="Comma 69 2 3 5" xfId="14212" xr:uid="{9383489A-CE02-4E9B-8377-2B3EA0C65BDA}"/>
    <cellStyle name="Comma 69 2 3 5 2" xfId="19444" xr:uid="{848FA33E-D077-4949-B876-5EFEF7724774}"/>
    <cellStyle name="Comma 69 2 3 5 2 2" xfId="29910" xr:uid="{C7C6C9BE-92CB-48EA-8357-6A4B35A2A11E}"/>
    <cellStyle name="Comma 69 2 3 5 2 2 2" xfId="51579" xr:uid="{9397E66E-FFDF-4A33-B376-6820A50B23BA}"/>
    <cellStyle name="Comma 69 2 3 5 2 3" xfId="41113" xr:uid="{7CCE37C7-3D2B-4B83-BD11-803DF1695CFB}"/>
    <cellStyle name="Comma 69 2 3 5 3" xfId="24678" xr:uid="{74E6F1F1-6C58-4E2A-9D5E-759C2100E863}"/>
    <cellStyle name="Comma 69 2 3 5 3 2" xfId="46347" xr:uid="{9BAC12FB-6211-4D76-BB1C-420DCC0891CC}"/>
    <cellStyle name="Comma 69 2 3 5 4" xfId="35881" xr:uid="{4440091E-9D12-4942-AD63-DCFC35E652B8}"/>
    <cellStyle name="Comma 69 2 3 6" xfId="14965" xr:uid="{063069DB-59A6-41A0-BA25-4637D828D9F1}"/>
    <cellStyle name="Comma 69 2 3 6 2" xfId="25431" xr:uid="{87C0B94D-632D-4CF3-A4D4-B55134232F37}"/>
    <cellStyle name="Comma 69 2 3 6 2 2" xfId="47100" xr:uid="{D19E4DBF-3A18-4C3A-AA1F-0C11F9674721}"/>
    <cellStyle name="Comma 69 2 3 6 3" xfId="36634" xr:uid="{67BDD4F0-0568-4E70-9E4C-8D2B1BBDAB0D}"/>
    <cellStyle name="Comma 69 2 3 7" xfId="20199" xr:uid="{394DE1E1-EA3E-4EDA-A707-2F0D6BAD0A45}"/>
    <cellStyle name="Comma 69 2 3 7 2" xfId="41868" xr:uid="{5A6BAFBB-2EF8-496B-AA62-A5598D1D86A6}"/>
    <cellStyle name="Comma 69 2 3 8" xfId="31402" xr:uid="{A4A67321-2ED5-4090-8D05-A30DD7E4C80B}"/>
    <cellStyle name="Comma 69 2 4" xfId="13470" xr:uid="{44CD0E1E-7072-48C9-BFB8-6B467105E484}"/>
    <cellStyle name="Comma 69 2 4 2" xfId="18702" xr:uid="{CC54CACE-1BB8-431E-A3BD-F25687980084}"/>
    <cellStyle name="Comma 69 2 4 2 2" xfId="29168" xr:uid="{FC55B95D-5E2D-419D-A2BF-0E67870FAFF2}"/>
    <cellStyle name="Comma 69 2 4 2 2 2" xfId="50837" xr:uid="{A6FEC8F2-913B-41C8-8D1A-917F2DE144BA}"/>
    <cellStyle name="Comma 69 2 4 2 3" xfId="40371" xr:uid="{C86B7294-1272-41E0-93F5-66518E722CD9}"/>
    <cellStyle name="Comma 69 2 4 3" xfId="23936" xr:uid="{CE209FA3-872A-4018-A194-F611EAB18057}"/>
    <cellStyle name="Comma 69 2 4 3 2" xfId="45605" xr:uid="{7DE0CD61-C675-4656-96F1-8869BEB08CAD}"/>
    <cellStyle name="Comma 69 2 4 4" xfId="35139" xr:uid="{93A2F231-F7BE-4301-A2E4-F2380A443E1F}"/>
    <cellStyle name="Comma 69 2 5" xfId="30660" xr:uid="{CA58D6D8-DE56-4609-BB74-A5CE6465BD07}"/>
    <cellStyle name="Comma 69 3" xfId="9240" xr:uid="{00000000-0005-0000-0000-0000F7020000}"/>
    <cellStyle name="Comma 69 3 2" xfId="9989" xr:uid="{A1E3DF0F-CC21-47A0-A37C-3953ADFC207B}"/>
    <cellStyle name="Comma 69 3 2 2" xfId="11498" xr:uid="{3688CC43-06F0-4F56-8E64-625B71BA927B}"/>
    <cellStyle name="Comma 69 3 2 2 2" xfId="12992" xr:uid="{869007CF-0D4B-432C-806A-07F051BF3D22}"/>
    <cellStyle name="Comma 69 3 2 2 2 2" xfId="18228" xr:uid="{ED99314D-551D-4A53-9B3D-66547D3B9357}"/>
    <cellStyle name="Comma 69 3 2 2 2 2 2" xfId="28694" xr:uid="{7A5EA9D5-00F9-418F-8AC3-C5A8FAAAB255}"/>
    <cellStyle name="Comma 69 3 2 2 2 2 2 2" xfId="50363" xr:uid="{DA20C689-A7AF-4EEB-918B-2FEA4E7FF089}"/>
    <cellStyle name="Comma 69 3 2 2 2 2 3" xfId="39897" xr:uid="{E4026805-B097-4E1B-9DE4-31B3E126AC41}"/>
    <cellStyle name="Comma 69 3 2 2 2 3" xfId="23462" xr:uid="{FA64DD4C-166C-4E48-9451-CCAE1DF7B2CD}"/>
    <cellStyle name="Comma 69 3 2 2 2 3 2" xfId="45131" xr:uid="{3B395F53-C9C1-4A90-98B2-9BD677CC7C26}"/>
    <cellStyle name="Comma 69 3 2 2 2 4" xfId="34665" xr:uid="{47B03965-FFDD-4FB7-A08F-44C3C50E5032}"/>
    <cellStyle name="Comma 69 3 2 2 3" xfId="16734" xr:uid="{517B3359-FDB9-42A8-9820-4C0695E1A5CF}"/>
    <cellStyle name="Comma 69 3 2 2 3 2" xfId="27200" xr:uid="{131D7A76-287A-428F-96DF-6861EDB7162D}"/>
    <cellStyle name="Comma 69 3 2 2 3 2 2" xfId="48869" xr:uid="{D0A8B785-7759-4BC1-8110-07042B5739BE}"/>
    <cellStyle name="Comma 69 3 2 2 3 3" xfId="38403" xr:uid="{1AE15DC3-8E8F-4E97-B6BD-F085AB92501F}"/>
    <cellStyle name="Comma 69 3 2 2 4" xfId="21968" xr:uid="{33B66847-397A-40D5-9F79-99080C148B43}"/>
    <cellStyle name="Comma 69 3 2 2 4 2" xfId="43637" xr:uid="{4DAC11D0-6CA4-4D5F-A9AA-153C29A0E431}"/>
    <cellStyle name="Comma 69 3 2 2 5" xfId="33171" xr:uid="{D93AA681-0FA5-4593-BDF7-4FD4339CF2F7}"/>
    <cellStyle name="Comma 69 3 2 3" xfId="10751" xr:uid="{945E7A61-50E9-46ED-BC13-E329924A5E1C}"/>
    <cellStyle name="Comma 69 3 2 3 2" xfId="15987" xr:uid="{C9A2845C-C2F5-4F6E-8E74-87789E4D1C7A}"/>
    <cellStyle name="Comma 69 3 2 3 2 2" xfId="26453" xr:uid="{684B521C-3C58-4092-A31D-D5A47F287D87}"/>
    <cellStyle name="Comma 69 3 2 3 2 2 2" xfId="48122" xr:uid="{291558CB-BF78-4251-AEF0-94791056DFA6}"/>
    <cellStyle name="Comma 69 3 2 3 2 3" xfId="37656" xr:uid="{2C6AC952-7EDE-44DA-AFE2-20873F9FF15F}"/>
    <cellStyle name="Comma 69 3 2 3 3" xfId="21221" xr:uid="{ED7FD738-3E08-4D1F-9E29-472794D91641}"/>
    <cellStyle name="Comma 69 3 2 3 3 2" xfId="42890" xr:uid="{587CFCDB-0B68-481A-AA25-96E97F606A43}"/>
    <cellStyle name="Comma 69 3 2 3 4" xfId="32424" xr:uid="{C149F510-0EF6-4627-A47F-BBECBA5BCBC7}"/>
    <cellStyle name="Comma 69 3 2 4" xfId="12245" xr:uid="{2B60B2AE-E835-4E9C-9B3D-64D4541D9D05}"/>
    <cellStyle name="Comma 69 3 2 4 2" xfId="17481" xr:uid="{ACE0A011-EBF2-4563-8F8F-259A9BFD3BA3}"/>
    <cellStyle name="Comma 69 3 2 4 2 2" xfId="27947" xr:uid="{D458EE69-2A13-4790-8D2C-F5FDBACF889A}"/>
    <cellStyle name="Comma 69 3 2 4 2 2 2" xfId="49616" xr:uid="{AF763495-499C-4E86-88ED-625D94D41B2A}"/>
    <cellStyle name="Comma 69 3 2 4 2 3" xfId="39150" xr:uid="{1DA3E953-F084-4556-9041-D217565487AA}"/>
    <cellStyle name="Comma 69 3 2 4 3" xfId="22715" xr:uid="{8BF58D96-5CF2-4C3B-B032-6CA3F6C9C527}"/>
    <cellStyle name="Comma 69 3 2 4 3 2" xfId="44384" xr:uid="{CA3B6324-0D79-4C3A-86FB-ABC172A13589}"/>
    <cellStyle name="Comma 69 3 2 4 4" xfId="33918" xr:uid="{8EEC3ABC-7B3D-4FDF-9BAB-2BA015FC6391}"/>
    <cellStyle name="Comma 69 3 2 5" xfId="14488" xr:uid="{6C29B5D7-B246-4492-BB47-698D472EDFEE}"/>
    <cellStyle name="Comma 69 3 2 5 2" xfId="19720" xr:uid="{56EDB77B-EA07-4794-80DD-C6D3DF0F93DC}"/>
    <cellStyle name="Comma 69 3 2 5 2 2" xfId="30186" xr:uid="{AABCD795-E940-47C3-A7A7-52F01EBE5253}"/>
    <cellStyle name="Comma 69 3 2 5 2 2 2" xfId="51855" xr:uid="{E25AD128-F76E-4B4B-B6DD-EA3ABFA0CD90}"/>
    <cellStyle name="Comma 69 3 2 5 2 3" xfId="41389" xr:uid="{9BF8C380-7B78-4A98-807F-C39A5F22C1F3}"/>
    <cellStyle name="Comma 69 3 2 5 3" xfId="24954" xr:uid="{D5E3AA11-41DD-423D-987C-E3649728807E}"/>
    <cellStyle name="Comma 69 3 2 5 3 2" xfId="46623" xr:uid="{B25B394B-99B2-4C3F-9B39-AC33BAD134F7}"/>
    <cellStyle name="Comma 69 3 2 5 4" xfId="36157" xr:uid="{10C7B0E1-1012-4217-855A-A2633F22EF15}"/>
    <cellStyle name="Comma 69 3 2 6" xfId="15241" xr:uid="{4A43EEDD-A94A-4639-853F-94F13E627D49}"/>
    <cellStyle name="Comma 69 3 2 6 2" xfId="25707" xr:uid="{6EDA14B5-1E98-4F4B-B90D-A3A7D143052B}"/>
    <cellStyle name="Comma 69 3 2 6 2 2" xfId="47376" xr:uid="{6AA6B76D-147E-46FF-A1B3-680088D25D9A}"/>
    <cellStyle name="Comma 69 3 2 6 3" xfId="36910" xr:uid="{B35BDCE3-0460-4A83-A252-E7E58BDD7A94}"/>
    <cellStyle name="Comma 69 3 2 7" xfId="20475" xr:uid="{A8C848E8-1CC3-4D53-8AE4-FCC48941DD14}"/>
    <cellStyle name="Comma 69 3 2 7 2" xfId="42144" xr:uid="{4734C16F-9A88-4215-9C66-492CEF558290}"/>
    <cellStyle name="Comma 69 3 2 8" xfId="31678" xr:uid="{80F10368-A046-4538-ABF5-A5013D20E10B}"/>
    <cellStyle name="Comma 69 3 3" xfId="13743" xr:uid="{2C316BFD-1EAA-46D6-951B-F7F7AECB2A8C}"/>
    <cellStyle name="Comma 69 3 3 2" xfId="18975" xr:uid="{C08113F6-E576-4C21-BAA5-636C616A76B4}"/>
    <cellStyle name="Comma 69 3 3 2 2" xfId="29441" xr:uid="{2902540E-E249-4A0B-805A-3492ED77916C}"/>
    <cellStyle name="Comma 69 3 3 2 2 2" xfId="51110" xr:uid="{F1F6E4A4-36F2-465E-99C8-BDCD5880AE5A}"/>
    <cellStyle name="Comma 69 3 3 2 3" xfId="40644" xr:uid="{BB56BB9E-2F98-4A4F-BE26-F427C5ED3581}"/>
    <cellStyle name="Comma 69 3 3 3" xfId="24209" xr:uid="{92330303-1B5A-4533-8D2E-6A53440824AD}"/>
    <cellStyle name="Comma 69 3 3 3 2" xfId="45878" xr:uid="{6E107D4A-247B-43E4-A3D6-66F380076939}"/>
    <cellStyle name="Comma 69 3 3 4" xfId="35412" xr:uid="{EE98E18C-FF91-4FF3-9D4E-C6B0DFAE0B0B}"/>
    <cellStyle name="Comma 69 3 4" xfId="30933" xr:uid="{54A38B14-8CA5-4B2D-9690-FB81DC8B0E00}"/>
    <cellStyle name="Comma 69 4" xfId="9615" xr:uid="{C0DD4A2F-02B7-4426-A40E-213F839C8679}"/>
    <cellStyle name="Comma 69 4 2" xfId="11124" xr:uid="{C3356FA1-23E8-4B30-B306-42740B1B8AC2}"/>
    <cellStyle name="Comma 69 4 2 2" xfId="12618" xr:uid="{F36312A0-5172-4761-88F1-A95033C8B8B8}"/>
    <cellStyle name="Comma 69 4 2 2 2" xfId="17854" xr:uid="{16A93051-A51F-49E2-ADDC-06C150568FC5}"/>
    <cellStyle name="Comma 69 4 2 2 2 2" xfId="28320" xr:uid="{DE067C6B-ED51-4006-8437-19D236952AFA}"/>
    <cellStyle name="Comma 69 4 2 2 2 2 2" xfId="49989" xr:uid="{AB8EA317-9331-44F4-9B22-3B16ADE67E8C}"/>
    <cellStyle name="Comma 69 4 2 2 2 3" xfId="39523" xr:uid="{7819D381-4695-4A38-9D7A-529E31C0EB3A}"/>
    <cellStyle name="Comma 69 4 2 2 3" xfId="23088" xr:uid="{6EF0691A-A281-472A-A6FD-0E1265A81626}"/>
    <cellStyle name="Comma 69 4 2 2 3 2" xfId="44757" xr:uid="{450B3796-BF9B-4CE2-BCDC-BBE8FCFBD30D}"/>
    <cellStyle name="Comma 69 4 2 2 4" xfId="34291" xr:uid="{F8CA3475-98C9-4105-A2BF-BB5A5506B586}"/>
    <cellStyle name="Comma 69 4 2 3" xfId="16360" xr:uid="{B82B7B9A-CE64-4C2B-AD7B-B345D5A0A20C}"/>
    <cellStyle name="Comma 69 4 2 3 2" xfId="26826" xr:uid="{8EB08DF0-6C3B-49B2-8019-4248FE980746}"/>
    <cellStyle name="Comma 69 4 2 3 2 2" xfId="48495" xr:uid="{B9743C65-EE95-4209-8C80-DC3D97ED78B5}"/>
    <cellStyle name="Comma 69 4 2 3 3" xfId="38029" xr:uid="{A504F5B0-A221-471F-89E7-E220CF387DA4}"/>
    <cellStyle name="Comma 69 4 2 4" xfId="21594" xr:uid="{853B956D-8A6A-4BC7-9F84-E93ACBBAF3E6}"/>
    <cellStyle name="Comma 69 4 2 4 2" xfId="43263" xr:uid="{3BF16422-09D3-434A-B67C-D6EE0FD0FDDE}"/>
    <cellStyle name="Comma 69 4 2 5" xfId="32797" xr:uid="{16C86578-30AC-434A-9A62-A3A6D934A77E}"/>
    <cellStyle name="Comma 69 4 3" xfId="10377" xr:uid="{C358BA6A-066F-4A6D-87BA-3C315CB6261B}"/>
    <cellStyle name="Comma 69 4 3 2" xfId="15613" xr:uid="{80F03676-842E-4E46-8DD9-F81F3E0F8095}"/>
    <cellStyle name="Comma 69 4 3 2 2" xfId="26079" xr:uid="{41D2D34C-238C-44B7-8907-82C930D2EF41}"/>
    <cellStyle name="Comma 69 4 3 2 2 2" xfId="47748" xr:uid="{6C7438C3-61EC-4377-97EB-F10BB99A913F}"/>
    <cellStyle name="Comma 69 4 3 2 3" xfId="37282" xr:uid="{6CF9524A-A612-4FE9-9D45-85B2965AE8F3}"/>
    <cellStyle name="Comma 69 4 3 3" xfId="20847" xr:uid="{6453CB77-9342-469D-8690-A19E484BB2C2}"/>
    <cellStyle name="Comma 69 4 3 3 2" xfId="42516" xr:uid="{319D68F8-47C1-4064-A47A-6DF04A44286A}"/>
    <cellStyle name="Comma 69 4 3 4" xfId="32050" xr:uid="{D82DEF66-CD7C-459D-83AD-A2F7E48305F1}"/>
    <cellStyle name="Comma 69 4 4" xfId="11871" xr:uid="{49505FC1-0C0E-4BB0-8F82-589FCA802717}"/>
    <cellStyle name="Comma 69 4 4 2" xfId="17107" xr:uid="{81F0C96C-25C0-4146-B2A6-1A1FED421C6A}"/>
    <cellStyle name="Comma 69 4 4 2 2" xfId="27573" xr:uid="{979C5CA4-4ABB-4C47-B05E-BCD089CB0AE8}"/>
    <cellStyle name="Comma 69 4 4 2 2 2" xfId="49242" xr:uid="{BE83DFFB-A12C-4A6E-AB73-DFF5EE460049}"/>
    <cellStyle name="Comma 69 4 4 2 3" xfId="38776" xr:uid="{249D4F3C-65F1-4FD5-8D05-62FE4453898B}"/>
    <cellStyle name="Comma 69 4 4 3" xfId="22341" xr:uid="{9FCBCCBE-FF5D-42A6-965C-54641CF575E2}"/>
    <cellStyle name="Comma 69 4 4 3 2" xfId="44010" xr:uid="{62B986C3-382F-433E-BF17-97FF19B20043}"/>
    <cellStyle name="Comma 69 4 4 4" xfId="33544" xr:uid="{7C11893D-FEC1-4A00-8A40-BA41B60E38A3}"/>
    <cellStyle name="Comma 69 4 5" xfId="14114" xr:uid="{086BD895-6D91-4D5A-918F-5287DFEBE4D2}"/>
    <cellStyle name="Comma 69 4 5 2" xfId="19346" xr:uid="{DE3C3FC9-3DC8-4F1A-9C64-229AD2EC3DD1}"/>
    <cellStyle name="Comma 69 4 5 2 2" xfId="29812" xr:uid="{F416E1AF-66E2-4BBC-B328-D8F5D2AE15F0}"/>
    <cellStyle name="Comma 69 4 5 2 2 2" xfId="51481" xr:uid="{C91CA306-F6A7-4301-B91D-41FACD4EB1E9}"/>
    <cellStyle name="Comma 69 4 5 2 3" xfId="41015" xr:uid="{32180D78-45D4-4532-89C9-7E666418AA4F}"/>
    <cellStyle name="Comma 69 4 5 3" xfId="24580" xr:uid="{6CB4F526-113C-4D7B-932A-196AF6AE824D}"/>
    <cellStyle name="Comma 69 4 5 3 2" xfId="46249" xr:uid="{CC690BFD-06D5-4F54-B2FF-B3727B69E8A1}"/>
    <cellStyle name="Comma 69 4 5 4" xfId="35783" xr:uid="{C5E7D1BD-B12C-4EDB-8CC8-0314F35492C5}"/>
    <cellStyle name="Comma 69 4 6" xfId="14867" xr:uid="{3F6B6324-A370-4FF3-8953-4186A31AE226}"/>
    <cellStyle name="Comma 69 4 6 2" xfId="25333" xr:uid="{E9D262CD-9F9B-4507-932E-24EDED025D1D}"/>
    <cellStyle name="Comma 69 4 6 2 2" xfId="47002" xr:uid="{693108C1-94F8-45D6-991D-6139B35EFD07}"/>
    <cellStyle name="Comma 69 4 6 3" xfId="36536" xr:uid="{B7C1F36E-70D5-431D-813F-776139F0112B}"/>
    <cellStyle name="Comma 69 4 7" xfId="20101" xr:uid="{3E2EAD9B-F106-4AEF-9466-06871D10F340}"/>
    <cellStyle name="Comma 69 4 7 2" xfId="41770" xr:uid="{08B173B2-DB47-4D15-8F68-32D1EBED258C}"/>
    <cellStyle name="Comma 69 4 8" xfId="31304" xr:uid="{D5D15FB5-3349-4D07-B2F5-110B2E3164CC}"/>
    <cellStyle name="Comma 69 5" xfId="13372" xr:uid="{15A442BD-994A-49A0-8DFF-9901A4DEAFF4}"/>
    <cellStyle name="Comma 69 5 2" xfId="18604" xr:uid="{04B73212-3B95-415F-86AF-D89FEA21445C}"/>
    <cellStyle name="Comma 69 5 2 2" xfId="29070" xr:uid="{C9F047BB-11AD-44A8-B31D-967794516BFC}"/>
    <cellStyle name="Comma 69 5 2 2 2" xfId="50739" xr:uid="{2FFFD2D8-0301-4985-92DC-6B686EBDAADA}"/>
    <cellStyle name="Comma 69 5 2 3" xfId="40273" xr:uid="{DC422542-B135-40C0-8E0B-77D946E5B099}"/>
    <cellStyle name="Comma 69 5 3" xfId="23838" xr:uid="{CE3F1A5A-57B4-4569-8E0E-9CCA48488D40}"/>
    <cellStyle name="Comma 69 5 3 2" xfId="45507" xr:uid="{33800F56-1C88-4EC8-A1CA-BA6758503D4D}"/>
    <cellStyle name="Comma 69 5 4" xfId="35041" xr:uid="{09A406BB-AD14-4689-A589-950CBB8D23A1}"/>
    <cellStyle name="Comma 69 6" xfId="30562" xr:uid="{A97B2D16-1AD6-4C48-BCDB-EA4B11B55971}"/>
    <cellStyle name="Comma 7" xfId="113" xr:uid="{00000000-0005-0000-0000-0000F8020000}"/>
    <cellStyle name="Comma 7 2" xfId="421" xr:uid="{00000000-0005-0000-0000-0000F9020000}"/>
    <cellStyle name="Comma 7 2 2" xfId="9266" xr:uid="{00000000-0005-0000-0000-0000FA020000}"/>
    <cellStyle name="Comma 7 2 2 2" xfId="10015" xr:uid="{3D7BD488-0D73-49E8-A292-785FF25EAADE}"/>
    <cellStyle name="Comma 7 2 2 2 2" xfId="11524" xr:uid="{22A61FDF-42C1-4CE9-A012-D3DB52C5DAFE}"/>
    <cellStyle name="Comma 7 2 2 2 2 2" xfId="13018" xr:uid="{147061C9-96A3-45BA-A06F-67D2C6930707}"/>
    <cellStyle name="Comma 7 2 2 2 2 2 2" xfId="18254" xr:uid="{2D3990BD-9351-4E48-9C05-D43323B69B8A}"/>
    <cellStyle name="Comma 7 2 2 2 2 2 2 2" xfId="28720" xr:uid="{D862ACD1-4652-4171-92D5-D4D605C24444}"/>
    <cellStyle name="Comma 7 2 2 2 2 2 2 2 2" xfId="50389" xr:uid="{E6E6E891-BC0F-471C-A840-FD51C98D059C}"/>
    <cellStyle name="Comma 7 2 2 2 2 2 2 3" xfId="39923" xr:uid="{062F1E89-E0D7-4C57-8213-254398D61703}"/>
    <cellStyle name="Comma 7 2 2 2 2 2 3" xfId="23488" xr:uid="{2DFA0518-A25C-4658-BDA7-E91AE867AE20}"/>
    <cellStyle name="Comma 7 2 2 2 2 2 3 2" xfId="45157" xr:uid="{F226C290-84FD-4E6F-A910-AEA498236619}"/>
    <cellStyle name="Comma 7 2 2 2 2 2 4" xfId="34691" xr:uid="{FC33EF90-B51E-4355-9D64-04C32B3A2406}"/>
    <cellStyle name="Comma 7 2 2 2 2 3" xfId="16760" xr:uid="{8D69863D-9CF9-4528-96FD-49680601C76A}"/>
    <cellStyle name="Comma 7 2 2 2 2 3 2" xfId="27226" xr:uid="{679896B0-953B-4D94-9F08-421E07480118}"/>
    <cellStyle name="Comma 7 2 2 2 2 3 2 2" xfId="48895" xr:uid="{421804F5-BB7A-48F5-8997-43196FBFFBDC}"/>
    <cellStyle name="Comma 7 2 2 2 2 3 3" xfId="38429" xr:uid="{25519606-6FA4-465A-AAC2-98BC218265C1}"/>
    <cellStyle name="Comma 7 2 2 2 2 4" xfId="21994" xr:uid="{7B194151-0A76-4E47-99C6-386F1A93B5F9}"/>
    <cellStyle name="Comma 7 2 2 2 2 4 2" xfId="43663" xr:uid="{6430033E-30B1-4DD2-96BE-696BFD0577AA}"/>
    <cellStyle name="Comma 7 2 2 2 2 5" xfId="33197" xr:uid="{A33B85D0-A954-49B7-8856-C62C554C6AA7}"/>
    <cellStyle name="Comma 7 2 2 2 3" xfId="10777" xr:uid="{28DED51E-C6D5-4FCD-A3A3-109A7E24A243}"/>
    <cellStyle name="Comma 7 2 2 2 3 2" xfId="16013" xr:uid="{482D8B2A-D68E-4424-BB12-F86B99A0C8DD}"/>
    <cellStyle name="Comma 7 2 2 2 3 2 2" xfId="26479" xr:uid="{775D27AF-C253-49DA-8828-E73032339A6F}"/>
    <cellStyle name="Comma 7 2 2 2 3 2 2 2" xfId="48148" xr:uid="{63B22430-3BC7-412E-9D22-3001FB752945}"/>
    <cellStyle name="Comma 7 2 2 2 3 2 3" xfId="37682" xr:uid="{F9608E64-E118-471E-B588-039F4D7CBD7A}"/>
    <cellStyle name="Comma 7 2 2 2 3 3" xfId="21247" xr:uid="{10628D8C-4390-49B1-B3EB-438FEA1DC88E}"/>
    <cellStyle name="Comma 7 2 2 2 3 3 2" xfId="42916" xr:uid="{B9820FEB-ED8E-4674-BA16-5E053349ADAF}"/>
    <cellStyle name="Comma 7 2 2 2 3 4" xfId="32450" xr:uid="{8DA4229D-4604-45F2-A145-E973952E41ED}"/>
    <cellStyle name="Comma 7 2 2 2 4" xfId="12271" xr:uid="{BD1147C5-7E06-4791-9B8A-2A6627949DBC}"/>
    <cellStyle name="Comma 7 2 2 2 4 2" xfId="17507" xr:uid="{034CB7FA-58A3-4C0F-83AF-AFB8539141F0}"/>
    <cellStyle name="Comma 7 2 2 2 4 2 2" xfId="27973" xr:uid="{A62E8FA8-D756-420A-89E2-072DA3AE18A6}"/>
    <cellStyle name="Comma 7 2 2 2 4 2 2 2" xfId="49642" xr:uid="{45E2FF8D-955C-4894-A239-0120FDC86FA9}"/>
    <cellStyle name="Comma 7 2 2 2 4 2 3" xfId="39176" xr:uid="{B4FEF688-F6D2-426B-BB2A-28D4C2AEB1EF}"/>
    <cellStyle name="Comma 7 2 2 2 4 3" xfId="22741" xr:uid="{36351CB7-A970-4874-B8B7-A24B258351FC}"/>
    <cellStyle name="Comma 7 2 2 2 4 3 2" xfId="44410" xr:uid="{3EE66DCF-ADEF-47EC-A6B6-7DED8582C242}"/>
    <cellStyle name="Comma 7 2 2 2 4 4" xfId="33944" xr:uid="{B5960138-051A-4445-AA02-80B6268686C0}"/>
    <cellStyle name="Comma 7 2 2 2 5" xfId="14514" xr:uid="{7E3419F8-6DB5-4F35-B3D3-706083E5A690}"/>
    <cellStyle name="Comma 7 2 2 2 5 2" xfId="19746" xr:uid="{AD0CD2E5-4BE4-48D0-8751-7B8A5A149544}"/>
    <cellStyle name="Comma 7 2 2 2 5 2 2" xfId="30212" xr:uid="{2F267F8A-3185-40F3-A079-9257B7A6D180}"/>
    <cellStyle name="Comma 7 2 2 2 5 2 2 2" xfId="51881" xr:uid="{0646245B-89BD-4BFF-8DF8-CCA71FC86AB8}"/>
    <cellStyle name="Comma 7 2 2 2 5 2 3" xfId="41415" xr:uid="{E2C4BA6B-308C-4D3F-BCA8-990D3D843D6B}"/>
    <cellStyle name="Comma 7 2 2 2 5 3" xfId="24980" xr:uid="{36DC428D-DD2E-49A0-B443-4D04B7239AA9}"/>
    <cellStyle name="Comma 7 2 2 2 5 3 2" xfId="46649" xr:uid="{824568A4-C140-4CD3-AE00-135E67531FA0}"/>
    <cellStyle name="Comma 7 2 2 2 5 4" xfId="36183" xr:uid="{CD3D35FD-99A4-4C1D-A8AA-2DDEE134076B}"/>
    <cellStyle name="Comma 7 2 2 2 6" xfId="15267" xr:uid="{A8611654-C80C-4438-9CFE-FC76B3F605B3}"/>
    <cellStyle name="Comma 7 2 2 2 6 2" xfId="25733" xr:uid="{B6F98811-D673-4178-914A-FFAA727833A5}"/>
    <cellStyle name="Comma 7 2 2 2 6 2 2" xfId="47402" xr:uid="{83E60AC1-D700-4DD2-B7BD-DADD6F8B8177}"/>
    <cellStyle name="Comma 7 2 2 2 6 3" xfId="36936" xr:uid="{B2E66402-0033-4388-AA6E-D6DB0131D425}"/>
    <cellStyle name="Comma 7 2 2 2 7" xfId="20501" xr:uid="{40CAA6EE-FF92-4698-85EF-21727EC40512}"/>
    <cellStyle name="Comma 7 2 2 2 7 2" xfId="42170" xr:uid="{931E5F1D-06AE-4A95-86D3-40E9571A99D4}"/>
    <cellStyle name="Comma 7 2 2 2 8" xfId="31704" xr:uid="{7F65ACB7-1384-4351-90F3-5EBF2BA6D14D}"/>
    <cellStyle name="Comma 7 2 2 3" xfId="13769" xr:uid="{017FF2B4-7796-490A-B53D-53199975D724}"/>
    <cellStyle name="Comma 7 2 2 3 2" xfId="19001" xr:uid="{24979139-CA54-4D1C-8919-F2707F7CDC4E}"/>
    <cellStyle name="Comma 7 2 2 3 2 2" xfId="29467" xr:uid="{3FDA1AA5-B4FE-48DC-B1E0-4C8FDC0E7134}"/>
    <cellStyle name="Comma 7 2 2 3 2 2 2" xfId="51136" xr:uid="{10946DF6-A4EC-4292-AB53-6826930DC08A}"/>
    <cellStyle name="Comma 7 2 2 3 2 3" xfId="40670" xr:uid="{2A0F8CD0-388C-4F50-BBE9-480950A7B72A}"/>
    <cellStyle name="Comma 7 2 2 3 3" xfId="24235" xr:uid="{96F9EFB0-3F2B-4DD9-A217-79166EEB4DD5}"/>
    <cellStyle name="Comma 7 2 2 3 3 2" xfId="45904" xr:uid="{7B7CABCD-9F4A-49E9-9120-4665368ED5D3}"/>
    <cellStyle name="Comma 7 2 2 3 4" xfId="35438" xr:uid="{EDF482A1-EA9A-480E-A412-913BA216A60A}"/>
    <cellStyle name="Comma 7 2 2 4" xfId="30959" xr:uid="{F3932639-69B1-4377-840E-7A3B6023D9A4}"/>
    <cellStyle name="Comma 7 2 3" xfId="9641" xr:uid="{E3D9FD17-8B9D-493B-AF9E-6C5DE7CB7D62}"/>
    <cellStyle name="Comma 7 2 3 2" xfId="11150" xr:uid="{9EFB52A7-E1B0-4015-97D6-E2BD172818E7}"/>
    <cellStyle name="Comma 7 2 3 2 2" xfId="12644" xr:uid="{7B2600CF-75DE-4828-96A2-3639975C65EF}"/>
    <cellStyle name="Comma 7 2 3 2 2 2" xfId="17880" xr:uid="{F4B37A9D-B44F-4729-880B-B77BFF03C24D}"/>
    <cellStyle name="Comma 7 2 3 2 2 2 2" xfId="28346" xr:uid="{91CAEDF0-6CEC-401B-B60A-6B84196D58F6}"/>
    <cellStyle name="Comma 7 2 3 2 2 2 2 2" xfId="50015" xr:uid="{95EAD5C1-DBD7-4616-BBDB-A4DC631A3D5A}"/>
    <cellStyle name="Comma 7 2 3 2 2 2 3" xfId="39549" xr:uid="{8DDF8C95-9302-4849-A300-1D1B768E1428}"/>
    <cellStyle name="Comma 7 2 3 2 2 3" xfId="23114" xr:uid="{DAB02B66-05A7-4F3B-9C82-9345D878132B}"/>
    <cellStyle name="Comma 7 2 3 2 2 3 2" xfId="44783" xr:uid="{A8BFA0D9-A399-419F-964F-7573F8F08BA1}"/>
    <cellStyle name="Comma 7 2 3 2 2 4" xfId="34317" xr:uid="{89C99C1D-59A4-4CE0-874B-336FA40D4744}"/>
    <cellStyle name="Comma 7 2 3 2 3" xfId="16386" xr:uid="{B92FE99A-179E-40AB-B555-F9B2E7C6B195}"/>
    <cellStyle name="Comma 7 2 3 2 3 2" xfId="26852" xr:uid="{6B83CC5C-04D6-457B-8B34-88BA6A561D93}"/>
    <cellStyle name="Comma 7 2 3 2 3 2 2" xfId="48521" xr:uid="{9D955BD6-CBF2-4995-BCE6-07D1FB89684A}"/>
    <cellStyle name="Comma 7 2 3 2 3 3" xfId="38055" xr:uid="{92328AE9-2344-4C86-AC62-1C1E747C0A7D}"/>
    <cellStyle name="Comma 7 2 3 2 4" xfId="21620" xr:uid="{6E9CA889-C5FC-4DAF-B42E-6D1F53DB2859}"/>
    <cellStyle name="Comma 7 2 3 2 4 2" xfId="43289" xr:uid="{CBF0C8E6-A22D-4788-AFA2-76050836C53C}"/>
    <cellStyle name="Comma 7 2 3 2 5" xfId="32823" xr:uid="{976522B2-7F0A-4E77-96FE-CC045378447C}"/>
    <cellStyle name="Comma 7 2 3 3" xfId="10403" xr:uid="{9BBA8589-94D1-481E-948A-9E57702ED5AF}"/>
    <cellStyle name="Comma 7 2 3 3 2" xfId="15639" xr:uid="{B198742C-1732-4204-9EF2-37D583CE9ED1}"/>
    <cellStyle name="Comma 7 2 3 3 2 2" xfId="26105" xr:uid="{D4FC4869-CE59-4AA8-B27C-AC8FD9FCA739}"/>
    <cellStyle name="Comma 7 2 3 3 2 2 2" xfId="47774" xr:uid="{558936D3-933A-4837-B996-4D14CBEC54CB}"/>
    <cellStyle name="Comma 7 2 3 3 2 3" xfId="37308" xr:uid="{F6B863DF-6E3A-46E9-9A94-00ED24447B8E}"/>
    <cellStyle name="Comma 7 2 3 3 3" xfId="20873" xr:uid="{EDD3D685-7FAE-46BD-BE60-8EAC501CC3D0}"/>
    <cellStyle name="Comma 7 2 3 3 3 2" xfId="42542" xr:uid="{F2AD6C11-387C-4240-8061-04EF0739D80C}"/>
    <cellStyle name="Comma 7 2 3 3 4" xfId="32076" xr:uid="{844E26FF-B77E-44D0-9271-1647F0472D3D}"/>
    <cellStyle name="Comma 7 2 3 4" xfId="11897" xr:uid="{A46BAB2D-7EBE-41DA-B777-F6C5FA0D3E89}"/>
    <cellStyle name="Comma 7 2 3 4 2" xfId="17133" xr:uid="{7AA53FFD-31EC-4B77-9802-E78479BDB83D}"/>
    <cellStyle name="Comma 7 2 3 4 2 2" xfId="27599" xr:uid="{1003B81E-F5AB-4B57-BBDF-4F2656CE5715}"/>
    <cellStyle name="Comma 7 2 3 4 2 2 2" xfId="49268" xr:uid="{DDE33F68-44E4-4FE4-843D-42E9818E8232}"/>
    <cellStyle name="Comma 7 2 3 4 2 3" xfId="38802" xr:uid="{E1445067-CD13-46EC-ADAC-D98FB4F9244F}"/>
    <cellStyle name="Comma 7 2 3 4 3" xfId="22367" xr:uid="{390429E5-D802-49D2-8F62-CA98909F0D38}"/>
    <cellStyle name="Comma 7 2 3 4 3 2" xfId="44036" xr:uid="{80439A67-8082-495A-840F-79495C8E195A}"/>
    <cellStyle name="Comma 7 2 3 4 4" xfId="33570" xr:uid="{06986362-8039-454F-BDE6-238FF5E25B01}"/>
    <cellStyle name="Comma 7 2 3 5" xfId="14140" xr:uid="{31D1C2A9-32F5-4B0C-A8F5-76650192BDF2}"/>
    <cellStyle name="Comma 7 2 3 5 2" xfId="19372" xr:uid="{D0DFB4B7-C251-493D-A984-B3087DBE426E}"/>
    <cellStyle name="Comma 7 2 3 5 2 2" xfId="29838" xr:uid="{FD39A68F-F892-4C52-97DA-FEE2B7A31BE0}"/>
    <cellStyle name="Comma 7 2 3 5 2 2 2" xfId="51507" xr:uid="{C4444244-D860-4C6A-88BE-67622BBA90B4}"/>
    <cellStyle name="Comma 7 2 3 5 2 3" xfId="41041" xr:uid="{E9563C8D-8B0E-4465-A032-33F3DE45B89C}"/>
    <cellStyle name="Comma 7 2 3 5 3" xfId="24606" xr:uid="{B0543B38-8A4F-421C-BA40-EA7F6DB0E28B}"/>
    <cellStyle name="Comma 7 2 3 5 3 2" xfId="46275" xr:uid="{83DE6990-2A0D-4357-9DB4-3283C7173C0B}"/>
    <cellStyle name="Comma 7 2 3 5 4" xfId="35809" xr:uid="{2C9CF692-CC88-492B-9A6B-4BCC2CDBBE99}"/>
    <cellStyle name="Comma 7 2 3 6" xfId="14893" xr:uid="{E2E7972C-3422-49B3-A9B4-DDBD6BB497C7}"/>
    <cellStyle name="Comma 7 2 3 6 2" xfId="25359" xr:uid="{39C78787-71BB-4DCA-BF2D-166C49853844}"/>
    <cellStyle name="Comma 7 2 3 6 2 2" xfId="47028" xr:uid="{63886C0E-0A60-4002-BABB-956B041F0920}"/>
    <cellStyle name="Comma 7 2 3 6 3" xfId="36562" xr:uid="{3B67DD4E-4901-47CC-916D-46A7872B7D17}"/>
    <cellStyle name="Comma 7 2 3 7" xfId="20127" xr:uid="{76DB2A33-3757-44EA-A41F-9FD031EE4183}"/>
    <cellStyle name="Comma 7 2 3 7 2" xfId="41796" xr:uid="{22249936-3DA4-454A-A458-21DFA98324A6}"/>
    <cellStyle name="Comma 7 2 3 8" xfId="31330" xr:uid="{5EBD659E-C04C-4675-A7BF-C42AE29399A7}"/>
    <cellStyle name="Comma 7 2 4" xfId="13398" xr:uid="{C9E67620-36F6-4D54-A193-8D489DC5B0D1}"/>
    <cellStyle name="Comma 7 2 4 2" xfId="18630" xr:uid="{B3D76592-0DD3-48B7-8846-68F1FBF71386}"/>
    <cellStyle name="Comma 7 2 4 2 2" xfId="29096" xr:uid="{3CC09C24-45B7-4365-883F-9BC954F07815}"/>
    <cellStyle name="Comma 7 2 4 2 2 2" xfId="50765" xr:uid="{3DFA5767-9F7A-43C8-963A-7CFA2A3D1B81}"/>
    <cellStyle name="Comma 7 2 4 2 3" xfId="40299" xr:uid="{39D072A4-DED9-471B-BEC4-27EEB0CB5F26}"/>
    <cellStyle name="Comma 7 2 4 3" xfId="23864" xr:uid="{275C5CBE-C1A6-41CB-A92F-C0CCFA0FF494}"/>
    <cellStyle name="Comma 7 2 4 3 2" xfId="45533" xr:uid="{1F22FA26-60EA-4031-916D-7B1574F29C20}"/>
    <cellStyle name="Comma 7 2 4 4" xfId="35067" xr:uid="{9CA667FD-4E8F-433D-89B1-61748D8F29F5}"/>
    <cellStyle name="Comma 7 2 5" xfId="30588" xr:uid="{8E51090D-E56F-40C7-B76C-1DE2BE606D1C}"/>
    <cellStyle name="Comma 7 3" xfId="9164" xr:uid="{00000000-0005-0000-0000-0000FB020000}"/>
    <cellStyle name="Comma 7 3 2" xfId="9913" xr:uid="{3C24103F-55AD-46C5-A8AA-302D55965B20}"/>
    <cellStyle name="Comma 7 3 2 2" xfId="11422" xr:uid="{974604CE-0975-4F7E-9576-6B58BE406B78}"/>
    <cellStyle name="Comma 7 3 2 2 2" xfId="12916" xr:uid="{004209B8-EF73-4FDF-95E7-C3F589127EC2}"/>
    <cellStyle name="Comma 7 3 2 2 2 2" xfId="18152" xr:uid="{D1E859C4-FE84-4E7E-B90F-DAF677A09AB1}"/>
    <cellStyle name="Comma 7 3 2 2 2 2 2" xfId="28618" xr:uid="{00C59CD1-283F-4E03-93B2-E6903E142274}"/>
    <cellStyle name="Comma 7 3 2 2 2 2 2 2" xfId="50287" xr:uid="{E57F9ECF-C0BB-425E-87CE-952FD1CC3C11}"/>
    <cellStyle name="Comma 7 3 2 2 2 2 3" xfId="39821" xr:uid="{A2D87209-00AB-4CD4-BD2A-6CA74FAFCD51}"/>
    <cellStyle name="Comma 7 3 2 2 2 3" xfId="23386" xr:uid="{0EF634D7-BF4B-4758-853C-2556D9BDA09F}"/>
    <cellStyle name="Comma 7 3 2 2 2 3 2" xfId="45055" xr:uid="{014FE442-10EA-4747-8C91-20E271C945A7}"/>
    <cellStyle name="Comma 7 3 2 2 2 4" xfId="34589" xr:uid="{374E90A5-BB7C-4235-AE12-7A3B9A8CE918}"/>
    <cellStyle name="Comma 7 3 2 2 3" xfId="16658" xr:uid="{AC494543-B65A-4B5B-BCB9-009138BD8F27}"/>
    <cellStyle name="Comma 7 3 2 2 3 2" xfId="27124" xr:uid="{CB952704-A361-4A5A-8269-310C731F590D}"/>
    <cellStyle name="Comma 7 3 2 2 3 2 2" xfId="48793" xr:uid="{F7DFB233-F30C-49A4-9373-3197D609EE1E}"/>
    <cellStyle name="Comma 7 3 2 2 3 3" xfId="38327" xr:uid="{F4E08BE2-6A6C-4CCF-8E0E-0EAAD6C7D735}"/>
    <cellStyle name="Comma 7 3 2 2 4" xfId="21892" xr:uid="{0D852F45-B6E8-4AA4-8684-91A97D6DA685}"/>
    <cellStyle name="Comma 7 3 2 2 4 2" xfId="43561" xr:uid="{9DF7F3CA-F865-4FAD-84F2-D87F3537EAD8}"/>
    <cellStyle name="Comma 7 3 2 2 5" xfId="33095" xr:uid="{DEEC89CF-FCB9-4F47-87EC-A9631C00D91D}"/>
    <cellStyle name="Comma 7 3 2 3" xfId="10675" xr:uid="{0A554EB7-5540-4753-97DF-31190512376D}"/>
    <cellStyle name="Comma 7 3 2 3 2" xfId="15911" xr:uid="{2D6F6636-B035-4BF5-B0DF-EAD9DD744560}"/>
    <cellStyle name="Comma 7 3 2 3 2 2" xfId="26377" xr:uid="{9F830CED-C796-4692-99B9-9A1E5CDAF2F7}"/>
    <cellStyle name="Comma 7 3 2 3 2 2 2" xfId="48046" xr:uid="{1F1B5F2E-5B9D-41A1-BB43-8C3B01DA8765}"/>
    <cellStyle name="Comma 7 3 2 3 2 3" xfId="37580" xr:uid="{F1464E21-CB58-4598-AFB0-827F579424C3}"/>
    <cellStyle name="Comma 7 3 2 3 3" xfId="21145" xr:uid="{AF8AE2B7-AF18-4BD0-B747-018EEFAEB01F}"/>
    <cellStyle name="Comma 7 3 2 3 3 2" xfId="42814" xr:uid="{2AB05AC3-2709-41B6-B0CE-DAFCAB6E139A}"/>
    <cellStyle name="Comma 7 3 2 3 4" xfId="32348" xr:uid="{376C28D9-8AF0-4868-86D4-A20F03A1856C}"/>
    <cellStyle name="Comma 7 3 2 4" xfId="12169" xr:uid="{9BF1B001-AD20-49A7-A3AA-4ED8D6BF1EF8}"/>
    <cellStyle name="Comma 7 3 2 4 2" xfId="17405" xr:uid="{85EF9F6F-543C-4691-9D97-843D5D31C09A}"/>
    <cellStyle name="Comma 7 3 2 4 2 2" xfId="27871" xr:uid="{52FF260B-C136-4476-94EB-CED7EE8DF9BB}"/>
    <cellStyle name="Comma 7 3 2 4 2 2 2" xfId="49540" xr:uid="{E09EB3B9-958D-44C2-8DC9-4F4F0612D326}"/>
    <cellStyle name="Comma 7 3 2 4 2 3" xfId="39074" xr:uid="{79F20307-794D-4279-BC86-11FB68F55533}"/>
    <cellStyle name="Comma 7 3 2 4 3" xfId="22639" xr:uid="{87240E23-254D-4999-9279-338CE4739A9A}"/>
    <cellStyle name="Comma 7 3 2 4 3 2" xfId="44308" xr:uid="{16DFB560-980D-4AAE-8BD8-316F7D2E5E24}"/>
    <cellStyle name="Comma 7 3 2 4 4" xfId="33842" xr:uid="{9DEA14CC-9A60-4483-95BF-EED43D7E869C}"/>
    <cellStyle name="Comma 7 3 2 5" xfId="14412" xr:uid="{737817C2-EA85-4CF5-8421-808E7E2B80B8}"/>
    <cellStyle name="Comma 7 3 2 5 2" xfId="19644" xr:uid="{1C229567-56F2-4CD9-85FD-9716AFE03788}"/>
    <cellStyle name="Comma 7 3 2 5 2 2" xfId="30110" xr:uid="{6D73A83B-8417-4E06-A68D-5D8698555998}"/>
    <cellStyle name="Comma 7 3 2 5 2 2 2" xfId="51779" xr:uid="{93EE02A9-93EC-49CE-9902-BBACCE944A93}"/>
    <cellStyle name="Comma 7 3 2 5 2 3" xfId="41313" xr:uid="{04D4B6BF-3066-4F3E-99B4-43EC2808EBE9}"/>
    <cellStyle name="Comma 7 3 2 5 3" xfId="24878" xr:uid="{AA7E84B0-4252-4638-BF11-AC391C453FA3}"/>
    <cellStyle name="Comma 7 3 2 5 3 2" xfId="46547" xr:uid="{5B0B9795-5AF4-43E5-AD8B-64071DBA8DDD}"/>
    <cellStyle name="Comma 7 3 2 5 4" xfId="36081" xr:uid="{AD72134D-F69F-4449-8F47-47882C636FAE}"/>
    <cellStyle name="Comma 7 3 2 6" xfId="15165" xr:uid="{FAB78C7A-B5D9-47EF-B9A9-ECA34C8F6BE3}"/>
    <cellStyle name="Comma 7 3 2 6 2" xfId="25631" xr:uid="{29545805-49C7-493F-8191-465C27E1FBA5}"/>
    <cellStyle name="Comma 7 3 2 6 2 2" xfId="47300" xr:uid="{9455CBC4-8B6B-4862-BC46-6C602534FC83}"/>
    <cellStyle name="Comma 7 3 2 6 3" xfId="36834" xr:uid="{D95AC50F-349E-4708-AFB5-3A01615DEB03}"/>
    <cellStyle name="Comma 7 3 2 7" xfId="20399" xr:uid="{028D2EC3-014A-4D5A-9B4E-18A8CFF77822}"/>
    <cellStyle name="Comma 7 3 2 7 2" xfId="42068" xr:uid="{62C5E164-9EE6-4CF1-AF79-EDA939694A7A}"/>
    <cellStyle name="Comma 7 3 2 8" xfId="31602" xr:uid="{99B34357-0B4D-439F-8298-97FC08D89AAA}"/>
    <cellStyle name="Comma 7 3 3" xfId="13667" xr:uid="{FEBAC819-6EB6-4F4D-B233-AEF6CD9E0738}"/>
    <cellStyle name="Comma 7 3 3 2" xfId="18899" xr:uid="{506176C9-BEDD-4717-98A7-80456EDD5F8D}"/>
    <cellStyle name="Comma 7 3 3 2 2" xfId="29365" xr:uid="{6FECD561-FD4C-41AE-B6BD-2EAD17275E48}"/>
    <cellStyle name="Comma 7 3 3 2 2 2" xfId="51034" xr:uid="{2D7030CF-68FF-471D-B1CC-CEF6F8C2B87B}"/>
    <cellStyle name="Comma 7 3 3 2 3" xfId="40568" xr:uid="{4FB48F3A-B863-4D12-A466-FE79ADEA1355}"/>
    <cellStyle name="Comma 7 3 3 3" xfId="24133" xr:uid="{6A8B9307-DB04-4898-98A6-97E523BBF2BE}"/>
    <cellStyle name="Comma 7 3 3 3 2" xfId="45802" xr:uid="{82E87857-2EBB-4997-B22C-89525909FCB7}"/>
    <cellStyle name="Comma 7 3 3 4" xfId="35336" xr:uid="{FF153E03-C9B6-49DB-B756-897762CF2B5D}"/>
    <cellStyle name="Comma 7 3 4" xfId="30857" xr:uid="{891CD220-5524-4DF3-8042-FF4F712FEC6C}"/>
    <cellStyle name="Comma 7 4" xfId="9539" xr:uid="{E669C5C0-6588-4396-83DC-359A0C1B858F}"/>
    <cellStyle name="Comma 7 4 2" xfId="11048" xr:uid="{F8660F1E-8B3D-484D-B325-CB9EFA68C5D5}"/>
    <cellStyle name="Comma 7 4 2 2" xfId="12542" xr:uid="{A20C3801-60BD-43C3-8710-B92275483657}"/>
    <cellStyle name="Comma 7 4 2 2 2" xfId="17778" xr:uid="{8F0DFCC7-F592-47CF-ADF4-40F8939B4F3A}"/>
    <cellStyle name="Comma 7 4 2 2 2 2" xfId="28244" xr:uid="{C64316D8-0C03-4E35-A6A8-45D64959E0E6}"/>
    <cellStyle name="Comma 7 4 2 2 2 2 2" xfId="49913" xr:uid="{306D795A-934C-4A8C-849B-B854204ECE27}"/>
    <cellStyle name="Comma 7 4 2 2 2 3" xfId="39447" xr:uid="{2227E986-BCB7-408F-93C5-502B52E1765E}"/>
    <cellStyle name="Comma 7 4 2 2 3" xfId="23012" xr:uid="{035645CB-20CC-45F1-83B9-85BC95F7711C}"/>
    <cellStyle name="Comma 7 4 2 2 3 2" xfId="44681" xr:uid="{0DB110D6-E97A-407C-820F-C541F33853F0}"/>
    <cellStyle name="Comma 7 4 2 2 4" xfId="34215" xr:uid="{B331E83A-8FD5-4405-BF85-8A6CE6DA62B2}"/>
    <cellStyle name="Comma 7 4 2 3" xfId="16284" xr:uid="{90BADF3E-C598-49B0-A928-A19A9126C760}"/>
    <cellStyle name="Comma 7 4 2 3 2" xfId="26750" xr:uid="{B05A24FC-D945-4455-8FD2-5B865BB65282}"/>
    <cellStyle name="Comma 7 4 2 3 2 2" xfId="48419" xr:uid="{EC22B7F0-6F70-4951-972D-52D87AABCD42}"/>
    <cellStyle name="Comma 7 4 2 3 3" xfId="37953" xr:uid="{B69EECB0-F473-4AFA-8F9D-FF85D1FCCD7F}"/>
    <cellStyle name="Comma 7 4 2 4" xfId="21518" xr:uid="{D0FDA7B0-4BC3-4B7E-A3D4-B77C98ECBEC5}"/>
    <cellStyle name="Comma 7 4 2 4 2" xfId="43187" xr:uid="{C13D60FB-6901-4BAD-A527-206453C2BDF1}"/>
    <cellStyle name="Comma 7 4 2 5" xfId="32721" xr:uid="{D40A88E1-75E8-42C3-894E-59CE9E08AB0E}"/>
    <cellStyle name="Comma 7 4 3" xfId="10301" xr:uid="{9AE6CE48-7732-465E-AD4D-BE6F0E7334A2}"/>
    <cellStyle name="Comma 7 4 3 2" xfId="15537" xr:uid="{C936310C-64FD-4386-8DA9-D1FE38A10FC4}"/>
    <cellStyle name="Comma 7 4 3 2 2" xfId="26003" xr:uid="{E339A96A-95DE-4293-BAA6-B86368543C05}"/>
    <cellStyle name="Comma 7 4 3 2 2 2" xfId="47672" xr:uid="{7F83DC91-336A-4CAC-931A-87E1FB2B2B38}"/>
    <cellStyle name="Comma 7 4 3 2 3" xfId="37206" xr:uid="{1BEFC673-ACC5-4401-A73C-83A3A1816561}"/>
    <cellStyle name="Comma 7 4 3 3" xfId="20771" xr:uid="{91DAD8B8-70CD-4A78-BA8E-6D11437FE5C7}"/>
    <cellStyle name="Comma 7 4 3 3 2" xfId="42440" xr:uid="{890876D0-98BB-455D-8151-5FBD890DB8BF}"/>
    <cellStyle name="Comma 7 4 3 4" xfId="31974" xr:uid="{6819E0C6-E072-4FEE-876D-4E049D5CD107}"/>
    <cellStyle name="Comma 7 4 4" xfId="11795" xr:uid="{816105E2-17C7-4917-AD2B-771047CA0382}"/>
    <cellStyle name="Comma 7 4 4 2" xfId="17031" xr:uid="{65A66912-0A16-4CD9-A316-170AC7F4FD40}"/>
    <cellStyle name="Comma 7 4 4 2 2" xfId="27497" xr:uid="{862D5E6D-13CD-419B-9C9A-D99248DA02A7}"/>
    <cellStyle name="Comma 7 4 4 2 2 2" xfId="49166" xr:uid="{D569D016-E5F0-45C4-9E30-96BB0E5EE966}"/>
    <cellStyle name="Comma 7 4 4 2 3" xfId="38700" xr:uid="{6A43D3DA-9DB8-4D09-A92C-7A92B2E961E3}"/>
    <cellStyle name="Comma 7 4 4 3" xfId="22265" xr:uid="{37F63CFA-361E-4CD5-B4D0-3AEA2372F587}"/>
    <cellStyle name="Comma 7 4 4 3 2" xfId="43934" xr:uid="{8D0456BB-3C6F-403B-A2E1-C66DC671C467}"/>
    <cellStyle name="Comma 7 4 4 4" xfId="33468" xr:uid="{75B6387C-A6C7-4AB6-AE73-144A37071866}"/>
    <cellStyle name="Comma 7 4 5" xfId="14038" xr:uid="{302E3939-C6ED-4627-A8C2-AE695309F223}"/>
    <cellStyle name="Comma 7 4 5 2" xfId="19270" xr:uid="{5E4B00AF-0C24-4DF9-A368-4F4DAE5B9C1E}"/>
    <cellStyle name="Comma 7 4 5 2 2" xfId="29736" xr:uid="{DAA7E6BD-4715-4DB1-A0D0-771703453D59}"/>
    <cellStyle name="Comma 7 4 5 2 2 2" xfId="51405" xr:uid="{A4B62F78-8159-4FCE-A381-8F03AF4ACF0A}"/>
    <cellStyle name="Comma 7 4 5 2 3" xfId="40939" xr:uid="{3A6B135F-7BD5-48E0-963F-798A32FF754F}"/>
    <cellStyle name="Comma 7 4 5 3" xfId="24504" xr:uid="{30A25394-0939-4AC7-BEA2-EB504BB263F4}"/>
    <cellStyle name="Comma 7 4 5 3 2" xfId="46173" xr:uid="{9176DAD4-2109-43AD-8379-6503D9BD8FD3}"/>
    <cellStyle name="Comma 7 4 5 4" xfId="35707" xr:uid="{46816451-F109-44B3-A2BD-7EEDD6259CDD}"/>
    <cellStyle name="Comma 7 4 6" xfId="14791" xr:uid="{3F513384-50D7-4351-BE4E-AD98FB5335DC}"/>
    <cellStyle name="Comma 7 4 6 2" xfId="25257" xr:uid="{96CBD269-9CCD-43F6-BC7B-DBB0FFE657BE}"/>
    <cellStyle name="Comma 7 4 6 2 2" xfId="46926" xr:uid="{E6A827E6-89CD-403E-801C-AEC59193FB8C}"/>
    <cellStyle name="Comma 7 4 6 3" xfId="36460" xr:uid="{346DE210-D615-479A-973B-7C4B90310A23}"/>
    <cellStyle name="Comma 7 4 7" xfId="20025" xr:uid="{C7653F48-7572-4370-934E-4C78FF0B6BFC}"/>
    <cellStyle name="Comma 7 4 7 2" xfId="41694" xr:uid="{9DDDF0B6-57B4-408E-AF2E-B485896C363F}"/>
    <cellStyle name="Comma 7 4 8" xfId="31228" xr:uid="{8A94C2E4-9AEA-449E-B07E-3F0C8F99DD61}"/>
    <cellStyle name="Comma 7 5" xfId="13297" xr:uid="{620E9572-A46B-4D18-B75B-1E622D61E1A9}"/>
    <cellStyle name="Comma 7 5 2" xfId="18529" xr:uid="{30C05A51-CBAB-4204-AE5A-F92343B91847}"/>
    <cellStyle name="Comma 7 5 2 2" xfId="28995" xr:uid="{92226DAD-9D56-409F-AC88-99A37DB2E000}"/>
    <cellStyle name="Comma 7 5 2 2 2" xfId="50664" xr:uid="{A4F9FEC2-2F7C-4AFE-AE91-9BAB47A353DA}"/>
    <cellStyle name="Comma 7 5 2 3" xfId="40198" xr:uid="{E9923D8E-626F-4C81-803A-358AF0FE07C6}"/>
    <cellStyle name="Comma 7 5 3" xfId="23763" xr:uid="{3CB76873-3935-4631-9AB5-CAEF1BEEE0D5}"/>
    <cellStyle name="Comma 7 5 3 2" xfId="45432" xr:uid="{F1EB2911-7751-483C-A906-4F0E9FD7F3EC}"/>
    <cellStyle name="Comma 7 5 4" xfId="34966" xr:uid="{FAF3A0B8-8D38-4365-BBB4-EF707E522BAE}"/>
    <cellStyle name="Comma 7 6" xfId="30486" xr:uid="{62A75963-5965-41D5-8593-60F234367CBF}"/>
    <cellStyle name="Comma 70" xfId="383" xr:uid="{00000000-0005-0000-0000-0000FC020000}"/>
    <cellStyle name="Comma 70 2" xfId="585" xr:uid="{00000000-0005-0000-0000-0000FD020000}"/>
    <cellStyle name="Comma 70 2 2" xfId="9339" xr:uid="{00000000-0005-0000-0000-0000FE020000}"/>
    <cellStyle name="Comma 70 2 2 2" xfId="10088" xr:uid="{DD526B93-11F2-457A-8748-05D0C426F8BF}"/>
    <cellStyle name="Comma 70 2 2 2 2" xfId="11597" xr:uid="{67354C5D-D4AA-406F-946C-74D5B5B61C68}"/>
    <cellStyle name="Comma 70 2 2 2 2 2" xfId="13091" xr:uid="{3D1C1EF9-2F9D-49E6-97AB-E5067034247E}"/>
    <cellStyle name="Comma 70 2 2 2 2 2 2" xfId="18327" xr:uid="{4D2A7611-643E-43A3-9165-874C06DE2314}"/>
    <cellStyle name="Comma 70 2 2 2 2 2 2 2" xfId="28793" xr:uid="{1C966D9B-7C2E-4A17-80A6-FF2DF1CD6511}"/>
    <cellStyle name="Comma 70 2 2 2 2 2 2 2 2" xfId="50462" xr:uid="{2CEACC2E-91F7-47AA-B71C-803E84E08AC9}"/>
    <cellStyle name="Comma 70 2 2 2 2 2 2 3" xfId="39996" xr:uid="{147FCEFC-CC1A-4873-BC9F-33B3289C0B8D}"/>
    <cellStyle name="Comma 70 2 2 2 2 2 3" xfId="23561" xr:uid="{C215DAF7-1600-4604-A1CC-6755EF82FE71}"/>
    <cellStyle name="Comma 70 2 2 2 2 2 3 2" xfId="45230" xr:uid="{1EA4DF8A-95C3-4B2E-ADA7-6B90366F492E}"/>
    <cellStyle name="Comma 70 2 2 2 2 2 4" xfId="34764" xr:uid="{15C2E473-39B5-442D-85B5-F184F747A17B}"/>
    <cellStyle name="Comma 70 2 2 2 2 3" xfId="16833" xr:uid="{98D6F3C0-02C6-49D2-832A-2B734C270D09}"/>
    <cellStyle name="Comma 70 2 2 2 2 3 2" xfId="27299" xr:uid="{96AFD6BB-5C89-4799-879B-2D93A78BBE1B}"/>
    <cellStyle name="Comma 70 2 2 2 2 3 2 2" xfId="48968" xr:uid="{F8798B74-F9D4-4ED2-BB57-57CB467C6DE3}"/>
    <cellStyle name="Comma 70 2 2 2 2 3 3" xfId="38502" xr:uid="{D79E8202-69F3-4454-B176-8DE7781FBDB6}"/>
    <cellStyle name="Comma 70 2 2 2 2 4" xfId="22067" xr:uid="{98F112F9-CDAB-49B7-8034-21036E11FB1D}"/>
    <cellStyle name="Comma 70 2 2 2 2 4 2" xfId="43736" xr:uid="{5F79BFB7-2F70-490F-A1FB-131BD23C1C89}"/>
    <cellStyle name="Comma 70 2 2 2 2 5" xfId="33270" xr:uid="{1F0E1373-9AEA-470F-9454-A46017726C62}"/>
    <cellStyle name="Comma 70 2 2 2 3" xfId="10850" xr:uid="{DB87B265-AB5D-4437-9663-ADD1248A9222}"/>
    <cellStyle name="Comma 70 2 2 2 3 2" xfId="16086" xr:uid="{9500AA1D-643A-45A1-92BA-8DE3C8DDE051}"/>
    <cellStyle name="Comma 70 2 2 2 3 2 2" xfId="26552" xr:uid="{67E153BE-F7B4-461B-AD60-9836A8879BCE}"/>
    <cellStyle name="Comma 70 2 2 2 3 2 2 2" xfId="48221" xr:uid="{1280378B-B143-41AC-AAE5-C02BA53AA51C}"/>
    <cellStyle name="Comma 70 2 2 2 3 2 3" xfId="37755" xr:uid="{96CF225F-93E3-4A73-8CCF-12B42F491F36}"/>
    <cellStyle name="Comma 70 2 2 2 3 3" xfId="21320" xr:uid="{5EE88F2D-8D98-440F-A02B-6CC20C3AE3C0}"/>
    <cellStyle name="Comma 70 2 2 2 3 3 2" xfId="42989" xr:uid="{B9AFC09F-FA5B-4CA5-B916-4FEFBBCE7111}"/>
    <cellStyle name="Comma 70 2 2 2 3 4" xfId="32523" xr:uid="{D3A720CA-A3BA-406C-852E-028002E30E5E}"/>
    <cellStyle name="Comma 70 2 2 2 4" xfId="12344" xr:uid="{3E3B67D2-CD20-4343-B1D6-F24A5B2E503F}"/>
    <cellStyle name="Comma 70 2 2 2 4 2" xfId="17580" xr:uid="{64A296FF-648F-4388-A36B-3CB5CAC050AC}"/>
    <cellStyle name="Comma 70 2 2 2 4 2 2" xfId="28046" xr:uid="{A8A9E0FF-E5AB-4161-BA28-98D34F620A7B}"/>
    <cellStyle name="Comma 70 2 2 2 4 2 2 2" xfId="49715" xr:uid="{01EA7E18-52D8-45F3-9490-552288899218}"/>
    <cellStyle name="Comma 70 2 2 2 4 2 3" xfId="39249" xr:uid="{BB88AB11-3235-4BCD-9B2C-886747EFC8C0}"/>
    <cellStyle name="Comma 70 2 2 2 4 3" xfId="22814" xr:uid="{E9FA0827-0576-4314-8120-49B089703955}"/>
    <cellStyle name="Comma 70 2 2 2 4 3 2" xfId="44483" xr:uid="{6BD24763-D169-4B09-B75C-26DFC84FAE8C}"/>
    <cellStyle name="Comma 70 2 2 2 4 4" xfId="34017" xr:uid="{A856D27A-D833-4EFB-8FD3-988483BFBA2B}"/>
    <cellStyle name="Comma 70 2 2 2 5" xfId="14587" xr:uid="{4391D8FF-DFB8-4FFA-9ED0-5A8B23EA97B5}"/>
    <cellStyle name="Comma 70 2 2 2 5 2" xfId="19819" xr:uid="{B34DE03A-3648-4819-A462-69D110EF0710}"/>
    <cellStyle name="Comma 70 2 2 2 5 2 2" xfId="30285" xr:uid="{9B900CFD-AD31-44F8-AE47-07E2897EA56E}"/>
    <cellStyle name="Comma 70 2 2 2 5 2 2 2" xfId="51954" xr:uid="{221EB47E-2114-4404-A22F-3AD71C3DF89B}"/>
    <cellStyle name="Comma 70 2 2 2 5 2 3" xfId="41488" xr:uid="{85EA39AA-B5BA-46CE-B267-EF2213D42537}"/>
    <cellStyle name="Comma 70 2 2 2 5 3" xfId="25053" xr:uid="{A7DDA580-0E05-428B-A934-0AE0B3D49039}"/>
    <cellStyle name="Comma 70 2 2 2 5 3 2" xfId="46722" xr:uid="{A966E9BB-08BB-43FE-AE13-E286CFD22F16}"/>
    <cellStyle name="Comma 70 2 2 2 5 4" xfId="36256" xr:uid="{350683CB-B52E-42A3-BF27-5EED7E6BE861}"/>
    <cellStyle name="Comma 70 2 2 2 6" xfId="15340" xr:uid="{1631520F-0CE5-423F-8964-3DBA73202DA0}"/>
    <cellStyle name="Comma 70 2 2 2 6 2" xfId="25806" xr:uid="{63DE2FDC-C6AC-4BB3-A8B4-B780281FB59D}"/>
    <cellStyle name="Comma 70 2 2 2 6 2 2" xfId="47475" xr:uid="{99AF2DE3-2E74-40BF-87BF-56D3E8D5B697}"/>
    <cellStyle name="Comma 70 2 2 2 6 3" xfId="37009" xr:uid="{4AC80751-3B3D-473A-A45B-6F79239E27E1}"/>
    <cellStyle name="Comma 70 2 2 2 7" xfId="20574" xr:uid="{169D6C6B-5504-4826-9DE6-9A087B9C95BA}"/>
    <cellStyle name="Comma 70 2 2 2 7 2" xfId="42243" xr:uid="{AA26834C-2EA3-4E41-B7BF-2D8281105588}"/>
    <cellStyle name="Comma 70 2 2 2 8" xfId="31777" xr:uid="{C7A0A763-C10B-4C05-A7D9-08580F3BBCF5}"/>
    <cellStyle name="Comma 70 2 2 3" xfId="13842" xr:uid="{5A23B297-8ABD-4560-9C2D-7A1081C990FA}"/>
    <cellStyle name="Comma 70 2 2 3 2" xfId="19074" xr:uid="{7E4DEA12-FC0B-4B6C-87BC-7F4969F79BC5}"/>
    <cellStyle name="Comma 70 2 2 3 2 2" xfId="29540" xr:uid="{FCF961CC-9B0B-482A-AFFC-CDF84C2CC95C}"/>
    <cellStyle name="Comma 70 2 2 3 2 2 2" xfId="51209" xr:uid="{6A3275A1-0E2A-4E8D-904D-65E8CBC80AC7}"/>
    <cellStyle name="Comma 70 2 2 3 2 3" xfId="40743" xr:uid="{D3C95989-E07D-477C-917C-76C2AF7A8DE8}"/>
    <cellStyle name="Comma 70 2 2 3 3" xfId="24308" xr:uid="{13753941-CE6B-456A-B94A-14E0C8112209}"/>
    <cellStyle name="Comma 70 2 2 3 3 2" xfId="45977" xr:uid="{017F4E15-F932-4810-9A40-D00FF2B96C3C}"/>
    <cellStyle name="Comma 70 2 2 3 4" xfId="35511" xr:uid="{CD1F79B6-ACA4-4B80-9667-E17FBA719271}"/>
    <cellStyle name="Comma 70 2 2 4" xfId="31032" xr:uid="{E77912F9-6EC4-4EE3-AD36-766A86C44796}"/>
    <cellStyle name="Comma 70 2 3" xfId="9714" xr:uid="{173D7C1E-4B7B-43CD-ACC2-891FD048BB98}"/>
    <cellStyle name="Comma 70 2 3 2" xfId="11223" xr:uid="{FDC35363-B1F5-4CC8-951B-ED41C364DD44}"/>
    <cellStyle name="Comma 70 2 3 2 2" xfId="12717" xr:uid="{8EF2D068-9801-42D5-A81E-F39C80AC3215}"/>
    <cellStyle name="Comma 70 2 3 2 2 2" xfId="17953" xr:uid="{DC2F31F1-ED89-43F3-91A9-361B976F93AF}"/>
    <cellStyle name="Comma 70 2 3 2 2 2 2" xfId="28419" xr:uid="{398F235D-9F2D-422F-9584-47D23BFD0B94}"/>
    <cellStyle name="Comma 70 2 3 2 2 2 2 2" xfId="50088" xr:uid="{820F36E7-0AA9-4CA4-AB3E-9CF4CE491968}"/>
    <cellStyle name="Comma 70 2 3 2 2 2 3" xfId="39622" xr:uid="{84F83E50-0904-43C7-BC76-ADE7740D0D56}"/>
    <cellStyle name="Comma 70 2 3 2 2 3" xfId="23187" xr:uid="{F980D5C3-01FC-41F8-8F69-439B7C008742}"/>
    <cellStyle name="Comma 70 2 3 2 2 3 2" xfId="44856" xr:uid="{1E3748EF-C62F-46A7-9F23-F32880219FD3}"/>
    <cellStyle name="Comma 70 2 3 2 2 4" xfId="34390" xr:uid="{31ABD405-B082-401F-A47B-6E9DBA31E324}"/>
    <cellStyle name="Comma 70 2 3 2 3" xfId="16459" xr:uid="{3803A9B0-DDF8-47D7-8C22-F66012C9FCA6}"/>
    <cellStyle name="Comma 70 2 3 2 3 2" xfId="26925" xr:uid="{9B8B3467-3E57-4C63-ABF1-FA32E8F8E0D3}"/>
    <cellStyle name="Comma 70 2 3 2 3 2 2" xfId="48594" xr:uid="{0EA05B85-C50D-4AC3-BD17-43B6A09AEAC5}"/>
    <cellStyle name="Comma 70 2 3 2 3 3" xfId="38128" xr:uid="{BD94B27E-BF8A-48BB-B3D4-29E53FD61923}"/>
    <cellStyle name="Comma 70 2 3 2 4" xfId="21693" xr:uid="{99BE47B2-7B3B-4B0E-B239-9F9B17C41327}"/>
    <cellStyle name="Comma 70 2 3 2 4 2" xfId="43362" xr:uid="{D25D8220-F3B0-4010-8D5F-C1C25992B7C3}"/>
    <cellStyle name="Comma 70 2 3 2 5" xfId="32896" xr:uid="{05058A5B-886B-4219-8BA8-7A207B466DC8}"/>
    <cellStyle name="Comma 70 2 3 3" xfId="10476" xr:uid="{B8165C51-8A0E-4BBF-B457-585F190A8643}"/>
    <cellStyle name="Comma 70 2 3 3 2" xfId="15712" xr:uid="{BB5D8FA2-662A-44C6-BEED-B7CE6210A6F9}"/>
    <cellStyle name="Comma 70 2 3 3 2 2" xfId="26178" xr:uid="{34FE8B95-A95B-40EE-B6EA-031223097432}"/>
    <cellStyle name="Comma 70 2 3 3 2 2 2" xfId="47847" xr:uid="{505B5C55-9825-4A20-8010-CEA55ECAE438}"/>
    <cellStyle name="Comma 70 2 3 3 2 3" xfId="37381" xr:uid="{5411A0CE-8E64-4750-9D32-068892327AAD}"/>
    <cellStyle name="Comma 70 2 3 3 3" xfId="20946" xr:uid="{3AE8F9C5-FADB-4B5B-8599-ED811A426CE9}"/>
    <cellStyle name="Comma 70 2 3 3 3 2" xfId="42615" xr:uid="{5043B779-AB4F-40D4-B56F-71276D63F6CB}"/>
    <cellStyle name="Comma 70 2 3 3 4" xfId="32149" xr:uid="{078940A9-B698-4F88-BB14-B444DB2D8397}"/>
    <cellStyle name="Comma 70 2 3 4" xfId="11970" xr:uid="{7B220006-A8F6-41AD-8C84-3F101D6E993E}"/>
    <cellStyle name="Comma 70 2 3 4 2" xfId="17206" xr:uid="{70CC5555-9698-42D5-8F77-048EAAD42268}"/>
    <cellStyle name="Comma 70 2 3 4 2 2" xfId="27672" xr:uid="{0D3CE70B-EBDC-4114-A863-3FA8F5D715A2}"/>
    <cellStyle name="Comma 70 2 3 4 2 2 2" xfId="49341" xr:uid="{C3305701-CB99-411C-8C62-21DC4EED75D2}"/>
    <cellStyle name="Comma 70 2 3 4 2 3" xfId="38875" xr:uid="{455942A2-866F-4E7E-99F8-CAC77CCFD350}"/>
    <cellStyle name="Comma 70 2 3 4 3" xfId="22440" xr:uid="{2D577223-5022-4B3A-A793-673E72573238}"/>
    <cellStyle name="Comma 70 2 3 4 3 2" xfId="44109" xr:uid="{3E8CD90E-C113-435D-BDCF-17A7A396FD54}"/>
    <cellStyle name="Comma 70 2 3 4 4" xfId="33643" xr:uid="{A32BAFCA-A5F3-4AC1-88C3-83DC36CD1E77}"/>
    <cellStyle name="Comma 70 2 3 5" xfId="14213" xr:uid="{D329C422-92F5-4A97-A15A-0218DEB485CC}"/>
    <cellStyle name="Comma 70 2 3 5 2" xfId="19445" xr:uid="{4EB9666F-F113-4B6E-BEEC-82E192F21F08}"/>
    <cellStyle name="Comma 70 2 3 5 2 2" xfId="29911" xr:uid="{A991F72E-CBC7-49F5-AC4A-3BAEECAA3D73}"/>
    <cellStyle name="Comma 70 2 3 5 2 2 2" xfId="51580" xr:uid="{282DE4C7-3C86-4A56-83C1-CFDCF994BEAC}"/>
    <cellStyle name="Comma 70 2 3 5 2 3" xfId="41114" xr:uid="{FB84AD67-3BC8-47C5-9397-D29DDCE68C93}"/>
    <cellStyle name="Comma 70 2 3 5 3" xfId="24679" xr:uid="{8C92CC24-38C2-495E-880C-172E2F6574FF}"/>
    <cellStyle name="Comma 70 2 3 5 3 2" xfId="46348" xr:uid="{04A614B3-D364-4EDA-81A2-C7310DC8F7E6}"/>
    <cellStyle name="Comma 70 2 3 5 4" xfId="35882" xr:uid="{59ED85A3-7BD8-4B72-87A7-0D98456D0D36}"/>
    <cellStyle name="Comma 70 2 3 6" xfId="14966" xr:uid="{98B10F32-309B-410F-AEF4-948A09A2A993}"/>
    <cellStyle name="Comma 70 2 3 6 2" xfId="25432" xr:uid="{31DDE22D-45DE-4CA4-8B08-BBEB7DF462C3}"/>
    <cellStyle name="Comma 70 2 3 6 2 2" xfId="47101" xr:uid="{0E221428-E2D8-4CA1-848A-A1C8BCBEC29F}"/>
    <cellStyle name="Comma 70 2 3 6 3" xfId="36635" xr:uid="{B2F32241-9882-4025-875F-67D5EC315E08}"/>
    <cellStyle name="Comma 70 2 3 7" xfId="20200" xr:uid="{D364220D-82C5-4CAE-B706-26A4B3AED628}"/>
    <cellStyle name="Comma 70 2 3 7 2" xfId="41869" xr:uid="{B713C6EE-10BE-4E53-BC3D-A1540FA85E32}"/>
    <cellStyle name="Comma 70 2 3 8" xfId="31403" xr:uid="{C726C4CA-3BA0-459C-AD7B-0C1ED3CF40A7}"/>
    <cellStyle name="Comma 70 2 4" xfId="13471" xr:uid="{10282FC6-0418-4213-803B-9EAC286F5325}"/>
    <cellStyle name="Comma 70 2 4 2" xfId="18703" xr:uid="{E4F1FD02-2C4B-4733-BF0F-970FDA590472}"/>
    <cellStyle name="Comma 70 2 4 2 2" xfId="29169" xr:uid="{D2C80B69-7395-443F-B2FD-066842104F97}"/>
    <cellStyle name="Comma 70 2 4 2 2 2" xfId="50838" xr:uid="{086BADD5-4D92-4082-88EF-6ECDB0CBE9D6}"/>
    <cellStyle name="Comma 70 2 4 2 3" xfId="40372" xr:uid="{BAD59195-5D3C-4F95-B0C0-EC963C5C80EC}"/>
    <cellStyle name="Comma 70 2 4 3" xfId="23937" xr:uid="{29C04814-A89A-4F3E-BAA5-729E6E151D44}"/>
    <cellStyle name="Comma 70 2 4 3 2" xfId="45606" xr:uid="{46BA32EA-60F5-4B16-A255-1CEB07544639}"/>
    <cellStyle name="Comma 70 2 4 4" xfId="35140" xr:uid="{3560AD49-CEFE-4DE2-B2D5-2950BB8934F0}"/>
    <cellStyle name="Comma 70 2 5" xfId="30661" xr:uid="{56B3AE9D-DE59-4775-A136-16ADD3617005}"/>
    <cellStyle name="Comma 70 3" xfId="9244" xr:uid="{00000000-0005-0000-0000-0000FF020000}"/>
    <cellStyle name="Comma 70 3 2" xfId="9993" xr:uid="{4E538ED7-FB03-447B-8F59-8FCA1C336DFB}"/>
    <cellStyle name="Comma 70 3 2 2" xfId="11502" xr:uid="{4E0869A6-480A-4A64-B33C-38B94EDDB4B5}"/>
    <cellStyle name="Comma 70 3 2 2 2" xfId="12996" xr:uid="{EE556D11-AC34-400B-9137-E03438FBA61A}"/>
    <cellStyle name="Comma 70 3 2 2 2 2" xfId="18232" xr:uid="{578A9A30-5D07-4FE3-8B82-6A582DEBEDAC}"/>
    <cellStyle name="Comma 70 3 2 2 2 2 2" xfId="28698" xr:uid="{7FBBDD47-AB26-4CCE-BDED-F02C1F6E2C65}"/>
    <cellStyle name="Comma 70 3 2 2 2 2 2 2" xfId="50367" xr:uid="{060DED00-4B4C-41A2-B33B-4814C2A3807F}"/>
    <cellStyle name="Comma 70 3 2 2 2 2 3" xfId="39901" xr:uid="{178DE3FF-B686-4DE4-AB9E-99D4AA292978}"/>
    <cellStyle name="Comma 70 3 2 2 2 3" xfId="23466" xr:uid="{C2E51D94-253C-499F-AEEB-0BBA179DAA6C}"/>
    <cellStyle name="Comma 70 3 2 2 2 3 2" xfId="45135" xr:uid="{9883F89F-9385-411F-A0C6-C192B93F127D}"/>
    <cellStyle name="Comma 70 3 2 2 2 4" xfId="34669" xr:uid="{6BA2183C-6344-40FC-83C2-A6ED58730F7C}"/>
    <cellStyle name="Comma 70 3 2 2 3" xfId="16738" xr:uid="{BB03FD7F-EF81-4731-819E-72D8A455E36D}"/>
    <cellStyle name="Comma 70 3 2 2 3 2" xfId="27204" xr:uid="{B759D851-6C58-431C-946F-0774B4C070A6}"/>
    <cellStyle name="Comma 70 3 2 2 3 2 2" xfId="48873" xr:uid="{D716EF8F-2A81-440B-9BE8-7ECEAFDCB0C3}"/>
    <cellStyle name="Comma 70 3 2 2 3 3" xfId="38407" xr:uid="{836DE410-9C07-4CB6-AE5D-4D3D518C3E38}"/>
    <cellStyle name="Comma 70 3 2 2 4" xfId="21972" xr:uid="{95563DD8-CF2D-459D-81F4-8603A8B925A7}"/>
    <cellStyle name="Comma 70 3 2 2 4 2" xfId="43641" xr:uid="{1FA77C14-2BB7-41ED-86D5-0594F2DAFA23}"/>
    <cellStyle name="Comma 70 3 2 2 5" xfId="33175" xr:uid="{0F8EAD02-D984-46CC-A423-09CDF8E91951}"/>
    <cellStyle name="Comma 70 3 2 3" xfId="10755" xr:uid="{4902759A-D498-45E4-A98C-09EB689E09A8}"/>
    <cellStyle name="Comma 70 3 2 3 2" xfId="15991" xr:uid="{A2525FA9-E44F-454A-9DA0-3D8263FED4EE}"/>
    <cellStyle name="Comma 70 3 2 3 2 2" xfId="26457" xr:uid="{C09CF75C-29F8-41A3-88A5-8812ECF266A4}"/>
    <cellStyle name="Comma 70 3 2 3 2 2 2" xfId="48126" xr:uid="{7EBCCF0C-04E5-4436-84BC-DE499CD1DDEF}"/>
    <cellStyle name="Comma 70 3 2 3 2 3" xfId="37660" xr:uid="{A9288579-7CEE-404C-B8A6-0200F7A9CA84}"/>
    <cellStyle name="Comma 70 3 2 3 3" xfId="21225" xr:uid="{1A015A74-E61E-4D19-ADE5-94D1DCC5D2DA}"/>
    <cellStyle name="Comma 70 3 2 3 3 2" xfId="42894" xr:uid="{1CFCFF7E-2325-4C3A-9E0D-D3A860937250}"/>
    <cellStyle name="Comma 70 3 2 3 4" xfId="32428" xr:uid="{1ADACE6D-F8CA-4399-8936-0225D89940EC}"/>
    <cellStyle name="Comma 70 3 2 4" xfId="12249" xr:uid="{65DA02C3-DB79-45F1-BC3E-E9C8908961BF}"/>
    <cellStyle name="Comma 70 3 2 4 2" xfId="17485" xr:uid="{4DC71A1F-FF7B-4E35-97CA-CCEA68E381C6}"/>
    <cellStyle name="Comma 70 3 2 4 2 2" xfId="27951" xr:uid="{A38B57A8-4CCF-4E0D-AEEF-FAE6537CD400}"/>
    <cellStyle name="Comma 70 3 2 4 2 2 2" xfId="49620" xr:uid="{DC56BE72-D684-4B7A-A7C7-70798612D4F6}"/>
    <cellStyle name="Comma 70 3 2 4 2 3" xfId="39154" xr:uid="{86F408E6-39B9-4731-9C87-008828A3CCD5}"/>
    <cellStyle name="Comma 70 3 2 4 3" xfId="22719" xr:uid="{5E8849D0-1770-4F98-8C40-1F11A26A95E3}"/>
    <cellStyle name="Comma 70 3 2 4 3 2" xfId="44388" xr:uid="{42FA7472-447A-4806-9480-A9DEB79F39E3}"/>
    <cellStyle name="Comma 70 3 2 4 4" xfId="33922" xr:uid="{BF3E8651-FBA5-4D4F-96F7-80ED109BD3F0}"/>
    <cellStyle name="Comma 70 3 2 5" xfId="14492" xr:uid="{186AB4CF-C06E-4DBF-A24E-743310FD3E84}"/>
    <cellStyle name="Comma 70 3 2 5 2" xfId="19724" xr:uid="{12A78CE4-C13E-4A18-81C7-7625C798B14D}"/>
    <cellStyle name="Comma 70 3 2 5 2 2" xfId="30190" xr:uid="{F5F6FA65-AA48-47B2-968C-AC368047241E}"/>
    <cellStyle name="Comma 70 3 2 5 2 2 2" xfId="51859" xr:uid="{59D74551-826B-44B5-BD78-AAF8486FA605}"/>
    <cellStyle name="Comma 70 3 2 5 2 3" xfId="41393" xr:uid="{231E5C90-2F7C-46B3-9B0A-03B15EAB9DF5}"/>
    <cellStyle name="Comma 70 3 2 5 3" xfId="24958" xr:uid="{79BABD76-E679-488E-90B3-CADF5F08541B}"/>
    <cellStyle name="Comma 70 3 2 5 3 2" xfId="46627" xr:uid="{239C2167-321B-4874-A0D0-91063E520E53}"/>
    <cellStyle name="Comma 70 3 2 5 4" xfId="36161" xr:uid="{B98FA0A6-7F10-4DEB-9447-C88D50B28E1F}"/>
    <cellStyle name="Comma 70 3 2 6" xfId="15245" xr:uid="{C20EE029-9D71-450A-9248-E2DD6A03083C}"/>
    <cellStyle name="Comma 70 3 2 6 2" xfId="25711" xr:uid="{5A153151-08C1-4B63-9221-556C33683A5B}"/>
    <cellStyle name="Comma 70 3 2 6 2 2" xfId="47380" xr:uid="{E8B9778C-CF85-423E-8A5E-2E1B67C022FC}"/>
    <cellStyle name="Comma 70 3 2 6 3" xfId="36914" xr:uid="{9C367B9C-15D5-465D-BA26-4E9C390F9AF0}"/>
    <cellStyle name="Comma 70 3 2 7" xfId="20479" xr:uid="{4F307629-FBC6-4DA6-BCD2-FA00CFB9E253}"/>
    <cellStyle name="Comma 70 3 2 7 2" xfId="42148" xr:uid="{D4AEFD2E-B621-48EE-9411-D9AC2C3164BC}"/>
    <cellStyle name="Comma 70 3 2 8" xfId="31682" xr:uid="{F233D96E-E9BB-4836-8059-582BE28FFE40}"/>
    <cellStyle name="Comma 70 3 3" xfId="13747" xr:uid="{9737A41C-D007-4EC8-B859-B3153DDD787C}"/>
    <cellStyle name="Comma 70 3 3 2" xfId="18979" xr:uid="{5BC228BF-5E87-4A0C-8835-275525B289FA}"/>
    <cellStyle name="Comma 70 3 3 2 2" xfId="29445" xr:uid="{A1EA65B8-D4F4-40D7-B907-5903E5DC4D7E}"/>
    <cellStyle name="Comma 70 3 3 2 2 2" xfId="51114" xr:uid="{0615702D-F1B9-4A43-8C0D-FF5EEF2BD16D}"/>
    <cellStyle name="Comma 70 3 3 2 3" xfId="40648" xr:uid="{C3BC44FD-891B-4D1F-8812-B6C565C2CDAB}"/>
    <cellStyle name="Comma 70 3 3 3" xfId="24213" xr:uid="{0E8F3FA9-A070-4580-B0A1-10C6777525C0}"/>
    <cellStyle name="Comma 70 3 3 3 2" xfId="45882" xr:uid="{0F0C56F0-85A4-487A-A71A-4AF27F25B6D2}"/>
    <cellStyle name="Comma 70 3 3 4" xfId="35416" xr:uid="{5F70C4FE-A38A-4EEC-853E-CC9B81D0A279}"/>
    <cellStyle name="Comma 70 3 4" xfId="30937" xr:uid="{38C7D7B6-5AD4-4431-A224-867AABAB8604}"/>
    <cellStyle name="Comma 70 4" xfId="9619" xr:uid="{B048984E-5699-4372-BDC3-11EFD386B2B5}"/>
    <cellStyle name="Comma 70 4 2" xfId="11128" xr:uid="{5577FF21-07DE-46C9-A673-24B5D8F88009}"/>
    <cellStyle name="Comma 70 4 2 2" xfId="12622" xr:uid="{4F05A4E5-630D-4A94-BC50-9F8BFE989B32}"/>
    <cellStyle name="Comma 70 4 2 2 2" xfId="17858" xr:uid="{9ECBA4EA-030F-4EF0-8F1B-E813C33B7769}"/>
    <cellStyle name="Comma 70 4 2 2 2 2" xfId="28324" xr:uid="{5E8B7B2D-B810-464B-9353-CDD2AF19A11D}"/>
    <cellStyle name="Comma 70 4 2 2 2 2 2" xfId="49993" xr:uid="{1896B66B-34F9-4AA7-9303-1F609ED46C9A}"/>
    <cellStyle name="Comma 70 4 2 2 2 3" xfId="39527" xr:uid="{620D48CF-3D39-4485-8A4E-EF32CD174B8E}"/>
    <cellStyle name="Comma 70 4 2 2 3" xfId="23092" xr:uid="{1C6B3915-E653-4C0A-8816-B4BE6E421624}"/>
    <cellStyle name="Comma 70 4 2 2 3 2" xfId="44761" xr:uid="{0CB054A1-EE30-4387-9B47-7A9BFE1528B9}"/>
    <cellStyle name="Comma 70 4 2 2 4" xfId="34295" xr:uid="{6D2CF2BE-274A-4EBB-B05D-8A498D52A019}"/>
    <cellStyle name="Comma 70 4 2 3" xfId="16364" xr:uid="{15E4A08E-FE90-4F7F-88DE-14D286CB3457}"/>
    <cellStyle name="Comma 70 4 2 3 2" xfId="26830" xr:uid="{F4301A33-F673-4E46-9AFC-2BBA173CA02E}"/>
    <cellStyle name="Comma 70 4 2 3 2 2" xfId="48499" xr:uid="{F50A8D50-7D7E-4A5C-8CF0-5249C02716C6}"/>
    <cellStyle name="Comma 70 4 2 3 3" xfId="38033" xr:uid="{07C4FA70-074C-4962-9011-D14A8A9B5C79}"/>
    <cellStyle name="Comma 70 4 2 4" xfId="21598" xr:uid="{08E8E4EB-8E7E-4C0C-AD97-4736CD38D788}"/>
    <cellStyle name="Comma 70 4 2 4 2" xfId="43267" xr:uid="{3C3E9FE4-9F3A-437A-8592-E2A5199F512D}"/>
    <cellStyle name="Comma 70 4 2 5" xfId="32801" xr:uid="{73CB2D36-BC28-4388-96D2-331BEA1FF5FD}"/>
    <cellStyle name="Comma 70 4 3" xfId="10381" xr:uid="{03C39425-254F-4D8A-A53F-86CBAA936A5B}"/>
    <cellStyle name="Comma 70 4 3 2" xfId="15617" xr:uid="{11058A3F-EC39-4499-B1FA-AF6046D44937}"/>
    <cellStyle name="Comma 70 4 3 2 2" xfId="26083" xr:uid="{FC0D11F1-9A0E-4EE0-99ED-D8E1DD195234}"/>
    <cellStyle name="Comma 70 4 3 2 2 2" xfId="47752" xr:uid="{6BEB913D-EC4F-4324-A0D0-D437F3764202}"/>
    <cellStyle name="Comma 70 4 3 2 3" xfId="37286" xr:uid="{E7A1B543-3EA6-4DFE-A793-19B00836B3BE}"/>
    <cellStyle name="Comma 70 4 3 3" xfId="20851" xr:uid="{4D6C9584-0050-4C86-9C03-7F12C8F7C5F2}"/>
    <cellStyle name="Comma 70 4 3 3 2" xfId="42520" xr:uid="{8E14EE3D-98F7-465F-964C-CC26AD8934A0}"/>
    <cellStyle name="Comma 70 4 3 4" xfId="32054" xr:uid="{EC6F111B-DAAF-4A30-A44C-F410492F41FB}"/>
    <cellStyle name="Comma 70 4 4" xfId="11875" xr:uid="{02FB54E0-857A-47D7-A0A3-66813B37DBF7}"/>
    <cellStyle name="Comma 70 4 4 2" xfId="17111" xr:uid="{DD1F59E4-8E4D-4368-A7B3-477C807965AC}"/>
    <cellStyle name="Comma 70 4 4 2 2" xfId="27577" xr:uid="{B01369EF-A58D-4261-B536-2647FE2FADA2}"/>
    <cellStyle name="Comma 70 4 4 2 2 2" xfId="49246" xr:uid="{D968ABA3-264E-46CB-AE20-D1784247AA8B}"/>
    <cellStyle name="Comma 70 4 4 2 3" xfId="38780" xr:uid="{1BF1DDF6-68B8-4A11-9DC4-9C74A86704CA}"/>
    <cellStyle name="Comma 70 4 4 3" xfId="22345" xr:uid="{EF05EC54-18A3-486F-8666-C1AECB18B2D6}"/>
    <cellStyle name="Comma 70 4 4 3 2" xfId="44014" xr:uid="{F623E0F7-E163-4679-A404-3E5C4D3BCCCD}"/>
    <cellStyle name="Comma 70 4 4 4" xfId="33548" xr:uid="{98E0243B-988B-4901-A532-EAAB7F77CD16}"/>
    <cellStyle name="Comma 70 4 5" xfId="14118" xr:uid="{AE7A0BD0-52D6-4627-826B-47953A52D3BD}"/>
    <cellStyle name="Comma 70 4 5 2" xfId="19350" xr:uid="{D35B81CD-A155-45C1-BD5D-840285B31DD1}"/>
    <cellStyle name="Comma 70 4 5 2 2" xfId="29816" xr:uid="{D947A0FD-2FA2-47BF-A299-1113B04ABED1}"/>
    <cellStyle name="Comma 70 4 5 2 2 2" xfId="51485" xr:uid="{B8F0C492-1B30-4C49-A5DD-9AC94A3D7139}"/>
    <cellStyle name="Comma 70 4 5 2 3" xfId="41019" xr:uid="{0A1BAB3E-E261-46F7-ABEF-8196A55CEE3B}"/>
    <cellStyle name="Comma 70 4 5 3" xfId="24584" xr:uid="{07EC4611-A69F-4347-918D-019FD5C6F1C0}"/>
    <cellStyle name="Comma 70 4 5 3 2" xfId="46253" xr:uid="{935A5D92-4869-4A83-B85F-B50F9E0C4635}"/>
    <cellStyle name="Comma 70 4 5 4" xfId="35787" xr:uid="{8895B0FE-771F-43C9-9F9F-BA25D7BEA364}"/>
    <cellStyle name="Comma 70 4 6" xfId="14871" xr:uid="{A467B48F-79A4-4C4A-8DBF-9326F50B9BEE}"/>
    <cellStyle name="Comma 70 4 6 2" xfId="25337" xr:uid="{89DB5BF9-2DB8-401B-BBA2-5A27CE65C561}"/>
    <cellStyle name="Comma 70 4 6 2 2" xfId="47006" xr:uid="{DB4AAAE4-73A0-4514-83BD-21D2A031E663}"/>
    <cellStyle name="Comma 70 4 6 3" xfId="36540" xr:uid="{D2AD8860-53CC-4A6A-91F0-BDE975F01719}"/>
    <cellStyle name="Comma 70 4 7" xfId="20105" xr:uid="{EC1DEDDE-5D3F-468A-965C-0DA55A5F2451}"/>
    <cellStyle name="Comma 70 4 7 2" xfId="41774" xr:uid="{1A278A2E-2E87-45EE-A21C-1F2448739F32}"/>
    <cellStyle name="Comma 70 4 8" xfId="31308" xr:uid="{91BF1DFB-E970-4BDA-9137-12AD86EE0C3F}"/>
    <cellStyle name="Comma 70 5" xfId="13376" xr:uid="{7999002C-E1DC-4248-8AD1-3DB46C9B1115}"/>
    <cellStyle name="Comma 70 5 2" xfId="18608" xr:uid="{26FE7C61-4FCE-4F7B-B18B-5CC65BEC49F2}"/>
    <cellStyle name="Comma 70 5 2 2" xfId="29074" xr:uid="{FE90D535-251B-49EA-800D-A43275635274}"/>
    <cellStyle name="Comma 70 5 2 2 2" xfId="50743" xr:uid="{A37010C4-68B7-4635-9AF2-9A00D8E657D1}"/>
    <cellStyle name="Comma 70 5 2 3" xfId="40277" xr:uid="{FE5429F0-10FC-4EC1-A962-BA8C5904817D}"/>
    <cellStyle name="Comma 70 5 3" xfId="23842" xr:uid="{359C7DEF-1AFB-4420-BC0E-3E4804ACCC26}"/>
    <cellStyle name="Comma 70 5 3 2" xfId="45511" xr:uid="{30490F47-0774-42A2-A534-B4053CE8009E}"/>
    <cellStyle name="Comma 70 5 4" xfId="35045" xr:uid="{BBE8D730-4372-40EA-BB61-D1A1DBFCDE1D}"/>
    <cellStyle name="Comma 70 6" xfId="30566" xr:uid="{B8DE0F5B-E481-4AD3-9805-A1AE0B8430E5}"/>
    <cellStyle name="Comma 71" xfId="382" xr:uid="{00000000-0005-0000-0000-000000030000}"/>
    <cellStyle name="Comma 71 2" xfId="586" xr:uid="{00000000-0005-0000-0000-000001030000}"/>
    <cellStyle name="Comma 71 2 2" xfId="9340" xr:uid="{00000000-0005-0000-0000-000002030000}"/>
    <cellStyle name="Comma 71 2 2 2" xfId="10089" xr:uid="{11A29872-012E-4F78-A65C-8EA333EEE742}"/>
    <cellStyle name="Comma 71 2 2 2 2" xfId="11598" xr:uid="{4929B7A4-FBCF-4AD1-88DE-E470EA160028}"/>
    <cellStyle name="Comma 71 2 2 2 2 2" xfId="13092" xr:uid="{77AE1235-C71E-4B09-A15D-90662D590DD5}"/>
    <cellStyle name="Comma 71 2 2 2 2 2 2" xfId="18328" xr:uid="{770F3CAE-295F-4517-B31E-72026E89E35C}"/>
    <cellStyle name="Comma 71 2 2 2 2 2 2 2" xfId="28794" xr:uid="{AF731297-A3E6-49AB-A604-45ACEEEDE6EA}"/>
    <cellStyle name="Comma 71 2 2 2 2 2 2 2 2" xfId="50463" xr:uid="{CECE6FDD-208F-4119-BF96-4150CBD75C84}"/>
    <cellStyle name="Comma 71 2 2 2 2 2 2 3" xfId="39997" xr:uid="{379DE7CC-4088-4DEA-9729-F0D5087E1FA9}"/>
    <cellStyle name="Comma 71 2 2 2 2 2 3" xfId="23562" xr:uid="{D666F99A-2313-4CF4-90F5-AA33C41D7DBE}"/>
    <cellStyle name="Comma 71 2 2 2 2 2 3 2" xfId="45231" xr:uid="{C39B3550-911C-4AEE-ABCE-9641F8C7B426}"/>
    <cellStyle name="Comma 71 2 2 2 2 2 4" xfId="34765" xr:uid="{053445BA-EBCB-44AC-A9FA-75E5FEE3CE69}"/>
    <cellStyle name="Comma 71 2 2 2 2 3" xfId="16834" xr:uid="{F81557D7-43EF-4D94-B1EE-34546F608202}"/>
    <cellStyle name="Comma 71 2 2 2 2 3 2" xfId="27300" xr:uid="{721043A1-00D7-42EE-BEE9-0D53E534D5E2}"/>
    <cellStyle name="Comma 71 2 2 2 2 3 2 2" xfId="48969" xr:uid="{C76E413D-79CE-4A9A-A7BF-86086A50E72C}"/>
    <cellStyle name="Comma 71 2 2 2 2 3 3" xfId="38503" xr:uid="{AE4422D5-CBDE-49AF-ABAB-64A170B33F8E}"/>
    <cellStyle name="Comma 71 2 2 2 2 4" xfId="22068" xr:uid="{F1A4289A-AF95-4D55-8EB9-444CDA46434B}"/>
    <cellStyle name="Comma 71 2 2 2 2 4 2" xfId="43737" xr:uid="{CC554B3D-9923-4E8F-AF8D-5E30CD608974}"/>
    <cellStyle name="Comma 71 2 2 2 2 5" xfId="33271" xr:uid="{A3D5187A-5DEA-4791-91D0-8EF373FC1518}"/>
    <cellStyle name="Comma 71 2 2 2 3" xfId="10851" xr:uid="{1A739667-21A7-40EC-8015-1CBC757C1680}"/>
    <cellStyle name="Comma 71 2 2 2 3 2" xfId="16087" xr:uid="{6065AB04-56B1-4959-AEAD-7FCAB666ED35}"/>
    <cellStyle name="Comma 71 2 2 2 3 2 2" xfId="26553" xr:uid="{63A825D8-4BF0-47E9-8470-23E5A38661F4}"/>
    <cellStyle name="Comma 71 2 2 2 3 2 2 2" xfId="48222" xr:uid="{52A3D321-E125-46D0-93D1-A00570FF2B81}"/>
    <cellStyle name="Comma 71 2 2 2 3 2 3" xfId="37756" xr:uid="{15540AB2-9704-4625-BE3D-DEE708CC9ADA}"/>
    <cellStyle name="Comma 71 2 2 2 3 3" xfId="21321" xr:uid="{ABEDC7E3-D717-40AE-AFE0-2ABC668E3467}"/>
    <cellStyle name="Comma 71 2 2 2 3 3 2" xfId="42990" xr:uid="{7573E875-24B0-44D1-9E06-64F5532F2AD9}"/>
    <cellStyle name="Comma 71 2 2 2 3 4" xfId="32524" xr:uid="{D5866BDF-CB37-4822-BBA3-0B067B71384F}"/>
    <cellStyle name="Comma 71 2 2 2 4" xfId="12345" xr:uid="{3A6F24F1-2735-4F49-AA9D-86D9B6685438}"/>
    <cellStyle name="Comma 71 2 2 2 4 2" xfId="17581" xr:uid="{211E436C-0D90-4507-8F40-AA8034F551B9}"/>
    <cellStyle name="Comma 71 2 2 2 4 2 2" xfId="28047" xr:uid="{3C360D87-5232-4022-8364-B6C84C13733B}"/>
    <cellStyle name="Comma 71 2 2 2 4 2 2 2" xfId="49716" xr:uid="{AFB9E38B-F1E3-4D11-9D5A-627231E2FD38}"/>
    <cellStyle name="Comma 71 2 2 2 4 2 3" xfId="39250" xr:uid="{30F02342-212C-4C4C-A98E-428CA7165D35}"/>
    <cellStyle name="Comma 71 2 2 2 4 3" xfId="22815" xr:uid="{47BA24E0-517A-43F0-BD4F-879E195FDBE3}"/>
    <cellStyle name="Comma 71 2 2 2 4 3 2" xfId="44484" xr:uid="{B02FD4D5-B739-415A-9C1A-C256210E78D7}"/>
    <cellStyle name="Comma 71 2 2 2 4 4" xfId="34018" xr:uid="{5B77970D-0B37-4C04-9164-34DAEE00BADA}"/>
    <cellStyle name="Comma 71 2 2 2 5" xfId="14588" xr:uid="{55C73155-AB19-4342-BC5D-E834D6009D07}"/>
    <cellStyle name="Comma 71 2 2 2 5 2" xfId="19820" xr:uid="{72AC57C4-DA76-4024-A908-54DFD43DE03C}"/>
    <cellStyle name="Comma 71 2 2 2 5 2 2" xfId="30286" xr:uid="{508628DC-2B45-4718-BF84-FE2AAF5E7E66}"/>
    <cellStyle name="Comma 71 2 2 2 5 2 2 2" xfId="51955" xr:uid="{6F11A137-0FE2-41FC-88DB-F083AB6922D1}"/>
    <cellStyle name="Comma 71 2 2 2 5 2 3" xfId="41489" xr:uid="{433855E2-CD4C-46D4-AD32-75978D053604}"/>
    <cellStyle name="Comma 71 2 2 2 5 3" xfId="25054" xr:uid="{E62AE36D-6C53-454A-8E56-C4FE6653B2B7}"/>
    <cellStyle name="Comma 71 2 2 2 5 3 2" xfId="46723" xr:uid="{1E33AB2F-6293-4A60-85E5-92952DD6A9F6}"/>
    <cellStyle name="Comma 71 2 2 2 5 4" xfId="36257" xr:uid="{C7EB90B8-81C2-439E-B0F9-1630B7577099}"/>
    <cellStyle name="Comma 71 2 2 2 6" xfId="15341" xr:uid="{0D3D30B2-F013-4549-8C20-E5844FCDDE7F}"/>
    <cellStyle name="Comma 71 2 2 2 6 2" xfId="25807" xr:uid="{776CF92D-60EC-41EB-9661-7791ABAC178E}"/>
    <cellStyle name="Comma 71 2 2 2 6 2 2" xfId="47476" xr:uid="{5593A700-46FC-4231-B00B-78EC95233726}"/>
    <cellStyle name="Comma 71 2 2 2 6 3" xfId="37010" xr:uid="{4A9146C8-7BE2-46E4-914A-C73E6F2A09D8}"/>
    <cellStyle name="Comma 71 2 2 2 7" xfId="20575" xr:uid="{4796A3B3-3BC7-49ED-9389-FDE2D6E102AB}"/>
    <cellStyle name="Comma 71 2 2 2 7 2" xfId="42244" xr:uid="{4DF7EA9C-5B3B-4BB2-BF76-DFE3D16F298A}"/>
    <cellStyle name="Comma 71 2 2 2 8" xfId="31778" xr:uid="{4523B458-9AD9-4687-A3B7-84B70A2C1BE8}"/>
    <cellStyle name="Comma 71 2 2 3" xfId="13843" xr:uid="{3BDA6559-397E-48D7-B317-0A5B94098411}"/>
    <cellStyle name="Comma 71 2 2 3 2" xfId="19075" xr:uid="{41BF24FD-AA1E-4045-AAA5-07C82856AAAC}"/>
    <cellStyle name="Comma 71 2 2 3 2 2" xfId="29541" xr:uid="{79A030C3-C329-4842-A66A-EB3CA38CBAC0}"/>
    <cellStyle name="Comma 71 2 2 3 2 2 2" xfId="51210" xr:uid="{D83E4622-3445-4C45-9906-31BFFAA50045}"/>
    <cellStyle name="Comma 71 2 2 3 2 3" xfId="40744" xr:uid="{ADAB26BD-DD13-44A8-9399-974C96877A48}"/>
    <cellStyle name="Comma 71 2 2 3 3" xfId="24309" xr:uid="{E4DBD1C0-39C3-4F59-BB1E-503DA4935857}"/>
    <cellStyle name="Comma 71 2 2 3 3 2" xfId="45978" xr:uid="{63AFBE2E-B6E1-4C0F-82C3-5C03E4CE1FF4}"/>
    <cellStyle name="Comma 71 2 2 3 4" xfId="35512" xr:uid="{12574119-BABD-4B9D-9149-B1D80AD40AF6}"/>
    <cellStyle name="Comma 71 2 2 4" xfId="31033" xr:uid="{91D985BD-BC93-4496-84DE-E5298D0AA1FA}"/>
    <cellStyle name="Comma 71 2 3" xfId="9715" xr:uid="{F02698EB-509B-4676-B997-F031E2591B47}"/>
    <cellStyle name="Comma 71 2 3 2" xfId="11224" xr:uid="{D7585126-4F3D-4305-94D7-D42FB2CEEBB0}"/>
    <cellStyle name="Comma 71 2 3 2 2" xfId="12718" xr:uid="{5A314FBE-27B1-4ADB-AAEC-7BEA090FE1D3}"/>
    <cellStyle name="Comma 71 2 3 2 2 2" xfId="17954" xr:uid="{CFF84CD6-5176-4E49-A234-ED2E10C51C79}"/>
    <cellStyle name="Comma 71 2 3 2 2 2 2" xfId="28420" xr:uid="{2D6DC1FA-58EE-4821-9012-8313D0A40E1D}"/>
    <cellStyle name="Comma 71 2 3 2 2 2 2 2" xfId="50089" xr:uid="{F575DAA7-FF39-413C-B7C6-423F22B053DC}"/>
    <cellStyle name="Comma 71 2 3 2 2 2 3" xfId="39623" xr:uid="{8A8B910F-8059-4A7E-956E-C5C422969780}"/>
    <cellStyle name="Comma 71 2 3 2 2 3" xfId="23188" xr:uid="{A6C79AFB-0C17-4EAA-89EC-C0B3947F1E95}"/>
    <cellStyle name="Comma 71 2 3 2 2 3 2" xfId="44857" xr:uid="{86B84952-47F5-4B18-B63D-6069182906D1}"/>
    <cellStyle name="Comma 71 2 3 2 2 4" xfId="34391" xr:uid="{BF19B01B-ACFE-416F-B317-605CB0882017}"/>
    <cellStyle name="Comma 71 2 3 2 3" xfId="16460" xr:uid="{C0B2AEED-1C6C-4CCB-A4BC-B546889264C9}"/>
    <cellStyle name="Comma 71 2 3 2 3 2" xfId="26926" xr:uid="{B6CB4C59-EFB6-41EF-88EB-C4324689A577}"/>
    <cellStyle name="Comma 71 2 3 2 3 2 2" xfId="48595" xr:uid="{A29246BC-0730-4D35-B2B1-9CC88DDDC531}"/>
    <cellStyle name="Comma 71 2 3 2 3 3" xfId="38129" xr:uid="{21D9B3DC-AD55-4AFA-B8E2-BD9479399EDF}"/>
    <cellStyle name="Comma 71 2 3 2 4" xfId="21694" xr:uid="{B4FA470B-4824-4850-A83A-9D8A0236DA63}"/>
    <cellStyle name="Comma 71 2 3 2 4 2" xfId="43363" xr:uid="{EE84CB1E-28AB-45DF-A000-7B884E37C74C}"/>
    <cellStyle name="Comma 71 2 3 2 5" xfId="32897" xr:uid="{4F4992A1-A21E-4E46-92EF-8ADFD03D617C}"/>
    <cellStyle name="Comma 71 2 3 3" xfId="10477" xr:uid="{A454715F-CE5E-4487-B4D0-A7CC5D8625A6}"/>
    <cellStyle name="Comma 71 2 3 3 2" xfId="15713" xr:uid="{6028DBFB-EEB6-4D58-A9DC-9865401E4E81}"/>
    <cellStyle name="Comma 71 2 3 3 2 2" xfId="26179" xr:uid="{12F0FC95-0E99-4EA7-ACAC-293C17BE1707}"/>
    <cellStyle name="Comma 71 2 3 3 2 2 2" xfId="47848" xr:uid="{6A1DB05E-CE3A-431F-8194-809EC518B516}"/>
    <cellStyle name="Comma 71 2 3 3 2 3" xfId="37382" xr:uid="{7CA7EC7B-7B6B-470C-B87E-08D8347C09EC}"/>
    <cellStyle name="Comma 71 2 3 3 3" xfId="20947" xr:uid="{641EB92E-33CC-4F42-91E0-6A1435AD47C7}"/>
    <cellStyle name="Comma 71 2 3 3 3 2" xfId="42616" xr:uid="{D24142CB-EA88-4768-B224-C9B64EB59B49}"/>
    <cellStyle name="Comma 71 2 3 3 4" xfId="32150" xr:uid="{796D7D55-72ED-4A87-A3A7-59499C1EA851}"/>
    <cellStyle name="Comma 71 2 3 4" xfId="11971" xr:uid="{DEA183D7-C8E8-4A8E-A852-39CB9BE6755F}"/>
    <cellStyle name="Comma 71 2 3 4 2" xfId="17207" xr:uid="{81BB267C-1E8C-4AD6-BC97-05BCB9180E73}"/>
    <cellStyle name="Comma 71 2 3 4 2 2" xfId="27673" xr:uid="{BD434DA2-2CBB-48D1-87C6-933EA0F16DD6}"/>
    <cellStyle name="Comma 71 2 3 4 2 2 2" xfId="49342" xr:uid="{E174C5ED-8369-42DB-95D4-1CE6DDB95974}"/>
    <cellStyle name="Comma 71 2 3 4 2 3" xfId="38876" xr:uid="{907FF2AF-C81E-40E8-985E-96DFB8880502}"/>
    <cellStyle name="Comma 71 2 3 4 3" xfId="22441" xr:uid="{F202D33D-96EF-4A2D-9C9F-A76343B566D2}"/>
    <cellStyle name="Comma 71 2 3 4 3 2" xfId="44110" xr:uid="{6CA0F3B6-1EAB-4DEF-9AEA-33B19C8F8CA1}"/>
    <cellStyle name="Comma 71 2 3 4 4" xfId="33644" xr:uid="{4E53BA84-C0AE-4838-AE7D-6585489CCAC4}"/>
    <cellStyle name="Comma 71 2 3 5" xfId="14214" xr:uid="{7373B70F-B5B2-44BB-9C4E-E5E770471B06}"/>
    <cellStyle name="Comma 71 2 3 5 2" xfId="19446" xr:uid="{791F9E29-B736-4191-9082-44A7C68C0F35}"/>
    <cellStyle name="Comma 71 2 3 5 2 2" xfId="29912" xr:uid="{8FB11700-30A5-46FD-B471-D7D031271B11}"/>
    <cellStyle name="Comma 71 2 3 5 2 2 2" xfId="51581" xr:uid="{F6FFC5D5-3B7D-4152-8314-BA84423F1FBC}"/>
    <cellStyle name="Comma 71 2 3 5 2 3" xfId="41115" xr:uid="{85423731-B2E8-4A72-82AA-D55D072CEFD2}"/>
    <cellStyle name="Comma 71 2 3 5 3" xfId="24680" xr:uid="{89FB2E70-CC07-44EA-8207-894F0AD4F74D}"/>
    <cellStyle name="Comma 71 2 3 5 3 2" xfId="46349" xr:uid="{A30BE945-86FD-4CDE-B923-F1C54EFBE61C}"/>
    <cellStyle name="Comma 71 2 3 5 4" xfId="35883" xr:uid="{9E8BEE80-905F-4E4A-A7A1-3A7A6E15FBD1}"/>
    <cellStyle name="Comma 71 2 3 6" xfId="14967" xr:uid="{B2DBE765-5825-47AD-BD20-54E3DEED5A23}"/>
    <cellStyle name="Comma 71 2 3 6 2" xfId="25433" xr:uid="{877C2455-C4DE-47CC-80F5-57D80143CD8B}"/>
    <cellStyle name="Comma 71 2 3 6 2 2" xfId="47102" xr:uid="{F437938F-CBA9-44C5-A10D-1138D3E0705A}"/>
    <cellStyle name="Comma 71 2 3 6 3" xfId="36636" xr:uid="{A300ABCC-1B47-4638-911B-C88B02549173}"/>
    <cellStyle name="Comma 71 2 3 7" xfId="20201" xr:uid="{B9788828-DE54-4CF4-84E2-B154BE7B2A2D}"/>
    <cellStyle name="Comma 71 2 3 7 2" xfId="41870" xr:uid="{F9E34A4B-E224-4331-BD1F-310EBA51FD02}"/>
    <cellStyle name="Comma 71 2 3 8" xfId="31404" xr:uid="{E76FEDE8-A72F-4FB2-83E4-42750AD19F74}"/>
    <cellStyle name="Comma 71 2 4" xfId="13472" xr:uid="{7A25FFCA-33B9-4754-9EF8-F2A9B1091CA9}"/>
    <cellStyle name="Comma 71 2 4 2" xfId="18704" xr:uid="{A5A2010B-5490-48F9-880F-3487923C34C9}"/>
    <cellStyle name="Comma 71 2 4 2 2" xfId="29170" xr:uid="{9D236238-8C01-426A-8A65-5AAD2EF686FB}"/>
    <cellStyle name="Comma 71 2 4 2 2 2" xfId="50839" xr:uid="{6C38B25F-07F6-4303-8893-1B7C27B8B411}"/>
    <cellStyle name="Comma 71 2 4 2 3" xfId="40373" xr:uid="{8D91953B-03E4-4944-B866-BB590A554353}"/>
    <cellStyle name="Comma 71 2 4 3" xfId="23938" xr:uid="{564DB613-86CA-4C2F-821B-F19A736AB86C}"/>
    <cellStyle name="Comma 71 2 4 3 2" xfId="45607" xr:uid="{7CA0DCF1-9DB9-49FA-90AB-85DDE56285DB}"/>
    <cellStyle name="Comma 71 2 4 4" xfId="35141" xr:uid="{D76510A5-5DD3-4D45-9D7F-AB9182FC70D0}"/>
    <cellStyle name="Comma 71 2 5" xfId="30662" xr:uid="{16405580-DCC1-4D0D-A64B-4B246909F1B2}"/>
    <cellStyle name="Comma 71 3" xfId="9243" xr:uid="{00000000-0005-0000-0000-000003030000}"/>
    <cellStyle name="Comma 71 3 2" xfId="9992" xr:uid="{BA250394-D8A4-4264-AD7F-490CE92F53CB}"/>
    <cellStyle name="Comma 71 3 2 2" xfId="11501" xr:uid="{9DCA751E-5658-4778-9D2B-4390CA28F64D}"/>
    <cellStyle name="Comma 71 3 2 2 2" xfId="12995" xr:uid="{B9D77715-07C4-4DD8-90FA-A0CE4558D331}"/>
    <cellStyle name="Comma 71 3 2 2 2 2" xfId="18231" xr:uid="{2C88BB2E-5A81-4DAD-AC81-613D5C2512D4}"/>
    <cellStyle name="Comma 71 3 2 2 2 2 2" xfId="28697" xr:uid="{21940E9E-A5D2-433F-8959-7BC4362A131F}"/>
    <cellStyle name="Comma 71 3 2 2 2 2 2 2" xfId="50366" xr:uid="{DE91828C-C62B-4D83-BF9F-97BC0E9ED439}"/>
    <cellStyle name="Comma 71 3 2 2 2 2 3" xfId="39900" xr:uid="{E64E953F-67D2-4A3D-818D-FAC39328F72A}"/>
    <cellStyle name="Comma 71 3 2 2 2 3" xfId="23465" xr:uid="{F951F48D-7008-4BF2-8543-1B9413A97A13}"/>
    <cellStyle name="Comma 71 3 2 2 2 3 2" xfId="45134" xr:uid="{51A7B54A-9157-4B50-853A-004577EAB757}"/>
    <cellStyle name="Comma 71 3 2 2 2 4" xfId="34668" xr:uid="{AC49ABCC-3689-4672-87F0-FB3FFB013D5B}"/>
    <cellStyle name="Comma 71 3 2 2 3" xfId="16737" xr:uid="{B256677D-2547-4C61-B086-E07C6AE1156E}"/>
    <cellStyle name="Comma 71 3 2 2 3 2" xfId="27203" xr:uid="{1CE78922-333E-42B4-ABAC-4468B3C3502C}"/>
    <cellStyle name="Comma 71 3 2 2 3 2 2" xfId="48872" xr:uid="{8FE39D3A-F435-4AC1-B3F7-DC1CF658C281}"/>
    <cellStyle name="Comma 71 3 2 2 3 3" xfId="38406" xr:uid="{51E9A540-67C8-42B3-BE2C-B9A686206B77}"/>
    <cellStyle name="Comma 71 3 2 2 4" xfId="21971" xr:uid="{CB259281-E26E-450B-A84A-7D184BA38351}"/>
    <cellStyle name="Comma 71 3 2 2 4 2" xfId="43640" xr:uid="{8EDD0505-E958-4690-A6FF-239A34BF237A}"/>
    <cellStyle name="Comma 71 3 2 2 5" xfId="33174" xr:uid="{E8FD18E2-B91E-4624-A06C-F63D52B23906}"/>
    <cellStyle name="Comma 71 3 2 3" xfId="10754" xr:uid="{1CEFD132-654F-4FAA-9508-733A32C93302}"/>
    <cellStyle name="Comma 71 3 2 3 2" xfId="15990" xr:uid="{EDA203FB-5011-4822-858C-EB33A1DE5700}"/>
    <cellStyle name="Comma 71 3 2 3 2 2" xfId="26456" xr:uid="{A6DCF890-C309-4451-B581-28793A3FD14A}"/>
    <cellStyle name="Comma 71 3 2 3 2 2 2" xfId="48125" xr:uid="{F64B4A6A-A52A-4357-B2DA-49A5971D67D2}"/>
    <cellStyle name="Comma 71 3 2 3 2 3" xfId="37659" xr:uid="{9D7B062E-74C2-43CD-98CF-8BE4804308E6}"/>
    <cellStyle name="Comma 71 3 2 3 3" xfId="21224" xr:uid="{10A6B56E-26B2-4F45-8E4E-1EAE1EA4954E}"/>
    <cellStyle name="Comma 71 3 2 3 3 2" xfId="42893" xr:uid="{290C6381-4650-4F9E-B9A4-120B9AB92B84}"/>
    <cellStyle name="Comma 71 3 2 3 4" xfId="32427" xr:uid="{FBCE82EC-9C40-46A0-A5D5-19D8CB5FD8A1}"/>
    <cellStyle name="Comma 71 3 2 4" xfId="12248" xr:uid="{A81D129E-369A-4329-A25D-519458612C59}"/>
    <cellStyle name="Comma 71 3 2 4 2" xfId="17484" xr:uid="{6FBF34A0-E847-4496-8D01-E713D84554BF}"/>
    <cellStyle name="Comma 71 3 2 4 2 2" xfId="27950" xr:uid="{56394EC7-7FF1-4ECE-AB7E-D984F88A924E}"/>
    <cellStyle name="Comma 71 3 2 4 2 2 2" xfId="49619" xr:uid="{77E4AEE1-1B06-4200-9991-AE5AE8F8AFFB}"/>
    <cellStyle name="Comma 71 3 2 4 2 3" xfId="39153" xr:uid="{D1747F9A-BDED-4388-8C03-AD08388D1593}"/>
    <cellStyle name="Comma 71 3 2 4 3" xfId="22718" xr:uid="{A1230D8E-8B10-4FBE-921D-80CB34F527AA}"/>
    <cellStyle name="Comma 71 3 2 4 3 2" xfId="44387" xr:uid="{1ACAAF68-AF01-4B21-A4EE-D16937764165}"/>
    <cellStyle name="Comma 71 3 2 4 4" xfId="33921" xr:uid="{1FDC1EC1-7A9E-47F4-A37E-7DBF1E230F49}"/>
    <cellStyle name="Comma 71 3 2 5" xfId="14491" xr:uid="{9B3962AB-2F50-40FA-B1DE-4DFBBCBD20BD}"/>
    <cellStyle name="Comma 71 3 2 5 2" xfId="19723" xr:uid="{4A7555D5-808B-4D8E-A8F2-BFE9634F3513}"/>
    <cellStyle name="Comma 71 3 2 5 2 2" xfId="30189" xr:uid="{57B13E6C-7FDF-49E6-86EF-6D8242AAC5E6}"/>
    <cellStyle name="Comma 71 3 2 5 2 2 2" xfId="51858" xr:uid="{9D0F1136-49D8-4B89-B4AC-84106B994EED}"/>
    <cellStyle name="Comma 71 3 2 5 2 3" xfId="41392" xr:uid="{05A0C5B4-10A5-4712-8BF3-CD18D03D47BE}"/>
    <cellStyle name="Comma 71 3 2 5 3" xfId="24957" xr:uid="{DC0F62D1-B365-4FBA-A12B-2864D8905BAD}"/>
    <cellStyle name="Comma 71 3 2 5 3 2" xfId="46626" xr:uid="{39A6E776-6981-48B0-8D0C-CB18C963D859}"/>
    <cellStyle name="Comma 71 3 2 5 4" xfId="36160" xr:uid="{2FECC158-A886-40CD-966A-69125C4DCAAD}"/>
    <cellStyle name="Comma 71 3 2 6" xfId="15244" xr:uid="{67939FFD-A0B5-41F4-B04B-87E5C9480B3C}"/>
    <cellStyle name="Comma 71 3 2 6 2" xfId="25710" xr:uid="{29773974-AE4F-4610-A57E-202DE289188B}"/>
    <cellStyle name="Comma 71 3 2 6 2 2" xfId="47379" xr:uid="{BD1131D2-9F50-4B7A-B77E-CB3845F07BA3}"/>
    <cellStyle name="Comma 71 3 2 6 3" xfId="36913" xr:uid="{5A4A9055-710D-4912-ACAA-D965BA58F361}"/>
    <cellStyle name="Comma 71 3 2 7" xfId="20478" xr:uid="{BD8BFA67-8A12-42CE-ACDF-0CD2CD3C919A}"/>
    <cellStyle name="Comma 71 3 2 7 2" xfId="42147" xr:uid="{51200D8F-8E0F-4820-9969-777FD87633A2}"/>
    <cellStyle name="Comma 71 3 2 8" xfId="31681" xr:uid="{397F81BA-B21F-4646-8338-2B5FE4257948}"/>
    <cellStyle name="Comma 71 3 3" xfId="13746" xr:uid="{2B437437-80E6-43B3-846E-3C3558DE899A}"/>
    <cellStyle name="Comma 71 3 3 2" xfId="18978" xr:uid="{66C5FD43-BBE3-4C58-A64B-B2B3CD62E8E8}"/>
    <cellStyle name="Comma 71 3 3 2 2" xfId="29444" xr:uid="{C79BDC9F-4A4B-4564-8925-26DAFDF65BE5}"/>
    <cellStyle name="Comma 71 3 3 2 2 2" xfId="51113" xr:uid="{C965DB8C-88CF-42D7-B14A-050A25610A00}"/>
    <cellStyle name="Comma 71 3 3 2 3" xfId="40647" xr:uid="{FEB83EB2-513D-45DB-82FD-AC870F6C409B}"/>
    <cellStyle name="Comma 71 3 3 3" xfId="24212" xr:uid="{BBF1512F-7371-4E4F-8C39-B3B4D1D95DE0}"/>
    <cellStyle name="Comma 71 3 3 3 2" xfId="45881" xr:uid="{ADC8A0DC-817E-4D31-82EA-538B018D98FD}"/>
    <cellStyle name="Comma 71 3 3 4" xfId="35415" xr:uid="{9F8CE9F9-7721-48B1-A0CC-69B65F33C8AD}"/>
    <cellStyle name="Comma 71 3 4" xfId="30936" xr:uid="{538DB7F8-9F5B-4465-B696-11E6B96E9DA7}"/>
    <cellStyle name="Comma 71 4" xfId="9618" xr:uid="{F074426A-70F6-4A85-BAE2-59EAF45240E8}"/>
    <cellStyle name="Comma 71 4 2" xfId="11127" xr:uid="{A755D18A-5C9A-4D87-AF53-777AF414473E}"/>
    <cellStyle name="Comma 71 4 2 2" xfId="12621" xr:uid="{AE8B0135-AE40-4837-9EE1-935C9D185E4E}"/>
    <cellStyle name="Comma 71 4 2 2 2" xfId="17857" xr:uid="{ABFA5F8A-870D-4DBB-BD7E-09D1CBD9109C}"/>
    <cellStyle name="Comma 71 4 2 2 2 2" xfId="28323" xr:uid="{05B1611C-DA67-45BA-B7B7-1DB369BF7BD1}"/>
    <cellStyle name="Comma 71 4 2 2 2 2 2" xfId="49992" xr:uid="{2E16F051-6755-476C-A40E-F5F5C0EE9A67}"/>
    <cellStyle name="Comma 71 4 2 2 2 3" xfId="39526" xr:uid="{28957972-BD7B-425D-BD6C-957671A448F2}"/>
    <cellStyle name="Comma 71 4 2 2 3" xfId="23091" xr:uid="{6207389F-09FC-4AB9-A67D-E58393D7D446}"/>
    <cellStyle name="Comma 71 4 2 2 3 2" xfId="44760" xr:uid="{9A9750AE-305B-4DEB-A52C-29214D5D3049}"/>
    <cellStyle name="Comma 71 4 2 2 4" xfId="34294" xr:uid="{05689319-906B-49FD-BE8C-72C9AC504ABC}"/>
    <cellStyle name="Comma 71 4 2 3" xfId="16363" xr:uid="{78F7F879-80BC-43DE-85B7-E298603EB240}"/>
    <cellStyle name="Comma 71 4 2 3 2" xfId="26829" xr:uid="{9E7D185C-00BD-4BAD-9682-91718B90198C}"/>
    <cellStyle name="Comma 71 4 2 3 2 2" xfId="48498" xr:uid="{74904B74-F3E1-4E2C-9A03-B44A101736C9}"/>
    <cellStyle name="Comma 71 4 2 3 3" xfId="38032" xr:uid="{8AAA45D2-9B4D-46DF-87AE-AA020401D191}"/>
    <cellStyle name="Comma 71 4 2 4" xfId="21597" xr:uid="{BB44FB53-FAF0-4F08-8FF8-CC452CFB7162}"/>
    <cellStyle name="Comma 71 4 2 4 2" xfId="43266" xr:uid="{3AE36C83-740A-4B9A-9E3A-7F67B03529C2}"/>
    <cellStyle name="Comma 71 4 2 5" xfId="32800" xr:uid="{F4B01D9A-B5EC-4891-BF96-725AC039CC1B}"/>
    <cellStyle name="Comma 71 4 3" xfId="10380" xr:uid="{58B8C47D-916C-4704-A20B-A62D8C0F41F2}"/>
    <cellStyle name="Comma 71 4 3 2" xfId="15616" xr:uid="{318F2DF1-91BF-4CA0-916C-B8B05AF80178}"/>
    <cellStyle name="Comma 71 4 3 2 2" xfId="26082" xr:uid="{58A460BA-D663-427D-8056-1A7729002AA7}"/>
    <cellStyle name="Comma 71 4 3 2 2 2" xfId="47751" xr:uid="{2CD42951-0FD5-4827-9B97-110E7EB2E545}"/>
    <cellStyle name="Comma 71 4 3 2 3" xfId="37285" xr:uid="{04A3DDDC-913E-4B46-86D8-DC58981193E4}"/>
    <cellStyle name="Comma 71 4 3 3" xfId="20850" xr:uid="{940F628C-46B6-4789-BD9B-5DD8BFCF646B}"/>
    <cellStyle name="Comma 71 4 3 3 2" xfId="42519" xr:uid="{7A2780CE-D0F7-47AF-94E0-0B21438D8FEE}"/>
    <cellStyle name="Comma 71 4 3 4" xfId="32053" xr:uid="{CEB1D367-AF7B-4958-A799-C2094B9D217B}"/>
    <cellStyle name="Comma 71 4 4" xfId="11874" xr:uid="{1E653373-BC20-4C2A-AA08-F9126C8A0879}"/>
    <cellStyle name="Comma 71 4 4 2" xfId="17110" xr:uid="{09BDA006-7A9E-4DBE-B1E2-D6263D5BF321}"/>
    <cellStyle name="Comma 71 4 4 2 2" xfId="27576" xr:uid="{A48D7241-93AA-41F0-AB1B-89FBB0FDC074}"/>
    <cellStyle name="Comma 71 4 4 2 2 2" xfId="49245" xr:uid="{C4A76DE2-7371-4B83-932D-719D9F58AE5A}"/>
    <cellStyle name="Comma 71 4 4 2 3" xfId="38779" xr:uid="{1DBB3954-3C2A-442B-A575-87AA21136358}"/>
    <cellStyle name="Comma 71 4 4 3" xfId="22344" xr:uid="{80B3B16D-82CD-453F-AC41-A28DE2640C95}"/>
    <cellStyle name="Comma 71 4 4 3 2" xfId="44013" xr:uid="{9EB2B123-2E49-4D49-9453-39AF5AE24208}"/>
    <cellStyle name="Comma 71 4 4 4" xfId="33547" xr:uid="{72980078-064D-4673-BC79-42C2D4183C68}"/>
    <cellStyle name="Comma 71 4 5" xfId="14117" xr:uid="{918792A1-922E-4D43-BF49-79363CB9792A}"/>
    <cellStyle name="Comma 71 4 5 2" xfId="19349" xr:uid="{3DDEB1E9-D65C-4647-BBEF-21B709652FBB}"/>
    <cellStyle name="Comma 71 4 5 2 2" xfId="29815" xr:uid="{61FA394E-F64B-4025-BE6C-F5262D99EB80}"/>
    <cellStyle name="Comma 71 4 5 2 2 2" xfId="51484" xr:uid="{2CDF4D29-2E04-4201-97EB-18C49EB7D94D}"/>
    <cellStyle name="Comma 71 4 5 2 3" xfId="41018" xr:uid="{A43C0DF7-97BF-4554-B2E4-B72645FCA907}"/>
    <cellStyle name="Comma 71 4 5 3" xfId="24583" xr:uid="{FDAD9D7F-AF0A-4092-BB57-AB1E7A934D8B}"/>
    <cellStyle name="Comma 71 4 5 3 2" xfId="46252" xr:uid="{1D63ABF8-0B26-4072-911C-AFA63F6BE9B7}"/>
    <cellStyle name="Comma 71 4 5 4" xfId="35786" xr:uid="{9C41CFCF-E9C8-4B40-8DB3-92E48369B35A}"/>
    <cellStyle name="Comma 71 4 6" xfId="14870" xr:uid="{E779E71E-DFA8-4AEB-ADA2-8926C86DCD88}"/>
    <cellStyle name="Comma 71 4 6 2" xfId="25336" xr:uid="{5FC94290-8083-454E-8A41-F808194ACD85}"/>
    <cellStyle name="Comma 71 4 6 2 2" xfId="47005" xr:uid="{FE08B7F4-1C83-4787-B987-771608182AD5}"/>
    <cellStyle name="Comma 71 4 6 3" xfId="36539" xr:uid="{36A956F8-0286-46EA-AAF5-947A85707158}"/>
    <cellStyle name="Comma 71 4 7" xfId="20104" xr:uid="{8A86D5B0-6F11-4444-84CE-F632298FBE6F}"/>
    <cellStyle name="Comma 71 4 7 2" xfId="41773" xr:uid="{C11D52AD-4811-46D8-8B91-DD5A0206D842}"/>
    <cellStyle name="Comma 71 4 8" xfId="31307" xr:uid="{26229F04-FEF3-4AC1-B5B9-1EEC0395192A}"/>
    <cellStyle name="Comma 71 5" xfId="13375" xr:uid="{5FB99EB3-9C5B-4FEA-A699-24C9CCE6AB9A}"/>
    <cellStyle name="Comma 71 5 2" xfId="18607" xr:uid="{D1773807-B4C9-4582-9B18-AC32E85A3BC5}"/>
    <cellStyle name="Comma 71 5 2 2" xfId="29073" xr:uid="{83135FC5-9129-4069-97B0-2B4DAA605CC3}"/>
    <cellStyle name="Comma 71 5 2 2 2" xfId="50742" xr:uid="{132FC070-1411-413C-9CAB-3EC84DA77928}"/>
    <cellStyle name="Comma 71 5 2 3" xfId="40276" xr:uid="{3D940064-85E8-43AB-B336-6D5A4A61D5F3}"/>
    <cellStyle name="Comma 71 5 3" xfId="23841" xr:uid="{BA5E1227-22A1-4133-A265-89A83D41E5E8}"/>
    <cellStyle name="Comma 71 5 3 2" xfId="45510" xr:uid="{EC31864D-5DC9-457A-85B3-F6E957448068}"/>
    <cellStyle name="Comma 71 5 4" xfId="35044" xr:uid="{447E6C0A-7AD6-4259-83BB-30F47BDFFF42}"/>
    <cellStyle name="Comma 71 6" xfId="30565" xr:uid="{2BB97582-F359-4294-A5DB-8085BC915D85}"/>
    <cellStyle name="Comma 72" xfId="355" xr:uid="{00000000-0005-0000-0000-000004030000}"/>
    <cellStyle name="Comma 72 2" xfId="587" xr:uid="{00000000-0005-0000-0000-000005030000}"/>
    <cellStyle name="Comma 72 2 2" xfId="9341" xr:uid="{00000000-0005-0000-0000-000006030000}"/>
    <cellStyle name="Comma 72 2 2 2" xfId="10090" xr:uid="{17BF9C39-F5CE-4298-96D9-9E556A269252}"/>
    <cellStyle name="Comma 72 2 2 2 2" xfId="11599" xr:uid="{433CB9B2-D979-4D46-B565-1DB8247A729B}"/>
    <cellStyle name="Comma 72 2 2 2 2 2" xfId="13093" xr:uid="{C4DCE7FD-514D-4CF9-AF92-8249D2B915CC}"/>
    <cellStyle name="Comma 72 2 2 2 2 2 2" xfId="18329" xr:uid="{64D1005A-6427-4287-989F-78047942FAD1}"/>
    <cellStyle name="Comma 72 2 2 2 2 2 2 2" xfId="28795" xr:uid="{EB91F8CE-D713-490C-8F42-A468561E42C6}"/>
    <cellStyle name="Comma 72 2 2 2 2 2 2 2 2" xfId="50464" xr:uid="{F948F8F9-698B-4217-8F46-9417049406A8}"/>
    <cellStyle name="Comma 72 2 2 2 2 2 2 3" xfId="39998" xr:uid="{F9DC383E-FB80-422E-9E33-421E43E0FA0F}"/>
    <cellStyle name="Comma 72 2 2 2 2 2 3" xfId="23563" xr:uid="{BC0CFE82-8433-4F98-9342-56768DF93473}"/>
    <cellStyle name="Comma 72 2 2 2 2 2 3 2" xfId="45232" xr:uid="{46487129-907D-4403-83C1-B009F025EB4B}"/>
    <cellStyle name="Comma 72 2 2 2 2 2 4" xfId="34766" xr:uid="{2524DCE5-B91E-403B-9CFC-93DC1F4C905C}"/>
    <cellStyle name="Comma 72 2 2 2 2 3" xfId="16835" xr:uid="{557A9B80-E1CC-4638-9B1F-FF2F2A51EB70}"/>
    <cellStyle name="Comma 72 2 2 2 2 3 2" xfId="27301" xr:uid="{F59E580B-DE86-4879-BF60-40E9E59D2683}"/>
    <cellStyle name="Comma 72 2 2 2 2 3 2 2" xfId="48970" xr:uid="{2B76FF0F-6591-4CDE-92CB-BD1AFA5E3687}"/>
    <cellStyle name="Comma 72 2 2 2 2 3 3" xfId="38504" xr:uid="{B78A8F7A-5627-458E-9F76-0E2D98A4CEC0}"/>
    <cellStyle name="Comma 72 2 2 2 2 4" xfId="22069" xr:uid="{B22350DC-60AB-49C7-B039-BAAEE3620B44}"/>
    <cellStyle name="Comma 72 2 2 2 2 4 2" xfId="43738" xr:uid="{E05F41A4-369E-4246-83DC-A26BD6353B64}"/>
    <cellStyle name="Comma 72 2 2 2 2 5" xfId="33272" xr:uid="{3A752776-E6E2-4FCE-A39B-A3A63B6AE2ED}"/>
    <cellStyle name="Comma 72 2 2 2 3" xfId="10852" xr:uid="{0BF62B1C-73BC-417F-8731-A94887CA99A1}"/>
    <cellStyle name="Comma 72 2 2 2 3 2" xfId="16088" xr:uid="{A4DE17CC-4850-40C5-A366-2600B634DC58}"/>
    <cellStyle name="Comma 72 2 2 2 3 2 2" xfId="26554" xr:uid="{C1498EB8-8CEF-418C-A0D9-F21CEB19BB11}"/>
    <cellStyle name="Comma 72 2 2 2 3 2 2 2" xfId="48223" xr:uid="{C25C063D-1798-404D-A63F-CB6AD9AE34DB}"/>
    <cellStyle name="Comma 72 2 2 2 3 2 3" xfId="37757" xr:uid="{4707E0E3-BE9B-4D02-AAF5-C2A8C1660DC6}"/>
    <cellStyle name="Comma 72 2 2 2 3 3" xfId="21322" xr:uid="{20EF39AF-8892-4694-B73B-23AE2CBB3A7D}"/>
    <cellStyle name="Comma 72 2 2 2 3 3 2" xfId="42991" xr:uid="{833BE683-FA71-4BBB-97D7-141CD28705BB}"/>
    <cellStyle name="Comma 72 2 2 2 3 4" xfId="32525" xr:uid="{E05973CD-6B8D-408B-B71C-9BFF83E53619}"/>
    <cellStyle name="Comma 72 2 2 2 4" xfId="12346" xr:uid="{7FB749E6-BEBD-4F33-9D28-1DA06B8F66F0}"/>
    <cellStyle name="Comma 72 2 2 2 4 2" xfId="17582" xr:uid="{F54FE7DA-1EAF-456F-A746-8CA0AA45E285}"/>
    <cellStyle name="Comma 72 2 2 2 4 2 2" xfId="28048" xr:uid="{C6818F5C-04A7-4B7D-8157-6DD9FF939038}"/>
    <cellStyle name="Comma 72 2 2 2 4 2 2 2" xfId="49717" xr:uid="{526028E7-7CB2-4A43-8F1F-CFAC9967B9A3}"/>
    <cellStyle name="Comma 72 2 2 2 4 2 3" xfId="39251" xr:uid="{42A8788A-5840-4FC2-91EF-C30766B1B595}"/>
    <cellStyle name="Comma 72 2 2 2 4 3" xfId="22816" xr:uid="{15407EFB-6A4A-4D23-A04D-F4B6AEB9FB5D}"/>
    <cellStyle name="Comma 72 2 2 2 4 3 2" xfId="44485" xr:uid="{69230BDE-0F8A-47AF-B923-0C265C8E8AC6}"/>
    <cellStyle name="Comma 72 2 2 2 4 4" xfId="34019" xr:uid="{A9E1CF08-4D26-40B3-8C31-AB6394A85193}"/>
    <cellStyle name="Comma 72 2 2 2 5" xfId="14589" xr:uid="{2D9A37F5-CA3D-4BCD-A45F-A29CC12BB94F}"/>
    <cellStyle name="Comma 72 2 2 2 5 2" xfId="19821" xr:uid="{06219D85-DABE-481C-9D47-228F035B18EB}"/>
    <cellStyle name="Comma 72 2 2 2 5 2 2" xfId="30287" xr:uid="{2EC1BB98-39F5-4000-90D2-8F0DA7BAC1B6}"/>
    <cellStyle name="Comma 72 2 2 2 5 2 2 2" xfId="51956" xr:uid="{FF3759DD-576B-4067-9AE4-5A0D13A2E7A8}"/>
    <cellStyle name="Comma 72 2 2 2 5 2 3" xfId="41490" xr:uid="{079B44D7-60E8-4154-86E8-4D90C7014797}"/>
    <cellStyle name="Comma 72 2 2 2 5 3" xfId="25055" xr:uid="{4BF7068A-3FE8-4D5E-8FAE-CD449FDF03FB}"/>
    <cellStyle name="Comma 72 2 2 2 5 3 2" xfId="46724" xr:uid="{4612D5ED-7C2A-42C6-952D-219E9232064B}"/>
    <cellStyle name="Comma 72 2 2 2 5 4" xfId="36258" xr:uid="{09765DE5-6974-4FEA-956F-7FF24774D758}"/>
    <cellStyle name="Comma 72 2 2 2 6" xfId="15342" xr:uid="{A1099C35-4709-4171-AB1D-ABCA7D983802}"/>
    <cellStyle name="Comma 72 2 2 2 6 2" xfId="25808" xr:uid="{D77E233D-4F15-41E2-A229-CE11652EFB21}"/>
    <cellStyle name="Comma 72 2 2 2 6 2 2" xfId="47477" xr:uid="{7FE24040-D65D-4D19-B47F-072DFC1E01EE}"/>
    <cellStyle name="Comma 72 2 2 2 6 3" xfId="37011" xr:uid="{7F0BAE61-29F7-4598-9BDC-8A3B5EA91D00}"/>
    <cellStyle name="Comma 72 2 2 2 7" xfId="20576" xr:uid="{C3AE3A42-0AC3-40B1-A55D-1AF11A4EBE33}"/>
    <cellStyle name="Comma 72 2 2 2 7 2" xfId="42245" xr:uid="{15E29FC4-4CDC-4E87-BF01-838BFDAF668E}"/>
    <cellStyle name="Comma 72 2 2 2 8" xfId="31779" xr:uid="{EB11668F-D8D3-4725-8B3B-A7A7BB9C5C1B}"/>
    <cellStyle name="Comma 72 2 2 3" xfId="13844" xr:uid="{89FC26B0-CFF6-4D80-B6BF-E8BE5D7F62E6}"/>
    <cellStyle name="Comma 72 2 2 3 2" xfId="19076" xr:uid="{B19C1CC1-7C6E-4D62-9C4B-C2BC4B50B925}"/>
    <cellStyle name="Comma 72 2 2 3 2 2" xfId="29542" xr:uid="{D0BDEA76-A2F8-45E9-8A33-85B252C81DD6}"/>
    <cellStyle name="Comma 72 2 2 3 2 2 2" xfId="51211" xr:uid="{607D58DE-453F-4EF8-B959-9EF6F748525A}"/>
    <cellStyle name="Comma 72 2 2 3 2 3" xfId="40745" xr:uid="{4459DF98-04CB-4C53-B86D-2200FA10D35B}"/>
    <cellStyle name="Comma 72 2 2 3 3" xfId="24310" xr:uid="{15519F66-7D5C-4057-81D4-099C745455B4}"/>
    <cellStyle name="Comma 72 2 2 3 3 2" xfId="45979" xr:uid="{F692FE3A-6B60-45E9-A436-684BD3C83699}"/>
    <cellStyle name="Comma 72 2 2 3 4" xfId="35513" xr:uid="{452BAFEB-F659-4BE7-8F4C-E246D484347A}"/>
    <cellStyle name="Comma 72 2 2 4" xfId="31034" xr:uid="{856BB95C-BC5E-4AA7-BA6E-2D11B19D5912}"/>
    <cellStyle name="Comma 72 2 3" xfId="9716" xr:uid="{C96605E7-5193-4D76-BA35-049622B7C146}"/>
    <cellStyle name="Comma 72 2 3 2" xfId="11225" xr:uid="{BEC98A8D-C69C-436F-8490-8A7D6F18A88B}"/>
    <cellStyle name="Comma 72 2 3 2 2" xfId="12719" xr:uid="{85FF2883-4326-47AE-BFCE-79E28AF4E5A5}"/>
    <cellStyle name="Comma 72 2 3 2 2 2" xfId="17955" xr:uid="{6E13976C-36A6-4A36-82B4-3BE935E86F43}"/>
    <cellStyle name="Comma 72 2 3 2 2 2 2" xfId="28421" xr:uid="{36FF83ED-26B8-4C02-B00F-B40B2CC1915F}"/>
    <cellStyle name="Comma 72 2 3 2 2 2 2 2" xfId="50090" xr:uid="{254369F8-196F-4612-8EEE-C72735CDB660}"/>
    <cellStyle name="Comma 72 2 3 2 2 2 3" xfId="39624" xr:uid="{455EB967-7751-403B-96C3-CC51558B914B}"/>
    <cellStyle name="Comma 72 2 3 2 2 3" xfId="23189" xr:uid="{05267292-EA3C-453B-AAA6-EDC6449D8D26}"/>
    <cellStyle name="Comma 72 2 3 2 2 3 2" xfId="44858" xr:uid="{D6BBF5E1-66D8-46DF-B324-93D30DAE0E31}"/>
    <cellStyle name="Comma 72 2 3 2 2 4" xfId="34392" xr:uid="{CE01CBEE-3BEA-4031-9CD8-6B527B4CCF60}"/>
    <cellStyle name="Comma 72 2 3 2 3" xfId="16461" xr:uid="{31F96ED5-452D-4C5D-91EE-AA5596226395}"/>
    <cellStyle name="Comma 72 2 3 2 3 2" xfId="26927" xr:uid="{9175149D-6457-4D88-8714-D2EFD7DAB19A}"/>
    <cellStyle name="Comma 72 2 3 2 3 2 2" xfId="48596" xr:uid="{2396DA4D-582E-4A0C-BE54-6F94DA5C6544}"/>
    <cellStyle name="Comma 72 2 3 2 3 3" xfId="38130" xr:uid="{19C7FEDD-04D5-407D-B7BE-E8CFD705B341}"/>
    <cellStyle name="Comma 72 2 3 2 4" xfId="21695" xr:uid="{D1C1DB8D-FC8B-4315-AA97-E960A2A75CBC}"/>
    <cellStyle name="Comma 72 2 3 2 4 2" xfId="43364" xr:uid="{4C1CEEED-5110-4C18-8D69-B5C8F6AE41B2}"/>
    <cellStyle name="Comma 72 2 3 2 5" xfId="32898" xr:uid="{207380DD-373F-44A9-9EA0-505DCA01CBC7}"/>
    <cellStyle name="Comma 72 2 3 3" xfId="10478" xr:uid="{3FD0BA38-AF06-4DCD-89BE-396474E76BEB}"/>
    <cellStyle name="Comma 72 2 3 3 2" xfId="15714" xr:uid="{025C7A17-EBD6-4E97-817D-CC80F0373F62}"/>
    <cellStyle name="Comma 72 2 3 3 2 2" xfId="26180" xr:uid="{41AE2F1C-214A-47B7-A25C-71AAEDD3263C}"/>
    <cellStyle name="Comma 72 2 3 3 2 2 2" xfId="47849" xr:uid="{A72607FE-48F1-484F-A39C-EBB26F328A88}"/>
    <cellStyle name="Comma 72 2 3 3 2 3" xfId="37383" xr:uid="{0EAA5C74-01FE-413F-8942-7513819D5DAD}"/>
    <cellStyle name="Comma 72 2 3 3 3" xfId="20948" xr:uid="{448E4471-7271-4676-8DCF-0AC579875C0C}"/>
    <cellStyle name="Comma 72 2 3 3 3 2" xfId="42617" xr:uid="{08EB2692-F6C2-434C-9DAC-D20582B1EDAD}"/>
    <cellStyle name="Comma 72 2 3 3 4" xfId="32151" xr:uid="{E357492D-59B4-4C4A-BA5E-B2792D05A658}"/>
    <cellStyle name="Comma 72 2 3 4" xfId="11972" xr:uid="{CF500B49-DA6E-49D1-8B14-6D51F7CAD327}"/>
    <cellStyle name="Comma 72 2 3 4 2" xfId="17208" xr:uid="{A1749110-3002-4B53-9B9D-DEB61CE22DB3}"/>
    <cellStyle name="Comma 72 2 3 4 2 2" xfId="27674" xr:uid="{BC296464-96A2-40C2-B97A-4AEAB57E380B}"/>
    <cellStyle name="Comma 72 2 3 4 2 2 2" xfId="49343" xr:uid="{2291405F-5720-4EDE-8FF0-005A203DA6CB}"/>
    <cellStyle name="Comma 72 2 3 4 2 3" xfId="38877" xr:uid="{5EF1823F-AA65-4BB4-B25D-BEC9DF477889}"/>
    <cellStyle name="Comma 72 2 3 4 3" xfId="22442" xr:uid="{E3993F53-DE4D-460F-9ED8-C15FBB8AD4D4}"/>
    <cellStyle name="Comma 72 2 3 4 3 2" xfId="44111" xr:uid="{60220DAA-2805-4A4D-927D-D40CA3271313}"/>
    <cellStyle name="Comma 72 2 3 4 4" xfId="33645" xr:uid="{74BABAFB-0793-4370-BBEE-B645E2128DD1}"/>
    <cellStyle name="Comma 72 2 3 5" xfId="14215" xr:uid="{E19F4AA0-E377-46B2-86C9-2CB44F76DFB7}"/>
    <cellStyle name="Comma 72 2 3 5 2" xfId="19447" xr:uid="{9B6E4F35-5647-4960-8889-DCF3956AC6EA}"/>
    <cellStyle name="Comma 72 2 3 5 2 2" xfId="29913" xr:uid="{B2A66EB0-4C90-4513-ACB7-B538E4C1332C}"/>
    <cellStyle name="Comma 72 2 3 5 2 2 2" xfId="51582" xr:uid="{AC475FFF-7760-4701-97F7-B8E1131E0915}"/>
    <cellStyle name="Comma 72 2 3 5 2 3" xfId="41116" xr:uid="{D69D65FE-B205-4704-B060-89948B7C3D43}"/>
    <cellStyle name="Comma 72 2 3 5 3" xfId="24681" xr:uid="{6817AD82-9027-45A0-AF2F-1196F3E53F0A}"/>
    <cellStyle name="Comma 72 2 3 5 3 2" xfId="46350" xr:uid="{D4A47B32-D8A1-43E7-8151-8FEEACB63134}"/>
    <cellStyle name="Comma 72 2 3 5 4" xfId="35884" xr:uid="{06FC5745-D13D-4F66-AF69-5E0E84594941}"/>
    <cellStyle name="Comma 72 2 3 6" xfId="14968" xr:uid="{3E2FF33B-74FB-4295-B1F3-01573536C05C}"/>
    <cellStyle name="Comma 72 2 3 6 2" xfId="25434" xr:uid="{4CDA90B2-D435-447B-BA88-A275E6BAEBE9}"/>
    <cellStyle name="Comma 72 2 3 6 2 2" xfId="47103" xr:uid="{B96EE0D5-5088-4141-A8BF-F3853F3063EF}"/>
    <cellStyle name="Comma 72 2 3 6 3" xfId="36637" xr:uid="{402B25FE-F74B-42D0-8BB0-D4BE5B62126E}"/>
    <cellStyle name="Comma 72 2 3 7" xfId="20202" xr:uid="{D2A1C391-5C54-49A8-B4E6-A451DA7EE70A}"/>
    <cellStyle name="Comma 72 2 3 7 2" xfId="41871" xr:uid="{32897AE0-1A05-46D5-ABFB-8D2E74EBA2D7}"/>
    <cellStyle name="Comma 72 2 3 8" xfId="31405" xr:uid="{F47707A9-6085-4B1F-8D8A-CB08294BB417}"/>
    <cellStyle name="Comma 72 2 4" xfId="13473" xr:uid="{E1FA12BF-8F94-4EFC-8D67-0DA5538E52B3}"/>
    <cellStyle name="Comma 72 2 4 2" xfId="18705" xr:uid="{326864A4-4077-4B6D-97AE-AE698E712E12}"/>
    <cellStyle name="Comma 72 2 4 2 2" xfId="29171" xr:uid="{AC5C95F4-2292-4A10-A36D-8A3137230EC8}"/>
    <cellStyle name="Comma 72 2 4 2 2 2" xfId="50840" xr:uid="{B0386B12-86E5-4434-972D-094D6843C0BF}"/>
    <cellStyle name="Comma 72 2 4 2 3" xfId="40374" xr:uid="{DFAEA8DB-7F80-4764-857D-625406D1BAF9}"/>
    <cellStyle name="Comma 72 2 4 3" xfId="23939" xr:uid="{0588CBDC-F554-4D2E-918F-CF29C426A768}"/>
    <cellStyle name="Comma 72 2 4 3 2" xfId="45608" xr:uid="{863E4272-A9EB-465E-B1A1-5EE2427B0743}"/>
    <cellStyle name="Comma 72 2 4 4" xfId="35142" xr:uid="{D200C05D-B6A6-493C-83F4-281DDF74B8AD}"/>
    <cellStyle name="Comma 72 2 5" xfId="30663" xr:uid="{9492963B-988C-4887-A1CC-3F4D7A7A69A3}"/>
    <cellStyle name="Comma 72 3" xfId="9229" xr:uid="{00000000-0005-0000-0000-000007030000}"/>
    <cellStyle name="Comma 72 3 2" xfId="9978" xr:uid="{2DE8C70F-C21B-4655-B469-C2E22A3691FE}"/>
    <cellStyle name="Comma 72 3 2 2" xfId="11487" xr:uid="{C45C6F54-7808-4948-BE65-97049CF5A58F}"/>
    <cellStyle name="Comma 72 3 2 2 2" xfId="12981" xr:uid="{97577AD0-5F45-4A85-810C-C782BCDE7DD8}"/>
    <cellStyle name="Comma 72 3 2 2 2 2" xfId="18217" xr:uid="{345C8835-911B-41EE-AF7C-723841777E24}"/>
    <cellStyle name="Comma 72 3 2 2 2 2 2" xfId="28683" xr:uid="{48216405-FB47-431A-BF34-576C7C160C91}"/>
    <cellStyle name="Comma 72 3 2 2 2 2 2 2" xfId="50352" xr:uid="{F1D4A67F-A629-4DE9-8538-86C5C0F6872C}"/>
    <cellStyle name="Comma 72 3 2 2 2 2 3" xfId="39886" xr:uid="{4751EA8E-B547-4E0C-A6E4-8EEC5CEE09EC}"/>
    <cellStyle name="Comma 72 3 2 2 2 3" xfId="23451" xr:uid="{0D8F8392-65B5-4738-8875-7A93A7C193C1}"/>
    <cellStyle name="Comma 72 3 2 2 2 3 2" xfId="45120" xr:uid="{A4F2732D-B9E3-4DF3-AD01-6ECEC521EE76}"/>
    <cellStyle name="Comma 72 3 2 2 2 4" xfId="34654" xr:uid="{5D1FAAD5-E9BE-4916-9B1B-A3FB7DF70B19}"/>
    <cellStyle name="Comma 72 3 2 2 3" xfId="16723" xr:uid="{F0D4539C-2139-4065-BDEE-C62617C43044}"/>
    <cellStyle name="Comma 72 3 2 2 3 2" xfId="27189" xr:uid="{665D0426-C791-4C29-ADB7-6F53183F5F9C}"/>
    <cellStyle name="Comma 72 3 2 2 3 2 2" xfId="48858" xr:uid="{A8203FDC-47BF-49A7-801A-CB6DCDDF0BC6}"/>
    <cellStyle name="Comma 72 3 2 2 3 3" xfId="38392" xr:uid="{AC71EA8E-9568-4199-8840-94E5B2B58FBF}"/>
    <cellStyle name="Comma 72 3 2 2 4" xfId="21957" xr:uid="{D6EAEB76-53C5-40EF-8DAE-2E22208483CF}"/>
    <cellStyle name="Comma 72 3 2 2 4 2" xfId="43626" xr:uid="{97918B9F-FF63-4BFB-8C3E-08DBD3790921}"/>
    <cellStyle name="Comma 72 3 2 2 5" xfId="33160" xr:uid="{39135E2F-8C7B-447C-8660-D0A9FF2930A1}"/>
    <cellStyle name="Comma 72 3 2 3" xfId="10740" xr:uid="{6CDCEA26-16CB-4C69-9860-4351C5CD65BE}"/>
    <cellStyle name="Comma 72 3 2 3 2" xfId="15976" xr:uid="{B40E6FA6-14C2-4692-A5F5-0ED89532647E}"/>
    <cellStyle name="Comma 72 3 2 3 2 2" xfId="26442" xr:uid="{B3989F31-AA93-4A24-BE32-FADB10D74B19}"/>
    <cellStyle name="Comma 72 3 2 3 2 2 2" xfId="48111" xr:uid="{10653103-0F0D-46EA-BD59-5B67C7866145}"/>
    <cellStyle name="Comma 72 3 2 3 2 3" xfId="37645" xr:uid="{A53FC45A-D75E-4ACD-AA66-9AE362113B7D}"/>
    <cellStyle name="Comma 72 3 2 3 3" xfId="21210" xr:uid="{6BD8237F-85D8-4A46-B4E3-FB59336FDCA3}"/>
    <cellStyle name="Comma 72 3 2 3 3 2" xfId="42879" xr:uid="{9A7435B9-15E9-4653-94CD-C5D2E7216274}"/>
    <cellStyle name="Comma 72 3 2 3 4" xfId="32413" xr:uid="{91DE5CDD-5168-43AA-8E26-8178959BCFCD}"/>
    <cellStyle name="Comma 72 3 2 4" xfId="12234" xr:uid="{86BE133A-90FE-469D-B193-B6381486CB4C}"/>
    <cellStyle name="Comma 72 3 2 4 2" xfId="17470" xr:uid="{F3BDF259-6F20-4287-BA17-675AEEE67CBC}"/>
    <cellStyle name="Comma 72 3 2 4 2 2" xfId="27936" xr:uid="{5CF024BD-B66C-438D-8A83-3A779C13652A}"/>
    <cellStyle name="Comma 72 3 2 4 2 2 2" xfId="49605" xr:uid="{DC507B62-858E-45A5-8752-5FF0A5348DB8}"/>
    <cellStyle name="Comma 72 3 2 4 2 3" xfId="39139" xr:uid="{DBB4498C-D845-425A-B4AA-CC03F61E50F5}"/>
    <cellStyle name="Comma 72 3 2 4 3" xfId="22704" xr:uid="{F27C56A6-B28D-45DB-BFE9-F73BD5655BDF}"/>
    <cellStyle name="Comma 72 3 2 4 3 2" xfId="44373" xr:uid="{E9E9B9B6-E59B-4AAA-B00F-6FBFF178EACD}"/>
    <cellStyle name="Comma 72 3 2 4 4" xfId="33907" xr:uid="{C45A5E4D-7386-4B83-8F79-91B33148FF8E}"/>
    <cellStyle name="Comma 72 3 2 5" xfId="14477" xr:uid="{2C30EC6C-7A65-4499-99E4-0C2FB6E2B574}"/>
    <cellStyle name="Comma 72 3 2 5 2" xfId="19709" xr:uid="{95563CFB-4471-44D2-B58D-B40343BBF018}"/>
    <cellStyle name="Comma 72 3 2 5 2 2" xfId="30175" xr:uid="{176E5DCC-8480-4495-A0C4-EF4542D1C96E}"/>
    <cellStyle name="Comma 72 3 2 5 2 2 2" xfId="51844" xr:uid="{5DC10266-87FF-4CBF-8F38-61ED59521E91}"/>
    <cellStyle name="Comma 72 3 2 5 2 3" xfId="41378" xr:uid="{A1C6DCA2-7807-472A-AD50-E10EE17120D4}"/>
    <cellStyle name="Comma 72 3 2 5 3" xfId="24943" xr:uid="{431A6EC7-487C-4D0D-AADA-FDBD9E7009BC}"/>
    <cellStyle name="Comma 72 3 2 5 3 2" xfId="46612" xr:uid="{E7C82276-7E81-4705-9F08-62D0B22C9D4F}"/>
    <cellStyle name="Comma 72 3 2 5 4" xfId="36146" xr:uid="{385B7C86-3BD3-41D4-A883-4AC26ADCCC73}"/>
    <cellStyle name="Comma 72 3 2 6" xfId="15230" xr:uid="{793AB839-53B3-4628-9720-CB3F526A2EFE}"/>
    <cellStyle name="Comma 72 3 2 6 2" xfId="25696" xr:uid="{213CF9CF-586D-44E1-86A9-F0F9B6F0D473}"/>
    <cellStyle name="Comma 72 3 2 6 2 2" xfId="47365" xr:uid="{00087441-299C-40BD-ABB3-7F3ECB262AF4}"/>
    <cellStyle name="Comma 72 3 2 6 3" xfId="36899" xr:uid="{3F03D2FA-10A7-4D2E-8831-22541D03B076}"/>
    <cellStyle name="Comma 72 3 2 7" xfId="20464" xr:uid="{D402FEFB-0DDB-4F58-B9F0-6BF71AB213B5}"/>
    <cellStyle name="Comma 72 3 2 7 2" xfId="42133" xr:uid="{D3459517-31F5-436A-9081-7777ADC06B7E}"/>
    <cellStyle name="Comma 72 3 2 8" xfId="31667" xr:uid="{F9175FB1-4439-42F9-9004-9E6354643F34}"/>
    <cellStyle name="Comma 72 3 3" xfId="13732" xr:uid="{2DB24AF0-172F-4911-BCF7-7F925685915E}"/>
    <cellStyle name="Comma 72 3 3 2" xfId="18964" xr:uid="{6530C548-0607-4E7B-92B3-F37944AC040A}"/>
    <cellStyle name="Comma 72 3 3 2 2" xfId="29430" xr:uid="{81E7F25A-7CBC-455A-9188-858F8ABCB920}"/>
    <cellStyle name="Comma 72 3 3 2 2 2" xfId="51099" xr:uid="{36DDADF2-FDF6-4F24-AD5C-19C9F789F9BA}"/>
    <cellStyle name="Comma 72 3 3 2 3" xfId="40633" xr:uid="{34ABA799-46E5-4512-8802-1BAE8DD5F15E}"/>
    <cellStyle name="Comma 72 3 3 3" xfId="24198" xr:uid="{3F9D21B5-0F80-48D9-BE13-605FC987FBE1}"/>
    <cellStyle name="Comma 72 3 3 3 2" xfId="45867" xr:uid="{91DB251E-CB8C-44DD-BEB8-E20978E02DD2}"/>
    <cellStyle name="Comma 72 3 3 4" xfId="35401" xr:uid="{A8F73854-2273-4F87-9045-2A4AD4E638F2}"/>
    <cellStyle name="Comma 72 3 4" xfId="30922" xr:uid="{CD9B1833-3020-4610-9423-9E4872A2A3C9}"/>
    <cellStyle name="Comma 72 4" xfId="9604" xr:uid="{2C0E1C62-6905-4B20-9447-79FE495A4688}"/>
    <cellStyle name="Comma 72 4 2" xfId="11113" xr:uid="{7081E499-2C3E-4212-A6B5-4B22A23C76E8}"/>
    <cellStyle name="Comma 72 4 2 2" xfId="12607" xr:uid="{DA296A61-F6A4-425C-9079-A61DCE223228}"/>
    <cellStyle name="Comma 72 4 2 2 2" xfId="17843" xr:uid="{02EE9A52-049B-4CCA-934C-85EF627FF57A}"/>
    <cellStyle name="Comma 72 4 2 2 2 2" xfId="28309" xr:uid="{179A1E41-5281-4C02-88EE-03731B886CBA}"/>
    <cellStyle name="Comma 72 4 2 2 2 2 2" xfId="49978" xr:uid="{1A7BB17A-9DD1-42E3-94C0-B389A6AA6F0E}"/>
    <cellStyle name="Comma 72 4 2 2 2 3" xfId="39512" xr:uid="{5C618461-4B40-45C2-8CC9-B3B30E1D5A2D}"/>
    <cellStyle name="Comma 72 4 2 2 3" xfId="23077" xr:uid="{16A8505F-F951-45BC-A83B-4F66F7711D6D}"/>
    <cellStyle name="Comma 72 4 2 2 3 2" xfId="44746" xr:uid="{E9A14680-877D-47D8-8FF5-358C034A6512}"/>
    <cellStyle name="Comma 72 4 2 2 4" xfId="34280" xr:uid="{04B67827-19CB-49C7-9310-A017F4786B43}"/>
    <cellStyle name="Comma 72 4 2 3" xfId="16349" xr:uid="{4B7A9699-C764-4CC1-876A-2B67E3FB95AC}"/>
    <cellStyle name="Comma 72 4 2 3 2" xfId="26815" xr:uid="{9D6C1925-839E-487C-8D3E-D1BD5DC5D3ED}"/>
    <cellStyle name="Comma 72 4 2 3 2 2" xfId="48484" xr:uid="{135CC637-0FD1-456F-96A0-AB277184CFFA}"/>
    <cellStyle name="Comma 72 4 2 3 3" xfId="38018" xr:uid="{52488E50-4102-454A-8B1F-ED34533E0A39}"/>
    <cellStyle name="Comma 72 4 2 4" xfId="21583" xr:uid="{3B819D07-B1DE-42B8-B72B-0D1F92C39A70}"/>
    <cellStyle name="Comma 72 4 2 4 2" xfId="43252" xr:uid="{14995BD4-A0BD-4FCA-9EFC-F65AE0944E49}"/>
    <cellStyle name="Comma 72 4 2 5" xfId="32786" xr:uid="{C5D08A5B-C9C9-4903-A984-A4798B9E81A3}"/>
    <cellStyle name="Comma 72 4 3" xfId="10366" xr:uid="{40872309-022D-43EC-9D6D-B064496F0C67}"/>
    <cellStyle name="Comma 72 4 3 2" xfId="15602" xr:uid="{4D008130-1D1C-48FF-B680-11D84286A433}"/>
    <cellStyle name="Comma 72 4 3 2 2" xfId="26068" xr:uid="{4F1AC8AC-3B71-42BB-81AC-2831829FEA6D}"/>
    <cellStyle name="Comma 72 4 3 2 2 2" xfId="47737" xr:uid="{4DD7E50B-3C0D-4B6C-9F0F-993A9E717E22}"/>
    <cellStyle name="Comma 72 4 3 2 3" xfId="37271" xr:uid="{1C3AD4EE-8042-4009-B867-F56936E565C7}"/>
    <cellStyle name="Comma 72 4 3 3" xfId="20836" xr:uid="{94A181DF-4362-425C-9865-AEDF29F94493}"/>
    <cellStyle name="Comma 72 4 3 3 2" xfId="42505" xr:uid="{385C0674-11E3-4A3C-A592-6746F4B6F6EA}"/>
    <cellStyle name="Comma 72 4 3 4" xfId="32039" xr:uid="{5A5AC7E4-A304-4C19-B566-4791EB79F697}"/>
    <cellStyle name="Comma 72 4 4" xfId="11860" xr:uid="{9379A585-8F9B-427F-A613-57A9F8F553B2}"/>
    <cellStyle name="Comma 72 4 4 2" xfId="17096" xr:uid="{0C6F91FC-098B-4522-885B-678251EB792A}"/>
    <cellStyle name="Comma 72 4 4 2 2" xfId="27562" xr:uid="{FD036130-6C09-47EF-B2A8-FCC0AD9828BA}"/>
    <cellStyle name="Comma 72 4 4 2 2 2" xfId="49231" xr:uid="{FB271A1D-591B-4882-80B0-3F00729B342B}"/>
    <cellStyle name="Comma 72 4 4 2 3" xfId="38765" xr:uid="{3E065BDD-C781-4015-ADDE-4C4AF70DDD89}"/>
    <cellStyle name="Comma 72 4 4 3" xfId="22330" xr:uid="{CECB5E0B-38B2-44EB-9CE1-3D720953B03C}"/>
    <cellStyle name="Comma 72 4 4 3 2" xfId="43999" xr:uid="{4BA81FA4-DD83-4E2E-BCD8-24EE4D339498}"/>
    <cellStyle name="Comma 72 4 4 4" xfId="33533" xr:uid="{FE1A8A13-8DBA-44C3-8B89-1F52F9B1C781}"/>
    <cellStyle name="Comma 72 4 5" xfId="14103" xr:uid="{C1632249-462F-41AA-A5A1-E859742D57AE}"/>
    <cellStyle name="Comma 72 4 5 2" xfId="19335" xr:uid="{DB0FC617-E01A-4F72-918B-2F084E2DB42E}"/>
    <cellStyle name="Comma 72 4 5 2 2" xfId="29801" xr:uid="{37711906-568F-4D98-AC53-40D7B25B0C8F}"/>
    <cellStyle name="Comma 72 4 5 2 2 2" xfId="51470" xr:uid="{E233CB9C-5ACB-46D4-AD6A-B04E4BB97D12}"/>
    <cellStyle name="Comma 72 4 5 2 3" xfId="41004" xr:uid="{2847F9B4-5CF7-4BA2-B9F2-8F30A8153CE5}"/>
    <cellStyle name="Comma 72 4 5 3" xfId="24569" xr:uid="{F36E0E1E-1367-4757-9E52-D311BA4D95AD}"/>
    <cellStyle name="Comma 72 4 5 3 2" xfId="46238" xr:uid="{6EBC1C99-AFCB-49F9-8A89-ADFA0223A277}"/>
    <cellStyle name="Comma 72 4 5 4" xfId="35772" xr:uid="{40B5FC7B-CD64-477F-AB00-D51660992563}"/>
    <cellStyle name="Comma 72 4 6" xfId="14856" xr:uid="{C1122146-92CC-4997-A29F-09DF2F12238C}"/>
    <cellStyle name="Comma 72 4 6 2" xfId="25322" xr:uid="{BBD08C99-293E-43A4-B9CD-FA90AE205331}"/>
    <cellStyle name="Comma 72 4 6 2 2" xfId="46991" xr:uid="{DDD287C9-B65E-4739-AE1B-FCF2C14E1A25}"/>
    <cellStyle name="Comma 72 4 6 3" xfId="36525" xr:uid="{38CC762B-7704-44D0-BF5B-C11BD9E8EED2}"/>
    <cellStyle name="Comma 72 4 7" xfId="20090" xr:uid="{5A6F9A85-1322-48D9-8286-CD1C795BE7E1}"/>
    <cellStyle name="Comma 72 4 7 2" xfId="41759" xr:uid="{334F4E89-345B-46D1-9E49-6B8EFA6DA720}"/>
    <cellStyle name="Comma 72 4 8" xfId="31293" xr:uid="{EB8D68D7-4291-4A7E-8694-B2F3D443820A}"/>
    <cellStyle name="Comma 72 5" xfId="13361" xr:uid="{BD44026E-C0D9-4ECC-A940-CD12AA0DD8F6}"/>
    <cellStyle name="Comma 72 5 2" xfId="18593" xr:uid="{BB5BBC1A-0DF3-4E48-9A8A-E02D3B201A78}"/>
    <cellStyle name="Comma 72 5 2 2" xfId="29059" xr:uid="{7DBF9D40-288B-4338-855A-85AB1C79FD63}"/>
    <cellStyle name="Comma 72 5 2 2 2" xfId="50728" xr:uid="{0C2ED6A9-844F-45E5-AF53-B2039DB8B98F}"/>
    <cellStyle name="Comma 72 5 2 3" xfId="40262" xr:uid="{9D125149-CB80-4FFE-A357-494E149EC87A}"/>
    <cellStyle name="Comma 72 5 3" xfId="23827" xr:uid="{D8FE5E82-770B-4DEB-8B6A-4971F1A1FC56}"/>
    <cellStyle name="Comma 72 5 3 2" xfId="45496" xr:uid="{97F07C78-333C-43B3-BD88-20AB97A8CEB7}"/>
    <cellStyle name="Comma 72 5 4" xfId="35030" xr:uid="{724039FE-4694-47B8-A4F5-72926BA575EC}"/>
    <cellStyle name="Comma 72 6" xfId="30551" xr:uid="{D44822F0-321B-4271-A125-CF805413E7FD}"/>
    <cellStyle name="Comma 73" xfId="378" xr:uid="{00000000-0005-0000-0000-000008030000}"/>
    <cellStyle name="Comma 73 2" xfId="588" xr:uid="{00000000-0005-0000-0000-000009030000}"/>
    <cellStyle name="Comma 73 2 2" xfId="9342" xr:uid="{00000000-0005-0000-0000-00000A030000}"/>
    <cellStyle name="Comma 73 2 2 2" xfId="10091" xr:uid="{ABD4C908-DF48-4C62-BADB-13CBC69A9899}"/>
    <cellStyle name="Comma 73 2 2 2 2" xfId="11600" xr:uid="{5357425D-F931-4A32-99D0-E10C01A8EF70}"/>
    <cellStyle name="Comma 73 2 2 2 2 2" xfId="13094" xr:uid="{F0E97B67-A83D-44A9-B102-AA8978AA71FF}"/>
    <cellStyle name="Comma 73 2 2 2 2 2 2" xfId="18330" xr:uid="{CBD5522A-F982-4C3D-9226-753D30F2BD38}"/>
    <cellStyle name="Comma 73 2 2 2 2 2 2 2" xfId="28796" xr:uid="{63D66238-E010-4F66-A634-81A93B2F4CE7}"/>
    <cellStyle name="Comma 73 2 2 2 2 2 2 2 2" xfId="50465" xr:uid="{CEE9B179-4212-4842-8FF9-50353D529724}"/>
    <cellStyle name="Comma 73 2 2 2 2 2 2 3" xfId="39999" xr:uid="{B9BEFC8D-69EB-4E3E-800A-D5CA39E47C89}"/>
    <cellStyle name="Comma 73 2 2 2 2 2 3" xfId="23564" xr:uid="{00350639-B154-47A2-8673-C55275648F41}"/>
    <cellStyle name="Comma 73 2 2 2 2 2 3 2" xfId="45233" xr:uid="{627CF413-B4C9-425E-AB04-3F4F26864504}"/>
    <cellStyle name="Comma 73 2 2 2 2 2 4" xfId="34767" xr:uid="{19DDFBCC-26EB-4B83-B7D0-19F9A6C14839}"/>
    <cellStyle name="Comma 73 2 2 2 2 3" xfId="16836" xr:uid="{829AC4B8-6D95-4C6F-B8B0-43FA6FFB2767}"/>
    <cellStyle name="Comma 73 2 2 2 2 3 2" xfId="27302" xr:uid="{F1BBEF5D-CAE9-4EA6-B724-4AD7BDFA181C}"/>
    <cellStyle name="Comma 73 2 2 2 2 3 2 2" xfId="48971" xr:uid="{28F5F816-C28C-481E-9C10-E71540CAC717}"/>
    <cellStyle name="Comma 73 2 2 2 2 3 3" xfId="38505" xr:uid="{CDEB822D-0B86-4B19-A078-F91436253BC6}"/>
    <cellStyle name="Comma 73 2 2 2 2 4" xfId="22070" xr:uid="{8D59A253-19A2-49B3-B68B-4890AA697F98}"/>
    <cellStyle name="Comma 73 2 2 2 2 4 2" xfId="43739" xr:uid="{3369C1DB-7C17-4EAB-B92A-31D0551F76DA}"/>
    <cellStyle name="Comma 73 2 2 2 2 5" xfId="33273" xr:uid="{2F8BF5FF-9686-4722-B956-A326244CF0D3}"/>
    <cellStyle name="Comma 73 2 2 2 3" xfId="10853" xr:uid="{0311156B-862A-40B5-A699-7BDDA33DA6B9}"/>
    <cellStyle name="Comma 73 2 2 2 3 2" xfId="16089" xr:uid="{CE6277E1-8583-415E-A51F-DC6EA54D042F}"/>
    <cellStyle name="Comma 73 2 2 2 3 2 2" xfId="26555" xr:uid="{69EDE78A-4ADB-40C9-A788-2416E705E6CD}"/>
    <cellStyle name="Comma 73 2 2 2 3 2 2 2" xfId="48224" xr:uid="{E5318B25-BABA-4C3A-A8FE-10014424D9A7}"/>
    <cellStyle name="Comma 73 2 2 2 3 2 3" xfId="37758" xr:uid="{3BDB753D-5743-4CE1-AD5D-FF34A6B9AB61}"/>
    <cellStyle name="Comma 73 2 2 2 3 3" xfId="21323" xr:uid="{5BDB106D-D86F-48FE-AA96-E2DB1BCBE0D5}"/>
    <cellStyle name="Comma 73 2 2 2 3 3 2" xfId="42992" xr:uid="{E4D27A2C-F602-483C-8A24-1169E407FF65}"/>
    <cellStyle name="Comma 73 2 2 2 3 4" xfId="32526" xr:uid="{17AD2CC4-D9FF-404D-8DBD-13C5F855112B}"/>
    <cellStyle name="Comma 73 2 2 2 4" xfId="12347" xr:uid="{E0510AED-CEFA-497D-B485-857D52A7F9A6}"/>
    <cellStyle name="Comma 73 2 2 2 4 2" xfId="17583" xr:uid="{08181077-1400-4196-B686-B9343505543F}"/>
    <cellStyle name="Comma 73 2 2 2 4 2 2" xfId="28049" xr:uid="{FCD74552-6DE4-4172-8FCC-06F6E09C2CF9}"/>
    <cellStyle name="Comma 73 2 2 2 4 2 2 2" xfId="49718" xr:uid="{CAF38AF4-C45A-48C6-A0DE-97C05CD25851}"/>
    <cellStyle name="Comma 73 2 2 2 4 2 3" xfId="39252" xr:uid="{32F2C86A-C693-4585-85D9-5DB6C44A93F8}"/>
    <cellStyle name="Comma 73 2 2 2 4 3" xfId="22817" xr:uid="{D32FBAF3-90DC-4981-BD6F-BB571E772656}"/>
    <cellStyle name="Comma 73 2 2 2 4 3 2" xfId="44486" xr:uid="{2487A509-CC27-42EC-886F-8E0799787D1C}"/>
    <cellStyle name="Comma 73 2 2 2 4 4" xfId="34020" xr:uid="{2438BD28-D5A2-4976-A53C-8F6F0E09D412}"/>
    <cellStyle name="Comma 73 2 2 2 5" xfId="14590" xr:uid="{38AF24B8-F0D1-48C5-848C-95400DF678F4}"/>
    <cellStyle name="Comma 73 2 2 2 5 2" xfId="19822" xr:uid="{E8C9B37D-F987-4969-845E-58648DC9849C}"/>
    <cellStyle name="Comma 73 2 2 2 5 2 2" xfId="30288" xr:uid="{C2E213F2-66E5-4766-820D-67DEE13D4603}"/>
    <cellStyle name="Comma 73 2 2 2 5 2 2 2" xfId="51957" xr:uid="{FFB99499-57D6-4494-90FC-17ADA54DCA1F}"/>
    <cellStyle name="Comma 73 2 2 2 5 2 3" xfId="41491" xr:uid="{F79D024B-14F3-434D-AB0A-2C12EFDF612F}"/>
    <cellStyle name="Comma 73 2 2 2 5 3" xfId="25056" xr:uid="{2414B9BF-16A1-40B4-91AC-8E539CFAD543}"/>
    <cellStyle name="Comma 73 2 2 2 5 3 2" xfId="46725" xr:uid="{BB5C9AD0-98DA-4F8E-B196-44AD2DC09DFC}"/>
    <cellStyle name="Comma 73 2 2 2 5 4" xfId="36259" xr:uid="{11EC22B6-B71B-4B82-AD53-63B6F8084ED5}"/>
    <cellStyle name="Comma 73 2 2 2 6" xfId="15343" xr:uid="{F2EDC6E6-DA3B-4C74-9944-962FF08079BC}"/>
    <cellStyle name="Comma 73 2 2 2 6 2" xfId="25809" xr:uid="{400AE899-1A13-48F7-A856-83F299ABA87F}"/>
    <cellStyle name="Comma 73 2 2 2 6 2 2" xfId="47478" xr:uid="{C7241177-AD1A-4402-AB2B-C1C849DFF609}"/>
    <cellStyle name="Comma 73 2 2 2 6 3" xfId="37012" xr:uid="{90CFE1F9-1E75-4ACD-9636-D66C5AA430C2}"/>
    <cellStyle name="Comma 73 2 2 2 7" xfId="20577" xr:uid="{7B530D7D-44C1-44BF-B7BD-7A71508E5749}"/>
    <cellStyle name="Comma 73 2 2 2 7 2" xfId="42246" xr:uid="{90CE6360-CAF7-47F9-93E8-C203F2927AD3}"/>
    <cellStyle name="Comma 73 2 2 2 8" xfId="31780" xr:uid="{575D1847-8B80-46ED-8128-A9719CD57439}"/>
    <cellStyle name="Comma 73 2 2 3" xfId="13845" xr:uid="{DFE4291D-507D-4809-AE5D-066655AA444F}"/>
    <cellStyle name="Comma 73 2 2 3 2" xfId="19077" xr:uid="{3A865358-713D-4A7E-B30D-9330B75F26FA}"/>
    <cellStyle name="Comma 73 2 2 3 2 2" xfId="29543" xr:uid="{EC290251-5CA1-4277-B73C-27F5D0DB5037}"/>
    <cellStyle name="Comma 73 2 2 3 2 2 2" xfId="51212" xr:uid="{FB66BB1E-6F2F-405F-9188-F04F03AAD837}"/>
    <cellStyle name="Comma 73 2 2 3 2 3" xfId="40746" xr:uid="{363A29F2-574F-467E-BE7E-224ED3014223}"/>
    <cellStyle name="Comma 73 2 2 3 3" xfId="24311" xr:uid="{C8A597E0-97A0-47C1-A063-1CD31AD86584}"/>
    <cellStyle name="Comma 73 2 2 3 3 2" xfId="45980" xr:uid="{0646C87D-D0C6-42BA-9627-87AD858F05AF}"/>
    <cellStyle name="Comma 73 2 2 3 4" xfId="35514" xr:uid="{FD1E3BAC-AE0A-4A3B-9727-75C13E365EA0}"/>
    <cellStyle name="Comma 73 2 2 4" xfId="31035" xr:uid="{79D4D71B-3EEB-4EC5-B753-DC86D4D98D0F}"/>
    <cellStyle name="Comma 73 2 3" xfId="9717" xr:uid="{6A786A1F-F161-47BA-97C6-2E9D4B1992E6}"/>
    <cellStyle name="Comma 73 2 3 2" xfId="11226" xr:uid="{2A2486A1-EEF2-4B0E-B9D7-CF0CCA7328DA}"/>
    <cellStyle name="Comma 73 2 3 2 2" xfId="12720" xr:uid="{57B8784E-C5D7-4F6F-90CC-BE186412BCA5}"/>
    <cellStyle name="Comma 73 2 3 2 2 2" xfId="17956" xr:uid="{4C9DF7E2-0575-492E-99D4-0A7A1FF56E43}"/>
    <cellStyle name="Comma 73 2 3 2 2 2 2" xfId="28422" xr:uid="{6478A79B-7081-421C-BD20-B04F9D9C47D9}"/>
    <cellStyle name="Comma 73 2 3 2 2 2 2 2" xfId="50091" xr:uid="{293732D0-2761-4EC5-9AB4-04CC22FC9793}"/>
    <cellStyle name="Comma 73 2 3 2 2 2 3" xfId="39625" xr:uid="{B624D1D1-4579-42CF-9A29-2FCD653EF1B4}"/>
    <cellStyle name="Comma 73 2 3 2 2 3" xfId="23190" xr:uid="{B74ECC03-0036-41BE-AFD2-5F31E2628891}"/>
    <cellStyle name="Comma 73 2 3 2 2 3 2" xfId="44859" xr:uid="{06ACC0EF-14B0-40AE-880C-05DDC83D7792}"/>
    <cellStyle name="Comma 73 2 3 2 2 4" xfId="34393" xr:uid="{FC4F14E2-706C-40BE-B85F-F079FA5A56EE}"/>
    <cellStyle name="Comma 73 2 3 2 3" xfId="16462" xr:uid="{AFEB7EE7-2072-4515-9FC4-2D1DC6F6596C}"/>
    <cellStyle name="Comma 73 2 3 2 3 2" xfId="26928" xr:uid="{40FEF595-CA63-4D4F-97EE-F962DFEBFD55}"/>
    <cellStyle name="Comma 73 2 3 2 3 2 2" xfId="48597" xr:uid="{8AE90C76-C745-4418-BA0E-9A053E83F718}"/>
    <cellStyle name="Comma 73 2 3 2 3 3" xfId="38131" xr:uid="{7A3C6CE6-102D-48D6-90E5-8F253B039BDE}"/>
    <cellStyle name="Comma 73 2 3 2 4" xfId="21696" xr:uid="{2268E457-E5A0-4ADF-82A4-F9AE59E1952D}"/>
    <cellStyle name="Comma 73 2 3 2 4 2" xfId="43365" xr:uid="{89662AC5-BA5E-4F46-89AC-6D9B2D8EF748}"/>
    <cellStyle name="Comma 73 2 3 2 5" xfId="32899" xr:uid="{09B8D834-1ABA-40C8-889A-44E124DC6193}"/>
    <cellStyle name="Comma 73 2 3 3" xfId="10479" xr:uid="{BE73D1D0-BCAE-4B64-A99D-0728C4B649C6}"/>
    <cellStyle name="Comma 73 2 3 3 2" xfId="15715" xr:uid="{6F314D04-4100-4E5E-A5A8-74DC60945B61}"/>
    <cellStyle name="Comma 73 2 3 3 2 2" xfId="26181" xr:uid="{0F9FDE84-5756-4295-9BDA-4E1CDAED1A91}"/>
    <cellStyle name="Comma 73 2 3 3 2 2 2" xfId="47850" xr:uid="{49EEFC99-480E-4498-9588-1612238A71F4}"/>
    <cellStyle name="Comma 73 2 3 3 2 3" xfId="37384" xr:uid="{A98DB8B0-04FB-4A59-B9AF-7234D722B1EB}"/>
    <cellStyle name="Comma 73 2 3 3 3" xfId="20949" xr:uid="{2BB33D21-96E8-4073-B233-0279F218FD5C}"/>
    <cellStyle name="Comma 73 2 3 3 3 2" xfId="42618" xr:uid="{5D117CEC-FCDF-44A5-8F9F-5A08BB6CC0D0}"/>
    <cellStyle name="Comma 73 2 3 3 4" xfId="32152" xr:uid="{2F7A91DF-DFF3-4B4D-AD44-3C9FA619B150}"/>
    <cellStyle name="Comma 73 2 3 4" xfId="11973" xr:uid="{3CECF3DB-80CB-4F88-A721-4F395073EB5B}"/>
    <cellStyle name="Comma 73 2 3 4 2" xfId="17209" xr:uid="{673F9F07-C5FD-4902-8339-27A09A7F2A51}"/>
    <cellStyle name="Comma 73 2 3 4 2 2" xfId="27675" xr:uid="{0E9630A8-C7B8-4950-80B1-A3CC46D73380}"/>
    <cellStyle name="Comma 73 2 3 4 2 2 2" xfId="49344" xr:uid="{3753A534-E913-49B8-8377-6D2F1B2A6FF1}"/>
    <cellStyle name="Comma 73 2 3 4 2 3" xfId="38878" xr:uid="{71A0BBF8-E451-40A3-B956-2B847780DECE}"/>
    <cellStyle name="Comma 73 2 3 4 3" xfId="22443" xr:uid="{56500EB9-172F-40DB-996B-63DDDB9A4501}"/>
    <cellStyle name="Comma 73 2 3 4 3 2" xfId="44112" xr:uid="{A26E773B-E5F9-4288-8F8E-8F9C8B3F8B48}"/>
    <cellStyle name="Comma 73 2 3 4 4" xfId="33646" xr:uid="{6FAB860D-6AEB-47B8-90E2-DA034EA2A1C4}"/>
    <cellStyle name="Comma 73 2 3 5" xfId="14216" xr:uid="{8C2BCAB7-7456-4F87-8713-218DA803022B}"/>
    <cellStyle name="Comma 73 2 3 5 2" xfId="19448" xr:uid="{A35D5CCA-ACA8-4016-8739-4C45EB09DDE7}"/>
    <cellStyle name="Comma 73 2 3 5 2 2" xfId="29914" xr:uid="{0BA3848C-8700-4F33-A0B8-430F9B3AABB7}"/>
    <cellStyle name="Comma 73 2 3 5 2 2 2" xfId="51583" xr:uid="{3D0EBA0F-24ED-452F-92E1-AC91F6556171}"/>
    <cellStyle name="Comma 73 2 3 5 2 3" xfId="41117" xr:uid="{11F83C42-F4D5-4142-8B66-693D14759309}"/>
    <cellStyle name="Comma 73 2 3 5 3" xfId="24682" xr:uid="{148B8CFC-5026-4298-914E-2CFEF97B2DA3}"/>
    <cellStyle name="Comma 73 2 3 5 3 2" xfId="46351" xr:uid="{32847558-F6B8-4953-ADCE-9A80D1E62B85}"/>
    <cellStyle name="Comma 73 2 3 5 4" xfId="35885" xr:uid="{80877A0B-70B2-4756-BF34-3E46725DE50A}"/>
    <cellStyle name="Comma 73 2 3 6" xfId="14969" xr:uid="{AE6E9992-BCF5-4E20-A3F3-3C5F5A43C7A5}"/>
    <cellStyle name="Comma 73 2 3 6 2" xfId="25435" xr:uid="{13CE7D49-8A0F-4C3F-BA97-F4E55B1AF25B}"/>
    <cellStyle name="Comma 73 2 3 6 2 2" xfId="47104" xr:uid="{759837FA-EFE3-4C52-9A8E-4188F036E750}"/>
    <cellStyle name="Comma 73 2 3 6 3" xfId="36638" xr:uid="{70020FD3-FBD3-40D8-A819-039D77B990FE}"/>
    <cellStyle name="Comma 73 2 3 7" xfId="20203" xr:uid="{8389B719-A106-4347-BA41-66FCFC182347}"/>
    <cellStyle name="Comma 73 2 3 7 2" xfId="41872" xr:uid="{D3D71315-64E7-41FF-9E08-5815356E89E2}"/>
    <cellStyle name="Comma 73 2 3 8" xfId="31406" xr:uid="{BC8633AA-D126-41A6-9643-32CF37466242}"/>
    <cellStyle name="Comma 73 2 4" xfId="13474" xr:uid="{BA9F077C-DA85-4D30-AAB1-2C7B18E674E7}"/>
    <cellStyle name="Comma 73 2 4 2" xfId="18706" xr:uid="{F329357D-8A48-4BAC-A0A8-3D3738F9B83E}"/>
    <cellStyle name="Comma 73 2 4 2 2" xfId="29172" xr:uid="{C96A1FFC-9DD2-48D7-B523-3ADDE843F508}"/>
    <cellStyle name="Comma 73 2 4 2 2 2" xfId="50841" xr:uid="{50EB179E-2F20-41B0-AE1C-3CACC5E596B4}"/>
    <cellStyle name="Comma 73 2 4 2 3" xfId="40375" xr:uid="{9C91989A-5098-47BA-819E-7C93FBE9C897}"/>
    <cellStyle name="Comma 73 2 4 3" xfId="23940" xr:uid="{E920AEDF-72AD-44D2-94D9-4A64BE56C66C}"/>
    <cellStyle name="Comma 73 2 4 3 2" xfId="45609" xr:uid="{AA810960-C446-4D23-A90F-79C5B1AE8D47}"/>
    <cellStyle name="Comma 73 2 4 4" xfId="35143" xr:uid="{A4FBC16B-BB4E-4CBA-B0CD-D48AA1A018E9}"/>
    <cellStyle name="Comma 73 2 5" xfId="30664" xr:uid="{5D2325CB-A0EA-4D97-A42E-F9EC85FC7D6E}"/>
    <cellStyle name="Comma 73 3" xfId="9239" xr:uid="{00000000-0005-0000-0000-00000B030000}"/>
    <cellStyle name="Comma 73 3 2" xfId="9988" xr:uid="{2AB2F111-2923-4877-97F9-656BCF49AD23}"/>
    <cellStyle name="Comma 73 3 2 2" xfId="11497" xr:uid="{F10F0744-92BA-49BA-B72A-56B5BFDD7B35}"/>
    <cellStyle name="Comma 73 3 2 2 2" xfId="12991" xr:uid="{B7E687A4-B2E9-4280-B91E-7E733E330550}"/>
    <cellStyle name="Comma 73 3 2 2 2 2" xfId="18227" xr:uid="{847D436F-80D8-4964-A437-A34BE3C7D5CF}"/>
    <cellStyle name="Comma 73 3 2 2 2 2 2" xfId="28693" xr:uid="{DC2B91B3-C57C-418B-9E40-80F8C25AB9D1}"/>
    <cellStyle name="Comma 73 3 2 2 2 2 2 2" xfId="50362" xr:uid="{86D7025C-AF85-49BF-8413-F9F1AD6FB3E9}"/>
    <cellStyle name="Comma 73 3 2 2 2 2 3" xfId="39896" xr:uid="{D9E17F6C-9156-4A48-A927-7C33CF69880F}"/>
    <cellStyle name="Comma 73 3 2 2 2 3" xfId="23461" xr:uid="{4D4D5569-079E-4F52-A7C2-1C09335BBBBD}"/>
    <cellStyle name="Comma 73 3 2 2 2 3 2" xfId="45130" xr:uid="{F9F5F469-6FA6-48FD-B361-CEE88D72BD52}"/>
    <cellStyle name="Comma 73 3 2 2 2 4" xfId="34664" xr:uid="{117EAEE1-0497-48C2-8D50-972D9CDE74BE}"/>
    <cellStyle name="Comma 73 3 2 2 3" xfId="16733" xr:uid="{AC9AFA2F-DDAF-425B-A89F-8297AC590317}"/>
    <cellStyle name="Comma 73 3 2 2 3 2" xfId="27199" xr:uid="{C06810EA-0AFA-494B-861C-64AD3F51C2B1}"/>
    <cellStyle name="Comma 73 3 2 2 3 2 2" xfId="48868" xr:uid="{285BF421-A706-40AF-A69D-B147C62B7015}"/>
    <cellStyle name="Comma 73 3 2 2 3 3" xfId="38402" xr:uid="{197C57B6-254E-48B9-B372-18C580FF3C24}"/>
    <cellStyle name="Comma 73 3 2 2 4" xfId="21967" xr:uid="{74C70E9F-AADC-4239-B3F9-0609B64815A6}"/>
    <cellStyle name="Comma 73 3 2 2 4 2" xfId="43636" xr:uid="{09EA5F2A-8BF8-4194-BDEB-ED9B005DB09C}"/>
    <cellStyle name="Comma 73 3 2 2 5" xfId="33170" xr:uid="{12F6F260-1008-4CC8-B8AA-C897D0885AD8}"/>
    <cellStyle name="Comma 73 3 2 3" xfId="10750" xr:uid="{82E00742-83AA-44D5-BBAB-E5C915B31612}"/>
    <cellStyle name="Comma 73 3 2 3 2" xfId="15986" xr:uid="{A43144AA-DDF1-4589-9174-4FB0F30E93C5}"/>
    <cellStyle name="Comma 73 3 2 3 2 2" xfId="26452" xr:uid="{0BA063A1-E96F-4855-BAA8-DD308D43C607}"/>
    <cellStyle name="Comma 73 3 2 3 2 2 2" xfId="48121" xr:uid="{7D7ECD39-1238-4DED-9032-EC7A196E51E0}"/>
    <cellStyle name="Comma 73 3 2 3 2 3" xfId="37655" xr:uid="{366ACE45-FCB9-4CA8-B59F-1986CB4F9CA8}"/>
    <cellStyle name="Comma 73 3 2 3 3" xfId="21220" xr:uid="{F011C210-A1DE-4181-8BBC-B0C1AB3BBEC7}"/>
    <cellStyle name="Comma 73 3 2 3 3 2" xfId="42889" xr:uid="{5B1D5722-AC80-4799-80F1-013AB5FEEC51}"/>
    <cellStyle name="Comma 73 3 2 3 4" xfId="32423" xr:uid="{E21DC874-4BC4-4993-9B99-3DDE52799726}"/>
    <cellStyle name="Comma 73 3 2 4" xfId="12244" xr:uid="{420BEB9F-7BE9-4D4A-B0AB-9109B61C7040}"/>
    <cellStyle name="Comma 73 3 2 4 2" xfId="17480" xr:uid="{ABBB8EE9-B3D7-4DC7-8D4F-EDA87D565758}"/>
    <cellStyle name="Comma 73 3 2 4 2 2" xfId="27946" xr:uid="{A1E31018-E968-415C-AA65-4CB863ECE9CF}"/>
    <cellStyle name="Comma 73 3 2 4 2 2 2" xfId="49615" xr:uid="{C4421E7C-38D4-49F6-A190-7C6963035469}"/>
    <cellStyle name="Comma 73 3 2 4 2 3" xfId="39149" xr:uid="{CCB8FA5E-30BC-4516-9368-F0A0A135D331}"/>
    <cellStyle name="Comma 73 3 2 4 3" xfId="22714" xr:uid="{148A5083-904E-4592-909D-232F8A092313}"/>
    <cellStyle name="Comma 73 3 2 4 3 2" xfId="44383" xr:uid="{644785C8-76E6-4886-BF1A-B117C991E0F7}"/>
    <cellStyle name="Comma 73 3 2 4 4" xfId="33917" xr:uid="{93FA3461-5D5C-4D95-BFC1-17C6A52ACC41}"/>
    <cellStyle name="Comma 73 3 2 5" xfId="14487" xr:uid="{30D963EC-6BE4-43D1-889D-851101D51993}"/>
    <cellStyle name="Comma 73 3 2 5 2" xfId="19719" xr:uid="{7C0EAA5B-E822-4355-802F-F361DD9604EF}"/>
    <cellStyle name="Comma 73 3 2 5 2 2" xfId="30185" xr:uid="{D44734BB-F906-4AEF-9BE5-E5E63E564FC1}"/>
    <cellStyle name="Comma 73 3 2 5 2 2 2" xfId="51854" xr:uid="{C0A3D354-D543-41C2-81EE-1B0B59366179}"/>
    <cellStyle name="Comma 73 3 2 5 2 3" xfId="41388" xr:uid="{82AE6EA3-1B5A-40FE-BFCB-0AF043362DB8}"/>
    <cellStyle name="Comma 73 3 2 5 3" xfId="24953" xr:uid="{D47E7E82-5974-4871-8B97-E3AF76EBEE03}"/>
    <cellStyle name="Comma 73 3 2 5 3 2" xfId="46622" xr:uid="{418EB0EF-4936-4838-886C-8EBFF26F880E}"/>
    <cellStyle name="Comma 73 3 2 5 4" xfId="36156" xr:uid="{6F781E0F-0A75-451F-BDA7-58C8C9C38B10}"/>
    <cellStyle name="Comma 73 3 2 6" xfId="15240" xr:uid="{69515A60-8001-4ACD-8830-A7E74B3EACAB}"/>
    <cellStyle name="Comma 73 3 2 6 2" xfId="25706" xr:uid="{D4EA093B-D6BC-4BBE-85B2-415E84BD4C7B}"/>
    <cellStyle name="Comma 73 3 2 6 2 2" xfId="47375" xr:uid="{6D5CF00D-1ACE-4278-8E70-15C43D45931C}"/>
    <cellStyle name="Comma 73 3 2 6 3" xfId="36909" xr:uid="{77120E25-7BE0-4090-A3A3-D0C9032016E3}"/>
    <cellStyle name="Comma 73 3 2 7" xfId="20474" xr:uid="{3BDEA979-6BF8-4BBB-94F9-4BAA3C427572}"/>
    <cellStyle name="Comma 73 3 2 7 2" xfId="42143" xr:uid="{E399C9B1-A337-4D8B-BCC4-CA33B276E7AA}"/>
    <cellStyle name="Comma 73 3 2 8" xfId="31677" xr:uid="{B32A7669-5602-4C54-AF5C-E13E7DBD3CB6}"/>
    <cellStyle name="Comma 73 3 3" xfId="13742" xr:uid="{2BE149DB-CE24-4443-82FA-B6061FB2C83E}"/>
    <cellStyle name="Comma 73 3 3 2" xfId="18974" xr:uid="{AE761272-B407-421A-8D21-DB6BB294FA9C}"/>
    <cellStyle name="Comma 73 3 3 2 2" xfId="29440" xr:uid="{802F0443-3128-445B-AD5A-22C1C9BE8615}"/>
    <cellStyle name="Comma 73 3 3 2 2 2" xfId="51109" xr:uid="{9E5743A6-5E02-4CCF-83CF-A3BF5B36E60A}"/>
    <cellStyle name="Comma 73 3 3 2 3" xfId="40643" xr:uid="{04467036-E358-4AEB-9875-7AA5FF13A818}"/>
    <cellStyle name="Comma 73 3 3 3" xfId="24208" xr:uid="{A142C20A-4B90-4C0B-B95B-20673FA6656E}"/>
    <cellStyle name="Comma 73 3 3 3 2" xfId="45877" xr:uid="{FFBC98E8-6DA9-4F3E-9CD2-701F13D77845}"/>
    <cellStyle name="Comma 73 3 3 4" xfId="35411" xr:uid="{AA98DA4E-5F49-43FD-9477-02F0C3410795}"/>
    <cellStyle name="Comma 73 3 4" xfId="30932" xr:uid="{0EBD0A1C-6A75-48BE-886C-7C52903B5DD7}"/>
    <cellStyle name="Comma 73 4" xfId="9614" xr:uid="{92F14797-BAEB-45EB-8F48-6CCF11B7F202}"/>
    <cellStyle name="Comma 73 4 2" xfId="11123" xr:uid="{135F72AA-1EA8-4D32-9A62-CE444ACC4308}"/>
    <cellStyle name="Comma 73 4 2 2" xfId="12617" xr:uid="{27318F6B-ECA5-4963-99E7-0CBC42849588}"/>
    <cellStyle name="Comma 73 4 2 2 2" xfId="17853" xr:uid="{F27DAA63-F978-48DD-AEED-E04FEC9D4950}"/>
    <cellStyle name="Comma 73 4 2 2 2 2" xfId="28319" xr:uid="{0AA6E2E3-D0D3-401E-806B-70BDFBCFA0B8}"/>
    <cellStyle name="Comma 73 4 2 2 2 2 2" xfId="49988" xr:uid="{B25F0104-FD02-411B-BAC9-9BCC912753B1}"/>
    <cellStyle name="Comma 73 4 2 2 2 3" xfId="39522" xr:uid="{1F4E342D-1C7D-4DAC-9CC5-24907B0731F3}"/>
    <cellStyle name="Comma 73 4 2 2 3" xfId="23087" xr:uid="{8D1659CF-4E3E-41E4-86B0-E5A495441F45}"/>
    <cellStyle name="Comma 73 4 2 2 3 2" xfId="44756" xr:uid="{CE717582-368C-4DDE-9618-608BA930AD48}"/>
    <cellStyle name="Comma 73 4 2 2 4" xfId="34290" xr:uid="{A75713F4-1576-4C5E-9BF4-4EA112005BA4}"/>
    <cellStyle name="Comma 73 4 2 3" xfId="16359" xr:uid="{013B9EA3-88F2-4CE0-865C-FCE07CC4F646}"/>
    <cellStyle name="Comma 73 4 2 3 2" xfId="26825" xr:uid="{34752715-EA07-4AB1-ABE1-F8D93DC9D075}"/>
    <cellStyle name="Comma 73 4 2 3 2 2" xfId="48494" xr:uid="{214F13EE-EDC6-428A-92EA-6C0DCEF00086}"/>
    <cellStyle name="Comma 73 4 2 3 3" xfId="38028" xr:uid="{7FFF217F-C92A-41CF-9A77-7D0A31FE46B4}"/>
    <cellStyle name="Comma 73 4 2 4" xfId="21593" xr:uid="{2ED3DB3A-6D03-4CE8-A15E-221C5AD19110}"/>
    <cellStyle name="Comma 73 4 2 4 2" xfId="43262" xr:uid="{BE6DAAC0-6257-4235-BB52-27BCED87C03F}"/>
    <cellStyle name="Comma 73 4 2 5" xfId="32796" xr:uid="{625A653F-1E77-48CB-A5BA-7D004AD81E9B}"/>
    <cellStyle name="Comma 73 4 3" xfId="10376" xr:uid="{9C257779-E5AA-4DC1-A3F5-06FEE547888D}"/>
    <cellStyle name="Comma 73 4 3 2" xfId="15612" xr:uid="{84BA166C-6A8E-40EF-AB90-6B482C510C06}"/>
    <cellStyle name="Comma 73 4 3 2 2" xfId="26078" xr:uid="{0A4587F3-BE08-44E1-8FBC-A6A30E7D76A2}"/>
    <cellStyle name="Comma 73 4 3 2 2 2" xfId="47747" xr:uid="{30D419CD-3940-41CB-9FD5-CBBF9C99AE02}"/>
    <cellStyle name="Comma 73 4 3 2 3" xfId="37281" xr:uid="{2383036F-22B4-4CF9-91EC-5FF2ED5DC2CB}"/>
    <cellStyle name="Comma 73 4 3 3" xfId="20846" xr:uid="{366A0CF0-F225-448F-B3C3-9130BAB68FE9}"/>
    <cellStyle name="Comma 73 4 3 3 2" xfId="42515" xr:uid="{C3D903DF-4F7C-4060-B0AF-C8028E382786}"/>
    <cellStyle name="Comma 73 4 3 4" xfId="32049" xr:uid="{2AA1CCCD-4C69-4A7A-A8DB-1DB6509D91FA}"/>
    <cellStyle name="Comma 73 4 4" xfId="11870" xr:uid="{98C6F41D-B2B3-42CF-B83E-E5B34A0FD498}"/>
    <cellStyle name="Comma 73 4 4 2" xfId="17106" xr:uid="{D7878591-F84D-43F6-B8E4-5BB2ABAB7711}"/>
    <cellStyle name="Comma 73 4 4 2 2" xfId="27572" xr:uid="{C0CCBF8E-D083-4F46-A160-6B0DAA2B63F6}"/>
    <cellStyle name="Comma 73 4 4 2 2 2" xfId="49241" xr:uid="{709828FA-2CBD-4BA0-8744-4A463C975141}"/>
    <cellStyle name="Comma 73 4 4 2 3" xfId="38775" xr:uid="{16C95118-4876-4030-A738-960F1FA7E3A0}"/>
    <cellStyle name="Comma 73 4 4 3" xfId="22340" xr:uid="{40970C63-BEEB-41D3-9D00-2B68A3079539}"/>
    <cellStyle name="Comma 73 4 4 3 2" xfId="44009" xr:uid="{632D4A45-2FF9-46B5-92BD-8364AC68297A}"/>
    <cellStyle name="Comma 73 4 4 4" xfId="33543" xr:uid="{E28D3F23-EE94-4E61-A807-4B318824464B}"/>
    <cellStyle name="Comma 73 4 5" xfId="14113" xr:uid="{FE28B839-A444-4D87-AE1F-ACA07EEFC995}"/>
    <cellStyle name="Comma 73 4 5 2" xfId="19345" xr:uid="{8C6B1DE6-A8FF-4201-A422-FE9104E77927}"/>
    <cellStyle name="Comma 73 4 5 2 2" xfId="29811" xr:uid="{4C898A8A-9323-48A3-A6B7-534BCB339866}"/>
    <cellStyle name="Comma 73 4 5 2 2 2" xfId="51480" xr:uid="{A30DB273-EB02-492D-8AB4-82B88D5B112F}"/>
    <cellStyle name="Comma 73 4 5 2 3" xfId="41014" xr:uid="{AEB89E5E-1FB9-4026-99B1-551843C9CE07}"/>
    <cellStyle name="Comma 73 4 5 3" xfId="24579" xr:uid="{F777F21E-DBA3-4046-8689-3E4FE2CA2965}"/>
    <cellStyle name="Comma 73 4 5 3 2" xfId="46248" xr:uid="{962E9AD5-E15E-488D-857D-A00499E75472}"/>
    <cellStyle name="Comma 73 4 5 4" xfId="35782" xr:uid="{B04197FD-851F-4EB9-BF06-6E127E111ECD}"/>
    <cellStyle name="Comma 73 4 6" xfId="14866" xr:uid="{1918E346-048C-4F71-9838-6D82C6FD585A}"/>
    <cellStyle name="Comma 73 4 6 2" xfId="25332" xr:uid="{AAEE7570-EE81-4CB1-9DB7-09AB9FA79A9A}"/>
    <cellStyle name="Comma 73 4 6 2 2" xfId="47001" xr:uid="{257E04EC-2844-473A-8065-ABF3C02A0A87}"/>
    <cellStyle name="Comma 73 4 6 3" xfId="36535" xr:uid="{176F845E-76B5-4F77-9FCD-3871F5F8DC7E}"/>
    <cellStyle name="Comma 73 4 7" xfId="20100" xr:uid="{81B05875-9A1D-4DE2-9947-7B11C3FE269D}"/>
    <cellStyle name="Comma 73 4 7 2" xfId="41769" xr:uid="{0FB56887-22C8-48AE-A218-746EC12A6B49}"/>
    <cellStyle name="Comma 73 4 8" xfId="31303" xr:uid="{A40D421C-A329-495F-83A1-EA835103B6EB}"/>
    <cellStyle name="Comma 73 5" xfId="13371" xr:uid="{37468695-C815-4DE2-9E81-7BD76C2E5852}"/>
    <cellStyle name="Comma 73 5 2" xfId="18603" xr:uid="{AA9E39AE-0143-4382-9A0C-12EB346F9124}"/>
    <cellStyle name="Comma 73 5 2 2" xfId="29069" xr:uid="{2913910D-685D-40C4-B7E2-9535356A965F}"/>
    <cellStyle name="Comma 73 5 2 2 2" xfId="50738" xr:uid="{890409A1-66F2-46EC-9A4A-2E9E8630CA12}"/>
    <cellStyle name="Comma 73 5 2 3" xfId="40272" xr:uid="{5B0241E0-032E-4A12-A521-FDAC2A8A107B}"/>
    <cellStyle name="Comma 73 5 3" xfId="23837" xr:uid="{361A21BF-773C-4B6D-A5F1-722D21518B2A}"/>
    <cellStyle name="Comma 73 5 3 2" xfId="45506" xr:uid="{E972A380-80C6-4569-AE2A-73A8546D6E97}"/>
    <cellStyle name="Comma 73 5 4" xfId="35040" xr:uid="{624673D8-A64B-41AD-A48E-F5A76A6F10AC}"/>
    <cellStyle name="Comma 73 6" xfId="30561" xr:uid="{1C2496DF-C32A-45B8-A948-FD68F03795F7}"/>
    <cellStyle name="Comma 74" xfId="384" xr:uid="{00000000-0005-0000-0000-00000C030000}"/>
    <cellStyle name="Comma 74 2" xfId="589" xr:uid="{00000000-0005-0000-0000-00000D030000}"/>
    <cellStyle name="Comma 74 2 2" xfId="9343" xr:uid="{00000000-0005-0000-0000-00000E030000}"/>
    <cellStyle name="Comma 74 2 2 2" xfId="10092" xr:uid="{FE01A41C-9727-4599-83F9-EA4D4138D73F}"/>
    <cellStyle name="Comma 74 2 2 2 2" xfId="11601" xr:uid="{9FD2C6B1-F4ED-41AE-A13C-DCE7D22CAA70}"/>
    <cellStyle name="Comma 74 2 2 2 2 2" xfId="13095" xr:uid="{B24DD492-5B62-42AE-B600-C8756E850A76}"/>
    <cellStyle name="Comma 74 2 2 2 2 2 2" xfId="18331" xr:uid="{D9C0E2A9-A6F9-4C23-9E32-2DC1A586A724}"/>
    <cellStyle name="Comma 74 2 2 2 2 2 2 2" xfId="28797" xr:uid="{E317ABB3-D8F7-4626-9981-02AC7132F0F3}"/>
    <cellStyle name="Comma 74 2 2 2 2 2 2 2 2" xfId="50466" xr:uid="{B2D68D82-FA2B-4DDC-BBA2-EC314A7AB5EA}"/>
    <cellStyle name="Comma 74 2 2 2 2 2 2 3" xfId="40000" xr:uid="{007D943F-8AFB-4A93-BEC5-7F415AC47D24}"/>
    <cellStyle name="Comma 74 2 2 2 2 2 3" xfId="23565" xr:uid="{55FDA8E7-E8EA-40AB-A345-76684906D562}"/>
    <cellStyle name="Comma 74 2 2 2 2 2 3 2" xfId="45234" xr:uid="{F50EEC88-ABE7-4896-B625-483780768885}"/>
    <cellStyle name="Comma 74 2 2 2 2 2 4" xfId="34768" xr:uid="{49CF354E-0A1D-4ECD-823C-5DCD5D0F6BE5}"/>
    <cellStyle name="Comma 74 2 2 2 2 3" xfId="16837" xr:uid="{A61B67E0-FBB9-4A13-8048-0C1053517782}"/>
    <cellStyle name="Comma 74 2 2 2 2 3 2" xfId="27303" xr:uid="{B346AD89-17C0-404D-9003-CBDABD32CFD9}"/>
    <cellStyle name="Comma 74 2 2 2 2 3 2 2" xfId="48972" xr:uid="{49FA91F4-1566-4ED7-9D60-056BB3F25D6E}"/>
    <cellStyle name="Comma 74 2 2 2 2 3 3" xfId="38506" xr:uid="{3AE5A1F7-012D-49AF-8C4D-F30849B80E36}"/>
    <cellStyle name="Comma 74 2 2 2 2 4" xfId="22071" xr:uid="{D0686B83-E792-4D5A-A12E-1F4CC84DD5D7}"/>
    <cellStyle name="Comma 74 2 2 2 2 4 2" xfId="43740" xr:uid="{7F90B715-3FE5-4151-B886-CC7F9612FEC2}"/>
    <cellStyle name="Comma 74 2 2 2 2 5" xfId="33274" xr:uid="{42D532C0-BECF-4055-AF39-8BECC5BA6103}"/>
    <cellStyle name="Comma 74 2 2 2 3" xfId="10854" xr:uid="{795228EA-53FC-4084-92B8-859901F623D2}"/>
    <cellStyle name="Comma 74 2 2 2 3 2" xfId="16090" xr:uid="{0FCCE3E3-E4C1-44FF-BBBB-FF9148887EE7}"/>
    <cellStyle name="Comma 74 2 2 2 3 2 2" xfId="26556" xr:uid="{4777A987-2A03-432D-998E-FDAFD4F60EE0}"/>
    <cellStyle name="Comma 74 2 2 2 3 2 2 2" xfId="48225" xr:uid="{C268047C-A16F-416F-AAAD-DB13168F3C0A}"/>
    <cellStyle name="Comma 74 2 2 2 3 2 3" xfId="37759" xr:uid="{EAE7DB10-EF98-4E2D-894D-AA3091648029}"/>
    <cellStyle name="Comma 74 2 2 2 3 3" xfId="21324" xr:uid="{2EE97D4D-68B1-4D0D-9B8F-D05D0A7074F3}"/>
    <cellStyle name="Comma 74 2 2 2 3 3 2" xfId="42993" xr:uid="{776F7531-9A03-4098-9EAD-D8F8C7BB7D0B}"/>
    <cellStyle name="Comma 74 2 2 2 3 4" xfId="32527" xr:uid="{DFF8DA68-5F50-40BD-BF6B-2E992ACD8F5B}"/>
    <cellStyle name="Comma 74 2 2 2 4" xfId="12348" xr:uid="{5592AEE6-D4CE-4F17-BE78-BFC3E00ACE21}"/>
    <cellStyle name="Comma 74 2 2 2 4 2" xfId="17584" xr:uid="{A0664F8C-5C49-42DD-9B3F-73DFFD27A47C}"/>
    <cellStyle name="Comma 74 2 2 2 4 2 2" xfId="28050" xr:uid="{C17C4CDB-ADA4-4143-BF61-37138220D664}"/>
    <cellStyle name="Comma 74 2 2 2 4 2 2 2" xfId="49719" xr:uid="{32B53A81-59F7-4D61-A982-030BF6E910C5}"/>
    <cellStyle name="Comma 74 2 2 2 4 2 3" xfId="39253" xr:uid="{CFD33C37-7D68-476C-BED0-28D781CAFEA0}"/>
    <cellStyle name="Comma 74 2 2 2 4 3" xfId="22818" xr:uid="{357BCEB1-6213-4269-BE6C-11BD527F84EF}"/>
    <cellStyle name="Comma 74 2 2 2 4 3 2" xfId="44487" xr:uid="{2AC13FD2-C52C-4BAE-BC5B-72304418DB4D}"/>
    <cellStyle name="Comma 74 2 2 2 4 4" xfId="34021" xr:uid="{34A83866-A0EA-41F7-8FB5-79B316ED5C1C}"/>
    <cellStyle name="Comma 74 2 2 2 5" xfId="14591" xr:uid="{A695CCB5-136C-4073-BC62-821959262345}"/>
    <cellStyle name="Comma 74 2 2 2 5 2" xfId="19823" xr:uid="{6E64CF9B-BCFD-4FEC-AACD-9E03E7A7DD7E}"/>
    <cellStyle name="Comma 74 2 2 2 5 2 2" xfId="30289" xr:uid="{DEB1C711-F05B-4798-AF60-206AE9818281}"/>
    <cellStyle name="Comma 74 2 2 2 5 2 2 2" xfId="51958" xr:uid="{4DF56E65-57B0-4622-8CAF-21547846D958}"/>
    <cellStyle name="Comma 74 2 2 2 5 2 3" xfId="41492" xr:uid="{AD175EE1-55C6-4444-8AD0-9A6A911367CB}"/>
    <cellStyle name="Comma 74 2 2 2 5 3" xfId="25057" xr:uid="{E78DD3F1-9D70-4029-AD34-41DF198B859A}"/>
    <cellStyle name="Comma 74 2 2 2 5 3 2" xfId="46726" xr:uid="{EA507CF6-9E3E-406E-A905-92BC71E099D9}"/>
    <cellStyle name="Comma 74 2 2 2 5 4" xfId="36260" xr:uid="{636F746D-F774-4D16-A329-3FC761D621B2}"/>
    <cellStyle name="Comma 74 2 2 2 6" xfId="15344" xr:uid="{75317688-8143-41AF-B68E-38BC1B5E6D49}"/>
    <cellStyle name="Comma 74 2 2 2 6 2" xfId="25810" xr:uid="{68F42ED8-6C6B-432A-B9F0-95AB0163CB05}"/>
    <cellStyle name="Comma 74 2 2 2 6 2 2" xfId="47479" xr:uid="{D28A4FB0-C450-4050-83A5-4B3241BD7FA7}"/>
    <cellStyle name="Comma 74 2 2 2 6 3" xfId="37013" xr:uid="{E7DC4A44-8C20-4CFD-B0DE-EBDAA125C636}"/>
    <cellStyle name="Comma 74 2 2 2 7" xfId="20578" xr:uid="{69C7E2C6-3C3A-49B5-82DD-27077C9C5C29}"/>
    <cellStyle name="Comma 74 2 2 2 7 2" xfId="42247" xr:uid="{F7D97A7E-CFDA-472E-89A8-429882597794}"/>
    <cellStyle name="Comma 74 2 2 2 8" xfId="31781" xr:uid="{396D0FD6-222D-4450-8275-0717FCB1D740}"/>
    <cellStyle name="Comma 74 2 2 3" xfId="13846" xr:uid="{14A01CE4-6E64-4CE7-91A5-44D8BA8434F2}"/>
    <cellStyle name="Comma 74 2 2 3 2" xfId="19078" xr:uid="{D7C6EF62-1E33-46E9-9CAC-62EBC9A03F2B}"/>
    <cellStyle name="Comma 74 2 2 3 2 2" xfId="29544" xr:uid="{0F2FF2BF-387E-435B-BC91-8A86849CE91C}"/>
    <cellStyle name="Comma 74 2 2 3 2 2 2" xfId="51213" xr:uid="{4F19C2E0-ADF9-41C6-A2F1-23994856672A}"/>
    <cellStyle name="Comma 74 2 2 3 2 3" xfId="40747" xr:uid="{E1BFA372-DCD6-4339-B924-4990BC45C1B1}"/>
    <cellStyle name="Comma 74 2 2 3 3" xfId="24312" xr:uid="{AB92FEB1-5D2B-4D28-A16D-5D5F4798C59A}"/>
    <cellStyle name="Comma 74 2 2 3 3 2" xfId="45981" xr:uid="{0B3AB9BD-E4A6-497B-8D77-96A8F5E7E913}"/>
    <cellStyle name="Comma 74 2 2 3 4" xfId="35515" xr:uid="{7AF0B233-347D-43CF-9EFD-5DE6A17FDABB}"/>
    <cellStyle name="Comma 74 2 2 4" xfId="31036" xr:uid="{9BF3666D-E730-470D-A454-B6757EA18BCC}"/>
    <cellStyle name="Comma 74 2 3" xfId="9718" xr:uid="{0764BD0B-2E46-4E8F-AB1D-878C8E9DF11F}"/>
    <cellStyle name="Comma 74 2 3 2" xfId="11227" xr:uid="{82626538-87AA-46F6-B38E-3B6A107ECB2C}"/>
    <cellStyle name="Comma 74 2 3 2 2" xfId="12721" xr:uid="{930EF58F-E989-4B90-A1AC-C10FF1293DF7}"/>
    <cellStyle name="Comma 74 2 3 2 2 2" xfId="17957" xr:uid="{2C9D58A9-7AD5-42AA-A038-13A3DEE2AC94}"/>
    <cellStyle name="Comma 74 2 3 2 2 2 2" xfId="28423" xr:uid="{AB83EFA6-B459-4E57-854C-B74AB1458E17}"/>
    <cellStyle name="Comma 74 2 3 2 2 2 2 2" xfId="50092" xr:uid="{E8F0F63A-80F5-4942-A28E-29AF3463D4D0}"/>
    <cellStyle name="Comma 74 2 3 2 2 2 3" xfId="39626" xr:uid="{556AAB7A-7D02-49B1-9790-3D969E0CEE02}"/>
    <cellStyle name="Comma 74 2 3 2 2 3" xfId="23191" xr:uid="{C66C24BE-3191-4B22-A9F2-83D3CE8BDAF2}"/>
    <cellStyle name="Comma 74 2 3 2 2 3 2" xfId="44860" xr:uid="{C4A98156-9167-47C9-A435-5EFC19C4A867}"/>
    <cellStyle name="Comma 74 2 3 2 2 4" xfId="34394" xr:uid="{88A2D059-4D92-4002-AE96-2A7D0E4DB0DF}"/>
    <cellStyle name="Comma 74 2 3 2 3" xfId="16463" xr:uid="{243A79C4-ECB5-454A-A832-F8CF48EA386F}"/>
    <cellStyle name="Comma 74 2 3 2 3 2" xfId="26929" xr:uid="{0A585EDB-6DF6-4AB7-A85F-424854463AE4}"/>
    <cellStyle name="Comma 74 2 3 2 3 2 2" xfId="48598" xr:uid="{F523FC8C-A631-4337-AB86-17155C9398C8}"/>
    <cellStyle name="Comma 74 2 3 2 3 3" xfId="38132" xr:uid="{B92BBBB9-7208-4C51-9252-50C5E11A7FA7}"/>
    <cellStyle name="Comma 74 2 3 2 4" xfId="21697" xr:uid="{433FFF3C-A83D-4446-AAC5-02E0FE33065A}"/>
    <cellStyle name="Comma 74 2 3 2 4 2" xfId="43366" xr:uid="{3F91CB00-75B5-4D64-AECA-2E9C771A2E6D}"/>
    <cellStyle name="Comma 74 2 3 2 5" xfId="32900" xr:uid="{E18591E5-8446-4D25-9300-EB8A36AB3CF9}"/>
    <cellStyle name="Comma 74 2 3 3" xfId="10480" xr:uid="{BF7B46BC-C904-4691-84BC-728DD9F691DC}"/>
    <cellStyle name="Comma 74 2 3 3 2" xfId="15716" xr:uid="{6B0BDCE4-5079-4712-A48B-F7EC2D5B9155}"/>
    <cellStyle name="Comma 74 2 3 3 2 2" xfId="26182" xr:uid="{B02F09AD-6BF9-4CE8-8A97-3880CD7A5888}"/>
    <cellStyle name="Comma 74 2 3 3 2 2 2" xfId="47851" xr:uid="{5834B592-5EF3-477B-BA19-CE127EC9EACE}"/>
    <cellStyle name="Comma 74 2 3 3 2 3" xfId="37385" xr:uid="{BF6EFF5F-02EF-477D-80F5-5FE72AE34BFE}"/>
    <cellStyle name="Comma 74 2 3 3 3" xfId="20950" xr:uid="{5E9900C2-2025-401F-BDCC-1A45DE39F4ED}"/>
    <cellStyle name="Comma 74 2 3 3 3 2" xfId="42619" xr:uid="{68AA13F0-CBA9-495A-A02B-215C14DEE13B}"/>
    <cellStyle name="Comma 74 2 3 3 4" xfId="32153" xr:uid="{6CEBDF09-F32A-4156-95B8-B15DDFB8F917}"/>
    <cellStyle name="Comma 74 2 3 4" xfId="11974" xr:uid="{1D5B821C-3CFF-4354-A2BF-CF35625327E4}"/>
    <cellStyle name="Comma 74 2 3 4 2" xfId="17210" xr:uid="{0E3BF3B9-6796-4AEE-97F5-D71F2C1BEA4E}"/>
    <cellStyle name="Comma 74 2 3 4 2 2" xfId="27676" xr:uid="{10886C32-9420-4E61-AE41-C665D19D92CD}"/>
    <cellStyle name="Comma 74 2 3 4 2 2 2" xfId="49345" xr:uid="{8E23ECC6-2E54-4DC7-B362-A7A741B14201}"/>
    <cellStyle name="Comma 74 2 3 4 2 3" xfId="38879" xr:uid="{C719AC62-6216-45AD-A372-88BFB957FD94}"/>
    <cellStyle name="Comma 74 2 3 4 3" xfId="22444" xr:uid="{54297881-2159-4CD2-B0DE-7C078CD044B3}"/>
    <cellStyle name="Comma 74 2 3 4 3 2" xfId="44113" xr:uid="{1C64C3D7-D54F-48AD-B919-4F67D9B51EAC}"/>
    <cellStyle name="Comma 74 2 3 4 4" xfId="33647" xr:uid="{D8B460A4-086E-4667-B8BB-3BAE3F8C2C57}"/>
    <cellStyle name="Comma 74 2 3 5" xfId="14217" xr:uid="{4D7AD1C9-A506-4DD3-AAEF-12AD21139430}"/>
    <cellStyle name="Comma 74 2 3 5 2" xfId="19449" xr:uid="{4D06D820-9B98-446E-9DD8-D0C39760A41E}"/>
    <cellStyle name="Comma 74 2 3 5 2 2" xfId="29915" xr:uid="{EB3B7B6B-3794-4404-8892-1C4E87356F57}"/>
    <cellStyle name="Comma 74 2 3 5 2 2 2" xfId="51584" xr:uid="{935AF929-6DF8-44AF-A7AD-07C33B89A56C}"/>
    <cellStyle name="Comma 74 2 3 5 2 3" xfId="41118" xr:uid="{E7BEED4D-B2C1-4E3B-9FB0-2DBED17E1037}"/>
    <cellStyle name="Comma 74 2 3 5 3" xfId="24683" xr:uid="{B19E4801-38B3-41B6-AE4D-A1709D533934}"/>
    <cellStyle name="Comma 74 2 3 5 3 2" xfId="46352" xr:uid="{D7489851-9E01-4F60-8E4A-AF2E562A4487}"/>
    <cellStyle name="Comma 74 2 3 5 4" xfId="35886" xr:uid="{CA338A66-6A5F-4CF3-84C3-DE28A6B086C1}"/>
    <cellStyle name="Comma 74 2 3 6" xfId="14970" xr:uid="{5869AA53-EFFB-423C-9B8B-32CA9173778C}"/>
    <cellStyle name="Comma 74 2 3 6 2" xfId="25436" xr:uid="{F0A3494B-E322-4746-AD49-8BD419B3C24B}"/>
    <cellStyle name="Comma 74 2 3 6 2 2" xfId="47105" xr:uid="{C8208D28-6CBD-415F-B504-6CAC75AECD60}"/>
    <cellStyle name="Comma 74 2 3 6 3" xfId="36639" xr:uid="{4C608442-F009-4355-91DD-465F27492C53}"/>
    <cellStyle name="Comma 74 2 3 7" xfId="20204" xr:uid="{987A966B-9DF7-4699-9003-4F2382F9352C}"/>
    <cellStyle name="Comma 74 2 3 7 2" xfId="41873" xr:uid="{E55964E1-35F1-4ECA-9D86-64553D03DC8F}"/>
    <cellStyle name="Comma 74 2 3 8" xfId="31407" xr:uid="{3A2AC4C3-0561-41E5-8F64-9C789D5EC5D9}"/>
    <cellStyle name="Comma 74 2 4" xfId="13475" xr:uid="{32DD7292-4EE2-4882-921C-890750263C86}"/>
    <cellStyle name="Comma 74 2 4 2" xfId="18707" xr:uid="{9E33DBA9-8D1C-4E39-A6CB-B5AE3206A4E8}"/>
    <cellStyle name="Comma 74 2 4 2 2" xfId="29173" xr:uid="{DBF505DC-3C47-4727-9818-68F9100717E1}"/>
    <cellStyle name="Comma 74 2 4 2 2 2" xfId="50842" xr:uid="{FD28E833-31F4-40C0-BE6B-F5330EA3F620}"/>
    <cellStyle name="Comma 74 2 4 2 3" xfId="40376" xr:uid="{0C129036-D689-40DC-ABCE-2CB74169237E}"/>
    <cellStyle name="Comma 74 2 4 3" xfId="23941" xr:uid="{C19A4BF5-7257-44FB-947E-7A4F1A0F8732}"/>
    <cellStyle name="Comma 74 2 4 3 2" xfId="45610" xr:uid="{3792CACC-E305-4250-8E2E-101200250CE7}"/>
    <cellStyle name="Comma 74 2 4 4" xfId="35144" xr:uid="{84031A64-30F4-4EDB-A77C-72564D61571A}"/>
    <cellStyle name="Comma 74 2 5" xfId="30665" xr:uid="{10ACB217-8217-4960-A713-D2333E3B5BBA}"/>
    <cellStyle name="Comma 74 3" xfId="9245" xr:uid="{00000000-0005-0000-0000-00000F030000}"/>
    <cellStyle name="Comma 74 3 2" xfId="9994" xr:uid="{B66B06C5-66EE-4853-81CE-501C23AA4575}"/>
    <cellStyle name="Comma 74 3 2 2" xfId="11503" xr:uid="{86657319-6091-4DA9-8497-8B561C8BCBFE}"/>
    <cellStyle name="Comma 74 3 2 2 2" xfId="12997" xr:uid="{94D26044-46CC-4DB9-B570-378A4E86CDDF}"/>
    <cellStyle name="Comma 74 3 2 2 2 2" xfId="18233" xr:uid="{8E431700-7F94-43EE-BB59-201420601FE0}"/>
    <cellStyle name="Comma 74 3 2 2 2 2 2" xfId="28699" xr:uid="{E2E7E21A-C016-4124-86A5-760226E662C2}"/>
    <cellStyle name="Comma 74 3 2 2 2 2 2 2" xfId="50368" xr:uid="{080888D2-16AC-4041-AD82-111E696C13EF}"/>
    <cellStyle name="Comma 74 3 2 2 2 2 3" xfId="39902" xr:uid="{56BC6596-41C0-4AC7-932D-50C76CAB8F24}"/>
    <cellStyle name="Comma 74 3 2 2 2 3" xfId="23467" xr:uid="{0DA48264-12AA-45C0-ACB6-53CC65D93E06}"/>
    <cellStyle name="Comma 74 3 2 2 2 3 2" xfId="45136" xr:uid="{865892B3-B780-4EDA-8F37-F96218A3B729}"/>
    <cellStyle name="Comma 74 3 2 2 2 4" xfId="34670" xr:uid="{7360EED7-3F4E-42D5-9025-45CE41C3042A}"/>
    <cellStyle name="Comma 74 3 2 2 3" xfId="16739" xr:uid="{3039DB6B-915D-4AE3-B647-4FAAEAE639D2}"/>
    <cellStyle name="Comma 74 3 2 2 3 2" xfId="27205" xr:uid="{2580A58A-1C43-49AE-B340-55132D9FE9F7}"/>
    <cellStyle name="Comma 74 3 2 2 3 2 2" xfId="48874" xr:uid="{CCCFC7EE-3800-4F8D-8695-337A715C3765}"/>
    <cellStyle name="Comma 74 3 2 2 3 3" xfId="38408" xr:uid="{B4A0DA5A-12C7-4FFA-8413-99D60DEFD265}"/>
    <cellStyle name="Comma 74 3 2 2 4" xfId="21973" xr:uid="{71D143FC-EE95-404C-8C08-A41E5630AC21}"/>
    <cellStyle name="Comma 74 3 2 2 4 2" xfId="43642" xr:uid="{4735369F-87CC-4A7F-8541-177236B1FABC}"/>
    <cellStyle name="Comma 74 3 2 2 5" xfId="33176" xr:uid="{1AF94A36-BF76-43D2-AFB7-5E1E2A542CD8}"/>
    <cellStyle name="Comma 74 3 2 3" xfId="10756" xr:uid="{F4FEE705-DB77-4413-B54D-941F852944AC}"/>
    <cellStyle name="Comma 74 3 2 3 2" xfId="15992" xr:uid="{CC980065-203C-470E-8175-CB7D484F8D14}"/>
    <cellStyle name="Comma 74 3 2 3 2 2" xfId="26458" xr:uid="{8DF0ED1F-EA8C-4F17-921E-BAA2C1C3EEA3}"/>
    <cellStyle name="Comma 74 3 2 3 2 2 2" xfId="48127" xr:uid="{F6329830-AD24-407C-9A57-FA03E0358D0D}"/>
    <cellStyle name="Comma 74 3 2 3 2 3" xfId="37661" xr:uid="{5C9FF798-FADE-466A-ADB7-1BF9658C5C48}"/>
    <cellStyle name="Comma 74 3 2 3 3" xfId="21226" xr:uid="{CCEED7B6-CBEC-46F2-B6E1-656C559BB9C3}"/>
    <cellStyle name="Comma 74 3 2 3 3 2" xfId="42895" xr:uid="{1FD2E8A0-4B4A-49BC-8E80-BAD1259A5E45}"/>
    <cellStyle name="Comma 74 3 2 3 4" xfId="32429" xr:uid="{56358F45-3752-449F-8CAB-D61ABBE42EBA}"/>
    <cellStyle name="Comma 74 3 2 4" xfId="12250" xr:uid="{9AAFFF34-027A-44EC-8160-1170994113EE}"/>
    <cellStyle name="Comma 74 3 2 4 2" xfId="17486" xr:uid="{5EE673D7-59DC-4AD1-9B7F-3E9F34EBEBF7}"/>
    <cellStyle name="Comma 74 3 2 4 2 2" xfId="27952" xr:uid="{9CF2E2D4-3AC6-4997-9C0E-2CD2B07D5741}"/>
    <cellStyle name="Comma 74 3 2 4 2 2 2" xfId="49621" xr:uid="{4FE8F314-6E17-47C2-9623-DCAC6574DED2}"/>
    <cellStyle name="Comma 74 3 2 4 2 3" xfId="39155" xr:uid="{117FBBB2-C0CC-42B1-9774-C50F77FB60E3}"/>
    <cellStyle name="Comma 74 3 2 4 3" xfId="22720" xr:uid="{86AF10EF-5C83-4B60-83BE-505A10DA8E3F}"/>
    <cellStyle name="Comma 74 3 2 4 3 2" xfId="44389" xr:uid="{D2E8A078-DBE8-4A1D-B9E7-2F78C8BBC682}"/>
    <cellStyle name="Comma 74 3 2 4 4" xfId="33923" xr:uid="{43FD681D-5D2A-4552-B29D-C0C07C6B2224}"/>
    <cellStyle name="Comma 74 3 2 5" xfId="14493" xr:uid="{05364763-0980-4D48-A2AA-860680267B34}"/>
    <cellStyle name="Comma 74 3 2 5 2" xfId="19725" xr:uid="{D1B533EF-45EC-4C12-AA4D-BE077FFFBC46}"/>
    <cellStyle name="Comma 74 3 2 5 2 2" xfId="30191" xr:uid="{1CC16267-3E6C-4DD5-83CC-A1B0C1BB5FB1}"/>
    <cellStyle name="Comma 74 3 2 5 2 2 2" xfId="51860" xr:uid="{4E8ED538-B1BB-402F-9029-4724231412AF}"/>
    <cellStyle name="Comma 74 3 2 5 2 3" xfId="41394" xr:uid="{D6ED91CF-21F4-4D90-92E8-773179DE9188}"/>
    <cellStyle name="Comma 74 3 2 5 3" xfId="24959" xr:uid="{AD39F534-5290-4577-97D5-5EA5B19795BB}"/>
    <cellStyle name="Comma 74 3 2 5 3 2" xfId="46628" xr:uid="{EDB45276-2680-43DD-9EB8-97040386E6C8}"/>
    <cellStyle name="Comma 74 3 2 5 4" xfId="36162" xr:uid="{F43F6089-C0B8-4A07-96C9-53E51E69FD74}"/>
    <cellStyle name="Comma 74 3 2 6" xfId="15246" xr:uid="{CAB13CC0-19E5-4766-B4E5-AC918A0CE2A4}"/>
    <cellStyle name="Comma 74 3 2 6 2" xfId="25712" xr:uid="{BBE6D87A-9135-496E-9622-FA9CAF94A66B}"/>
    <cellStyle name="Comma 74 3 2 6 2 2" xfId="47381" xr:uid="{862C89DB-0F5A-4C3F-84B5-E0701CF7A049}"/>
    <cellStyle name="Comma 74 3 2 6 3" xfId="36915" xr:uid="{49127417-6620-4539-9A50-3A14A1AF8C28}"/>
    <cellStyle name="Comma 74 3 2 7" xfId="20480" xr:uid="{F38D0932-38F7-4C42-9246-E951EF4672BA}"/>
    <cellStyle name="Comma 74 3 2 7 2" xfId="42149" xr:uid="{FB6D506A-CD95-445A-BB5E-E8DC07A917FD}"/>
    <cellStyle name="Comma 74 3 2 8" xfId="31683" xr:uid="{6B1EC07B-9F4D-4297-AC45-63809977B758}"/>
    <cellStyle name="Comma 74 3 3" xfId="13748" xr:uid="{BAB0F5D0-7CE1-4D04-8E50-DD1CB91F6A3F}"/>
    <cellStyle name="Comma 74 3 3 2" xfId="18980" xr:uid="{910757F9-967B-4DB1-958D-05CCB9EE92F9}"/>
    <cellStyle name="Comma 74 3 3 2 2" xfId="29446" xr:uid="{03CFBDCB-94AC-4415-B2A8-C0366BA42CFE}"/>
    <cellStyle name="Comma 74 3 3 2 2 2" xfId="51115" xr:uid="{764741B7-6CE1-4BDB-9AEB-C5B8F8C6B67F}"/>
    <cellStyle name="Comma 74 3 3 2 3" xfId="40649" xr:uid="{6FB60C26-DD81-4C4B-B429-5D821DD3E765}"/>
    <cellStyle name="Comma 74 3 3 3" xfId="24214" xr:uid="{A5BC0CDD-4DF3-4624-AD19-F5F8A41D04CD}"/>
    <cellStyle name="Comma 74 3 3 3 2" xfId="45883" xr:uid="{8EEBA652-BEBB-4AE2-92FB-F054490B60B7}"/>
    <cellStyle name="Comma 74 3 3 4" xfId="35417" xr:uid="{7F988972-C151-4784-8E8B-057B8910043C}"/>
    <cellStyle name="Comma 74 3 4" xfId="30938" xr:uid="{B71F53BC-1DE5-44A7-BFFB-8730A36CE391}"/>
    <cellStyle name="Comma 74 4" xfId="9620" xr:uid="{E833C9FC-CBE7-46A1-9AE5-A60B76DFB090}"/>
    <cellStyle name="Comma 74 4 2" xfId="11129" xr:uid="{17119499-4171-4207-941D-B6B75E87C038}"/>
    <cellStyle name="Comma 74 4 2 2" xfId="12623" xr:uid="{94626A34-A200-486F-9653-876F32A11A9C}"/>
    <cellStyle name="Comma 74 4 2 2 2" xfId="17859" xr:uid="{4D07F146-3FB6-4CD4-90C0-86875D4FAA98}"/>
    <cellStyle name="Comma 74 4 2 2 2 2" xfId="28325" xr:uid="{BABB952F-7969-42E3-944E-019C2C56817C}"/>
    <cellStyle name="Comma 74 4 2 2 2 2 2" xfId="49994" xr:uid="{0A43FD96-D33B-414C-913F-2E476E99E192}"/>
    <cellStyle name="Comma 74 4 2 2 2 3" xfId="39528" xr:uid="{1C19ABFB-ECD1-43E4-BD00-76D1B085B335}"/>
    <cellStyle name="Comma 74 4 2 2 3" xfId="23093" xr:uid="{CFD38B95-F712-44FB-AB3A-1928BF2F4BB6}"/>
    <cellStyle name="Comma 74 4 2 2 3 2" xfId="44762" xr:uid="{698FE76F-30FE-439F-B39F-D6527C9E4AAF}"/>
    <cellStyle name="Comma 74 4 2 2 4" xfId="34296" xr:uid="{F5AC10C1-BC83-4B6C-B146-CDE234653338}"/>
    <cellStyle name="Comma 74 4 2 3" xfId="16365" xr:uid="{05618A64-A56B-477C-85D9-85F2A16251DB}"/>
    <cellStyle name="Comma 74 4 2 3 2" xfId="26831" xr:uid="{8124A643-E2B3-4D84-A8AF-EE4069BDDCF1}"/>
    <cellStyle name="Comma 74 4 2 3 2 2" xfId="48500" xr:uid="{7C8F26DA-5336-4557-85CD-988E9FA6658C}"/>
    <cellStyle name="Comma 74 4 2 3 3" xfId="38034" xr:uid="{A8887586-8D04-4C01-87F1-402BB1E49EEE}"/>
    <cellStyle name="Comma 74 4 2 4" xfId="21599" xr:uid="{3942BFB1-D6DE-4DB5-A1E8-719FD2F4D4D2}"/>
    <cellStyle name="Comma 74 4 2 4 2" xfId="43268" xr:uid="{D3A02BF6-0E44-49F3-A51B-33C0354D8768}"/>
    <cellStyle name="Comma 74 4 2 5" xfId="32802" xr:uid="{23254319-736F-44EB-8477-FED32E6CFE62}"/>
    <cellStyle name="Comma 74 4 3" xfId="10382" xr:uid="{45D34793-CA97-4318-855E-7EB9996F6368}"/>
    <cellStyle name="Comma 74 4 3 2" xfId="15618" xr:uid="{7FD1F4E0-DF95-4196-94D6-9608B9995889}"/>
    <cellStyle name="Comma 74 4 3 2 2" xfId="26084" xr:uid="{08B767F7-75AB-4ECE-8DF4-341CA16E96D5}"/>
    <cellStyle name="Comma 74 4 3 2 2 2" xfId="47753" xr:uid="{3881C74D-B14D-4EB3-B7CB-7F9346DCF6F0}"/>
    <cellStyle name="Comma 74 4 3 2 3" xfId="37287" xr:uid="{8196845A-A663-4DC9-B988-D9FD7F0C4F46}"/>
    <cellStyle name="Comma 74 4 3 3" xfId="20852" xr:uid="{D033AFEE-F63A-4611-8BF8-562ABBCAC04C}"/>
    <cellStyle name="Comma 74 4 3 3 2" xfId="42521" xr:uid="{2797315F-6A30-43F3-AA29-A8075DF2D205}"/>
    <cellStyle name="Comma 74 4 3 4" xfId="32055" xr:uid="{8C52FFFF-65B4-4C77-AE30-CE29FF220716}"/>
    <cellStyle name="Comma 74 4 4" xfId="11876" xr:uid="{56535C12-C553-47D9-91DA-FC1C5ECD792C}"/>
    <cellStyle name="Comma 74 4 4 2" xfId="17112" xr:uid="{7861976E-7ED7-47EC-A6C3-807E69D7950D}"/>
    <cellStyle name="Comma 74 4 4 2 2" xfId="27578" xr:uid="{DFFA7494-D9AD-4483-A3A5-D8EADDE0DEC3}"/>
    <cellStyle name="Comma 74 4 4 2 2 2" xfId="49247" xr:uid="{ED7815F2-8787-4560-B745-DF04F41CF015}"/>
    <cellStyle name="Comma 74 4 4 2 3" xfId="38781" xr:uid="{4A9CC297-C701-45B0-8B69-6D35106DD791}"/>
    <cellStyle name="Comma 74 4 4 3" xfId="22346" xr:uid="{61E36EA5-4B67-4D46-89D9-0B22FD457937}"/>
    <cellStyle name="Comma 74 4 4 3 2" xfId="44015" xr:uid="{94815F3B-CAA4-4CC1-85FD-1A1FB6B800F8}"/>
    <cellStyle name="Comma 74 4 4 4" xfId="33549" xr:uid="{FD6619FB-47AD-4759-AD74-31FA81A805AF}"/>
    <cellStyle name="Comma 74 4 5" xfId="14119" xr:uid="{FEC2A419-F429-40B7-9089-A0A3C6F3C9EA}"/>
    <cellStyle name="Comma 74 4 5 2" xfId="19351" xr:uid="{706DEF7B-AB42-4C51-BF57-B4F6121A3801}"/>
    <cellStyle name="Comma 74 4 5 2 2" xfId="29817" xr:uid="{44EEDDC7-342E-4949-A6FA-223BCAE6AD4E}"/>
    <cellStyle name="Comma 74 4 5 2 2 2" xfId="51486" xr:uid="{6C6240ED-C235-42A2-9F3B-7BF57389240C}"/>
    <cellStyle name="Comma 74 4 5 2 3" xfId="41020" xr:uid="{5959C7B2-EEDE-474E-AE15-061B12EFBBBC}"/>
    <cellStyle name="Comma 74 4 5 3" xfId="24585" xr:uid="{D9901B49-2833-4929-AECF-1DBD8D6B46CB}"/>
    <cellStyle name="Comma 74 4 5 3 2" xfId="46254" xr:uid="{515679B5-3454-4F91-98D2-560307C1E3B2}"/>
    <cellStyle name="Comma 74 4 5 4" xfId="35788" xr:uid="{5C197F41-0FD2-45CF-9FAD-BB9E718E89CD}"/>
    <cellStyle name="Comma 74 4 6" xfId="14872" xr:uid="{A22E9D40-4AA1-41E3-9BDF-A3820950196E}"/>
    <cellStyle name="Comma 74 4 6 2" xfId="25338" xr:uid="{E0EBDCC4-D008-4A71-96F9-6BF256AD8388}"/>
    <cellStyle name="Comma 74 4 6 2 2" xfId="47007" xr:uid="{D6C54A84-7CE8-4BD3-9336-9BDF3C09E172}"/>
    <cellStyle name="Comma 74 4 6 3" xfId="36541" xr:uid="{A8EB0224-4275-4237-AB5B-E68DBC1BBF8F}"/>
    <cellStyle name="Comma 74 4 7" xfId="20106" xr:uid="{78605D29-04EF-4CBD-B461-EFA521F857C8}"/>
    <cellStyle name="Comma 74 4 7 2" xfId="41775" xr:uid="{4959BAF9-FB68-41A7-A27B-585DC13D88ED}"/>
    <cellStyle name="Comma 74 4 8" xfId="31309" xr:uid="{B1B02070-59D5-4D28-8517-7CBB21A98425}"/>
    <cellStyle name="Comma 74 5" xfId="13377" xr:uid="{ACA7BE2E-DB06-44FE-B45C-EFB66B75A8BE}"/>
    <cellStyle name="Comma 74 5 2" xfId="18609" xr:uid="{27D3DBCD-6983-4416-A459-290112815FDE}"/>
    <cellStyle name="Comma 74 5 2 2" xfId="29075" xr:uid="{63E51861-832A-4963-A92C-E05AC34131EE}"/>
    <cellStyle name="Comma 74 5 2 2 2" xfId="50744" xr:uid="{B35E1C20-4F0B-4E58-A036-E3605F236359}"/>
    <cellStyle name="Comma 74 5 2 3" xfId="40278" xr:uid="{5D539F5D-4084-45F3-A7DE-739609823577}"/>
    <cellStyle name="Comma 74 5 3" xfId="23843" xr:uid="{BE521F71-73A2-4242-96F4-7340A9D6AA76}"/>
    <cellStyle name="Comma 74 5 3 2" xfId="45512" xr:uid="{0758FDCB-62BF-4F8B-9010-D9480717F8DA}"/>
    <cellStyle name="Comma 74 5 4" xfId="35046" xr:uid="{02E094F1-36A9-43D9-8798-77B9DE3AB5CF}"/>
    <cellStyle name="Comma 74 6" xfId="30567" xr:uid="{DE05F68D-08ED-40AF-A94E-C5A63BDA40E0}"/>
    <cellStyle name="Comma 75" xfId="358" xr:uid="{00000000-0005-0000-0000-000010030000}"/>
    <cellStyle name="Comma 75 2" xfId="590" xr:uid="{00000000-0005-0000-0000-000011030000}"/>
    <cellStyle name="Comma 75 2 2" xfId="9344" xr:uid="{00000000-0005-0000-0000-000012030000}"/>
    <cellStyle name="Comma 75 2 2 2" xfId="10093" xr:uid="{B7AA23F6-B889-42CA-BC84-8E4FD2B44955}"/>
    <cellStyle name="Comma 75 2 2 2 2" xfId="11602" xr:uid="{575FB685-799B-43E1-9784-FAD16087F83B}"/>
    <cellStyle name="Comma 75 2 2 2 2 2" xfId="13096" xr:uid="{63104237-1EF8-4930-8A77-96E076B94A79}"/>
    <cellStyle name="Comma 75 2 2 2 2 2 2" xfId="18332" xr:uid="{1EB7F687-53EB-40FA-B7FB-A47B276AE862}"/>
    <cellStyle name="Comma 75 2 2 2 2 2 2 2" xfId="28798" xr:uid="{AC483BAA-E8F1-479E-AFCC-992A359E40F5}"/>
    <cellStyle name="Comma 75 2 2 2 2 2 2 2 2" xfId="50467" xr:uid="{DD8DD2C3-D118-43F1-8F22-B02645763AD0}"/>
    <cellStyle name="Comma 75 2 2 2 2 2 2 3" xfId="40001" xr:uid="{AE33CA29-727A-441A-A7DF-36FB730D72ED}"/>
    <cellStyle name="Comma 75 2 2 2 2 2 3" xfId="23566" xr:uid="{D748A5C8-08DA-4567-84E9-9CB3BF0E3FFB}"/>
    <cellStyle name="Comma 75 2 2 2 2 2 3 2" xfId="45235" xr:uid="{D766E85B-E229-4926-AE07-04A96B79BC36}"/>
    <cellStyle name="Comma 75 2 2 2 2 2 4" xfId="34769" xr:uid="{D67EA20A-8415-465C-82D3-B7E680F48F43}"/>
    <cellStyle name="Comma 75 2 2 2 2 3" xfId="16838" xr:uid="{FEACEA14-F0A2-48EA-8396-A25AB3BCCEB3}"/>
    <cellStyle name="Comma 75 2 2 2 2 3 2" xfId="27304" xr:uid="{A00AEE75-E74B-47B6-AC6F-482E81E591FB}"/>
    <cellStyle name="Comma 75 2 2 2 2 3 2 2" xfId="48973" xr:uid="{41CACCAE-214D-4FDA-B09C-71C333912A34}"/>
    <cellStyle name="Comma 75 2 2 2 2 3 3" xfId="38507" xr:uid="{4D2DE701-B896-4047-BD5B-559ECB93B054}"/>
    <cellStyle name="Comma 75 2 2 2 2 4" xfId="22072" xr:uid="{7CACB65A-774E-4501-BB04-7CF331864D9F}"/>
    <cellStyle name="Comma 75 2 2 2 2 4 2" xfId="43741" xr:uid="{1B02759E-3DA5-4939-9261-8FCB8B6DF314}"/>
    <cellStyle name="Comma 75 2 2 2 2 5" xfId="33275" xr:uid="{BCD64999-D7DC-4312-B11D-ED26EE0F1603}"/>
    <cellStyle name="Comma 75 2 2 2 3" xfId="10855" xr:uid="{E22CB73A-623F-485F-8733-B3169BBFC29C}"/>
    <cellStyle name="Comma 75 2 2 2 3 2" xfId="16091" xr:uid="{C94DD96D-5E67-458A-9DA3-862FBC11E6DC}"/>
    <cellStyle name="Comma 75 2 2 2 3 2 2" xfId="26557" xr:uid="{01081B24-6160-40DC-9336-41A33AB66EBA}"/>
    <cellStyle name="Comma 75 2 2 2 3 2 2 2" xfId="48226" xr:uid="{FA5EDF33-69F8-4535-AE96-120A01A6DC72}"/>
    <cellStyle name="Comma 75 2 2 2 3 2 3" xfId="37760" xr:uid="{27192BDC-0F97-4988-8900-617A6D4997BF}"/>
    <cellStyle name="Comma 75 2 2 2 3 3" xfId="21325" xr:uid="{932723DC-B770-47DC-8FD5-C970B5B7B8F5}"/>
    <cellStyle name="Comma 75 2 2 2 3 3 2" xfId="42994" xr:uid="{45B0E8BC-824F-4D69-92A2-AAF54237166A}"/>
    <cellStyle name="Comma 75 2 2 2 3 4" xfId="32528" xr:uid="{AD98BA9B-FF0A-4C25-A9A0-D0CA6F626400}"/>
    <cellStyle name="Comma 75 2 2 2 4" xfId="12349" xr:uid="{5681B052-DDCE-4BD3-A46C-A6A9F730EABD}"/>
    <cellStyle name="Comma 75 2 2 2 4 2" xfId="17585" xr:uid="{C712D8AD-C5D6-4277-980E-C6EE5A6F9768}"/>
    <cellStyle name="Comma 75 2 2 2 4 2 2" xfId="28051" xr:uid="{E099B5C9-1B25-4DBB-BBD2-1BD4F75BB5A6}"/>
    <cellStyle name="Comma 75 2 2 2 4 2 2 2" xfId="49720" xr:uid="{A8F483EA-74CE-4913-BD3E-D6671BEB93F6}"/>
    <cellStyle name="Comma 75 2 2 2 4 2 3" xfId="39254" xr:uid="{F8683C11-C34B-4B65-A839-C3F61AD0BAB7}"/>
    <cellStyle name="Comma 75 2 2 2 4 3" xfId="22819" xr:uid="{B50F39E1-9A1E-4897-B2E3-E16EFE583F69}"/>
    <cellStyle name="Comma 75 2 2 2 4 3 2" xfId="44488" xr:uid="{001968C3-3BE0-475A-833D-73668A9ABDDF}"/>
    <cellStyle name="Comma 75 2 2 2 4 4" xfId="34022" xr:uid="{57E197F2-615B-4E0E-9FFC-0AB0DB976C16}"/>
    <cellStyle name="Comma 75 2 2 2 5" xfId="14592" xr:uid="{C134618E-805C-417B-A37F-0A9AA162B146}"/>
    <cellStyle name="Comma 75 2 2 2 5 2" xfId="19824" xr:uid="{70EA0F00-AADE-469B-83E3-16B10B2C28F7}"/>
    <cellStyle name="Comma 75 2 2 2 5 2 2" xfId="30290" xr:uid="{85B92D56-DE77-4E04-9FA4-CB88C0C52F61}"/>
    <cellStyle name="Comma 75 2 2 2 5 2 2 2" xfId="51959" xr:uid="{FC2D5F6D-8F38-42D0-AB39-E7E5467AA0FF}"/>
    <cellStyle name="Comma 75 2 2 2 5 2 3" xfId="41493" xr:uid="{6D071AB7-2F4E-4962-9191-2531048CB0BD}"/>
    <cellStyle name="Comma 75 2 2 2 5 3" xfId="25058" xr:uid="{5C76B3AB-2A19-4670-91EE-FBE5E4DCC01C}"/>
    <cellStyle name="Comma 75 2 2 2 5 3 2" xfId="46727" xr:uid="{952A7CED-2311-45CD-B1FA-E30089D2E140}"/>
    <cellStyle name="Comma 75 2 2 2 5 4" xfId="36261" xr:uid="{450B8CF0-6998-4ED4-93C9-8A50294CEB45}"/>
    <cellStyle name="Comma 75 2 2 2 6" xfId="15345" xr:uid="{49A29140-651C-48CF-A585-AC05FD0AD3DF}"/>
    <cellStyle name="Comma 75 2 2 2 6 2" xfId="25811" xr:uid="{38CBE58B-870B-4CBE-A3C3-D973F8FA487B}"/>
    <cellStyle name="Comma 75 2 2 2 6 2 2" xfId="47480" xr:uid="{73E817B8-B689-4F50-B310-1F797615ACC0}"/>
    <cellStyle name="Comma 75 2 2 2 6 3" xfId="37014" xr:uid="{957E7993-956C-4420-8DF4-83266A895E27}"/>
    <cellStyle name="Comma 75 2 2 2 7" xfId="20579" xr:uid="{7F73D625-C35B-4CD0-A7A4-AE807B5D2CF6}"/>
    <cellStyle name="Comma 75 2 2 2 7 2" xfId="42248" xr:uid="{5B0C270B-3FD8-4EB6-A695-437B21296152}"/>
    <cellStyle name="Comma 75 2 2 2 8" xfId="31782" xr:uid="{87E86675-AD79-47FC-A120-252ADEE3BFC1}"/>
    <cellStyle name="Comma 75 2 2 3" xfId="13847" xr:uid="{46EBF40F-7357-44EB-8812-AB63156578F0}"/>
    <cellStyle name="Comma 75 2 2 3 2" xfId="19079" xr:uid="{03249920-DE10-4E77-BF98-ECB24E41B20E}"/>
    <cellStyle name="Comma 75 2 2 3 2 2" xfId="29545" xr:uid="{EDB20EAF-19BA-49B1-B506-B5B08B450498}"/>
    <cellStyle name="Comma 75 2 2 3 2 2 2" xfId="51214" xr:uid="{1AAF29A9-A833-411F-931E-38E1CE8B425B}"/>
    <cellStyle name="Comma 75 2 2 3 2 3" xfId="40748" xr:uid="{AD21EAC5-49AA-4262-9BDA-C2228AF79358}"/>
    <cellStyle name="Comma 75 2 2 3 3" xfId="24313" xr:uid="{EB2DDE20-99FD-4B99-9D05-014BC1726245}"/>
    <cellStyle name="Comma 75 2 2 3 3 2" xfId="45982" xr:uid="{4AAEEB71-2D63-48B8-918A-B845CA1814A6}"/>
    <cellStyle name="Comma 75 2 2 3 4" xfId="35516" xr:uid="{1683BC32-33C5-4F8B-B3B1-C45BC6A9134C}"/>
    <cellStyle name="Comma 75 2 2 4" xfId="31037" xr:uid="{4090A573-DCDD-48A2-9E19-7F88D5C8F307}"/>
    <cellStyle name="Comma 75 2 3" xfId="9719" xr:uid="{82E3DFA7-5E90-4AD0-8891-D6AF61526A2E}"/>
    <cellStyle name="Comma 75 2 3 2" xfId="11228" xr:uid="{A159FCEE-BBFB-4F3B-9157-8A9C20C0B84E}"/>
    <cellStyle name="Comma 75 2 3 2 2" xfId="12722" xr:uid="{7D455A56-03F4-4266-8DFA-1B66548960E5}"/>
    <cellStyle name="Comma 75 2 3 2 2 2" xfId="17958" xr:uid="{DB379F2A-6CFE-47BB-8054-8480670485EC}"/>
    <cellStyle name="Comma 75 2 3 2 2 2 2" xfId="28424" xr:uid="{F9F35B8A-4FE2-4331-A858-A9653224C021}"/>
    <cellStyle name="Comma 75 2 3 2 2 2 2 2" xfId="50093" xr:uid="{7DCE3981-B593-40CC-9CC7-466CEE63C2D4}"/>
    <cellStyle name="Comma 75 2 3 2 2 2 3" xfId="39627" xr:uid="{E8DD5DB9-67A2-4804-B6AB-AE5D94DABF8E}"/>
    <cellStyle name="Comma 75 2 3 2 2 3" xfId="23192" xr:uid="{50681984-19A0-467F-AB14-79B82FCA0289}"/>
    <cellStyle name="Comma 75 2 3 2 2 3 2" xfId="44861" xr:uid="{78100BBC-3817-4371-A174-F9CD7C42613C}"/>
    <cellStyle name="Comma 75 2 3 2 2 4" xfId="34395" xr:uid="{9F2D7281-6892-4F10-9BCA-9E8BCC0BB73A}"/>
    <cellStyle name="Comma 75 2 3 2 3" xfId="16464" xr:uid="{324E241C-FFDB-43DC-85C9-170C9FB9C013}"/>
    <cellStyle name="Comma 75 2 3 2 3 2" xfId="26930" xr:uid="{E1B2372C-6F1D-4EA3-9904-434E40F1F951}"/>
    <cellStyle name="Comma 75 2 3 2 3 2 2" xfId="48599" xr:uid="{84DDD614-DE0F-4370-83F2-8E6C83DDA0CB}"/>
    <cellStyle name="Comma 75 2 3 2 3 3" xfId="38133" xr:uid="{05717572-ADAD-4D03-B6AD-B9B7524229AE}"/>
    <cellStyle name="Comma 75 2 3 2 4" xfId="21698" xr:uid="{F3FE0189-0305-4C78-8C16-48DC1BD50A91}"/>
    <cellStyle name="Comma 75 2 3 2 4 2" xfId="43367" xr:uid="{F64326F5-DD87-4508-91D2-7EE671478803}"/>
    <cellStyle name="Comma 75 2 3 2 5" xfId="32901" xr:uid="{D380A2F5-0163-4E46-992F-6E5E61EC25FB}"/>
    <cellStyle name="Comma 75 2 3 3" xfId="10481" xr:uid="{A2650DBE-FBE5-4AA9-BB3E-6CDFCCB27A8E}"/>
    <cellStyle name="Comma 75 2 3 3 2" xfId="15717" xr:uid="{51568EDE-EB3B-4B22-B67C-3BA13B8555E8}"/>
    <cellStyle name="Comma 75 2 3 3 2 2" xfId="26183" xr:uid="{22A1CAE1-FF1A-4D8B-8227-66FF42F01278}"/>
    <cellStyle name="Comma 75 2 3 3 2 2 2" xfId="47852" xr:uid="{BAD637F3-07CC-468C-98DA-F50AF91CBF01}"/>
    <cellStyle name="Comma 75 2 3 3 2 3" xfId="37386" xr:uid="{F11A3F72-F3A0-4E9E-825A-32224B7BA1B9}"/>
    <cellStyle name="Comma 75 2 3 3 3" xfId="20951" xr:uid="{02E8B5C7-6C43-4D51-80D5-7E015E2493E5}"/>
    <cellStyle name="Comma 75 2 3 3 3 2" xfId="42620" xr:uid="{03D7A444-4191-464E-872A-77BF3D15D243}"/>
    <cellStyle name="Comma 75 2 3 3 4" xfId="32154" xr:uid="{D815EC53-D1A5-4A92-B447-510919F9DE00}"/>
    <cellStyle name="Comma 75 2 3 4" xfId="11975" xr:uid="{2F43F1D0-657E-449D-B987-55A896B7D786}"/>
    <cellStyle name="Comma 75 2 3 4 2" xfId="17211" xr:uid="{A85E7613-5990-4D1B-92F3-C70DCF8BD3B2}"/>
    <cellStyle name="Comma 75 2 3 4 2 2" xfId="27677" xr:uid="{C7922907-3B82-46F8-BE72-439E096520AB}"/>
    <cellStyle name="Comma 75 2 3 4 2 2 2" xfId="49346" xr:uid="{13AD9E48-3E9C-4A91-B9BD-842B78E15201}"/>
    <cellStyle name="Comma 75 2 3 4 2 3" xfId="38880" xr:uid="{19E0D3E1-3468-4498-9F88-A958205EFC61}"/>
    <cellStyle name="Comma 75 2 3 4 3" xfId="22445" xr:uid="{C26DCDD7-3C48-49D1-AFAD-0FA146031FB6}"/>
    <cellStyle name="Comma 75 2 3 4 3 2" xfId="44114" xr:uid="{AF4CD59F-52A8-42D5-9686-09E17EC6E42B}"/>
    <cellStyle name="Comma 75 2 3 4 4" xfId="33648" xr:uid="{FBD367F1-44C9-4C7A-8A51-AD434EAF6C2A}"/>
    <cellStyle name="Comma 75 2 3 5" xfId="14218" xr:uid="{2CF9B349-6042-48CB-9E53-3F38582F0F15}"/>
    <cellStyle name="Comma 75 2 3 5 2" xfId="19450" xr:uid="{FCA53A42-27DE-46EA-9957-E5F4F56EE2B6}"/>
    <cellStyle name="Comma 75 2 3 5 2 2" xfId="29916" xr:uid="{28474151-9A2A-4C00-9C44-1DDAF068569C}"/>
    <cellStyle name="Comma 75 2 3 5 2 2 2" xfId="51585" xr:uid="{5023731C-24A6-4AB6-8AD3-2945833134E4}"/>
    <cellStyle name="Comma 75 2 3 5 2 3" xfId="41119" xr:uid="{BBF317A9-BEBC-4470-9897-C17BE01D6481}"/>
    <cellStyle name="Comma 75 2 3 5 3" xfId="24684" xr:uid="{28E8DE87-9F49-412C-BBC9-BE88FCE61F15}"/>
    <cellStyle name="Comma 75 2 3 5 3 2" xfId="46353" xr:uid="{DF3EA244-C2D3-4C89-A2AD-5E1E5188D6FB}"/>
    <cellStyle name="Comma 75 2 3 5 4" xfId="35887" xr:uid="{0AA35A99-5158-4595-8F0E-B4D71CDEA190}"/>
    <cellStyle name="Comma 75 2 3 6" xfId="14971" xr:uid="{C13B1619-493E-465B-B4C1-D7109996AF9F}"/>
    <cellStyle name="Comma 75 2 3 6 2" xfId="25437" xr:uid="{8C7A77A7-9FB4-4AF0-A1E2-C2CF5953038B}"/>
    <cellStyle name="Comma 75 2 3 6 2 2" xfId="47106" xr:uid="{9B79CE7C-C8EB-4278-B0AD-BEC61FA7111A}"/>
    <cellStyle name="Comma 75 2 3 6 3" xfId="36640" xr:uid="{513A4BD4-5701-4591-BDB7-9D8A7DD796EF}"/>
    <cellStyle name="Comma 75 2 3 7" xfId="20205" xr:uid="{27BFDDE1-5F0A-406B-BC24-662F78BA8525}"/>
    <cellStyle name="Comma 75 2 3 7 2" xfId="41874" xr:uid="{E72DEA47-9517-4EC2-8BF5-92679A34F0D5}"/>
    <cellStyle name="Comma 75 2 3 8" xfId="31408" xr:uid="{33836F90-EAF5-4AF7-AC08-BD29975EF66C}"/>
    <cellStyle name="Comma 75 2 4" xfId="13476" xr:uid="{8A7253EF-ED95-41A7-9994-34C2B04C51EA}"/>
    <cellStyle name="Comma 75 2 4 2" xfId="18708" xr:uid="{FA2F9385-58CA-4556-BBD2-679AFC284A33}"/>
    <cellStyle name="Comma 75 2 4 2 2" xfId="29174" xr:uid="{268B7F65-1B5D-4B88-9EF3-57FF3DDE102E}"/>
    <cellStyle name="Comma 75 2 4 2 2 2" xfId="50843" xr:uid="{B57457A6-499C-4CF8-84AB-A0AD7ACD8A38}"/>
    <cellStyle name="Comma 75 2 4 2 3" xfId="40377" xr:uid="{E6A9DF27-7C9D-4DE8-B823-E232E432C906}"/>
    <cellStyle name="Comma 75 2 4 3" xfId="23942" xr:uid="{75EBDFFA-C845-47E5-A527-F29A8F0340C4}"/>
    <cellStyle name="Comma 75 2 4 3 2" xfId="45611" xr:uid="{931F9DF9-37B9-44D0-8F52-83C4DE87BD2C}"/>
    <cellStyle name="Comma 75 2 4 4" xfId="35145" xr:uid="{40CA83ED-E079-4701-914C-061A67B06044}"/>
    <cellStyle name="Comma 75 2 5" xfId="30666" xr:uid="{3F7E8723-50D7-42AB-ACE1-1F440E4F20D7}"/>
    <cellStyle name="Comma 75 3" xfId="9232" xr:uid="{00000000-0005-0000-0000-000013030000}"/>
    <cellStyle name="Comma 75 3 2" xfId="9981" xr:uid="{95017AF4-582F-4471-94E9-2493B27A1A5E}"/>
    <cellStyle name="Comma 75 3 2 2" xfId="11490" xr:uid="{99052124-C1EB-4B6C-9F37-55D4600F6413}"/>
    <cellStyle name="Comma 75 3 2 2 2" xfId="12984" xr:uid="{F1514910-57D1-4A9E-979B-9CDED354D0F1}"/>
    <cellStyle name="Comma 75 3 2 2 2 2" xfId="18220" xr:uid="{591D35CE-6A5B-4A22-B304-16BE8BE8734F}"/>
    <cellStyle name="Comma 75 3 2 2 2 2 2" xfId="28686" xr:uid="{B93E1C20-7D99-492A-9DBE-731117FA9113}"/>
    <cellStyle name="Comma 75 3 2 2 2 2 2 2" xfId="50355" xr:uid="{83518177-98F2-43CB-960C-FA3EA9050ABB}"/>
    <cellStyle name="Comma 75 3 2 2 2 2 3" xfId="39889" xr:uid="{DD96AFEF-8A36-4C3D-B270-CAA99E6A4F41}"/>
    <cellStyle name="Comma 75 3 2 2 2 3" xfId="23454" xr:uid="{8A2C5380-733B-4407-9346-D0E4F014968B}"/>
    <cellStyle name="Comma 75 3 2 2 2 3 2" xfId="45123" xr:uid="{6DFB6BD7-464A-46D4-8F91-18FC96303A25}"/>
    <cellStyle name="Comma 75 3 2 2 2 4" xfId="34657" xr:uid="{2DE4EA0F-98CB-4AA9-9AC3-68627F9CEBEA}"/>
    <cellStyle name="Comma 75 3 2 2 3" xfId="16726" xr:uid="{01E7BA1C-37A4-49C5-9F03-40E1D6E61DB2}"/>
    <cellStyle name="Comma 75 3 2 2 3 2" xfId="27192" xr:uid="{EF5084A8-74A6-48C1-9F62-EE1F74B2F6E5}"/>
    <cellStyle name="Comma 75 3 2 2 3 2 2" xfId="48861" xr:uid="{B804B7F7-BBFB-422D-A5B0-9FCE4895EED7}"/>
    <cellStyle name="Comma 75 3 2 2 3 3" xfId="38395" xr:uid="{CA0DE770-8BF7-4B62-822F-A7DDFE5E3B6A}"/>
    <cellStyle name="Comma 75 3 2 2 4" xfId="21960" xr:uid="{CA276CBA-7538-4810-86BF-5E427413C69E}"/>
    <cellStyle name="Comma 75 3 2 2 4 2" xfId="43629" xr:uid="{03727D6E-0EC7-4DAF-A092-6129BC46361F}"/>
    <cellStyle name="Comma 75 3 2 2 5" xfId="33163" xr:uid="{02DBAFE8-35A9-4E6D-88AA-0D44F7973BFB}"/>
    <cellStyle name="Comma 75 3 2 3" xfId="10743" xr:uid="{38FC7E88-7A95-4EC2-B5F3-35E290C0F98B}"/>
    <cellStyle name="Comma 75 3 2 3 2" xfId="15979" xr:uid="{46BDCB4B-96A5-4EA6-A806-AE00EBFA5D13}"/>
    <cellStyle name="Comma 75 3 2 3 2 2" xfId="26445" xr:uid="{965DEC66-488B-4B2A-8D4E-A584C4B4FC31}"/>
    <cellStyle name="Comma 75 3 2 3 2 2 2" xfId="48114" xr:uid="{D961D557-3645-4D16-BDFF-818F2A845658}"/>
    <cellStyle name="Comma 75 3 2 3 2 3" xfId="37648" xr:uid="{43366BBD-097D-4566-B0F3-263FABB0E2E3}"/>
    <cellStyle name="Comma 75 3 2 3 3" xfId="21213" xr:uid="{020D7023-A620-402D-96DE-CC113A900413}"/>
    <cellStyle name="Comma 75 3 2 3 3 2" xfId="42882" xr:uid="{8DF1C88E-CCF0-4D2F-A295-EBD44F65492E}"/>
    <cellStyle name="Comma 75 3 2 3 4" xfId="32416" xr:uid="{F144BE45-F9D4-4018-9060-8F411E660B0A}"/>
    <cellStyle name="Comma 75 3 2 4" xfId="12237" xr:uid="{54A6D9D2-87BD-487A-9C2E-9B2A3DF5F22C}"/>
    <cellStyle name="Comma 75 3 2 4 2" xfId="17473" xr:uid="{FA6AE78E-A84A-4952-B8A7-BDF3744D69CF}"/>
    <cellStyle name="Comma 75 3 2 4 2 2" xfId="27939" xr:uid="{B2D2DD40-CA35-4AE9-9BBC-22B79B72BFD2}"/>
    <cellStyle name="Comma 75 3 2 4 2 2 2" xfId="49608" xr:uid="{9A547B94-5F70-4AA4-9B8A-976C667D7E3D}"/>
    <cellStyle name="Comma 75 3 2 4 2 3" xfId="39142" xr:uid="{3F413EBF-889A-4FA9-A4AF-4E9803379AA7}"/>
    <cellStyle name="Comma 75 3 2 4 3" xfId="22707" xr:uid="{44D8EE3E-4573-429F-AFFA-B37F28D59B64}"/>
    <cellStyle name="Comma 75 3 2 4 3 2" xfId="44376" xr:uid="{1905FE4E-73AC-4F4F-8FBA-706F13D0C386}"/>
    <cellStyle name="Comma 75 3 2 4 4" xfId="33910" xr:uid="{ECECC688-3A45-4C20-B27D-8BD350E85658}"/>
    <cellStyle name="Comma 75 3 2 5" xfId="14480" xr:uid="{BF7785F6-E3DB-473C-80DF-E389C26E9C1E}"/>
    <cellStyle name="Comma 75 3 2 5 2" xfId="19712" xr:uid="{CAD6496D-842C-47CD-8E49-0538D633E35A}"/>
    <cellStyle name="Comma 75 3 2 5 2 2" xfId="30178" xr:uid="{05A8AF6E-1752-4F31-87E3-D1CC0F8BB634}"/>
    <cellStyle name="Comma 75 3 2 5 2 2 2" xfId="51847" xr:uid="{D7B2194C-4E33-4EF7-AEAE-22F2DBA602ED}"/>
    <cellStyle name="Comma 75 3 2 5 2 3" xfId="41381" xr:uid="{451AC8A8-B310-4B17-B36A-17CBE3AEE3BB}"/>
    <cellStyle name="Comma 75 3 2 5 3" xfId="24946" xr:uid="{41934123-AB07-4CB8-B50A-CF2357836F66}"/>
    <cellStyle name="Comma 75 3 2 5 3 2" xfId="46615" xr:uid="{4C354204-E8F2-4DCC-BC5F-042BFC775E72}"/>
    <cellStyle name="Comma 75 3 2 5 4" xfId="36149" xr:uid="{D489E263-1886-4DA8-8395-3B2E6169BC29}"/>
    <cellStyle name="Comma 75 3 2 6" xfId="15233" xr:uid="{24A4AF23-65D0-4BAD-9845-0DC806A9FAF7}"/>
    <cellStyle name="Comma 75 3 2 6 2" xfId="25699" xr:uid="{A1457531-BA78-472C-887D-E10E75A2FF1B}"/>
    <cellStyle name="Comma 75 3 2 6 2 2" xfId="47368" xr:uid="{9DE3076E-34AE-439C-94E2-C4C0D3AB2AC4}"/>
    <cellStyle name="Comma 75 3 2 6 3" xfId="36902" xr:uid="{27D90BD5-6889-4B8A-9DF2-AC7AB3F45CCD}"/>
    <cellStyle name="Comma 75 3 2 7" xfId="20467" xr:uid="{39FACA4B-2191-4A38-9509-F2F3CCAC4C4F}"/>
    <cellStyle name="Comma 75 3 2 7 2" xfId="42136" xr:uid="{22B3AD27-7DE7-4291-A2F6-A99D18D5AFC4}"/>
    <cellStyle name="Comma 75 3 2 8" xfId="31670" xr:uid="{2429CB0D-A9F9-4076-8007-176647105579}"/>
    <cellStyle name="Comma 75 3 3" xfId="13735" xr:uid="{590F0CAA-C4BE-438F-8F89-153E802EB87E}"/>
    <cellStyle name="Comma 75 3 3 2" xfId="18967" xr:uid="{7EC6799A-7BA1-4F81-B5D4-B58EC09A8273}"/>
    <cellStyle name="Comma 75 3 3 2 2" xfId="29433" xr:uid="{0B676730-268F-4999-931C-4BF40DBA7A3B}"/>
    <cellStyle name="Comma 75 3 3 2 2 2" xfId="51102" xr:uid="{0E2E5415-F4A5-4499-9D1B-B1CAEEE56003}"/>
    <cellStyle name="Comma 75 3 3 2 3" xfId="40636" xr:uid="{91754A82-CBB1-4615-82CF-DC797A990549}"/>
    <cellStyle name="Comma 75 3 3 3" xfId="24201" xr:uid="{0BDAC0E6-2425-4EF1-988D-D145983AE73A}"/>
    <cellStyle name="Comma 75 3 3 3 2" xfId="45870" xr:uid="{C8DF10EE-C87D-41DB-91F1-2E900CD82B72}"/>
    <cellStyle name="Comma 75 3 3 4" xfId="35404" xr:uid="{FAE436D4-5792-4801-949E-A23E3D55729B}"/>
    <cellStyle name="Comma 75 3 4" xfId="30925" xr:uid="{99F94DE2-B872-4A0E-81A3-E167E99FE2EB}"/>
    <cellStyle name="Comma 75 4" xfId="9607" xr:uid="{EE950E18-6164-47A2-A30F-A4F55BAA6BA2}"/>
    <cellStyle name="Comma 75 4 2" xfId="11116" xr:uid="{856A0358-926B-4665-9BEB-FF0EFC83560D}"/>
    <cellStyle name="Comma 75 4 2 2" xfId="12610" xr:uid="{F119805E-20E5-489C-8C1B-BB4B6D3B7BF3}"/>
    <cellStyle name="Comma 75 4 2 2 2" xfId="17846" xr:uid="{13E82713-86DE-4EB0-BB8C-BD4BD9CEBDD7}"/>
    <cellStyle name="Comma 75 4 2 2 2 2" xfId="28312" xr:uid="{BCD301A3-85D1-42E1-BF60-F83911921316}"/>
    <cellStyle name="Comma 75 4 2 2 2 2 2" xfId="49981" xr:uid="{886CC5A6-3FC5-4131-967E-A6798F4EE38F}"/>
    <cellStyle name="Comma 75 4 2 2 2 3" xfId="39515" xr:uid="{B88159E9-A029-439C-8056-2493CA2AD89A}"/>
    <cellStyle name="Comma 75 4 2 2 3" xfId="23080" xr:uid="{CD24195D-89AF-4ADB-BF50-4B6D7E15D389}"/>
    <cellStyle name="Comma 75 4 2 2 3 2" xfId="44749" xr:uid="{8446729F-C7D2-4D57-AB91-CC6C61CE9DC1}"/>
    <cellStyle name="Comma 75 4 2 2 4" xfId="34283" xr:uid="{7B746247-EC62-478A-8C83-D76F4B53530A}"/>
    <cellStyle name="Comma 75 4 2 3" xfId="16352" xr:uid="{11CD3622-7BFD-46C5-A765-CAEA4E3CB01A}"/>
    <cellStyle name="Comma 75 4 2 3 2" xfId="26818" xr:uid="{63321E4D-3239-4FB0-876C-8D0B440BB70E}"/>
    <cellStyle name="Comma 75 4 2 3 2 2" xfId="48487" xr:uid="{9D48C63A-9214-42BA-A486-009FE968765B}"/>
    <cellStyle name="Comma 75 4 2 3 3" xfId="38021" xr:uid="{7FE05F37-7363-4E6B-9DFD-78BFAC7B7E6A}"/>
    <cellStyle name="Comma 75 4 2 4" xfId="21586" xr:uid="{2BF2A96D-58B2-417C-970C-819F42DB5185}"/>
    <cellStyle name="Comma 75 4 2 4 2" xfId="43255" xr:uid="{6CC9D2DA-ED6E-4EE2-B728-97439FF289D3}"/>
    <cellStyle name="Comma 75 4 2 5" xfId="32789" xr:uid="{602F8835-EFF2-4CF0-A491-012AE84AB71E}"/>
    <cellStyle name="Comma 75 4 3" xfId="10369" xr:uid="{610A4F4D-712A-4CA6-9A1E-6B83D232C5AE}"/>
    <cellStyle name="Comma 75 4 3 2" xfId="15605" xr:uid="{3C5392D3-256F-4263-B1A1-61D25D43841F}"/>
    <cellStyle name="Comma 75 4 3 2 2" xfId="26071" xr:uid="{BE54AECC-7B4E-4C16-A056-A587FDD9D902}"/>
    <cellStyle name="Comma 75 4 3 2 2 2" xfId="47740" xr:uid="{70C4DB08-C35C-43D0-81C9-B64ACF2AE249}"/>
    <cellStyle name="Comma 75 4 3 2 3" xfId="37274" xr:uid="{9A0599CF-C9F1-438E-BF9F-F8601833708F}"/>
    <cellStyle name="Comma 75 4 3 3" xfId="20839" xr:uid="{7847A860-C32A-4915-83BA-7C9691D10BBE}"/>
    <cellStyle name="Comma 75 4 3 3 2" xfId="42508" xr:uid="{7C8BB912-0B88-4397-8D0C-D8DF67E95B12}"/>
    <cellStyle name="Comma 75 4 3 4" xfId="32042" xr:uid="{E14DFEAB-208D-4A82-A5BF-555E992EC129}"/>
    <cellStyle name="Comma 75 4 4" xfId="11863" xr:uid="{FF2E1280-E893-42D4-BA61-D361267DDDC0}"/>
    <cellStyle name="Comma 75 4 4 2" xfId="17099" xr:uid="{C373A94D-622E-4579-9A5A-983F0985A85A}"/>
    <cellStyle name="Comma 75 4 4 2 2" xfId="27565" xr:uid="{0CB77E67-87A9-4989-A426-FDA06018469C}"/>
    <cellStyle name="Comma 75 4 4 2 2 2" xfId="49234" xr:uid="{8E2A40B8-397D-46CE-9E80-34D09FC8E4A8}"/>
    <cellStyle name="Comma 75 4 4 2 3" xfId="38768" xr:uid="{C692C064-2BEC-44CB-8115-6CD1AFB2FC32}"/>
    <cellStyle name="Comma 75 4 4 3" xfId="22333" xr:uid="{7F2A7641-82D0-4C2D-BC44-39935A1F7C14}"/>
    <cellStyle name="Comma 75 4 4 3 2" xfId="44002" xr:uid="{ADE64D63-C299-437D-B70E-90EE2F4812E8}"/>
    <cellStyle name="Comma 75 4 4 4" xfId="33536" xr:uid="{A03AB676-595E-4A65-AB95-F70347FC2AE2}"/>
    <cellStyle name="Comma 75 4 5" xfId="14106" xr:uid="{4E37A871-936E-4FBF-A036-853776347D87}"/>
    <cellStyle name="Comma 75 4 5 2" xfId="19338" xr:uid="{BD60E7C4-2B3D-46A1-B8D2-538C6B552936}"/>
    <cellStyle name="Comma 75 4 5 2 2" xfId="29804" xr:uid="{17DA11A7-9D6D-476B-A15D-197E86DFA192}"/>
    <cellStyle name="Comma 75 4 5 2 2 2" xfId="51473" xr:uid="{F176C281-D95B-4EEC-B164-F154A529A8F6}"/>
    <cellStyle name="Comma 75 4 5 2 3" xfId="41007" xr:uid="{C74A63B3-2D77-4CFC-9A03-EE762CDE597B}"/>
    <cellStyle name="Comma 75 4 5 3" xfId="24572" xr:uid="{E5B480DB-C04B-4AF9-9E79-966E0216E15D}"/>
    <cellStyle name="Comma 75 4 5 3 2" xfId="46241" xr:uid="{F7AD957C-4629-4655-88AF-12FDA6E74958}"/>
    <cellStyle name="Comma 75 4 5 4" xfId="35775" xr:uid="{C907E096-CE08-4C73-934C-28E64A1A2CBF}"/>
    <cellStyle name="Comma 75 4 6" xfId="14859" xr:uid="{BE96F482-F801-4346-92C8-1A7D24EB4399}"/>
    <cellStyle name="Comma 75 4 6 2" xfId="25325" xr:uid="{76F44585-8793-405F-8CEA-DB8356E81247}"/>
    <cellStyle name="Comma 75 4 6 2 2" xfId="46994" xr:uid="{EC63C772-8CD0-414A-8361-F0BD379D0948}"/>
    <cellStyle name="Comma 75 4 6 3" xfId="36528" xr:uid="{0BF189ED-AF1B-4E5D-A418-32CA960DF045}"/>
    <cellStyle name="Comma 75 4 7" xfId="20093" xr:uid="{9F1AD161-66F9-494C-BFC7-54EC273A8C55}"/>
    <cellStyle name="Comma 75 4 7 2" xfId="41762" xr:uid="{1DE1ADFE-ED21-4217-B6AC-A096F29699F4}"/>
    <cellStyle name="Comma 75 4 8" xfId="31296" xr:uid="{B4BB7064-05EE-4726-926F-037BF0A0E815}"/>
    <cellStyle name="Comma 75 5" xfId="13364" xr:uid="{2E0C82AE-B03B-461F-8A2E-9D73BDA12ACA}"/>
    <cellStyle name="Comma 75 5 2" xfId="18596" xr:uid="{F0FD4B7A-10F3-436F-A89E-A54B6902E186}"/>
    <cellStyle name="Comma 75 5 2 2" xfId="29062" xr:uid="{DD5BB126-ADEE-4217-9F28-66706DEE2E30}"/>
    <cellStyle name="Comma 75 5 2 2 2" xfId="50731" xr:uid="{48FCBDDE-3844-41E2-94CB-46FFBC5A1C70}"/>
    <cellStyle name="Comma 75 5 2 3" xfId="40265" xr:uid="{55B491B8-FCA1-413E-9FDF-B0F406B6A658}"/>
    <cellStyle name="Comma 75 5 3" xfId="23830" xr:uid="{CD0AA5FF-46A3-4475-84D3-43C12E38ABBE}"/>
    <cellStyle name="Comma 75 5 3 2" xfId="45499" xr:uid="{021B09E3-83A3-42F5-BDB3-68169106D7B9}"/>
    <cellStyle name="Comma 75 5 4" xfId="35033" xr:uid="{BF286237-FBB7-4FAE-BB4C-7C55D8513AE4}"/>
    <cellStyle name="Comma 75 6" xfId="30554" xr:uid="{63FFEF2E-C610-4A42-AB0A-3F38163CADC5}"/>
    <cellStyle name="Comma 76" xfId="388" xr:uid="{00000000-0005-0000-0000-000014030000}"/>
    <cellStyle name="Comma 76 2" xfId="591" xr:uid="{00000000-0005-0000-0000-000015030000}"/>
    <cellStyle name="Comma 76 2 2" xfId="9345" xr:uid="{00000000-0005-0000-0000-000016030000}"/>
    <cellStyle name="Comma 76 2 2 2" xfId="10094" xr:uid="{225CB7DB-959D-4CD9-B322-D82405D12A87}"/>
    <cellStyle name="Comma 76 2 2 2 2" xfId="11603" xr:uid="{6E8B7B6A-9129-47EA-BB17-99B30D942967}"/>
    <cellStyle name="Comma 76 2 2 2 2 2" xfId="13097" xr:uid="{A40C3B0E-BD2E-4D68-B4F2-24FC2477839E}"/>
    <cellStyle name="Comma 76 2 2 2 2 2 2" xfId="18333" xr:uid="{B5737E13-4167-4ECF-BF05-12F3DBE88E9A}"/>
    <cellStyle name="Comma 76 2 2 2 2 2 2 2" xfId="28799" xr:uid="{69B420D0-2F37-43B8-9094-7D6D09AACCD2}"/>
    <cellStyle name="Comma 76 2 2 2 2 2 2 2 2" xfId="50468" xr:uid="{CC0B3D32-3EBA-48EF-AB0F-B6B15BDB7CEF}"/>
    <cellStyle name="Comma 76 2 2 2 2 2 2 3" xfId="40002" xr:uid="{1311A9C5-8F9E-41BE-B060-0D40E86A664F}"/>
    <cellStyle name="Comma 76 2 2 2 2 2 3" xfId="23567" xr:uid="{25F78E50-67DE-4FDB-A792-65FF9F6A4B70}"/>
    <cellStyle name="Comma 76 2 2 2 2 2 3 2" xfId="45236" xr:uid="{150CA2AC-12EE-41D9-82D3-4EE5351F8090}"/>
    <cellStyle name="Comma 76 2 2 2 2 2 4" xfId="34770" xr:uid="{C4CA4F82-090D-4583-82D0-863CDDD03BE5}"/>
    <cellStyle name="Comma 76 2 2 2 2 3" xfId="16839" xr:uid="{AF0A09C8-1978-431E-BEBA-0A622E68385B}"/>
    <cellStyle name="Comma 76 2 2 2 2 3 2" xfId="27305" xr:uid="{9FD4E0BC-8BC4-44A2-A225-4AE8BF86E27C}"/>
    <cellStyle name="Comma 76 2 2 2 2 3 2 2" xfId="48974" xr:uid="{089DA4A9-EB34-4E98-A40F-1115746F68E8}"/>
    <cellStyle name="Comma 76 2 2 2 2 3 3" xfId="38508" xr:uid="{CFD888BC-1F61-4AAB-8D89-0A47A4E5C80D}"/>
    <cellStyle name="Comma 76 2 2 2 2 4" xfId="22073" xr:uid="{DBE1340A-B903-4CF0-ACAE-793CD669FCCD}"/>
    <cellStyle name="Comma 76 2 2 2 2 4 2" xfId="43742" xr:uid="{618A6E50-13D5-450D-9421-21FA11DF9361}"/>
    <cellStyle name="Comma 76 2 2 2 2 5" xfId="33276" xr:uid="{41EC19FD-E3CC-4CF4-8633-54CF35909A90}"/>
    <cellStyle name="Comma 76 2 2 2 3" xfId="10856" xr:uid="{FBB7FADB-D6D4-4B72-B454-E375F5990716}"/>
    <cellStyle name="Comma 76 2 2 2 3 2" xfId="16092" xr:uid="{107672C8-048F-4EEE-A971-03D2DD73F3DA}"/>
    <cellStyle name="Comma 76 2 2 2 3 2 2" xfId="26558" xr:uid="{CE60085F-F338-4476-82CD-B5C6D038B9E7}"/>
    <cellStyle name="Comma 76 2 2 2 3 2 2 2" xfId="48227" xr:uid="{D39B1264-65A1-469F-8B4B-4D6C4A93A8BA}"/>
    <cellStyle name="Comma 76 2 2 2 3 2 3" xfId="37761" xr:uid="{0694B896-2280-409A-9929-FCDFB4A9B053}"/>
    <cellStyle name="Comma 76 2 2 2 3 3" xfId="21326" xr:uid="{45191BE4-7012-4CE4-B923-252961CC39B5}"/>
    <cellStyle name="Comma 76 2 2 2 3 3 2" xfId="42995" xr:uid="{587B62D7-5F2C-4C5F-BA87-85A47665C076}"/>
    <cellStyle name="Comma 76 2 2 2 3 4" xfId="32529" xr:uid="{DD3FE573-0565-4241-99B7-11E19C740D27}"/>
    <cellStyle name="Comma 76 2 2 2 4" xfId="12350" xr:uid="{E27B82B3-F73B-4906-BE68-2A8687664FBB}"/>
    <cellStyle name="Comma 76 2 2 2 4 2" xfId="17586" xr:uid="{103B26DC-EEA7-4DDF-ACFC-A6705C10AE66}"/>
    <cellStyle name="Comma 76 2 2 2 4 2 2" xfId="28052" xr:uid="{0FBFF0ED-C448-4275-A96A-7FA7BCB66108}"/>
    <cellStyle name="Comma 76 2 2 2 4 2 2 2" xfId="49721" xr:uid="{46520D2E-6A12-4DFA-B2D4-E1897C2B7920}"/>
    <cellStyle name="Comma 76 2 2 2 4 2 3" xfId="39255" xr:uid="{D1F8B7ED-3F32-416B-AD4C-1CE66D134705}"/>
    <cellStyle name="Comma 76 2 2 2 4 3" xfId="22820" xr:uid="{09525518-FBA9-4D60-812C-8C3237CC76C1}"/>
    <cellStyle name="Comma 76 2 2 2 4 3 2" xfId="44489" xr:uid="{991E7E38-C6E6-4B3E-B909-100E6277D5DF}"/>
    <cellStyle name="Comma 76 2 2 2 4 4" xfId="34023" xr:uid="{78F92DE9-FE89-497B-BC23-E3AE56B27CB7}"/>
    <cellStyle name="Comma 76 2 2 2 5" xfId="14593" xr:uid="{7F5CF680-1CDE-406D-820B-9E2B74B3113C}"/>
    <cellStyle name="Comma 76 2 2 2 5 2" xfId="19825" xr:uid="{17E8105B-37E6-45D6-94B1-8F4275C6F537}"/>
    <cellStyle name="Comma 76 2 2 2 5 2 2" xfId="30291" xr:uid="{54CD7016-1186-46A3-93A5-DE9EA5A20A71}"/>
    <cellStyle name="Comma 76 2 2 2 5 2 2 2" xfId="51960" xr:uid="{C22651AF-E250-4926-BF2A-81EFB0720D8D}"/>
    <cellStyle name="Comma 76 2 2 2 5 2 3" xfId="41494" xr:uid="{0AD579FA-786A-467A-8FED-0C89412C46EF}"/>
    <cellStyle name="Comma 76 2 2 2 5 3" xfId="25059" xr:uid="{ED742265-8056-44F2-813D-CF2DD3433A45}"/>
    <cellStyle name="Comma 76 2 2 2 5 3 2" xfId="46728" xr:uid="{5D712F45-3781-4996-9E9B-DACEB0251CAE}"/>
    <cellStyle name="Comma 76 2 2 2 5 4" xfId="36262" xr:uid="{DC2F43E6-2240-4AD7-B544-5F1BD72B8CF2}"/>
    <cellStyle name="Comma 76 2 2 2 6" xfId="15346" xr:uid="{B3328650-7FF3-403F-82FD-F95508CABE90}"/>
    <cellStyle name="Comma 76 2 2 2 6 2" xfId="25812" xr:uid="{A3EA1398-B1D2-4C01-9CC6-413F6F7EEDBF}"/>
    <cellStyle name="Comma 76 2 2 2 6 2 2" xfId="47481" xr:uid="{7E283AA1-2E5B-42A7-B1F6-98B67B57DDAC}"/>
    <cellStyle name="Comma 76 2 2 2 6 3" xfId="37015" xr:uid="{930FF7AF-C9DB-4D29-B45E-8ECA6D18EB8B}"/>
    <cellStyle name="Comma 76 2 2 2 7" xfId="20580" xr:uid="{543D0DF1-BB4F-4DDE-BB1B-D46A7CFDC53C}"/>
    <cellStyle name="Comma 76 2 2 2 7 2" xfId="42249" xr:uid="{809F321D-9DFE-4EE4-9EEE-89E6692F45A2}"/>
    <cellStyle name="Comma 76 2 2 2 8" xfId="31783" xr:uid="{C8387DD2-94FD-45FA-89DC-3A155A1D3A52}"/>
    <cellStyle name="Comma 76 2 2 3" xfId="13848" xr:uid="{E41B77CF-717F-4AE6-870A-0B12237B18DC}"/>
    <cellStyle name="Comma 76 2 2 3 2" xfId="19080" xr:uid="{3BE8F3E5-835E-4B23-A8F7-CA7572A7E02E}"/>
    <cellStyle name="Comma 76 2 2 3 2 2" xfId="29546" xr:uid="{D4694DB6-D53A-46CA-B815-B8C64004CCFB}"/>
    <cellStyle name="Comma 76 2 2 3 2 2 2" xfId="51215" xr:uid="{CC00DDD6-8824-4E7D-97AB-D54107E019BD}"/>
    <cellStyle name="Comma 76 2 2 3 2 3" xfId="40749" xr:uid="{1D2A39C2-DB9E-4B11-915B-A1D63442C650}"/>
    <cellStyle name="Comma 76 2 2 3 3" xfId="24314" xr:uid="{D71B0A77-1782-4F6D-B6C9-BA682C397D41}"/>
    <cellStyle name="Comma 76 2 2 3 3 2" xfId="45983" xr:uid="{CCC02F07-6375-48BD-AEAB-BA187D07F634}"/>
    <cellStyle name="Comma 76 2 2 3 4" xfId="35517" xr:uid="{69EF459E-0FB8-4330-8196-13F23FEED312}"/>
    <cellStyle name="Comma 76 2 2 4" xfId="31038" xr:uid="{AEB28A2A-AB32-4C41-B49A-6E56974F5627}"/>
    <cellStyle name="Comma 76 2 3" xfId="9720" xr:uid="{87282156-DE9D-46F7-9886-854FDC85C351}"/>
    <cellStyle name="Comma 76 2 3 2" xfId="11229" xr:uid="{D72BC997-AF2D-4EC2-9FD9-7CB1B9C7D5F4}"/>
    <cellStyle name="Comma 76 2 3 2 2" xfId="12723" xr:uid="{A90A83B3-9677-4A78-B968-FE481E84D940}"/>
    <cellStyle name="Comma 76 2 3 2 2 2" xfId="17959" xr:uid="{7437A1D8-D1FF-4535-BDEB-930936B5CAE3}"/>
    <cellStyle name="Comma 76 2 3 2 2 2 2" xfId="28425" xr:uid="{64898E0F-0CAD-4FF8-82D0-A1B39A7EC5E7}"/>
    <cellStyle name="Comma 76 2 3 2 2 2 2 2" xfId="50094" xr:uid="{68A54B1D-9590-40E7-A490-652CECC2F1F1}"/>
    <cellStyle name="Comma 76 2 3 2 2 2 3" xfId="39628" xr:uid="{BE7943AB-FB39-405F-BDFD-F9944CCB8CFC}"/>
    <cellStyle name="Comma 76 2 3 2 2 3" xfId="23193" xr:uid="{9E4FBDB7-EC0F-4A14-99B2-EDC951A52568}"/>
    <cellStyle name="Comma 76 2 3 2 2 3 2" xfId="44862" xr:uid="{786C1BFA-BF72-43D0-A119-3C2809939A00}"/>
    <cellStyle name="Comma 76 2 3 2 2 4" xfId="34396" xr:uid="{FE044ED8-A37B-43D5-B09B-FEE2D2C6D4E8}"/>
    <cellStyle name="Comma 76 2 3 2 3" xfId="16465" xr:uid="{80D2EB7B-01F6-4CE6-91AF-75BCEF62EBE6}"/>
    <cellStyle name="Comma 76 2 3 2 3 2" xfId="26931" xr:uid="{6CCAAE97-72D3-475E-A29B-89D4FF5046B0}"/>
    <cellStyle name="Comma 76 2 3 2 3 2 2" xfId="48600" xr:uid="{DA46899C-B5BD-4DC7-AEEE-CED4A9C083D4}"/>
    <cellStyle name="Comma 76 2 3 2 3 3" xfId="38134" xr:uid="{F1249DEC-D240-4E4A-B4B1-58B959459455}"/>
    <cellStyle name="Comma 76 2 3 2 4" xfId="21699" xr:uid="{A42D31BD-ACDD-4DE9-AA83-8C04E590D8F4}"/>
    <cellStyle name="Comma 76 2 3 2 4 2" xfId="43368" xr:uid="{C19F94A1-2577-4944-A40B-FF031ABAA3AB}"/>
    <cellStyle name="Comma 76 2 3 2 5" xfId="32902" xr:uid="{45C4BC10-C495-4E78-BA3C-A9E19CF18EC6}"/>
    <cellStyle name="Comma 76 2 3 3" xfId="10482" xr:uid="{ECAEE763-BBBE-42C6-9166-5F8A8BC799AD}"/>
    <cellStyle name="Comma 76 2 3 3 2" xfId="15718" xr:uid="{90A5CA87-FAF6-415D-BF58-041962FF0A57}"/>
    <cellStyle name="Comma 76 2 3 3 2 2" xfId="26184" xr:uid="{3E62F38C-E442-44CD-A58E-9C8D0CDE0CD2}"/>
    <cellStyle name="Comma 76 2 3 3 2 2 2" xfId="47853" xr:uid="{4E33DAE1-BA71-43D6-8B9A-3819F68B1C37}"/>
    <cellStyle name="Comma 76 2 3 3 2 3" xfId="37387" xr:uid="{90A906DD-015B-49B3-BF97-106429CA79E8}"/>
    <cellStyle name="Comma 76 2 3 3 3" xfId="20952" xr:uid="{D9ADF153-9F04-417D-9664-EF1EA5B64673}"/>
    <cellStyle name="Comma 76 2 3 3 3 2" xfId="42621" xr:uid="{016CD141-75AD-4008-9B06-F2B74AAC5D2E}"/>
    <cellStyle name="Comma 76 2 3 3 4" xfId="32155" xr:uid="{DDA69B21-86D5-42C7-8A12-C1FB16670D45}"/>
    <cellStyle name="Comma 76 2 3 4" xfId="11976" xr:uid="{2D3B3AAE-2844-44C1-A532-F0ED6F20135F}"/>
    <cellStyle name="Comma 76 2 3 4 2" xfId="17212" xr:uid="{5867DFC0-9D33-41C5-AD64-12828E5CA8AF}"/>
    <cellStyle name="Comma 76 2 3 4 2 2" xfId="27678" xr:uid="{E57D01A1-35F9-46C7-B79F-BD3919A1DD19}"/>
    <cellStyle name="Comma 76 2 3 4 2 2 2" xfId="49347" xr:uid="{BE696069-EA2D-4BFA-8885-F5CE29556288}"/>
    <cellStyle name="Comma 76 2 3 4 2 3" xfId="38881" xr:uid="{990291EA-66B6-4B24-AFEC-81082655BA42}"/>
    <cellStyle name="Comma 76 2 3 4 3" xfId="22446" xr:uid="{EFC83E72-F9DD-4915-BF53-38DA8AA9CD19}"/>
    <cellStyle name="Comma 76 2 3 4 3 2" xfId="44115" xr:uid="{B9BEF3DD-D0DB-4893-8C7B-5AD3B4770A3E}"/>
    <cellStyle name="Comma 76 2 3 4 4" xfId="33649" xr:uid="{CA0F81B5-FCD0-4456-9A84-0517C34E8A59}"/>
    <cellStyle name="Comma 76 2 3 5" xfId="14219" xr:uid="{973F9F38-B91C-4122-89D5-28A5B50A9962}"/>
    <cellStyle name="Comma 76 2 3 5 2" xfId="19451" xr:uid="{D1C1BBA8-F536-4B4B-B217-C464A84B8A46}"/>
    <cellStyle name="Comma 76 2 3 5 2 2" xfId="29917" xr:uid="{38D97A9F-E958-4F5A-91A6-948CD910CBA3}"/>
    <cellStyle name="Comma 76 2 3 5 2 2 2" xfId="51586" xr:uid="{98E584BA-63CD-4817-8F3E-62A265E5B03E}"/>
    <cellStyle name="Comma 76 2 3 5 2 3" xfId="41120" xr:uid="{8850E7D7-D74A-47EF-A27E-B8F074D29C7F}"/>
    <cellStyle name="Comma 76 2 3 5 3" xfId="24685" xr:uid="{1023262D-8BA9-4AF0-BD86-34780425DA99}"/>
    <cellStyle name="Comma 76 2 3 5 3 2" xfId="46354" xr:uid="{EF9513FB-82D0-4C27-8FBD-59712907BAD9}"/>
    <cellStyle name="Comma 76 2 3 5 4" xfId="35888" xr:uid="{54467090-A1A4-4AB8-A65F-81B67292DB5A}"/>
    <cellStyle name="Comma 76 2 3 6" xfId="14972" xr:uid="{6E655FCC-3D70-410D-9C65-29787F100B63}"/>
    <cellStyle name="Comma 76 2 3 6 2" xfId="25438" xr:uid="{7A303DF4-F8B4-4157-B3F6-FCC4656308B3}"/>
    <cellStyle name="Comma 76 2 3 6 2 2" xfId="47107" xr:uid="{46C55C15-18EB-46D2-A6E6-21D4DC50CB33}"/>
    <cellStyle name="Comma 76 2 3 6 3" xfId="36641" xr:uid="{B60891DC-0974-46AD-9150-15219736B9C1}"/>
    <cellStyle name="Comma 76 2 3 7" xfId="20206" xr:uid="{483304B8-CBDF-44E9-8B5C-734E9F6B0B84}"/>
    <cellStyle name="Comma 76 2 3 7 2" xfId="41875" xr:uid="{083B9984-05BE-42E2-8ABE-27251123B73D}"/>
    <cellStyle name="Comma 76 2 3 8" xfId="31409" xr:uid="{ABD1BFFB-0034-4B0B-8698-7DCE7FB7C2B0}"/>
    <cellStyle name="Comma 76 2 4" xfId="13477" xr:uid="{2C806CEA-4996-4A1C-9AEC-EE1B66816237}"/>
    <cellStyle name="Comma 76 2 4 2" xfId="18709" xr:uid="{69D3E110-DD6B-4D26-B564-D3FE7BEE0FF3}"/>
    <cellStyle name="Comma 76 2 4 2 2" xfId="29175" xr:uid="{D8E6365F-91A2-4FFC-B637-1E6E37A02FD8}"/>
    <cellStyle name="Comma 76 2 4 2 2 2" xfId="50844" xr:uid="{4DE12823-09C7-4B54-B8FA-C11C14FD91DE}"/>
    <cellStyle name="Comma 76 2 4 2 3" xfId="40378" xr:uid="{8E66123C-EFE4-42A8-9DBB-47808EEA44EE}"/>
    <cellStyle name="Comma 76 2 4 3" xfId="23943" xr:uid="{BC1C8106-6A7B-4DB7-973B-296A297D08FA}"/>
    <cellStyle name="Comma 76 2 4 3 2" xfId="45612" xr:uid="{57FB00B2-F4A5-4A93-B262-7A6ECE09C7E8}"/>
    <cellStyle name="Comma 76 2 4 4" xfId="35146" xr:uid="{AFCFBAF7-7297-47C8-BF7D-CAD75D769170}"/>
    <cellStyle name="Comma 76 2 5" xfId="30667" xr:uid="{3B94320F-4F27-4E40-95D3-9196EFB64BEE}"/>
    <cellStyle name="Comma 76 3" xfId="9249" xr:uid="{00000000-0005-0000-0000-000017030000}"/>
    <cellStyle name="Comma 76 3 2" xfId="9998" xr:uid="{852094B9-E3FC-40ED-9800-DDC92CB4DDEB}"/>
    <cellStyle name="Comma 76 3 2 2" xfId="11507" xr:uid="{A8E0CD83-9091-4C87-9E8F-3B6B3C5EFA13}"/>
    <cellStyle name="Comma 76 3 2 2 2" xfId="13001" xr:uid="{88EF94F9-0411-449D-8824-3A3F9AACC405}"/>
    <cellStyle name="Comma 76 3 2 2 2 2" xfId="18237" xr:uid="{841EB92B-8383-48C0-B231-903BCC4FE171}"/>
    <cellStyle name="Comma 76 3 2 2 2 2 2" xfId="28703" xr:uid="{DDC3BCD5-70A6-432D-B54E-E93C83F7AB76}"/>
    <cellStyle name="Comma 76 3 2 2 2 2 2 2" xfId="50372" xr:uid="{F2C000CB-9E4A-48D9-961E-F6973B9D40E2}"/>
    <cellStyle name="Comma 76 3 2 2 2 2 3" xfId="39906" xr:uid="{D5DC49F1-CE4A-456F-81DF-85130CCAAFFF}"/>
    <cellStyle name="Comma 76 3 2 2 2 3" xfId="23471" xr:uid="{8A9524B2-B61B-44A1-B1C8-156BA4A605FD}"/>
    <cellStyle name="Comma 76 3 2 2 2 3 2" xfId="45140" xr:uid="{25227741-0C27-4490-971C-DB883DF04D77}"/>
    <cellStyle name="Comma 76 3 2 2 2 4" xfId="34674" xr:uid="{354FC72C-F82A-4C07-A15E-475EB1785ADE}"/>
    <cellStyle name="Comma 76 3 2 2 3" xfId="16743" xr:uid="{C0912746-99A2-482C-801F-0F9371828A98}"/>
    <cellStyle name="Comma 76 3 2 2 3 2" xfId="27209" xr:uid="{DBF64A80-C3BA-49DD-9DA3-62B9857B2E22}"/>
    <cellStyle name="Comma 76 3 2 2 3 2 2" xfId="48878" xr:uid="{8C249A49-E716-46B7-93FF-697570BE89A1}"/>
    <cellStyle name="Comma 76 3 2 2 3 3" xfId="38412" xr:uid="{26BFD873-688E-430D-8E3B-37FF3004D7AE}"/>
    <cellStyle name="Comma 76 3 2 2 4" xfId="21977" xr:uid="{4DAFA406-EA33-4A99-9A90-6A031B6999D8}"/>
    <cellStyle name="Comma 76 3 2 2 4 2" xfId="43646" xr:uid="{89273E57-0174-48FF-94C3-491DB7EDD4E7}"/>
    <cellStyle name="Comma 76 3 2 2 5" xfId="33180" xr:uid="{2BFF5021-D149-4092-98C8-836B8A783F8F}"/>
    <cellStyle name="Comma 76 3 2 3" xfId="10760" xr:uid="{59ED94DD-58F1-46BB-BA56-BAED97D1867E}"/>
    <cellStyle name="Comma 76 3 2 3 2" xfId="15996" xr:uid="{B32B41CF-6DED-4789-A0BF-0855EB353074}"/>
    <cellStyle name="Comma 76 3 2 3 2 2" xfId="26462" xr:uid="{BC02DB17-8AD9-41BD-BE6B-F569251F7D62}"/>
    <cellStyle name="Comma 76 3 2 3 2 2 2" xfId="48131" xr:uid="{E78424A4-55E4-438A-958C-3480D03618F1}"/>
    <cellStyle name="Comma 76 3 2 3 2 3" xfId="37665" xr:uid="{90AFE9FA-1FD8-499C-BDDD-E5BEBA696C7A}"/>
    <cellStyle name="Comma 76 3 2 3 3" xfId="21230" xr:uid="{508A7B3C-1D62-45FE-AC5B-D123114D4290}"/>
    <cellStyle name="Comma 76 3 2 3 3 2" xfId="42899" xr:uid="{2A6FC061-C155-41C1-955D-6844497E91F3}"/>
    <cellStyle name="Comma 76 3 2 3 4" xfId="32433" xr:uid="{D6333163-28A2-4729-8661-73D440298409}"/>
    <cellStyle name="Comma 76 3 2 4" xfId="12254" xr:uid="{2F62A003-58C6-4886-AA87-3D79D84B6FC6}"/>
    <cellStyle name="Comma 76 3 2 4 2" xfId="17490" xr:uid="{B987DA2D-BE29-4F0E-9005-583AE10D7D60}"/>
    <cellStyle name="Comma 76 3 2 4 2 2" xfId="27956" xr:uid="{6B01628E-AD83-41EF-B4D0-2B59F5F3413B}"/>
    <cellStyle name="Comma 76 3 2 4 2 2 2" xfId="49625" xr:uid="{05E3F93A-F013-438C-8130-100567CBB6A7}"/>
    <cellStyle name="Comma 76 3 2 4 2 3" xfId="39159" xr:uid="{5C31FE23-90A6-4249-B009-7AD52E081909}"/>
    <cellStyle name="Comma 76 3 2 4 3" xfId="22724" xr:uid="{E58AF332-AEB3-4FC2-A25F-02AC5973BA5B}"/>
    <cellStyle name="Comma 76 3 2 4 3 2" xfId="44393" xr:uid="{95247967-9CE9-4839-B059-043FA77C85F1}"/>
    <cellStyle name="Comma 76 3 2 4 4" xfId="33927" xr:uid="{79FED385-FD17-4385-9589-241E98F212EE}"/>
    <cellStyle name="Comma 76 3 2 5" xfId="14497" xr:uid="{B57D830E-8189-4A94-BCA8-D15178441175}"/>
    <cellStyle name="Comma 76 3 2 5 2" xfId="19729" xr:uid="{D166E138-2899-4EDF-8A79-1D6A7CFFC0CB}"/>
    <cellStyle name="Comma 76 3 2 5 2 2" xfId="30195" xr:uid="{6D6FC7EA-A6BE-43A4-979A-145FBFC8BB22}"/>
    <cellStyle name="Comma 76 3 2 5 2 2 2" xfId="51864" xr:uid="{BEFCB20A-648E-4453-9F22-5330BE14DA15}"/>
    <cellStyle name="Comma 76 3 2 5 2 3" xfId="41398" xr:uid="{83624CB7-1DC4-4592-97F2-CDBDC216E665}"/>
    <cellStyle name="Comma 76 3 2 5 3" xfId="24963" xr:uid="{58CC84B1-60F5-431F-A32E-805E7FC839CE}"/>
    <cellStyle name="Comma 76 3 2 5 3 2" xfId="46632" xr:uid="{4FD38F16-3532-4287-A970-EDE039DE11D2}"/>
    <cellStyle name="Comma 76 3 2 5 4" xfId="36166" xr:uid="{2F8AB9F6-771E-4041-8B9C-AEC43CDB581D}"/>
    <cellStyle name="Comma 76 3 2 6" xfId="15250" xr:uid="{CF2574C8-C540-4978-B65D-16697A364E36}"/>
    <cellStyle name="Comma 76 3 2 6 2" xfId="25716" xr:uid="{573EA66E-DB0D-4176-957E-B38AA7FFBADE}"/>
    <cellStyle name="Comma 76 3 2 6 2 2" xfId="47385" xr:uid="{A9AC9320-A9E8-4174-B75A-90B268BB917B}"/>
    <cellStyle name="Comma 76 3 2 6 3" xfId="36919" xr:uid="{B7A9B005-1E92-482E-8E0F-C286AE040373}"/>
    <cellStyle name="Comma 76 3 2 7" xfId="20484" xr:uid="{5DBCF3A2-EF58-4FBE-AD84-943F3B488829}"/>
    <cellStyle name="Comma 76 3 2 7 2" xfId="42153" xr:uid="{BD3C31E8-32C6-4840-BFCA-BCEB929ECA97}"/>
    <cellStyle name="Comma 76 3 2 8" xfId="31687" xr:uid="{149ABF0D-47B7-4719-BA33-C2B55A5B9A87}"/>
    <cellStyle name="Comma 76 3 3" xfId="13752" xr:uid="{095E54FC-1462-484F-8084-0A2652B2A023}"/>
    <cellStyle name="Comma 76 3 3 2" xfId="18984" xr:uid="{B5AF9BEA-8E09-48F7-A062-C037221024B8}"/>
    <cellStyle name="Comma 76 3 3 2 2" xfId="29450" xr:uid="{CEB92F04-A6E2-49DA-B4AA-FCE63BC2DC61}"/>
    <cellStyle name="Comma 76 3 3 2 2 2" xfId="51119" xr:uid="{86624E06-F7BC-42E9-8508-6596E2B6264B}"/>
    <cellStyle name="Comma 76 3 3 2 3" xfId="40653" xr:uid="{BAA5FC9B-F211-435E-8D05-429FD302826F}"/>
    <cellStyle name="Comma 76 3 3 3" xfId="24218" xr:uid="{70FF271C-61FE-4D60-AD62-2B2CB63C9DD7}"/>
    <cellStyle name="Comma 76 3 3 3 2" xfId="45887" xr:uid="{3A930D47-4A59-471E-8F67-C6B78AFA16DB}"/>
    <cellStyle name="Comma 76 3 3 4" xfId="35421" xr:uid="{634C4259-8BC0-4A78-8C01-3E2E134A9DD2}"/>
    <cellStyle name="Comma 76 3 4" xfId="30942" xr:uid="{612B8AA9-E918-4081-9EC0-181342857CC7}"/>
    <cellStyle name="Comma 76 4" xfId="9624" xr:uid="{6DA1FF03-4DB8-4936-9AFC-613A68B56981}"/>
    <cellStyle name="Comma 76 4 2" xfId="11133" xr:uid="{0CBBC9E2-F73D-42C1-B31D-C97D21EE6F8F}"/>
    <cellStyle name="Comma 76 4 2 2" xfId="12627" xr:uid="{35A4488C-9E3E-44E9-AF7F-EF88BDAAB8C2}"/>
    <cellStyle name="Comma 76 4 2 2 2" xfId="17863" xr:uid="{A44055B8-4FA0-4F23-87E9-6808EBDF5DAF}"/>
    <cellStyle name="Comma 76 4 2 2 2 2" xfId="28329" xr:uid="{FBC56ECD-57C7-4BA8-AD22-3ED95A4999F1}"/>
    <cellStyle name="Comma 76 4 2 2 2 2 2" xfId="49998" xr:uid="{21A05A8A-420A-43AE-98AA-ABA663AFCC55}"/>
    <cellStyle name="Comma 76 4 2 2 2 3" xfId="39532" xr:uid="{210EC38F-79A6-4A8E-9C41-8F96B986F4BF}"/>
    <cellStyle name="Comma 76 4 2 2 3" xfId="23097" xr:uid="{591CE2C4-38E3-4DB9-A806-CC96A6576FB8}"/>
    <cellStyle name="Comma 76 4 2 2 3 2" xfId="44766" xr:uid="{656C621F-31A3-4C5A-9F25-96EC5E4ED2BC}"/>
    <cellStyle name="Comma 76 4 2 2 4" xfId="34300" xr:uid="{79F36965-2EE1-4EF8-B822-02ADEB65F5A3}"/>
    <cellStyle name="Comma 76 4 2 3" xfId="16369" xr:uid="{A8D40CA6-31E9-492A-A4B4-326B27E3F284}"/>
    <cellStyle name="Comma 76 4 2 3 2" xfId="26835" xr:uid="{8528E741-1038-4C42-9F18-E8319872BA7D}"/>
    <cellStyle name="Comma 76 4 2 3 2 2" xfId="48504" xr:uid="{B44057E6-EF92-42D2-9BE8-B481016E0372}"/>
    <cellStyle name="Comma 76 4 2 3 3" xfId="38038" xr:uid="{40409606-B9AB-4704-9728-CE1D3C341396}"/>
    <cellStyle name="Comma 76 4 2 4" xfId="21603" xr:uid="{DD0C6434-9295-43F1-A4CE-45D1F26048B2}"/>
    <cellStyle name="Comma 76 4 2 4 2" xfId="43272" xr:uid="{6C5DFF3B-66BC-4A45-B9CA-25066AD2A9C5}"/>
    <cellStyle name="Comma 76 4 2 5" xfId="32806" xr:uid="{7268740E-C694-44DD-BF17-7F869E18085A}"/>
    <cellStyle name="Comma 76 4 3" xfId="10386" xr:uid="{9962F250-D0B7-4798-9042-180024D666FB}"/>
    <cellStyle name="Comma 76 4 3 2" xfId="15622" xr:uid="{8472CB08-F7D2-452E-BB61-0EC386125702}"/>
    <cellStyle name="Comma 76 4 3 2 2" xfId="26088" xr:uid="{6BB87213-14C9-4313-8211-E0FE748F0BA4}"/>
    <cellStyle name="Comma 76 4 3 2 2 2" xfId="47757" xr:uid="{1952957F-7199-4280-819F-13BC74E6C7E0}"/>
    <cellStyle name="Comma 76 4 3 2 3" xfId="37291" xr:uid="{50DA3A61-7606-4494-9DA0-1C9A5F0E3DBB}"/>
    <cellStyle name="Comma 76 4 3 3" xfId="20856" xr:uid="{6D5987E2-0FE9-4860-8272-F98C0A9765EE}"/>
    <cellStyle name="Comma 76 4 3 3 2" xfId="42525" xr:uid="{E044123F-A6D3-485D-9B7E-B10A228AA902}"/>
    <cellStyle name="Comma 76 4 3 4" xfId="32059" xr:uid="{37C0B407-BABC-4112-BAFE-7BE3315AA2C3}"/>
    <cellStyle name="Comma 76 4 4" xfId="11880" xr:uid="{BC6371D6-F9A2-4A0F-B98E-ADED5006D06F}"/>
    <cellStyle name="Comma 76 4 4 2" xfId="17116" xr:uid="{12B4B8C8-C63D-44C9-B895-FF7525000E36}"/>
    <cellStyle name="Comma 76 4 4 2 2" xfId="27582" xr:uid="{22609666-A6EE-43D9-A805-3FE5C69492B1}"/>
    <cellStyle name="Comma 76 4 4 2 2 2" xfId="49251" xr:uid="{AA4C7870-3089-490B-AA94-7A0DE39ECCA0}"/>
    <cellStyle name="Comma 76 4 4 2 3" xfId="38785" xr:uid="{545E8A77-C977-4BC8-9570-D34A2208F2FB}"/>
    <cellStyle name="Comma 76 4 4 3" xfId="22350" xr:uid="{58E8E659-008D-4E61-9082-599DF68879BE}"/>
    <cellStyle name="Comma 76 4 4 3 2" xfId="44019" xr:uid="{754A1511-F560-4E53-9353-B9862EFE4A39}"/>
    <cellStyle name="Comma 76 4 4 4" xfId="33553" xr:uid="{BAFE3435-D4EF-4C72-B02C-3F381C8707F9}"/>
    <cellStyle name="Comma 76 4 5" xfId="14123" xr:uid="{63AC6C51-B4C1-45AC-B694-D402BB1B5A3D}"/>
    <cellStyle name="Comma 76 4 5 2" xfId="19355" xr:uid="{13D3FBE5-5271-4111-9691-0181A81519E9}"/>
    <cellStyle name="Comma 76 4 5 2 2" xfId="29821" xr:uid="{9E87F785-009C-45F1-B197-0FD9F884C786}"/>
    <cellStyle name="Comma 76 4 5 2 2 2" xfId="51490" xr:uid="{857FF813-AA5D-4047-B138-A74167397B5C}"/>
    <cellStyle name="Comma 76 4 5 2 3" xfId="41024" xr:uid="{2B3F9631-A1FC-4ABF-A1F2-5E3292602BDB}"/>
    <cellStyle name="Comma 76 4 5 3" xfId="24589" xr:uid="{06A42909-CA45-439C-AFBE-14FC3D26089D}"/>
    <cellStyle name="Comma 76 4 5 3 2" xfId="46258" xr:uid="{B92C2139-BCE5-4FDA-91EE-5D43AD44A4A7}"/>
    <cellStyle name="Comma 76 4 5 4" xfId="35792" xr:uid="{B24CFC0C-9886-4C13-9674-7AF48174F278}"/>
    <cellStyle name="Comma 76 4 6" xfId="14876" xr:uid="{242C7BEC-9F99-4D22-B2C3-A5E87CD3F984}"/>
    <cellStyle name="Comma 76 4 6 2" xfId="25342" xr:uid="{5E2A8F3D-65EC-4180-9B0C-252669092A9D}"/>
    <cellStyle name="Comma 76 4 6 2 2" xfId="47011" xr:uid="{019E8B58-332E-437E-A874-D75B9CA5EC10}"/>
    <cellStyle name="Comma 76 4 6 3" xfId="36545" xr:uid="{C11F09F9-F62F-44BB-A7F9-836A8CEC636D}"/>
    <cellStyle name="Comma 76 4 7" xfId="20110" xr:uid="{08B2E3C4-656D-41FB-9945-C15BCF2264B8}"/>
    <cellStyle name="Comma 76 4 7 2" xfId="41779" xr:uid="{8F91BC19-72B3-48A0-9BE5-360697074D0D}"/>
    <cellStyle name="Comma 76 4 8" xfId="31313" xr:uid="{5CBE534E-21EB-48AF-803A-B3425713ED50}"/>
    <cellStyle name="Comma 76 5" xfId="13381" xr:uid="{AC8C6BA5-70EC-4ABB-8BB8-296B8833E364}"/>
    <cellStyle name="Comma 76 5 2" xfId="18613" xr:uid="{E36A50C8-6B34-4166-B2BE-1B451653D203}"/>
    <cellStyle name="Comma 76 5 2 2" xfId="29079" xr:uid="{5B768CF7-2C0E-4162-8458-FB1C5534EFA7}"/>
    <cellStyle name="Comma 76 5 2 2 2" xfId="50748" xr:uid="{94817C57-E308-4D1B-BF62-DA53386754A1}"/>
    <cellStyle name="Comma 76 5 2 3" xfId="40282" xr:uid="{17F65711-22A2-4779-A009-C3909BA371EA}"/>
    <cellStyle name="Comma 76 5 3" xfId="23847" xr:uid="{DFCAB6EF-235F-4069-8DF7-6B0D8018BC86}"/>
    <cellStyle name="Comma 76 5 3 2" xfId="45516" xr:uid="{543AEA08-FCE6-42B7-8CD1-9B8C8C415C0A}"/>
    <cellStyle name="Comma 76 5 4" xfId="35050" xr:uid="{733A5C41-1FCA-4BB9-B80B-20E79E9006CD}"/>
    <cellStyle name="Comma 76 6" xfId="30571" xr:uid="{4B28435C-4C85-492C-8A55-69A1457D099E}"/>
    <cellStyle name="Comma 77" xfId="380" xr:uid="{00000000-0005-0000-0000-000018030000}"/>
    <cellStyle name="Comma 77 2" xfId="592" xr:uid="{00000000-0005-0000-0000-000019030000}"/>
    <cellStyle name="Comma 77 2 2" xfId="9346" xr:uid="{00000000-0005-0000-0000-00001A030000}"/>
    <cellStyle name="Comma 77 2 2 2" xfId="10095" xr:uid="{AD988B9E-BE38-4A4F-A3C4-7E23F0F77A53}"/>
    <cellStyle name="Comma 77 2 2 2 2" xfId="11604" xr:uid="{FC472061-CA84-4934-9103-765CC3FD4CD4}"/>
    <cellStyle name="Comma 77 2 2 2 2 2" xfId="13098" xr:uid="{1F7795D4-4AEF-4E4A-8048-B169C88FE952}"/>
    <cellStyle name="Comma 77 2 2 2 2 2 2" xfId="18334" xr:uid="{C1D01F43-E24E-4078-8EB6-424A1881971F}"/>
    <cellStyle name="Comma 77 2 2 2 2 2 2 2" xfId="28800" xr:uid="{E9A03041-3888-4B4D-B953-AF80839AB4C3}"/>
    <cellStyle name="Comma 77 2 2 2 2 2 2 2 2" xfId="50469" xr:uid="{2EE7BD83-0068-419B-9776-C1EABBD7C683}"/>
    <cellStyle name="Comma 77 2 2 2 2 2 2 3" xfId="40003" xr:uid="{A0A15E9D-AB21-41A2-B8CF-0D21A1C9524A}"/>
    <cellStyle name="Comma 77 2 2 2 2 2 3" xfId="23568" xr:uid="{741E17AA-B5C0-4FD4-A12C-F1B2FDDCBB77}"/>
    <cellStyle name="Comma 77 2 2 2 2 2 3 2" xfId="45237" xr:uid="{921CE252-F66C-408D-99FA-B49164FA198F}"/>
    <cellStyle name="Comma 77 2 2 2 2 2 4" xfId="34771" xr:uid="{233072EA-360A-4068-8C68-424DFE35CF28}"/>
    <cellStyle name="Comma 77 2 2 2 2 3" xfId="16840" xr:uid="{B732AEFE-38C5-4491-A5DA-DCC392F36E93}"/>
    <cellStyle name="Comma 77 2 2 2 2 3 2" xfId="27306" xr:uid="{5F66B9D2-3892-4758-8BC3-EE8AD7C26653}"/>
    <cellStyle name="Comma 77 2 2 2 2 3 2 2" xfId="48975" xr:uid="{AB472B75-C727-446C-BC92-0E0254485DF5}"/>
    <cellStyle name="Comma 77 2 2 2 2 3 3" xfId="38509" xr:uid="{5537B8F5-97B4-4BAA-995E-F2FF164DB21A}"/>
    <cellStyle name="Comma 77 2 2 2 2 4" xfId="22074" xr:uid="{5B359B25-C861-4C17-8048-E68B309E57B7}"/>
    <cellStyle name="Comma 77 2 2 2 2 4 2" xfId="43743" xr:uid="{F2920737-CE44-430A-B3E2-6619EE30ECE2}"/>
    <cellStyle name="Comma 77 2 2 2 2 5" xfId="33277" xr:uid="{08F53A43-312D-4115-B6C3-BB6B5068517A}"/>
    <cellStyle name="Comma 77 2 2 2 3" xfId="10857" xr:uid="{B7D6AE9A-B5B6-4782-8D1F-850EE95B36AB}"/>
    <cellStyle name="Comma 77 2 2 2 3 2" xfId="16093" xr:uid="{BF118B1C-BB72-4515-98A0-C1C7ED24721A}"/>
    <cellStyle name="Comma 77 2 2 2 3 2 2" xfId="26559" xr:uid="{297AD507-66F7-4B75-B01D-94CE70A6AE58}"/>
    <cellStyle name="Comma 77 2 2 2 3 2 2 2" xfId="48228" xr:uid="{F5DC74CB-E63E-4759-B46E-7B253BE57E8C}"/>
    <cellStyle name="Comma 77 2 2 2 3 2 3" xfId="37762" xr:uid="{D998E515-9174-4179-9F58-8E02FC677624}"/>
    <cellStyle name="Comma 77 2 2 2 3 3" xfId="21327" xr:uid="{52467F27-1F9D-4BBE-8EC1-E253CCEB1DFB}"/>
    <cellStyle name="Comma 77 2 2 2 3 3 2" xfId="42996" xr:uid="{968FA4EF-6B09-4D3F-9BC6-D5E8EB709B7D}"/>
    <cellStyle name="Comma 77 2 2 2 3 4" xfId="32530" xr:uid="{188C34FE-833D-4366-BC91-CACDF539A3D5}"/>
    <cellStyle name="Comma 77 2 2 2 4" xfId="12351" xr:uid="{9488A919-163E-4623-B407-3CBA3B9760D2}"/>
    <cellStyle name="Comma 77 2 2 2 4 2" xfId="17587" xr:uid="{F91FCC67-2B0B-4AA6-B46A-0D7D9A665D3E}"/>
    <cellStyle name="Comma 77 2 2 2 4 2 2" xfId="28053" xr:uid="{68053F0E-057D-45D5-9CEB-1502C7CF8067}"/>
    <cellStyle name="Comma 77 2 2 2 4 2 2 2" xfId="49722" xr:uid="{F99D3BD5-57AE-4E49-90F3-EB6629B27504}"/>
    <cellStyle name="Comma 77 2 2 2 4 2 3" xfId="39256" xr:uid="{5DCE4873-BD73-446F-BF01-49EB047541B3}"/>
    <cellStyle name="Comma 77 2 2 2 4 3" xfId="22821" xr:uid="{DDA18A69-57B5-49C7-994A-501F34E866BE}"/>
    <cellStyle name="Comma 77 2 2 2 4 3 2" xfId="44490" xr:uid="{646A40E7-A281-435A-B418-8290997AD587}"/>
    <cellStyle name="Comma 77 2 2 2 4 4" xfId="34024" xr:uid="{DF19F426-BA42-48A8-B9C8-8528BBBA478F}"/>
    <cellStyle name="Comma 77 2 2 2 5" xfId="14594" xr:uid="{DC753A72-1C97-47FB-93E6-5290B12EF705}"/>
    <cellStyle name="Comma 77 2 2 2 5 2" xfId="19826" xr:uid="{7F177594-0361-477A-BEA1-72B3F25C04D3}"/>
    <cellStyle name="Comma 77 2 2 2 5 2 2" xfId="30292" xr:uid="{A6BF7B45-1625-47EA-A636-4DFD53B20069}"/>
    <cellStyle name="Comma 77 2 2 2 5 2 2 2" xfId="51961" xr:uid="{64B677AA-E928-470B-87B5-82604E3F6D47}"/>
    <cellStyle name="Comma 77 2 2 2 5 2 3" xfId="41495" xr:uid="{D4AA93F2-1FBF-49AC-821F-BFEA5B447488}"/>
    <cellStyle name="Comma 77 2 2 2 5 3" xfId="25060" xr:uid="{CBF99EC5-FBD4-40C6-ACAC-B41A679F336A}"/>
    <cellStyle name="Comma 77 2 2 2 5 3 2" xfId="46729" xr:uid="{8C234D5C-28C2-4688-999B-6892F4E73F8E}"/>
    <cellStyle name="Comma 77 2 2 2 5 4" xfId="36263" xr:uid="{0B22DB69-5F3D-416A-9BC8-F64E1D0F2042}"/>
    <cellStyle name="Comma 77 2 2 2 6" xfId="15347" xr:uid="{5717B1E1-83DA-4549-AC64-C52AC0C89564}"/>
    <cellStyle name="Comma 77 2 2 2 6 2" xfId="25813" xr:uid="{0E9F5276-27C4-4E9C-9225-5BD2F1DF6855}"/>
    <cellStyle name="Comma 77 2 2 2 6 2 2" xfId="47482" xr:uid="{2B7366A0-79C2-4CF4-843F-D0C0AA2E8181}"/>
    <cellStyle name="Comma 77 2 2 2 6 3" xfId="37016" xr:uid="{1303C328-B964-4BCD-963F-AD68C61ADB67}"/>
    <cellStyle name="Comma 77 2 2 2 7" xfId="20581" xr:uid="{710585C4-31D8-4776-8E74-BC982891482F}"/>
    <cellStyle name="Comma 77 2 2 2 7 2" xfId="42250" xr:uid="{58DE64E2-70A6-4945-BD18-419A421C2185}"/>
    <cellStyle name="Comma 77 2 2 2 8" xfId="31784" xr:uid="{123F162A-3E0B-40D2-90F8-E36998994D03}"/>
    <cellStyle name="Comma 77 2 2 3" xfId="13849" xr:uid="{B7D4D04B-8CB3-4DD7-9E7D-F54A7BCF268A}"/>
    <cellStyle name="Comma 77 2 2 3 2" xfId="19081" xr:uid="{8182ECD3-9E62-4C94-B707-35D451FC5B3E}"/>
    <cellStyle name="Comma 77 2 2 3 2 2" xfId="29547" xr:uid="{E124FD00-8870-490F-BA2D-30216B27A938}"/>
    <cellStyle name="Comma 77 2 2 3 2 2 2" xfId="51216" xr:uid="{433E1931-E5CE-44AD-952E-31EE1F49FE86}"/>
    <cellStyle name="Comma 77 2 2 3 2 3" xfId="40750" xr:uid="{D43B380E-BDEC-4571-9038-0EA108802A9A}"/>
    <cellStyle name="Comma 77 2 2 3 3" xfId="24315" xr:uid="{4BE5A3D6-5340-45AC-9869-000F49A21322}"/>
    <cellStyle name="Comma 77 2 2 3 3 2" xfId="45984" xr:uid="{312610D5-1DCF-474D-BDD1-3C91E2E0EFF8}"/>
    <cellStyle name="Comma 77 2 2 3 4" xfId="35518" xr:uid="{A652B333-BCEE-4D01-AA80-DE25921AC8BD}"/>
    <cellStyle name="Comma 77 2 2 4" xfId="31039" xr:uid="{024C5453-0F99-4DD4-959C-080F0F40B057}"/>
    <cellStyle name="Comma 77 2 3" xfId="9721" xr:uid="{E55CC13F-DB85-48A6-BB98-CE9146432007}"/>
    <cellStyle name="Comma 77 2 3 2" xfId="11230" xr:uid="{4E023DAE-582C-4ABD-8952-78E0659BE56C}"/>
    <cellStyle name="Comma 77 2 3 2 2" xfId="12724" xr:uid="{B2257C8F-EA3E-42E8-891F-B19534BCE39E}"/>
    <cellStyle name="Comma 77 2 3 2 2 2" xfId="17960" xr:uid="{4B126E1C-4354-4ECC-ADC5-99236979A25E}"/>
    <cellStyle name="Comma 77 2 3 2 2 2 2" xfId="28426" xr:uid="{9CD624BF-47B9-436E-A378-BC0343A0D03A}"/>
    <cellStyle name="Comma 77 2 3 2 2 2 2 2" xfId="50095" xr:uid="{E9B76941-F45D-4A3E-9B81-46F23AC7E4B3}"/>
    <cellStyle name="Comma 77 2 3 2 2 2 3" xfId="39629" xr:uid="{AEF89393-6E79-4B97-93E2-FE52465915F2}"/>
    <cellStyle name="Comma 77 2 3 2 2 3" xfId="23194" xr:uid="{64431533-176E-4B58-9BDE-24A245B64266}"/>
    <cellStyle name="Comma 77 2 3 2 2 3 2" xfId="44863" xr:uid="{EA424FB4-9432-4865-AC23-207CEA876B10}"/>
    <cellStyle name="Comma 77 2 3 2 2 4" xfId="34397" xr:uid="{F168E3C1-ACE3-44F5-ADDD-DCDF1E9A0ABF}"/>
    <cellStyle name="Comma 77 2 3 2 3" xfId="16466" xr:uid="{6D1F6832-DD64-431F-AFCF-5360B39C2528}"/>
    <cellStyle name="Comma 77 2 3 2 3 2" xfId="26932" xr:uid="{A07C9C61-C7C2-45EE-BB52-DB93A01F204C}"/>
    <cellStyle name="Comma 77 2 3 2 3 2 2" xfId="48601" xr:uid="{6FD5497D-2BBD-40A1-B6C4-13EE1834E1C9}"/>
    <cellStyle name="Comma 77 2 3 2 3 3" xfId="38135" xr:uid="{A34B1693-BBF6-4FFA-89D0-7754C3E2FB95}"/>
    <cellStyle name="Comma 77 2 3 2 4" xfId="21700" xr:uid="{82FBA18D-7B34-4EA4-87C1-CBE5A0232A6A}"/>
    <cellStyle name="Comma 77 2 3 2 4 2" xfId="43369" xr:uid="{5E9F4AB6-9B4A-4672-98DE-A29A4E2B37F9}"/>
    <cellStyle name="Comma 77 2 3 2 5" xfId="32903" xr:uid="{0E08DD5F-02E3-4F0A-A483-7F1F81946F17}"/>
    <cellStyle name="Comma 77 2 3 3" xfId="10483" xr:uid="{A695AE43-2549-4961-9385-1D3534EEC84C}"/>
    <cellStyle name="Comma 77 2 3 3 2" xfId="15719" xr:uid="{DFC64EDB-7402-4998-B92C-B700F8746DE2}"/>
    <cellStyle name="Comma 77 2 3 3 2 2" xfId="26185" xr:uid="{232EB339-C8B2-455F-97EB-E8E28C9B9914}"/>
    <cellStyle name="Comma 77 2 3 3 2 2 2" xfId="47854" xr:uid="{C3F47FDE-891B-4156-B0D6-7397727A6669}"/>
    <cellStyle name="Comma 77 2 3 3 2 3" xfId="37388" xr:uid="{AAC14504-A7A8-4B41-BFF9-393894434395}"/>
    <cellStyle name="Comma 77 2 3 3 3" xfId="20953" xr:uid="{1C3FCDEE-1AFC-47B9-A447-21CEA443F2EB}"/>
    <cellStyle name="Comma 77 2 3 3 3 2" xfId="42622" xr:uid="{E496D87F-13C6-4012-B637-E923F04AA68A}"/>
    <cellStyle name="Comma 77 2 3 3 4" xfId="32156" xr:uid="{7B8DC454-8299-4E23-B96B-D96D4E5BD023}"/>
    <cellStyle name="Comma 77 2 3 4" xfId="11977" xr:uid="{B13E5121-1A22-4A9E-A2D5-6EADFFD08EF5}"/>
    <cellStyle name="Comma 77 2 3 4 2" xfId="17213" xr:uid="{12B3BD46-56AC-4193-9A9D-BF9079286F67}"/>
    <cellStyle name="Comma 77 2 3 4 2 2" xfId="27679" xr:uid="{76E647E5-A6AE-4AC2-970F-D773DF6FC2A7}"/>
    <cellStyle name="Comma 77 2 3 4 2 2 2" xfId="49348" xr:uid="{EDA2F04E-A3BC-454C-8CA7-5B026B10ADB1}"/>
    <cellStyle name="Comma 77 2 3 4 2 3" xfId="38882" xr:uid="{43E254C5-FDBF-4DFE-811A-D52AD1EDDF7E}"/>
    <cellStyle name="Comma 77 2 3 4 3" xfId="22447" xr:uid="{2DC18F1B-D40F-46EC-8179-DEBDCC8A2317}"/>
    <cellStyle name="Comma 77 2 3 4 3 2" xfId="44116" xr:uid="{AC7FA933-859B-4B1B-98A8-C6ABC530B75F}"/>
    <cellStyle name="Comma 77 2 3 4 4" xfId="33650" xr:uid="{B51738CA-013D-4552-9E10-A96B4CE0BCB3}"/>
    <cellStyle name="Comma 77 2 3 5" xfId="14220" xr:uid="{94E437F0-3B44-4913-9070-5F8CFB41A69E}"/>
    <cellStyle name="Comma 77 2 3 5 2" xfId="19452" xr:uid="{D9A7A104-6C81-4C48-BFA8-5CFE439FDCE2}"/>
    <cellStyle name="Comma 77 2 3 5 2 2" xfId="29918" xr:uid="{D180DD25-91B9-4E66-9521-64379AFC2C07}"/>
    <cellStyle name="Comma 77 2 3 5 2 2 2" xfId="51587" xr:uid="{468DD4AB-3A22-4629-A79C-3ABDF0448C31}"/>
    <cellStyle name="Comma 77 2 3 5 2 3" xfId="41121" xr:uid="{13B1280B-54D9-4788-8C0F-739AF5F2D178}"/>
    <cellStyle name="Comma 77 2 3 5 3" xfId="24686" xr:uid="{370C0E16-D48F-4C61-8CCA-0615E36669A3}"/>
    <cellStyle name="Comma 77 2 3 5 3 2" xfId="46355" xr:uid="{6A82BAA6-7386-4349-9D98-251ECB754637}"/>
    <cellStyle name="Comma 77 2 3 5 4" xfId="35889" xr:uid="{FA4DF5BB-4BCB-4E09-9ED2-8BCDCC6477B2}"/>
    <cellStyle name="Comma 77 2 3 6" xfId="14973" xr:uid="{632B9F7E-7E15-4C80-B224-E079EC8B2D12}"/>
    <cellStyle name="Comma 77 2 3 6 2" xfId="25439" xr:uid="{8DE072F3-0F1F-496E-925C-596B31C3736B}"/>
    <cellStyle name="Comma 77 2 3 6 2 2" xfId="47108" xr:uid="{0A5D7DCF-C8C8-4318-A928-8372F03DF215}"/>
    <cellStyle name="Comma 77 2 3 6 3" xfId="36642" xr:uid="{1FE0B84D-05E8-4CE3-819B-46A939AB2C4E}"/>
    <cellStyle name="Comma 77 2 3 7" xfId="20207" xr:uid="{A5DB821A-8069-461A-B924-7D9C6254048A}"/>
    <cellStyle name="Comma 77 2 3 7 2" xfId="41876" xr:uid="{506BD46F-B062-40CC-BD41-0259589B94E4}"/>
    <cellStyle name="Comma 77 2 3 8" xfId="31410" xr:uid="{DC2EC775-332A-465A-BC1F-3383AB58B347}"/>
    <cellStyle name="Comma 77 2 4" xfId="13478" xr:uid="{8A928F88-90FA-4A11-8BCA-A28FC69DB71D}"/>
    <cellStyle name="Comma 77 2 4 2" xfId="18710" xr:uid="{40080162-5739-4C3B-A2D3-F95BAF8F4D51}"/>
    <cellStyle name="Comma 77 2 4 2 2" xfId="29176" xr:uid="{E75AF509-C904-40F4-ABE8-314A95FEFF53}"/>
    <cellStyle name="Comma 77 2 4 2 2 2" xfId="50845" xr:uid="{2CA9C4F0-058E-4E90-8D99-8DAE9220374B}"/>
    <cellStyle name="Comma 77 2 4 2 3" xfId="40379" xr:uid="{C7C4E834-D94C-4694-93FE-F1A9FBB5C01A}"/>
    <cellStyle name="Comma 77 2 4 3" xfId="23944" xr:uid="{FF543EA8-66A3-4825-B279-8A3ED0FBFB84}"/>
    <cellStyle name="Comma 77 2 4 3 2" xfId="45613" xr:uid="{C37D4884-C81A-49C6-B45A-AE582CC89990}"/>
    <cellStyle name="Comma 77 2 4 4" xfId="35147" xr:uid="{580C0252-10CC-4151-A867-3F008CDAA71C}"/>
    <cellStyle name="Comma 77 2 5" xfId="30668" xr:uid="{E18269D1-F6FD-4360-A582-B9A3B2282716}"/>
    <cellStyle name="Comma 77 3" xfId="9241" xr:uid="{00000000-0005-0000-0000-00001B030000}"/>
    <cellStyle name="Comma 77 3 2" xfId="9990" xr:uid="{F322CB11-35F1-4D8A-87D9-28B09BF24337}"/>
    <cellStyle name="Comma 77 3 2 2" xfId="11499" xr:uid="{0FB73A6A-1212-400B-A74B-30C6C326D2F0}"/>
    <cellStyle name="Comma 77 3 2 2 2" xfId="12993" xr:uid="{474165EA-18F3-4929-900A-2DAAD654487A}"/>
    <cellStyle name="Comma 77 3 2 2 2 2" xfId="18229" xr:uid="{D7BD61CC-171D-48B0-9C8B-8F41702D67D1}"/>
    <cellStyle name="Comma 77 3 2 2 2 2 2" xfId="28695" xr:uid="{823FE771-B027-43FB-97A0-59174B4BFCA8}"/>
    <cellStyle name="Comma 77 3 2 2 2 2 2 2" xfId="50364" xr:uid="{CD177037-C0F0-44EC-8BB6-F1CD178F7B97}"/>
    <cellStyle name="Comma 77 3 2 2 2 2 3" xfId="39898" xr:uid="{69073030-29AC-4794-87D9-C0F998A2EB21}"/>
    <cellStyle name="Comma 77 3 2 2 2 3" xfId="23463" xr:uid="{46E95CC7-B9D8-4CF7-9B00-25B08DD86441}"/>
    <cellStyle name="Comma 77 3 2 2 2 3 2" xfId="45132" xr:uid="{DB2BE82F-77E9-40FC-9862-FAC51E53AB0D}"/>
    <cellStyle name="Comma 77 3 2 2 2 4" xfId="34666" xr:uid="{9D9C2A1E-1C0A-491D-8562-9127D3A157D5}"/>
    <cellStyle name="Comma 77 3 2 2 3" xfId="16735" xr:uid="{5CB94ED5-6A5C-49FB-8377-CBBE095AAD90}"/>
    <cellStyle name="Comma 77 3 2 2 3 2" xfId="27201" xr:uid="{D0660B4C-59C2-4511-AC37-919FD668A2B8}"/>
    <cellStyle name="Comma 77 3 2 2 3 2 2" xfId="48870" xr:uid="{AC08CF75-DACC-4B8C-86CF-791CF17A803F}"/>
    <cellStyle name="Comma 77 3 2 2 3 3" xfId="38404" xr:uid="{9BC83EAC-C988-44B7-B568-00069C9CA05B}"/>
    <cellStyle name="Comma 77 3 2 2 4" xfId="21969" xr:uid="{F6B7154F-C9D9-4D8B-B7AD-C73D02DC7FAF}"/>
    <cellStyle name="Comma 77 3 2 2 4 2" xfId="43638" xr:uid="{5057DE05-691D-4D52-A561-0A142111E28D}"/>
    <cellStyle name="Comma 77 3 2 2 5" xfId="33172" xr:uid="{F95C66B3-7E0E-4F28-ABA9-1CD4E8AF37B5}"/>
    <cellStyle name="Comma 77 3 2 3" xfId="10752" xr:uid="{DF671836-593D-4457-93FC-82DBA24A8569}"/>
    <cellStyle name="Comma 77 3 2 3 2" xfId="15988" xr:uid="{DD549754-462D-4CD7-8EC7-61831CBC1367}"/>
    <cellStyle name="Comma 77 3 2 3 2 2" xfId="26454" xr:uid="{EB0B9865-3F3A-4E08-B00A-A31D0373682F}"/>
    <cellStyle name="Comma 77 3 2 3 2 2 2" xfId="48123" xr:uid="{938EA691-FBBE-47C5-AADE-E38B2FAE15F6}"/>
    <cellStyle name="Comma 77 3 2 3 2 3" xfId="37657" xr:uid="{3AB96F4F-1BD7-4F89-8BC4-CAC95007E80A}"/>
    <cellStyle name="Comma 77 3 2 3 3" xfId="21222" xr:uid="{90997CB6-996F-44D4-A50A-25D2F36614DD}"/>
    <cellStyle name="Comma 77 3 2 3 3 2" xfId="42891" xr:uid="{814D83F2-2F1B-46FA-86DE-C9D58AE5E75A}"/>
    <cellStyle name="Comma 77 3 2 3 4" xfId="32425" xr:uid="{EBFF2A22-55AB-4A6C-8F6B-9EE6DD694557}"/>
    <cellStyle name="Comma 77 3 2 4" xfId="12246" xr:uid="{0B537239-81EF-4C43-999E-BBC042ED5DE5}"/>
    <cellStyle name="Comma 77 3 2 4 2" xfId="17482" xr:uid="{EC2CD5B3-0C26-4F17-8318-E6F82841992D}"/>
    <cellStyle name="Comma 77 3 2 4 2 2" xfId="27948" xr:uid="{989FB3DD-3E7E-4331-B1C1-9ED4B2B1C18F}"/>
    <cellStyle name="Comma 77 3 2 4 2 2 2" xfId="49617" xr:uid="{297BC848-6753-47CC-8B10-8C198CDA5E43}"/>
    <cellStyle name="Comma 77 3 2 4 2 3" xfId="39151" xr:uid="{7C4B350F-82CF-4E19-809A-98871194343B}"/>
    <cellStyle name="Comma 77 3 2 4 3" xfId="22716" xr:uid="{8E779F66-CE8D-428A-8A8D-407F0C1BA820}"/>
    <cellStyle name="Comma 77 3 2 4 3 2" xfId="44385" xr:uid="{51C2BB24-02C7-4218-A76B-13AD204438EB}"/>
    <cellStyle name="Comma 77 3 2 4 4" xfId="33919" xr:uid="{7AA30E87-DB44-4583-BFBD-45DECDEED1C5}"/>
    <cellStyle name="Comma 77 3 2 5" xfId="14489" xr:uid="{D7413884-DB8B-41F8-A631-774B94264C22}"/>
    <cellStyle name="Comma 77 3 2 5 2" xfId="19721" xr:uid="{EEE11665-FF77-4184-9962-CF32744707EA}"/>
    <cellStyle name="Comma 77 3 2 5 2 2" xfId="30187" xr:uid="{C2869F6D-8724-409D-B438-487C13703281}"/>
    <cellStyle name="Comma 77 3 2 5 2 2 2" xfId="51856" xr:uid="{CD34244B-A553-42B1-B321-98F68EC9255B}"/>
    <cellStyle name="Comma 77 3 2 5 2 3" xfId="41390" xr:uid="{6F2D6318-B025-44E7-8B19-9758BE05FA25}"/>
    <cellStyle name="Comma 77 3 2 5 3" xfId="24955" xr:uid="{9E3A7E53-A8C0-452B-86E4-A0EAC478F834}"/>
    <cellStyle name="Comma 77 3 2 5 3 2" xfId="46624" xr:uid="{297B0689-2481-4495-8B89-E7EC55FEA23B}"/>
    <cellStyle name="Comma 77 3 2 5 4" xfId="36158" xr:uid="{3961FE3F-059A-4C10-A3FC-0EC0BAFA05AC}"/>
    <cellStyle name="Comma 77 3 2 6" xfId="15242" xr:uid="{D94A8FF1-5916-47EE-909A-8928FB5AF28D}"/>
    <cellStyle name="Comma 77 3 2 6 2" xfId="25708" xr:uid="{E93F44BA-28AC-437F-84BE-794010B51D8B}"/>
    <cellStyle name="Comma 77 3 2 6 2 2" xfId="47377" xr:uid="{2462A0D5-BA9B-4809-A80A-EA18B44A5883}"/>
    <cellStyle name="Comma 77 3 2 6 3" xfId="36911" xr:uid="{93E540D6-B006-4C0B-9D1B-418EE54D4AE8}"/>
    <cellStyle name="Comma 77 3 2 7" xfId="20476" xr:uid="{09F81546-6470-40D8-B8EE-42D2B7AFD0D4}"/>
    <cellStyle name="Comma 77 3 2 7 2" xfId="42145" xr:uid="{F097DA6D-393A-4EE1-946A-8C14A38AFE05}"/>
    <cellStyle name="Comma 77 3 2 8" xfId="31679" xr:uid="{14E9BD7E-E5F3-4A91-8996-1527F0165DB3}"/>
    <cellStyle name="Comma 77 3 3" xfId="13744" xr:uid="{A3DD5B54-5C7C-45D0-BD96-11795F02173A}"/>
    <cellStyle name="Comma 77 3 3 2" xfId="18976" xr:uid="{85CCB323-7CA4-4E1B-A659-D0C57840C40F}"/>
    <cellStyle name="Comma 77 3 3 2 2" xfId="29442" xr:uid="{05A5E5FD-89E3-43FA-B467-CA493C7482A5}"/>
    <cellStyle name="Comma 77 3 3 2 2 2" xfId="51111" xr:uid="{DDD41B75-7251-494B-A7D3-90178A314D8B}"/>
    <cellStyle name="Comma 77 3 3 2 3" xfId="40645" xr:uid="{E6F95C86-CAF2-4CB1-99ED-8C320818E720}"/>
    <cellStyle name="Comma 77 3 3 3" xfId="24210" xr:uid="{7327A95F-6A31-443A-8943-963E351181D9}"/>
    <cellStyle name="Comma 77 3 3 3 2" xfId="45879" xr:uid="{87DE6E01-4478-4FEE-A8C2-F055083B90DB}"/>
    <cellStyle name="Comma 77 3 3 4" xfId="35413" xr:uid="{C6B41AE9-CDF7-4CAE-A627-A704F37F6A56}"/>
    <cellStyle name="Comma 77 3 4" xfId="30934" xr:uid="{32AFEAC9-039F-4BEC-93C6-814546C913E2}"/>
    <cellStyle name="Comma 77 4" xfId="9616" xr:uid="{578E9313-E5FD-4525-BCC6-A639D9B36D70}"/>
    <cellStyle name="Comma 77 4 2" xfId="11125" xr:uid="{716B19E3-D7C0-4427-B909-DB513A352844}"/>
    <cellStyle name="Comma 77 4 2 2" xfId="12619" xr:uid="{28C9C2EC-8F27-423C-A5ED-12E616605D29}"/>
    <cellStyle name="Comma 77 4 2 2 2" xfId="17855" xr:uid="{8B2076DC-BE4C-481D-AF80-8A6718817F3E}"/>
    <cellStyle name="Comma 77 4 2 2 2 2" xfId="28321" xr:uid="{5483B3C9-6F73-4E6F-86FF-07A6E1803621}"/>
    <cellStyle name="Comma 77 4 2 2 2 2 2" xfId="49990" xr:uid="{D1113683-ADA2-40E1-8058-3270A1056D0E}"/>
    <cellStyle name="Comma 77 4 2 2 2 3" xfId="39524" xr:uid="{AED09CD4-E729-4B51-9250-F7E3CF459D25}"/>
    <cellStyle name="Comma 77 4 2 2 3" xfId="23089" xr:uid="{7A30AC9C-8A04-4A2C-A5FF-BB885FA82841}"/>
    <cellStyle name="Comma 77 4 2 2 3 2" xfId="44758" xr:uid="{F7E5ADDA-8A4F-409D-8072-C4CD4209D089}"/>
    <cellStyle name="Comma 77 4 2 2 4" xfId="34292" xr:uid="{1FB13945-0004-48E0-92A0-3F46627DFC25}"/>
    <cellStyle name="Comma 77 4 2 3" xfId="16361" xr:uid="{628783B2-8CA3-4616-98A6-BF370C5A0D82}"/>
    <cellStyle name="Comma 77 4 2 3 2" xfId="26827" xr:uid="{55B21B54-BDBE-4E9D-8F55-BD1A41964DFF}"/>
    <cellStyle name="Comma 77 4 2 3 2 2" xfId="48496" xr:uid="{9F65A594-B775-4796-908F-0ADB67E3F078}"/>
    <cellStyle name="Comma 77 4 2 3 3" xfId="38030" xr:uid="{6DB854B5-5EB0-48EF-9580-70BB9DCED333}"/>
    <cellStyle name="Comma 77 4 2 4" xfId="21595" xr:uid="{618FFFE2-DB4B-478E-AB19-ED47BC15B97D}"/>
    <cellStyle name="Comma 77 4 2 4 2" xfId="43264" xr:uid="{F95252D8-7947-44C8-805D-E5B1E42BCC48}"/>
    <cellStyle name="Comma 77 4 2 5" xfId="32798" xr:uid="{235621BF-B84C-48D3-B897-7C9465537931}"/>
    <cellStyle name="Comma 77 4 3" xfId="10378" xr:uid="{AA19F8E3-F549-44D0-AF64-642937E8D8F9}"/>
    <cellStyle name="Comma 77 4 3 2" xfId="15614" xr:uid="{AEE10B8B-5D57-4A87-99E7-D1CCC2E0EF7C}"/>
    <cellStyle name="Comma 77 4 3 2 2" xfId="26080" xr:uid="{0C4FE891-2223-47CD-8CDB-E187D9F4A5E4}"/>
    <cellStyle name="Comma 77 4 3 2 2 2" xfId="47749" xr:uid="{9B56EF39-3411-427B-9300-7BF2CE749C9B}"/>
    <cellStyle name="Comma 77 4 3 2 3" xfId="37283" xr:uid="{20C45096-0313-420C-8B83-4EB7FA43B7CE}"/>
    <cellStyle name="Comma 77 4 3 3" xfId="20848" xr:uid="{A769079F-D08E-4ED0-B5C1-A2DA7B2F2510}"/>
    <cellStyle name="Comma 77 4 3 3 2" xfId="42517" xr:uid="{C1434363-438E-4F23-8378-CD9DFA2566BB}"/>
    <cellStyle name="Comma 77 4 3 4" xfId="32051" xr:uid="{189E1057-E69C-4C41-B26B-6069787FB498}"/>
    <cellStyle name="Comma 77 4 4" xfId="11872" xr:uid="{7840EDBB-3FB0-44F0-9F5E-6207685AFDE5}"/>
    <cellStyle name="Comma 77 4 4 2" xfId="17108" xr:uid="{A953AE73-ACAC-4B7F-85B7-363731F74551}"/>
    <cellStyle name="Comma 77 4 4 2 2" xfId="27574" xr:uid="{C5AEE842-5C03-4979-B302-AE685FBE638F}"/>
    <cellStyle name="Comma 77 4 4 2 2 2" xfId="49243" xr:uid="{95D4426F-5BB2-4BB9-B5C7-49955FF98F9A}"/>
    <cellStyle name="Comma 77 4 4 2 3" xfId="38777" xr:uid="{2897CD18-0373-4703-8306-A5B35CBCE307}"/>
    <cellStyle name="Comma 77 4 4 3" xfId="22342" xr:uid="{A2B0A7A5-C64E-4FC1-A470-1A44D50757A7}"/>
    <cellStyle name="Comma 77 4 4 3 2" xfId="44011" xr:uid="{7983A30F-F207-4E0A-A2AE-057405AC2271}"/>
    <cellStyle name="Comma 77 4 4 4" xfId="33545" xr:uid="{6DE05FDC-C97A-4AB6-AA54-81EA9AC08E12}"/>
    <cellStyle name="Comma 77 4 5" xfId="14115" xr:uid="{F3445C36-F137-4F03-846D-4193960E6D79}"/>
    <cellStyle name="Comma 77 4 5 2" xfId="19347" xr:uid="{7EF8D2AF-1389-4CF9-98F7-32EF0480B5FB}"/>
    <cellStyle name="Comma 77 4 5 2 2" xfId="29813" xr:uid="{1B63ADB7-2D08-4FF0-B7A0-85DF3410CE36}"/>
    <cellStyle name="Comma 77 4 5 2 2 2" xfId="51482" xr:uid="{B906347B-DF20-4C14-A478-A79E35BB02B8}"/>
    <cellStyle name="Comma 77 4 5 2 3" xfId="41016" xr:uid="{BB29EA58-19A8-4CBE-B582-C8C523E3C153}"/>
    <cellStyle name="Comma 77 4 5 3" xfId="24581" xr:uid="{DF699424-A30D-4C21-9F9C-0A62564AC026}"/>
    <cellStyle name="Comma 77 4 5 3 2" xfId="46250" xr:uid="{F2DFC803-28B4-44E2-AB63-F823FCED9105}"/>
    <cellStyle name="Comma 77 4 5 4" xfId="35784" xr:uid="{24DD2419-BBC5-477C-9F25-C1518B5058FC}"/>
    <cellStyle name="Comma 77 4 6" xfId="14868" xr:uid="{1E4F7A08-3DDD-4275-AAA6-D6CDFF9868EF}"/>
    <cellStyle name="Comma 77 4 6 2" xfId="25334" xr:uid="{9DD39829-993B-485E-86CD-D765423A2289}"/>
    <cellStyle name="Comma 77 4 6 2 2" xfId="47003" xr:uid="{5694A1DC-186D-43E2-BC69-29C6A70204B4}"/>
    <cellStyle name="Comma 77 4 6 3" xfId="36537" xr:uid="{3EF5EFF4-8275-4011-8EDD-5F559E6126DB}"/>
    <cellStyle name="Comma 77 4 7" xfId="20102" xr:uid="{44C54AB9-4D41-4A78-A3F4-BD94506C6101}"/>
    <cellStyle name="Comma 77 4 7 2" xfId="41771" xr:uid="{1275FF9C-AB4C-4388-9248-C951F5D200C2}"/>
    <cellStyle name="Comma 77 4 8" xfId="31305" xr:uid="{1CD5E3B3-4F5C-4E1F-B064-D0E2EF1EF9E8}"/>
    <cellStyle name="Comma 77 5" xfId="13373" xr:uid="{B1CF5E19-88FC-4253-ADBB-67424D125737}"/>
    <cellStyle name="Comma 77 5 2" xfId="18605" xr:uid="{BB66DB9C-17DC-4F43-A71B-40E470D5AF7B}"/>
    <cellStyle name="Comma 77 5 2 2" xfId="29071" xr:uid="{88CB4430-E925-4779-A40E-F6135882DEEC}"/>
    <cellStyle name="Comma 77 5 2 2 2" xfId="50740" xr:uid="{E89B4893-5400-4123-95B1-1B6E70FBDCD3}"/>
    <cellStyle name="Comma 77 5 2 3" xfId="40274" xr:uid="{877B2229-9FDC-4D83-94E6-620233A89B9C}"/>
    <cellStyle name="Comma 77 5 3" xfId="23839" xr:uid="{74DDDF9B-6763-4DC8-A9B5-E86182D595AF}"/>
    <cellStyle name="Comma 77 5 3 2" xfId="45508" xr:uid="{19C0B251-CD31-40AD-8113-A8243C72C460}"/>
    <cellStyle name="Comma 77 5 4" xfId="35042" xr:uid="{57F728A1-E998-417C-96A7-504C24A4FD39}"/>
    <cellStyle name="Comma 77 6" xfId="30563" xr:uid="{92923A2B-731E-4FD3-AF64-FB7BA3B9FDF7}"/>
    <cellStyle name="Comma 78" xfId="369" xr:uid="{00000000-0005-0000-0000-00001C030000}"/>
    <cellStyle name="Comma 78 2" xfId="593" xr:uid="{00000000-0005-0000-0000-00001D030000}"/>
    <cellStyle name="Comma 78 2 2" xfId="9347" xr:uid="{00000000-0005-0000-0000-00001E030000}"/>
    <cellStyle name="Comma 78 2 2 2" xfId="10096" xr:uid="{F87ADE61-176C-46F8-AA4F-E9F8AA55FA06}"/>
    <cellStyle name="Comma 78 2 2 2 2" xfId="11605" xr:uid="{C4BDEE0D-94EE-4A20-B424-77C22594CA83}"/>
    <cellStyle name="Comma 78 2 2 2 2 2" xfId="13099" xr:uid="{E72FE442-2711-45A6-9F9D-C308231AE974}"/>
    <cellStyle name="Comma 78 2 2 2 2 2 2" xfId="18335" xr:uid="{1D832AED-3167-4EBE-B2F4-8C6EFF214A0D}"/>
    <cellStyle name="Comma 78 2 2 2 2 2 2 2" xfId="28801" xr:uid="{31AB16E5-89F8-4824-8D77-B4B41B755D36}"/>
    <cellStyle name="Comma 78 2 2 2 2 2 2 2 2" xfId="50470" xr:uid="{B353D116-8626-46B1-9803-5994C7E3E691}"/>
    <cellStyle name="Comma 78 2 2 2 2 2 2 3" xfId="40004" xr:uid="{702FAA03-3671-4DF9-8809-6E0F4B95D5C6}"/>
    <cellStyle name="Comma 78 2 2 2 2 2 3" xfId="23569" xr:uid="{4231BC59-81D6-4743-9A7A-4E72992C9CEC}"/>
    <cellStyle name="Comma 78 2 2 2 2 2 3 2" xfId="45238" xr:uid="{29D21DEA-1DFD-42CE-9206-8019E15CD460}"/>
    <cellStyle name="Comma 78 2 2 2 2 2 4" xfId="34772" xr:uid="{66A7B332-D1FB-4213-9E77-A7A4E676D70B}"/>
    <cellStyle name="Comma 78 2 2 2 2 3" xfId="16841" xr:uid="{3C34509F-EE0C-4C75-99FC-B87D30886A0D}"/>
    <cellStyle name="Comma 78 2 2 2 2 3 2" xfId="27307" xr:uid="{9CCFC34A-8957-4025-9C0B-EAD8420B542F}"/>
    <cellStyle name="Comma 78 2 2 2 2 3 2 2" xfId="48976" xr:uid="{6153F4F6-75DB-465E-91C1-A2383D63E96F}"/>
    <cellStyle name="Comma 78 2 2 2 2 3 3" xfId="38510" xr:uid="{0C5E275D-2DF0-4ADF-84C2-6DFC4E74F33A}"/>
    <cellStyle name="Comma 78 2 2 2 2 4" xfId="22075" xr:uid="{E43581D6-61B6-41A3-BBDB-EA32586B39A6}"/>
    <cellStyle name="Comma 78 2 2 2 2 4 2" xfId="43744" xr:uid="{8209A2DB-301F-4053-98BD-9F3451306247}"/>
    <cellStyle name="Comma 78 2 2 2 2 5" xfId="33278" xr:uid="{1A6E1FB7-4B54-409E-8596-92FDD772E885}"/>
    <cellStyle name="Comma 78 2 2 2 3" xfId="10858" xr:uid="{28AFBDA0-CD7A-4263-B89B-774DCC9BB506}"/>
    <cellStyle name="Comma 78 2 2 2 3 2" xfId="16094" xr:uid="{BE703C88-C27D-4CE9-85DD-05B1AC15DC81}"/>
    <cellStyle name="Comma 78 2 2 2 3 2 2" xfId="26560" xr:uid="{78C33801-E902-49A3-8D49-4F3ACF055762}"/>
    <cellStyle name="Comma 78 2 2 2 3 2 2 2" xfId="48229" xr:uid="{6B17639E-83E3-4692-8C83-804423FF50AD}"/>
    <cellStyle name="Comma 78 2 2 2 3 2 3" xfId="37763" xr:uid="{2F11941C-B49A-4255-B12D-F9AC5895FEDC}"/>
    <cellStyle name="Comma 78 2 2 2 3 3" xfId="21328" xr:uid="{75CC5D52-334F-45F0-B653-4A43D65B6A93}"/>
    <cellStyle name="Comma 78 2 2 2 3 3 2" xfId="42997" xr:uid="{4D74E8AA-6C44-4253-9B38-5079D2FD097E}"/>
    <cellStyle name="Comma 78 2 2 2 3 4" xfId="32531" xr:uid="{CDCDACC6-DFF8-4EEB-8D49-FF8363327025}"/>
    <cellStyle name="Comma 78 2 2 2 4" xfId="12352" xr:uid="{D112B697-5A57-43CE-9E42-4AD9F146BA8B}"/>
    <cellStyle name="Comma 78 2 2 2 4 2" xfId="17588" xr:uid="{EAD4A7CB-5127-479B-8607-C3216575E58D}"/>
    <cellStyle name="Comma 78 2 2 2 4 2 2" xfId="28054" xr:uid="{15F9BFFE-73C8-4C2F-9BE9-F352AF695104}"/>
    <cellStyle name="Comma 78 2 2 2 4 2 2 2" xfId="49723" xr:uid="{C23AB1F1-E1BB-41DB-A9D3-27EBA9DFF952}"/>
    <cellStyle name="Comma 78 2 2 2 4 2 3" xfId="39257" xr:uid="{8F64D271-6F9F-43DA-A3FD-ECD4E5307083}"/>
    <cellStyle name="Comma 78 2 2 2 4 3" xfId="22822" xr:uid="{3330F532-04C5-478A-9DCA-6D96576E9CA6}"/>
    <cellStyle name="Comma 78 2 2 2 4 3 2" xfId="44491" xr:uid="{F38BAE7F-C89E-4CDB-BB6B-49D3D21A3D77}"/>
    <cellStyle name="Comma 78 2 2 2 4 4" xfId="34025" xr:uid="{4CB90D65-230C-4890-AF53-77F8D63D9994}"/>
    <cellStyle name="Comma 78 2 2 2 5" xfId="14595" xr:uid="{82117503-4AB2-442D-92AB-FBF0CF7A178F}"/>
    <cellStyle name="Comma 78 2 2 2 5 2" xfId="19827" xr:uid="{09AE21F1-E9CB-4BBF-8635-755ABE736397}"/>
    <cellStyle name="Comma 78 2 2 2 5 2 2" xfId="30293" xr:uid="{5F126026-1444-4154-A3B4-2CBDDD8AA625}"/>
    <cellStyle name="Comma 78 2 2 2 5 2 2 2" xfId="51962" xr:uid="{6CDA0DF0-8A65-4E20-895B-C77054C701D5}"/>
    <cellStyle name="Comma 78 2 2 2 5 2 3" xfId="41496" xr:uid="{A6AA998D-87B6-43FF-81A6-D757CFF5FBB3}"/>
    <cellStyle name="Comma 78 2 2 2 5 3" xfId="25061" xr:uid="{386B5AF0-361C-4D0C-A317-9E159930D060}"/>
    <cellStyle name="Comma 78 2 2 2 5 3 2" xfId="46730" xr:uid="{C18ADC46-F536-49CA-BF0C-A1F29DDD35C8}"/>
    <cellStyle name="Comma 78 2 2 2 5 4" xfId="36264" xr:uid="{80BC3EE1-2EDF-4012-92D6-39FE4597BA8C}"/>
    <cellStyle name="Comma 78 2 2 2 6" xfId="15348" xr:uid="{FA7F9800-0D53-45D5-9D57-AB958E7BE743}"/>
    <cellStyle name="Comma 78 2 2 2 6 2" xfId="25814" xr:uid="{08A786FE-65FB-439B-984E-CDE586DE11C3}"/>
    <cellStyle name="Comma 78 2 2 2 6 2 2" xfId="47483" xr:uid="{282CB4D6-A80C-48C2-918C-7BB7A85A5384}"/>
    <cellStyle name="Comma 78 2 2 2 6 3" xfId="37017" xr:uid="{42A5DDF9-2AF8-4FC1-BEC6-64D54FA52898}"/>
    <cellStyle name="Comma 78 2 2 2 7" xfId="20582" xr:uid="{E7060504-C535-4574-8686-6F9D17DD16A6}"/>
    <cellStyle name="Comma 78 2 2 2 7 2" xfId="42251" xr:uid="{5B27921E-59F0-4B61-BCAB-85A8EA3F0276}"/>
    <cellStyle name="Comma 78 2 2 2 8" xfId="31785" xr:uid="{535E48B4-376C-4633-9148-8DFAE6B6F52A}"/>
    <cellStyle name="Comma 78 2 2 3" xfId="13850" xr:uid="{9378DCDC-A78C-4C01-A61C-B0092967B9BB}"/>
    <cellStyle name="Comma 78 2 2 3 2" xfId="19082" xr:uid="{23D81EF5-24AD-458A-B7B5-9D0B25AFAB2F}"/>
    <cellStyle name="Comma 78 2 2 3 2 2" xfId="29548" xr:uid="{34652263-18EE-45D9-A882-0B77ECBB31EC}"/>
    <cellStyle name="Comma 78 2 2 3 2 2 2" xfId="51217" xr:uid="{011D752A-8B2F-4CFF-B95B-89B23E93A9AD}"/>
    <cellStyle name="Comma 78 2 2 3 2 3" xfId="40751" xr:uid="{5AB1652A-4091-43D5-A93A-FA8D5E9B207B}"/>
    <cellStyle name="Comma 78 2 2 3 3" xfId="24316" xr:uid="{0D73A668-4486-4B94-9211-320D8BC9C7C5}"/>
    <cellStyle name="Comma 78 2 2 3 3 2" xfId="45985" xr:uid="{B6A0C570-5CA3-4775-8AD5-BE42A001AA87}"/>
    <cellStyle name="Comma 78 2 2 3 4" xfId="35519" xr:uid="{00ECB811-5FC6-499F-B1B8-226429B442C1}"/>
    <cellStyle name="Comma 78 2 2 4" xfId="31040" xr:uid="{1C3A7C85-852E-40A9-AEBD-DCA205FA6908}"/>
    <cellStyle name="Comma 78 2 3" xfId="9722" xr:uid="{2C20B907-0587-4245-8AA5-40D343503CD4}"/>
    <cellStyle name="Comma 78 2 3 2" xfId="11231" xr:uid="{AB4ED293-8105-4F0A-BBB4-FBCE7360C068}"/>
    <cellStyle name="Comma 78 2 3 2 2" xfId="12725" xr:uid="{35341D7F-23EA-4C10-9F56-E478F4C37E6A}"/>
    <cellStyle name="Comma 78 2 3 2 2 2" xfId="17961" xr:uid="{A25A71F2-AEC5-4674-AD89-EDCCBE2D4D9D}"/>
    <cellStyle name="Comma 78 2 3 2 2 2 2" xfId="28427" xr:uid="{E9A27C6C-E12F-46FC-AAFE-C8FF5150C88F}"/>
    <cellStyle name="Comma 78 2 3 2 2 2 2 2" xfId="50096" xr:uid="{ABD72310-2932-4ABE-B6EB-5A5299676B25}"/>
    <cellStyle name="Comma 78 2 3 2 2 2 3" xfId="39630" xr:uid="{55FBD471-C0CE-4A1E-89B3-1956750CC5EB}"/>
    <cellStyle name="Comma 78 2 3 2 2 3" xfId="23195" xr:uid="{4E3319F2-7516-4082-8957-35156AE3649B}"/>
    <cellStyle name="Comma 78 2 3 2 2 3 2" xfId="44864" xr:uid="{39F68929-581D-43F0-B7C0-FE4956582C43}"/>
    <cellStyle name="Comma 78 2 3 2 2 4" xfId="34398" xr:uid="{6B44C0BC-EE3F-4749-AD81-A1E335365D41}"/>
    <cellStyle name="Comma 78 2 3 2 3" xfId="16467" xr:uid="{22BB4E46-DEC6-4B28-885C-ADDC5A692076}"/>
    <cellStyle name="Comma 78 2 3 2 3 2" xfId="26933" xr:uid="{CC50EA60-CB32-4483-9FF1-C39690BE4EF2}"/>
    <cellStyle name="Comma 78 2 3 2 3 2 2" xfId="48602" xr:uid="{265B58C9-E0A0-461C-97FE-C0C40D98D3EE}"/>
    <cellStyle name="Comma 78 2 3 2 3 3" xfId="38136" xr:uid="{E667E12C-7BD7-4D60-86EF-3E029052C945}"/>
    <cellStyle name="Comma 78 2 3 2 4" xfId="21701" xr:uid="{725D011C-8CC3-4F94-AFB8-9B0965052E33}"/>
    <cellStyle name="Comma 78 2 3 2 4 2" xfId="43370" xr:uid="{B2959C65-2D68-4894-80B0-7DE8857B11B6}"/>
    <cellStyle name="Comma 78 2 3 2 5" xfId="32904" xr:uid="{43EB9C68-EFEE-427B-8401-EC0B2B56B21A}"/>
    <cellStyle name="Comma 78 2 3 3" xfId="10484" xr:uid="{042CC0E2-47A9-448B-97F4-C451D1FB5A38}"/>
    <cellStyle name="Comma 78 2 3 3 2" xfId="15720" xr:uid="{F59594A1-DA6C-4215-9D88-925174155782}"/>
    <cellStyle name="Comma 78 2 3 3 2 2" xfId="26186" xr:uid="{0BE48DE7-126D-45BF-A5E5-EE775AC379E0}"/>
    <cellStyle name="Comma 78 2 3 3 2 2 2" xfId="47855" xr:uid="{4FFB798E-E6D4-43A0-81EB-3491C9D7F3D2}"/>
    <cellStyle name="Comma 78 2 3 3 2 3" xfId="37389" xr:uid="{03F9045B-D3A7-4AFF-9190-BB9B18F4F2B4}"/>
    <cellStyle name="Comma 78 2 3 3 3" xfId="20954" xr:uid="{C07D95A4-9540-4DF4-86F6-776C1131020F}"/>
    <cellStyle name="Comma 78 2 3 3 3 2" xfId="42623" xr:uid="{7DFCFB3D-1C7C-4D13-BE0E-4B1FD27F49CD}"/>
    <cellStyle name="Comma 78 2 3 3 4" xfId="32157" xr:uid="{AA4E58CA-DCB7-42F1-8E7E-278349F12E7C}"/>
    <cellStyle name="Comma 78 2 3 4" xfId="11978" xr:uid="{1CB53272-4888-49E3-9BBC-9C0DAAFC88E9}"/>
    <cellStyle name="Comma 78 2 3 4 2" xfId="17214" xr:uid="{84964D65-54CD-4584-B346-F25AF8413574}"/>
    <cellStyle name="Comma 78 2 3 4 2 2" xfId="27680" xr:uid="{88FF52C3-8B73-4100-A3D5-972399788805}"/>
    <cellStyle name="Comma 78 2 3 4 2 2 2" xfId="49349" xr:uid="{E32268E7-45C6-4803-BA61-D3F606A4D2D5}"/>
    <cellStyle name="Comma 78 2 3 4 2 3" xfId="38883" xr:uid="{B8D362D1-9D65-43DA-8FA3-7C746FF882E0}"/>
    <cellStyle name="Comma 78 2 3 4 3" xfId="22448" xr:uid="{041E947A-D48F-44D6-AF39-7FC705AA6251}"/>
    <cellStyle name="Comma 78 2 3 4 3 2" xfId="44117" xr:uid="{20A0290D-ADFE-4EB1-AB28-E44748004BC6}"/>
    <cellStyle name="Comma 78 2 3 4 4" xfId="33651" xr:uid="{8E10389E-FF1F-4BCB-8AD0-F07F69D4A85F}"/>
    <cellStyle name="Comma 78 2 3 5" xfId="14221" xr:uid="{7906572A-6B1D-4FCE-9885-6D91C8BEA1FA}"/>
    <cellStyle name="Comma 78 2 3 5 2" xfId="19453" xr:uid="{E771CC42-1A1A-4300-8FEC-7F3E9A80BFAE}"/>
    <cellStyle name="Comma 78 2 3 5 2 2" xfId="29919" xr:uid="{9B04212E-CB99-499B-A3FF-3799BD277CF2}"/>
    <cellStyle name="Comma 78 2 3 5 2 2 2" xfId="51588" xr:uid="{23850C5C-93EB-402A-9C77-0A0B35854C21}"/>
    <cellStyle name="Comma 78 2 3 5 2 3" xfId="41122" xr:uid="{4B9A7D98-F1DB-492A-B3C5-80746A3C98BF}"/>
    <cellStyle name="Comma 78 2 3 5 3" xfId="24687" xr:uid="{C94E3161-D712-4903-862B-0F7CAB156BBC}"/>
    <cellStyle name="Comma 78 2 3 5 3 2" xfId="46356" xr:uid="{D8816659-E3B6-4FBA-A9FB-2F3AF8CAE80A}"/>
    <cellStyle name="Comma 78 2 3 5 4" xfId="35890" xr:uid="{579F1033-D901-4308-B770-3173A5BE206D}"/>
    <cellStyle name="Comma 78 2 3 6" xfId="14974" xr:uid="{04E6747A-8EFF-47C5-9740-C1DAC115D7DA}"/>
    <cellStyle name="Comma 78 2 3 6 2" xfId="25440" xr:uid="{D6F43D79-3686-4FED-8A51-E84C7D40CDAC}"/>
    <cellStyle name="Comma 78 2 3 6 2 2" xfId="47109" xr:uid="{5E2F6350-03E5-48B4-B628-1B295F39D64C}"/>
    <cellStyle name="Comma 78 2 3 6 3" xfId="36643" xr:uid="{4AE41F33-666D-49D6-A6AE-7997932DB769}"/>
    <cellStyle name="Comma 78 2 3 7" xfId="20208" xr:uid="{E5C38357-10BB-47A6-9AE1-321BBD33B72F}"/>
    <cellStyle name="Comma 78 2 3 7 2" xfId="41877" xr:uid="{38D40328-95CC-43BE-AF8E-467CC721CCE7}"/>
    <cellStyle name="Comma 78 2 3 8" xfId="31411" xr:uid="{74A03CF0-DD4B-4B97-AE34-B4E0A3C71974}"/>
    <cellStyle name="Comma 78 2 4" xfId="13479" xr:uid="{D84D8388-E14E-4334-839D-1B87B239C709}"/>
    <cellStyle name="Comma 78 2 4 2" xfId="18711" xr:uid="{CCCD3CF4-3D46-4806-9EF2-C4607C3F7662}"/>
    <cellStyle name="Comma 78 2 4 2 2" xfId="29177" xr:uid="{8D25866E-8F20-498C-BB59-84CCF6687EA3}"/>
    <cellStyle name="Comma 78 2 4 2 2 2" xfId="50846" xr:uid="{967F7304-3D8C-49B8-B89D-13FC9BDDFCE5}"/>
    <cellStyle name="Comma 78 2 4 2 3" xfId="40380" xr:uid="{F43AF747-FA15-459C-832A-04566935EDBB}"/>
    <cellStyle name="Comma 78 2 4 3" xfId="23945" xr:uid="{79FB4687-9729-4104-B3F0-3DF4FE57B3EE}"/>
    <cellStyle name="Comma 78 2 4 3 2" xfId="45614" xr:uid="{D412804C-E042-4457-B0AB-2649B006455B}"/>
    <cellStyle name="Comma 78 2 4 4" xfId="35148" xr:uid="{B8D1C7BB-791C-4192-8B58-60DBBC1C831B}"/>
    <cellStyle name="Comma 78 2 5" xfId="30669" xr:uid="{7EE0E95A-C895-4BE8-AB79-76D7DF3C7584}"/>
    <cellStyle name="Comma 78 3" xfId="9235" xr:uid="{00000000-0005-0000-0000-00001F030000}"/>
    <cellStyle name="Comma 78 3 2" xfId="9984" xr:uid="{09730B6D-FEB8-455D-904F-25DDA519A650}"/>
    <cellStyle name="Comma 78 3 2 2" xfId="11493" xr:uid="{6D92FE69-4861-4216-88FE-96B72B30A5CA}"/>
    <cellStyle name="Comma 78 3 2 2 2" xfId="12987" xr:uid="{2FC0F472-12A9-4F45-9FDC-29734605FECB}"/>
    <cellStyle name="Comma 78 3 2 2 2 2" xfId="18223" xr:uid="{B52DD627-A4F5-45C6-9E4A-30307D24B979}"/>
    <cellStyle name="Comma 78 3 2 2 2 2 2" xfId="28689" xr:uid="{545A0DE6-1843-40E1-96D9-C91FE1AD1B38}"/>
    <cellStyle name="Comma 78 3 2 2 2 2 2 2" xfId="50358" xr:uid="{A23DE09E-706E-42C3-B8E3-72CE21437D60}"/>
    <cellStyle name="Comma 78 3 2 2 2 2 3" xfId="39892" xr:uid="{D4E591F5-1C00-448B-B8D4-EDF3D064D3A3}"/>
    <cellStyle name="Comma 78 3 2 2 2 3" xfId="23457" xr:uid="{125663B0-037B-4018-9F48-B84D8D9982FE}"/>
    <cellStyle name="Comma 78 3 2 2 2 3 2" xfId="45126" xr:uid="{D1FC36BB-8EB4-4E59-A24D-8AC2E4D30A14}"/>
    <cellStyle name="Comma 78 3 2 2 2 4" xfId="34660" xr:uid="{98630FD1-EC38-456A-B032-9C95B88D2C1F}"/>
    <cellStyle name="Comma 78 3 2 2 3" xfId="16729" xr:uid="{0BF7FAC7-9124-4128-A2A7-782B07DBD978}"/>
    <cellStyle name="Comma 78 3 2 2 3 2" xfId="27195" xr:uid="{5B262079-BF9A-4301-8CE1-4D294651FB15}"/>
    <cellStyle name="Comma 78 3 2 2 3 2 2" xfId="48864" xr:uid="{CAD1A632-8A5B-4C1F-BFA9-6ABE28FFA497}"/>
    <cellStyle name="Comma 78 3 2 2 3 3" xfId="38398" xr:uid="{5230B803-5A84-41CF-BB0D-737E13CFD844}"/>
    <cellStyle name="Comma 78 3 2 2 4" xfId="21963" xr:uid="{3D2904C0-D29A-47D4-8249-75894A9C01D2}"/>
    <cellStyle name="Comma 78 3 2 2 4 2" xfId="43632" xr:uid="{A0CA67E1-B5BE-435E-BD71-BFA3FB1FE698}"/>
    <cellStyle name="Comma 78 3 2 2 5" xfId="33166" xr:uid="{276A0ABA-E36B-4E86-886B-0EBD8C30F758}"/>
    <cellStyle name="Comma 78 3 2 3" xfId="10746" xr:uid="{AC6F426F-0227-4158-B784-EA60A7CF75C2}"/>
    <cellStyle name="Comma 78 3 2 3 2" xfId="15982" xr:uid="{5F92F5B3-67AF-4DA1-8192-3BFA6CF181C5}"/>
    <cellStyle name="Comma 78 3 2 3 2 2" xfId="26448" xr:uid="{E362C078-C6EF-4201-B2FA-7AA8E57F84E0}"/>
    <cellStyle name="Comma 78 3 2 3 2 2 2" xfId="48117" xr:uid="{E139500B-65B8-45DC-8BFF-F8A2C320B4DA}"/>
    <cellStyle name="Comma 78 3 2 3 2 3" xfId="37651" xr:uid="{0114CD6C-8750-434E-8214-5C606F72802D}"/>
    <cellStyle name="Comma 78 3 2 3 3" xfId="21216" xr:uid="{526E4D1C-6BDE-459D-90AB-1153BD2AB0EC}"/>
    <cellStyle name="Comma 78 3 2 3 3 2" xfId="42885" xr:uid="{F3B6B2B4-F85D-4AF0-BFDB-54B21D205ACF}"/>
    <cellStyle name="Comma 78 3 2 3 4" xfId="32419" xr:uid="{0052F59A-5B77-49E7-B1DB-CC347A57CA84}"/>
    <cellStyle name="Comma 78 3 2 4" xfId="12240" xr:uid="{DC48967C-EE19-4396-A54F-63C2D7DB1EFA}"/>
    <cellStyle name="Comma 78 3 2 4 2" xfId="17476" xr:uid="{56A63958-EF9B-447B-AAD8-C9736622D88C}"/>
    <cellStyle name="Comma 78 3 2 4 2 2" xfId="27942" xr:uid="{61F52FC9-BFEA-4B69-82AF-637DF75A6227}"/>
    <cellStyle name="Comma 78 3 2 4 2 2 2" xfId="49611" xr:uid="{68468CA9-893A-4321-B3C4-85FCD1AB260D}"/>
    <cellStyle name="Comma 78 3 2 4 2 3" xfId="39145" xr:uid="{AF297101-4FA7-40F1-B74F-25B3AF06060E}"/>
    <cellStyle name="Comma 78 3 2 4 3" xfId="22710" xr:uid="{9AF4757E-8FF9-4318-BA22-42A48F330411}"/>
    <cellStyle name="Comma 78 3 2 4 3 2" xfId="44379" xr:uid="{02D74BF2-768A-4C3B-8230-D334BDC484EF}"/>
    <cellStyle name="Comma 78 3 2 4 4" xfId="33913" xr:uid="{6AED4CFE-2D1F-44B8-982F-5F18319850A4}"/>
    <cellStyle name="Comma 78 3 2 5" xfId="14483" xr:uid="{68B3F296-35AC-4770-95D3-D9853CD1CF95}"/>
    <cellStyle name="Comma 78 3 2 5 2" xfId="19715" xr:uid="{1508B2B6-8024-467B-9522-684458388331}"/>
    <cellStyle name="Comma 78 3 2 5 2 2" xfId="30181" xr:uid="{208252D5-97AA-403E-875F-F10715F7DB49}"/>
    <cellStyle name="Comma 78 3 2 5 2 2 2" xfId="51850" xr:uid="{0F1AB178-4D03-4E54-A186-F232D1769710}"/>
    <cellStyle name="Comma 78 3 2 5 2 3" xfId="41384" xr:uid="{306A9A2C-A364-4860-8D7C-36C4CCD252FC}"/>
    <cellStyle name="Comma 78 3 2 5 3" xfId="24949" xr:uid="{AA9CFD05-F23E-4612-9E7A-AB659832E8CF}"/>
    <cellStyle name="Comma 78 3 2 5 3 2" xfId="46618" xr:uid="{F65335B9-61C1-41C4-A049-6A4448DA679E}"/>
    <cellStyle name="Comma 78 3 2 5 4" xfId="36152" xr:uid="{3F285642-999B-4BA3-B1C4-6B4E407B1904}"/>
    <cellStyle name="Comma 78 3 2 6" xfId="15236" xr:uid="{50D4A830-6EE2-42E7-A4CB-CFE4238D01C2}"/>
    <cellStyle name="Comma 78 3 2 6 2" xfId="25702" xr:uid="{176609A3-6C9A-4527-9450-E61EE6C79B53}"/>
    <cellStyle name="Comma 78 3 2 6 2 2" xfId="47371" xr:uid="{855189E6-CB5C-49E9-BAE0-1C469ACB2BB8}"/>
    <cellStyle name="Comma 78 3 2 6 3" xfId="36905" xr:uid="{5724AFB0-8A70-404F-B621-312AA6D5D67B}"/>
    <cellStyle name="Comma 78 3 2 7" xfId="20470" xr:uid="{A89F56D7-D954-4F24-8F41-268160E9BCD8}"/>
    <cellStyle name="Comma 78 3 2 7 2" xfId="42139" xr:uid="{1E75537B-80B5-4B16-B733-DBDA93F7FBD9}"/>
    <cellStyle name="Comma 78 3 2 8" xfId="31673" xr:uid="{CBFC6B13-6B4A-4DD6-9722-CFD4AE224A99}"/>
    <cellStyle name="Comma 78 3 3" xfId="13738" xr:uid="{FA4EE03F-74CB-4AA5-B3FE-CE1DDCA2713C}"/>
    <cellStyle name="Comma 78 3 3 2" xfId="18970" xr:uid="{D9CF3448-8CCB-467D-A15D-BD21D8AAC005}"/>
    <cellStyle name="Comma 78 3 3 2 2" xfId="29436" xr:uid="{67634355-2045-4D64-B6D5-69B1D202B548}"/>
    <cellStyle name="Comma 78 3 3 2 2 2" xfId="51105" xr:uid="{4890AC5C-9CBA-43A5-BAE9-D9EE08CC38EA}"/>
    <cellStyle name="Comma 78 3 3 2 3" xfId="40639" xr:uid="{BFB38337-FB23-4168-A6E2-BE3C24F3B704}"/>
    <cellStyle name="Comma 78 3 3 3" xfId="24204" xr:uid="{8FFFFD35-2685-41E0-BC37-3365865230E1}"/>
    <cellStyle name="Comma 78 3 3 3 2" xfId="45873" xr:uid="{9DD140C7-57A7-4C72-B983-A15BFFBA93D8}"/>
    <cellStyle name="Comma 78 3 3 4" xfId="35407" xr:uid="{78C66B6B-10DA-4B4A-B0A5-F24D8565A202}"/>
    <cellStyle name="Comma 78 3 4" xfId="30928" xr:uid="{43D06BB6-CFE4-4176-93E4-B4F850AA36B2}"/>
    <cellStyle name="Comma 78 4" xfId="9610" xr:uid="{F7AAD6FA-90C0-458B-98A1-DDE26E5BE90C}"/>
    <cellStyle name="Comma 78 4 2" xfId="11119" xr:uid="{741F3190-EC82-4CF9-9806-10B04C4121D8}"/>
    <cellStyle name="Comma 78 4 2 2" xfId="12613" xr:uid="{B640AB61-7286-42D8-A41A-68736F8DE870}"/>
    <cellStyle name="Comma 78 4 2 2 2" xfId="17849" xr:uid="{76A1D4E2-CCA0-47A0-835A-B007F22550C7}"/>
    <cellStyle name="Comma 78 4 2 2 2 2" xfId="28315" xr:uid="{F448EC58-160A-4A77-ABD0-FF43D4FA3E0E}"/>
    <cellStyle name="Comma 78 4 2 2 2 2 2" xfId="49984" xr:uid="{C6B5011B-D0CC-4C91-A1BC-BF2960FC90C9}"/>
    <cellStyle name="Comma 78 4 2 2 2 3" xfId="39518" xr:uid="{A4368F8D-2442-4930-A63A-FCBB755F05FF}"/>
    <cellStyle name="Comma 78 4 2 2 3" xfId="23083" xr:uid="{A0F4DE9D-6C80-485B-8C8C-D869326CCD1D}"/>
    <cellStyle name="Comma 78 4 2 2 3 2" xfId="44752" xr:uid="{CC3AFB67-C2B5-40F7-97DB-2CB76A6561DC}"/>
    <cellStyle name="Comma 78 4 2 2 4" xfId="34286" xr:uid="{1681E3C1-9ED2-408E-96C2-0A88AA09BDC4}"/>
    <cellStyle name="Comma 78 4 2 3" xfId="16355" xr:uid="{4CBDAF77-91F0-431B-8A9A-C6ED45171D1A}"/>
    <cellStyle name="Comma 78 4 2 3 2" xfId="26821" xr:uid="{0AEF847B-F230-4265-A973-0DEC92BD21AF}"/>
    <cellStyle name="Comma 78 4 2 3 2 2" xfId="48490" xr:uid="{D753464D-8482-40FD-9FFF-6307E8253788}"/>
    <cellStyle name="Comma 78 4 2 3 3" xfId="38024" xr:uid="{33F7BDBE-8FB7-43D0-9BE7-C16962AB9409}"/>
    <cellStyle name="Comma 78 4 2 4" xfId="21589" xr:uid="{A95E51BA-6F18-4AF0-A2EC-E63EA7CA8284}"/>
    <cellStyle name="Comma 78 4 2 4 2" xfId="43258" xr:uid="{9FDADFE3-DFA1-4BE1-8AA4-891300740B63}"/>
    <cellStyle name="Comma 78 4 2 5" xfId="32792" xr:uid="{098B43EF-5795-4FEA-8135-ADDB4C0FC22F}"/>
    <cellStyle name="Comma 78 4 3" xfId="10372" xr:uid="{619ADCBF-CC95-466C-A15F-F5F76491D9E1}"/>
    <cellStyle name="Comma 78 4 3 2" xfId="15608" xr:uid="{64AC4625-4CD9-42EE-AA2B-5F5A82F7BE6B}"/>
    <cellStyle name="Comma 78 4 3 2 2" xfId="26074" xr:uid="{5ACB9CF9-4C93-426B-8FEC-337D2BFA4FC4}"/>
    <cellStyle name="Comma 78 4 3 2 2 2" xfId="47743" xr:uid="{446A800F-45C0-496A-8F0B-5C1D52DA0DBE}"/>
    <cellStyle name="Comma 78 4 3 2 3" xfId="37277" xr:uid="{D99487B5-B3F1-4EA6-8005-1B2E7EA0164D}"/>
    <cellStyle name="Comma 78 4 3 3" xfId="20842" xr:uid="{9C02E649-8373-4B8E-B7E6-A28E3FB44BE7}"/>
    <cellStyle name="Comma 78 4 3 3 2" xfId="42511" xr:uid="{321C4849-3C97-43E0-A1BC-CDD2EF9C13BC}"/>
    <cellStyle name="Comma 78 4 3 4" xfId="32045" xr:uid="{0D1F1B00-7174-4F42-91E9-12505578B8DE}"/>
    <cellStyle name="Comma 78 4 4" xfId="11866" xr:uid="{AFD7250E-707E-4F69-A934-D7FC15DC17C4}"/>
    <cellStyle name="Comma 78 4 4 2" xfId="17102" xr:uid="{C39DB2E3-704C-4991-98A6-57AFD291D3F7}"/>
    <cellStyle name="Comma 78 4 4 2 2" xfId="27568" xr:uid="{96877B3C-12E2-458D-ABB7-E39589A052D6}"/>
    <cellStyle name="Comma 78 4 4 2 2 2" xfId="49237" xr:uid="{A7FBF727-92F8-43AE-AB43-9270B2AD7388}"/>
    <cellStyle name="Comma 78 4 4 2 3" xfId="38771" xr:uid="{F948A0E3-5EDF-4952-B51B-54DAEB854949}"/>
    <cellStyle name="Comma 78 4 4 3" xfId="22336" xr:uid="{06729C95-37DB-4A1B-A6F7-A361591E082F}"/>
    <cellStyle name="Comma 78 4 4 3 2" xfId="44005" xr:uid="{E0C44ADD-BDCA-4F06-80E9-165F8C112C6E}"/>
    <cellStyle name="Comma 78 4 4 4" xfId="33539" xr:uid="{A4608472-1C52-4E16-A016-2C565546F6EB}"/>
    <cellStyle name="Comma 78 4 5" xfId="14109" xr:uid="{8BF5BBEE-3EA1-42AD-8FCA-93D3BE439909}"/>
    <cellStyle name="Comma 78 4 5 2" xfId="19341" xr:uid="{F9F8CB55-43C0-4D04-978D-4A727DE9EDB7}"/>
    <cellStyle name="Comma 78 4 5 2 2" xfId="29807" xr:uid="{A105DC8B-7763-4911-B165-E5AF11B94588}"/>
    <cellStyle name="Comma 78 4 5 2 2 2" xfId="51476" xr:uid="{6E44A08E-9F03-464C-99A6-EE23B204E982}"/>
    <cellStyle name="Comma 78 4 5 2 3" xfId="41010" xr:uid="{C247EAA1-A823-4892-8B48-C1139B1339A8}"/>
    <cellStyle name="Comma 78 4 5 3" xfId="24575" xr:uid="{50CC1475-9377-4DC4-AD1A-2EDF5A08A4CD}"/>
    <cellStyle name="Comma 78 4 5 3 2" xfId="46244" xr:uid="{E8EA0401-A9E4-4A21-9758-EC101D3D1DD4}"/>
    <cellStyle name="Comma 78 4 5 4" xfId="35778" xr:uid="{564C4949-4F0A-4A5E-85F9-CDCA37B2BBF8}"/>
    <cellStyle name="Comma 78 4 6" xfId="14862" xr:uid="{2260352A-CB63-4EA5-9846-7B20E7CE346F}"/>
    <cellStyle name="Comma 78 4 6 2" xfId="25328" xr:uid="{4F719CB3-98F0-43B4-B57B-7F5334BC2346}"/>
    <cellStyle name="Comma 78 4 6 2 2" xfId="46997" xr:uid="{6824ED56-5EB2-44DD-9DB2-8D316EB96EBC}"/>
    <cellStyle name="Comma 78 4 6 3" xfId="36531" xr:uid="{B1FA402C-8F5D-4B27-A519-9AB688D57ADD}"/>
    <cellStyle name="Comma 78 4 7" xfId="20096" xr:uid="{16685E5A-93B8-4798-A299-D8D2FBE65A70}"/>
    <cellStyle name="Comma 78 4 7 2" xfId="41765" xr:uid="{255CB4D0-C050-4DFE-9F56-F85BAFB7B992}"/>
    <cellStyle name="Comma 78 4 8" xfId="31299" xr:uid="{E22F2390-6B52-4EC4-80C8-B3CD966F580C}"/>
    <cellStyle name="Comma 78 5" xfId="13367" xr:uid="{1D77D27D-001C-447F-BC44-298E4C9C9C70}"/>
    <cellStyle name="Comma 78 5 2" xfId="18599" xr:uid="{A76DB22D-9E50-4F36-95B0-761CA82179AD}"/>
    <cellStyle name="Comma 78 5 2 2" xfId="29065" xr:uid="{87A0B6F0-5E01-4B66-976F-53A8F28AD552}"/>
    <cellStyle name="Comma 78 5 2 2 2" xfId="50734" xr:uid="{755206A1-6313-42CC-82BE-BBA5A249E926}"/>
    <cellStyle name="Comma 78 5 2 3" xfId="40268" xr:uid="{6FF9C804-F797-4F0F-BB3C-9A4312E1C74A}"/>
    <cellStyle name="Comma 78 5 3" xfId="23833" xr:uid="{A2AB89A1-09C2-44A8-99C4-F774ED9C25A4}"/>
    <cellStyle name="Comma 78 5 3 2" xfId="45502" xr:uid="{97DF973F-45F0-474D-84D2-784C05622B5A}"/>
    <cellStyle name="Comma 78 5 4" xfId="35036" xr:uid="{58E0BEF6-2066-4223-BF86-0BD785DC4A89}"/>
    <cellStyle name="Comma 78 6" xfId="30557" xr:uid="{9326AD49-BD53-4207-B1D2-0205C26F4009}"/>
    <cellStyle name="Comma 79" xfId="349" xr:uid="{00000000-0005-0000-0000-000020030000}"/>
    <cellStyle name="Comma 79 2" xfId="594" xr:uid="{00000000-0005-0000-0000-000021030000}"/>
    <cellStyle name="Comma 79 2 2" xfId="9348" xr:uid="{00000000-0005-0000-0000-000022030000}"/>
    <cellStyle name="Comma 79 2 2 2" xfId="10097" xr:uid="{01258131-9843-48D5-A953-AAA8C364BD1C}"/>
    <cellStyle name="Comma 79 2 2 2 2" xfId="11606" xr:uid="{6E8FF77C-7413-42B5-96F9-6CA223E16A47}"/>
    <cellStyle name="Comma 79 2 2 2 2 2" xfId="13100" xr:uid="{50FE8707-736C-433F-AA60-2E1B3BB0F37C}"/>
    <cellStyle name="Comma 79 2 2 2 2 2 2" xfId="18336" xr:uid="{2D280260-693F-45A9-83ED-1FEA14D13F93}"/>
    <cellStyle name="Comma 79 2 2 2 2 2 2 2" xfId="28802" xr:uid="{16309CA9-1EAA-443C-94E2-F08553D8E162}"/>
    <cellStyle name="Comma 79 2 2 2 2 2 2 2 2" xfId="50471" xr:uid="{8BB633F7-121E-4A63-97B7-D1E72C51EB4F}"/>
    <cellStyle name="Comma 79 2 2 2 2 2 2 3" xfId="40005" xr:uid="{4DF5AB6E-693B-4D56-B11B-ED71F7F371E1}"/>
    <cellStyle name="Comma 79 2 2 2 2 2 3" xfId="23570" xr:uid="{77679111-8B55-4E73-8D7F-9965FF21884D}"/>
    <cellStyle name="Comma 79 2 2 2 2 2 3 2" xfId="45239" xr:uid="{1065D851-0671-4EB2-A40D-BC4738CB7588}"/>
    <cellStyle name="Comma 79 2 2 2 2 2 4" xfId="34773" xr:uid="{9BDFAE5A-38D3-4233-A509-DFC03ECBB5A3}"/>
    <cellStyle name="Comma 79 2 2 2 2 3" xfId="16842" xr:uid="{156E8CE5-F170-44D1-AD37-851A20BDD305}"/>
    <cellStyle name="Comma 79 2 2 2 2 3 2" xfId="27308" xr:uid="{1816ABD2-5D63-4EEF-B490-2C7F742B7816}"/>
    <cellStyle name="Comma 79 2 2 2 2 3 2 2" xfId="48977" xr:uid="{2A06DC5E-821F-4904-8DC3-DA24595FED2A}"/>
    <cellStyle name="Comma 79 2 2 2 2 3 3" xfId="38511" xr:uid="{17F22EF0-4948-45B9-901B-72F67663D394}"/>
    <cellStyle name="Comma 79 2 2 2 2 4" xfId="22076" xr:uid="{522A2055-8325-4AC9-A9EC-03F2C0A47C0B}"/>
    <cellStyle name="Comma 79 2 2 2 2 4 2" xfId="43745" xr:uid="{40AEA583-6030-417B-8718-A9DA628D6879}"/>
    <cellStyle name="Comma 79 2 2 2 2 5" xfId="33279" xr:uid="{598AE34E-5AA6-45A9-A8D0-6C2BFAEC014A}"/>
    <cellStyle name="Comma 79 2 2 2 3" xfId="10859" xr:uid="{B88784D2-A2CF-4C62-B1E1-EB5964968C1D}"/>
    <cellStyle name="Comma 79 2 2 2 3 2" xfId="16095" xr:uid="{FD29FB6F-56AF-424B-BB4F-BADDF6CF92CE}"/>
    <cellStyle name="Comma 79 2 2 2 3 2 2" xfId="26561" xr:uid="{9BB6FFDF-D6D5-43AE-9105-5D7D68EBB308}"/>
    <cellStyle name="Comma 79 2 2 2 3 2 2 2" xfId="48230" xr:uid="{DFDA35A0-4CEA-4CE6-A860-B345A357593A}"/>
    <cellStyle name="Comma 79 2 2 2 3 2 3" xfId="37764" xr:uid="{1EE2CD3F-5811-42A6-90E3-D38418573D89}"/>
    <cellStyle name="Comma 79 2 2 2 3 3" xfId="21329" xr:uid="{C2790BBF-CC5B-44B0-AFB0-1CE75EDEE84C}"/>
    <cellStyle name="Comma 79 2 2 2 3 3 2" xfId="42998" xr:uid="{41097D07-3E76-4308-A41F-F7A9F8DABB2E}"/>
    <cellStyle name="Comma 79 2 2 2 3 4" xfId="32532" xr:uid="{81A6A518-7D13-4570-AF7A-5510C3D65DD7}"/>
    <cellStyle name="Comma 79 2 2 2 4" xfId="12353" xr:uid="{479CB413-3425-417B-AFD5-B9D458C76237}"/>
    <cellStyle name="Comma 79 2 2 2 4 2" xfId="17589" xr:uid="{D7A26D56-4178-44F0-B29D-AF5918A6668C}"/>
    <cellStyle name="Comma 79 2 2 2 4 2 2" xfId="28055" xr:uid="{1556ABF9-804F-41F2-BF62-F97BD0683A00}"/>
    <cellStyle name="Comma 79 2 2 2 4 2 2 2" xfId="49724" xr:uid="{8D3B0561-15A7-4189-9BAB-495B005C6722}"/>
    <cellStyle name="Comma 79 2 2 2 4 2 3" xfId="39258" xr:uid="{3EB54364-4850-41CB-AEF7-6182F185D3B0}"/>
    <cellStyle name="Comma 79 2 2 2 4 3" xfId="22823" xr:uid="{52A7E363-FA78-4107-A817-14B699A76848}"/>
    <cellStyle name="Comma 79 2 2 2 4 3 2" xfId="44492" xr:uid="{466076AD-C031-431D-8C0B-EEF9ECB58CA4}"/>
    <cellStyle name="Comma 79 2 2 2 4 4" xfId="34026" xr:uid="{FE4041C0-AD6A-45A2-9EA9-6477DE995663}"/>
    <cellStyle name="Comma 79 2 2 2 5" xfId="14596" xr:uid="{047AF369-622A-45AD-BFD0-4AAD555CE99D}"/>
    <cellStyle name="Comma 79 2 2 2 5 2" xfId="19828" xr:uid="{F2BA704F-7663-4237-9B63-E95C2C9A3D66}"/>
    <cellStyle name="Comma 79 2 2 2 5 2 2" xfId="30294" xr:uid="{03B49322-2EE4-4217-8A7C-9AFFF81AC7F5}"/>
    <cellStyle name="Comma 79 2 2 2 5 2 2 2" xfId="51963" xr:uid="{2F6BFBE1-35B4-4E74-ACD6-77483A520251}"/>
    <cellStyle name="Comma 79 2 2 2 5 2 3" xfId="41497" xr:uid="{C2020A77-48E5-49E9-973C-92FB89576F39}"/>
    <cellStyle name="Comma 79 2 2 2 5 3" xfId="25062" xr:uid="{0BB1CE44-F3B6-4160-B4D2-E0481821846D}"/>
    <cellStyle name="Comma 79 2 2 2 5 3 2" xfId="46731" xr:uid="{633D517D-4196-462A-8A9C-6711D4F73CE1}"/>
    <cellStyle name="Comma 79 2 2 2 5 4" xfId="36265" xr:uid="{01BF86BA-FED4-4A3E-AB55-17EB59E7288E}"/>
    <cellStyle name="Comma 79 2 2 2 6" xfId="15349" xr:uid="{CD9D1A5E-317C-4A54-9119-CA62924E810C}"/>
    <cellStyle name="Comma 79 2 2 2 6 2" xfId="25815" xr:uid="{09511FD4-856A-476D-8F86-6B43FE4E8C30}"/>
    <cellStyle name="Comma 79 2 2 2 6 2 2" xfId="47484" xr:uid="{E6659CC5-17EE-4C1A-A3FE-B2D2E8940A8D}"/>
    <cellStyle name="Comma 79 2 2 2 6 3" xfId="37018" xr:uid="{FD6E9490-4B3D-4A98-BD5E-AD30C8C300E3}"/>
    <cellStyle name="Comma 79 2 2 2 7" xfId="20583" xr:uid="{8C9B25C6-AA9F-4141-B4BE-2DAB0B664267}"/>
    <cellStyle name="Comma 79 2 2 2 7 2" xfId="42252" xr:uid="{690F4549-202D-49B2-A0E7-36C640DB59BD}"/>
    <cellStyle name="Comma 79 2 2 2 8" xfId="31786" xr:uid="{BB600C3F-6538-4F58-994E-CEC0767443CE}"/>
    <cellStyle name="Comma 79 2 2 3" xfId="13851" xr:uid="{6549815A-4141-4B1E-AE14-98214AA753BD}"/>
    <cellStyle name="Comma 79 2 2 3 2" xfId="19083" xr:uid="{EC2EFEDF-CA89-4B48-BEC4-A05639AA4DFD}"/>
    <cellStyle name="Comma 79 2 2 3 2 2" xfId="29549" xr:uid="{F4CE56F9-7D1C-4916-9B09-2931B24B07E1}"/>
    <cellStyle name="Comma 79 2 2 3 2 2 2" xfId="51218" xr:uid="{9BBCC2CC-7AC7-4881-A247-E3601010D964}"/>
    <cellStyle name="Comma 79 2 2 3 2 3" xfId="40752" xr:uid="{F55B4C76-ED4C-4436-8B67-536A50FE8FBC}"/>
    <cellStyle name="Comma 79 2 2 3 3" xfId="24317" xr:uid="{632338AC-DC65-49DB-82BD-AA5012645E5E}"/>
    <cellStyle name="Comma 79 2 2 3 3 2" xfId="45986" xr:uid="{0EBE2B3E-3DED-437E-8891-5B2F264648FC}"/>
    <cellStyle name="Comma 79 2 2 3 4" xfId="35520" xr:uid="{F4E62418-4F80-432F-ABE4-0E98B600B923}"/>
    <cellStyle name="Comma 79 2 2 4" xfId="31041" xr:uid="{FD2380B1-9DF5-4B88-A4CC-C627F611C41E}"/>
    <cellStyle name="Comma 79 2 3" xfId="9723" xr:uid="{47DE4375-CEAB-4361-83E2-E2BE44B5AE3D}"/>
    <cellStyle name="Comma 79 2 3 2" xfId="11232" xr:uid="{D7EABF91-73BA-4B99-BD2B-8AABEA3610E0}"/>
    <cellStyle name="Comma 79 2 3 2 2" xfId="12726" xr:uid="{43EF3FA4-E3FB-4674-B8E4-DF72F174F711}"/>
    <cellStyle name="Comma 79 2 3 2 2 2" xfId="17962" xr:uid="{2D4C04F7-5AEF-44DF-928A-02F8D05EAA63}"/>
    <cellStyle name="Comma 79 2 3 2 2 2 2" xfId="28428" xr:uid="{DBB780B0-523E-4B90-B296-869903F742D5}"/>
    <cellStyle name="Comma 79 2 3 2 2 2 2 2" xfId="50097" xr:uid="{9A1EF02E-9B10-4EBE-BA9F-4C234B1D6F1E}"/>
    <cellStyle name="Comma 79 2 3 2 2 2 3" xfId="39631" xr:uid="{7D66DA82-9A12-4A8D-B1E5-F37C8EF62D91}"/>
    <cellStyle name="Comma 79 2 3 2 2 3" xfId="23196" xr:uid="{F7D1928A-D8AB-4F91-B4D2-23683ADDD4C7}"/>
    <cellStyle name="Comma 79 2 3 2 2 3 2" xfId="44865" xr:uid="{535F3FF7-1B42-4CAD-9253-68277E9061E5}"/>
    <cellStyle name="Comma 79 2 3 2 2 4" xfId="34399" xr:uid="{F061B922-70A5-4747-846A-7C0EA652E517}"/>
    <cellStyle name="Comma 79 2 3 2 3" xfId="16468" xr:uid="{2DBF7441-3D8B-4852-9831-792056E83ABC}"/>
    <cellStyle name="Comma 79 2 3 2 3 2" xfId="26934" xr:uid="{CB4F52AD-0AD1-40F4-AEDC-E9BA3AEED39A}"/>
    <cellStyle name="Comma 79 2 3 2 3 2 2" xfId="48603" xr:uid="{DB867143-4130-48D9-B4E4-2331DBC1D9C3}"/>
    <cellStyle name="Comma 79 2 3 2 3 3" xfId="38137" xr:uid="{DFF4BF40-F6E4-4C0A-A202-4FAC514E854C}"/>
    <cellStyle name="Comma 79 2 3 2 4" xfId="21702" xr:uid="{BD976E0E-8101-46BB-9679-C9C279B6A2D0}"/>
    <cellStyle name="Comma 79 2 3 2 4 2" xfId="43371" xr:uid="{8CA663A0-A5F4-4AA1-8D62-E64560E57DCB}"/>
    <cellStyle name="Comma 79 2 3 2 5" xfId="32905" xr:uid="{A657DFA8-CEB6-4DAF-8EA7-C18A01C52172}"/>
    <cellStyle name="Comma 79 2 3 3" xfId="10485" xr:uid="{2167CC71-1905-4EF7-9501-0AEAEAD0509B}"/>
    <cellStyle name="Comma 79 2 3 3 2" xfId="15721" xr:uid="{25F57E5A-5A57-4FF0-A50E-BA56232C4FC1}"/>
    <cellStyle name="Comma 79 2 3 3 2 2" xfId="26187" xr:uid="{CCEED930-87E6-44A9-BD36-53A129683662}"/>
    <cellStyle name="Comma 79 2 3 3 2 2 2" xfId="47856" xr:uid="{DD69CE39-C841-49AA-8EDC-BA6CF331E02F}"/>
    <cellStyle name="Comma 79 2 3 3 2 3" xfId="37390" xr:uid="{FC260AED-4ADB-47D2-9015-C563E0A64943}"/>
    <cellStyle name="Comma 79 2 3 3 3" xfId="20955" xr:uid="{4895920E-2018-4ED0-BFDF-70FA1A414A78}"/>
    <cellStyle name="Comma 79 2 3 3 3 2" xfId="42624" xr:uid="{F354D4F4-C61D-4CA3-B847-0097B56E1D47}"/>
    <cellStyle name="Comma 79 2 3 3 4" xfId="32158" xr:uid="{737E6819-026A-4643-A3EF-8B61501D51C9}"/>
    <cellStyle name="Comma 79 2 3 4" xfId="11979" xr:uid="{4FEDEB4D-7EBC-41BC-954A-029E6102EF08}"/>
    <cellStyle name="Comma 79 2 3 4 2" xfId="17215" xr:uid="{68CBB7FE-5066-4194-BB2A-0C585F8B6763}"/>
    <cellStyle name="Comma 79 2 3 4 2 2" xfId="27681" xr:uid="{AA9E4CD8-7514-4543-8A9E-1BC223190F9B}"/>
    <cellStyle name="Comma 79 2 3 4 2 2 2" xfId="49350" xr:uid="{B29FA1D7-A371-4514-B98D-CC9A0D95F01A}"/>
    <cellStyle name="Comma 79 2 3 4 2 3" xfId="38884" xr:uid="{15BF3929-25F9-452B-95BB-1F5674B902D5}"/>
    <cellStyle name="Comma 79 2 3 4 3" xfId="22449" xr:uid="{3AF90FF4-D42C-40DB-A3A0-1CDA092573F6}"/>
    <cellStyle name="Comma 79 2 3 4 3 2" xfId="44118" xr:uid="{B9329C3F-65D3-432F-9155-C83DDF8FFAEB}"/>
    <cellStyle name="Comma 79 2 3 4 4" xfId="33652" xr:uid="{19C13A4E-5E4E-4649-BC37-51BF30EB7FC0}"/>
    <cellStyle name="Comma 79 2 3 5" xfId="14222" xr:uid="{49294E2A-7E8C-4A68-978B-E78C340AB4C9}"/>
    <cellStyle name="Comma 79 2 3 5 2" xfId="19454" xr:uid="{B59607EF-8A85-4BBE-A67D-BC96F1BA97D9}"/>
    <cellStyle name="Comma 79 2 3 5 2 2" xfId="29920" xr:uid="{A50E37E7-61F5-4C63-B481-4DCE36508355}"/>
    <cellStyle name="Comma 79 2 3 5 2 2 2" xfId="51589" xr:uid="{E7FBA746-D208-4B03-A1C4-10004187BE6F}"/>
    <cellStyle name="Comma 79 2 3 5 2 3" xfId="41123" xr:uid="{9BBF978B-B923-49FD-84A7-D3A5E2FFCDC4}"/>
    <cellStyle name="Comma 79 2 3 5 3" xfId="24688" xr:uid="{2D6A429A-1BF6-444F-8705-217D9D2E3EEB}"/>
    <cellStyle name="Comma 79 2 3 5 3 2" xfId="46357" xr:uid="{8AC22F27-E396-440C-B91B-AF5F0A3FC9D1}"/>
    <cellStyle name="Comma 79 2 3 5 4" xfId="35891" xr:uid="{964B8D24-B6B9-4BB9-AD75-3B819A692C70}"/>
    <cellStyle name="Comma 79 2 3 6" xfId="14975" xr:uid="{729E106B-7041-49F3-A53E-3DD4B736829E}"/>
    <cellStyle name="Comma 79 2 3 6 2" xfId="25441" xr:uid="{9E35AE45-5747-4ABC-B185-8107FA9D3702}"/>
    <cellStyle name="Comma 79 2 3 6 2 2" xfId="47110" xr:uid="{726541AC-17C1-4854-B05F-4DBE843A26C4}"/>
    <cellStyle name="Comma 79 2 3 6 3" xfId="36644" xr:uid="{9CF82335-39AC-4A81-86DC-91DE753AD03F}"/>
    <cellStyle name="Comma 79 2 3 7" xfId="20209" xr:uid="{5F8AEE76-5FE8-49E0-AF3F-E15755E2AFC5}"/>
    <cellStyle name="Comma 79 2 3 7 2" xfId="41878" xr:uid="{E8DA1ECE-5C17-4269-AD47-30D033063C9F}"/>
    <cellStyle name="Comma 79 2 3 8" xfId="31412" xr:uid="{D67F5F8C-9BF2-4964-B4B1-94865870208B}"/>
    <cellStyle name="Comma 79 2 4" xfId="13480" xr:uid="{4B026D5C-D284-4227-8514-E778AC85E4E1}"/>
    <cellStyle name="Comma 79 2 4 2" xfId="18712" xr:uid="{359BA571-0901-49AA-B1C0-F8C17D7DE0A2}"/>
    <cellStyle name="Comma 79 2 4 2 2" xfId="29178" xr:uid="{00BC0078-BA1D-4DAC-98F5-8DAECBBD4CFF}"/>
    <cellStyle name="Comma 79 2 4 2 2 2" xfId="50847" xr:uid="{1E4789BF-64E3-4B22-8DE7-BD3DF93DE798}"/>
    <cellStyle name="Comma 79 2 4 2 3" xfId="40381" xr:uid="{F606103F-7538-4E1F-8BD3-100A74272CC9}"/>
    <cellStyle name="Comma 79 2 4 3" xfId="23946" xr:uid="{6A882CD9-BFE5-4A67-A940-ACEF0E4713C7}"/>
    <cellStyle name="Comma 79 2 4 3 2" xfId="45615" xr:uid="{5A803247-B9D7-4DF7-A2F1-CC335B7854A5}"/>
    <cellStyle name="Comma 79 2 4 4" xfId="35149" xr:uid="{674D00D2-0ADF-471D-9DBB-182BE0BA5300}"/>
    <cellStyle name="Comma 79 2 5" xfId="30670" xr:uid="{6A449402-BF46-40FB-87F3-4685CA273E5E}"/>
    <cellStyle name="Comma 79 3" xfId="9223" xr:uid="{00000000-0005-0000-0000-000023030000}"/>
    <cellStyle name="Comma 79 3 2" xfId="9972" xr:uid="{9A9D5333-E8FF-4F3A-BDD3-130ADD0B402B}"/>
    <cellStyle name="Comma 79 3 2 2" xfId="11481" xr:uid="{E7F22D5A-B977-408F-8960-30AFE2167E1C}"/>
    <cellStyle name="Comma 79 3 2 2 2" xfId="12975" xr:uid="{76287A07-5AA9-4548-8E51-3FA6FF6C9C6C}"/>
    <cellStyle name="Comma 79 3 2 2 2 2" xfId="18211" xr:uid="{16299C26-0C23-4F69-A102-70A8C7C79A2D}"/>
    <cellStyle name="Comma 79 3 2 2 2 2 2" xfId="28677" xr:uid="{61BD3DC1-32F8-4C05-80A5-3B96C675CE19}"/>
    <cellStyle name="Comma 79 3 2 2 2 2 2 2" xfId="50346" xr:uid="{57A28D9E-E7B6-4045-9211-E80873576D95}"/>
    <cellStyle name="Comma 79 3 2 2 2 2 3" xfId="39880" xr:uid="{3D49B607-73B6-447D-96BF-9F8B8D6681F9}"/>
    <cellStyle name="Comma 79 3 2 2 2 3" xfId="23445" xr:uid="{030A159E-4CF2-4B41-AD9A-F6F0125314F6}"/>
    <cellStyle name="Comma 79 3 2 2 2 3 2" xfId="45114" xr:uid="{124B2762-D46F-4660-A58F-897E17251A07}"/>
    <cellStyle name="Comma 79 3 2 2 2 4" xfId="34648" xr:uid="{64AEAE6E-FEBA-43E7-A3B7-AE1D3E94154D}"/>
    <cellStyle name="Comma 79 3 2 2 3" xfId="16717" xr:uid="{64B78C17-7FD2-4A9E-ADF6-4D6FD2DB1FB3}"/>
    <cellStyle name="Comma 79 3 2 2 3 2" xfId="27183" xr:uid="{66E9B332-727E-4E0D-8D17-660E0B596925}"/>
    <cellStyle name="Comma 79 3 2 2 3 2 2" xfId="48852" xr:uid="{E185E57E-2857-456F-B3B0-89F76B68466A}"/>
    <cellStyle name="Comma 79 3 2 2 3 3" xfId="38386" xr:uid="{FE69869D-2205-4A03-8994-CFC43A3A2094}"/>
    <cellStyle name="Comma 79 3 2 2 4" xfId="21951" xr:uid="{62449A9A-5A12-49A6-84FD-F5D594B2EE16}"/>
    <cellStyle name="Comma 79 3 2 2 4 2" xfId="43620" xr:uid="{EB977C08-08A4-43D0-B1B1-246FC2C99689}"/>
    <cellStyle name="Comma 79 3 2 2 5" xfId="33154" xr:uid="{658C99DC-2B95-4AC8-9519-DB593D243562}"/>
    <cellStyle name="Comma 79 3 2 3" xfId="10734" xr:uid="{4D79469E-1267-40A9-9A07-2CA15C5E4E1F}"/>
    <cellStyle name="Comma 79 3 2 3 2" xfId="15970" xr:uid="{F0D8C791-58FE-4F5F-AE58-CB2AC4454D20}"/>
    <cellStyle name="Comma 79 3 2 3 2 2" xfId="26436" xr:uid="{04294245-B127-440A-9CEA-16550C9C2186}"/>
    <cellStyle name="Comma 79 3 2 3 2 2 2" xfId="48105" xr:uid="{6EB90E12-B42B-4F96-ABE7-3C9A8401AA39}"/>
    <cellStyle name="Comma 79 3 2 3 2 3" xfId="37639" xr:uid="{D695A405-267E-4D6C-B166-681B21DF19D5}"/>
    <cellStyle name="Comma 79 3 2 3 3" xfId="21204" xr:uid="{3FD98D39-173A-4B2E-8E92-760D6DCB9DDD}"/>
    <cellStyle name="Comma 79 3 2 3 3 2" xfId="42873" xr:uid="{18D2B8E1-ACE9-414C-81C2-9A5282A3920F}"/>
    <cellStyle name="Comma 79 3 2 3 4" xfId="32407" xr:uid="{61FC592E-9EF7-46EF-8A27-E201010C86B9}"/>
    <cellStyle name="Comma 79 3 2 4" xfId="12228" xr:uid="{43EF12B5-AE39-4FBD-8FBA-D7C9AA065599}"/>
    <cellStyle name="Comma 79 3 2 4 2" xfId="17464" xr:uid="{2A878172-5459-4CF1-822E-2EC378F9B09E}"/>
    <cellStyle name="Comma 79 3 2 4 2 2" xfId="27930" xr:uid="{BBECCEE2-D8F1-4DCF-9809-DF30D53F6EDE}"/>
    <cellStyle name="Comma 79 3 2 4 2 2 2" xfId="49599" xr:uid="{334F8F04-07D3-41DA-AB94-202FDEAB9F55}"/>
    <cellStyle name="Comma 79 3 2 4 2 3" xfId="39133" xr:uid="{AD542EBC-72E8-4F09-9F98-D115081B5BE7}"/>
    <cellStyle name="Comma 79 3 2 4 3" xfId="22698" xr:uid="{E8DD8089-4BDF-4540-A238-DAB2430D3F25}"/>
    <cellStyle name="Comma 79 3 2 4 3 2" xfId="44367" xr:uid="{1F686278-D5AB-4BA1-855B-1B169D2E3D82}"/>
    <cellStyle name="Comma 79 3 2 4 4" xfId="33901" xr:uid="{A4339083-8A3A-46D6-A0D4-49706E22F65C}"/>
    <cellStyle name="Comma 79 3 2 5" xfId="14471" xr:uid="{2B3A54DB-C109-421F-A395-856EAF8E89E7}"/>
    <cellStyle name="Comma 79 3 2 5 2" xfId="19703" xr:uid="{360D426A-E9B4-49AD-921D-B66B73CAE9B1}"/>
    <cellStyle name="Comma 79 3 2 5 2 2" xfId="30169" xr:uid="{C6602104-A3FA-4AF6-8866-3F96E4C0ADDB}"/>
    <cellStyle name="Comma 79 3 2 5 2 2 2" xfId="51838" xr:uid="{90926863-7797-4061-9C7C-E4988967089C}"/>
    <cellStyle name="Comma 79 3 2 5 2 3" xfId="41372" xr:uid="{678D01A1-5DA0-4434-AC84-B699D1DC7356}"/>
    <cellStyle name="Comma 79 3 2 5 3" xfId="24937" xr:uid="{96AA136A-4AA8-4B15-A41C-21F3E30F74CE}"/>
    <cellStyle name="Comma 79 3 2 5 3 2" xfId="46606" xr:uid="{7C56CC26-5495-47BD-BEF0-47588926B96C}"/>
    <cellStyle name="Comma 79 3 2 5 4" xfId="36140" xr:uid="{A003A9CB-49B5-4073-B030-042F476360E1}"/>
    <cellStyle name="Comma 79 3 2 6" xfId="15224" xr:uid="{0BFD5038-4A25-4E19-A35F-AE1653055E95}"/>
    <cellStyle name="Comma 79 3 2 6 2" xfId="25690" xr:uid="{80D150AE-9269-4C80-8D86-2E69EC7B72F4}"/>
    <cellStyle name="Comma 79 3 2 6 2 2" xfId="47359" xr:uid="{60D46299-67C1-4ADE-917C-60C2C2D421C0}"/>
    <cellStyle name="Comma 79 3 2 6 3" xfId="36893" xr:uid="{74D6CFF3-8B6E-4D76-8E1B-553E0C9869E6}"/>
    <cellStyle name="Comma 79 3 2 7" xfId="20458" xr:uid="{A05FA437-C822-46A3-8F13-9DD7D2794160}"/>
    <cellStyle name="Comma 79 3 2 7 2" xfId="42127" xr:uid="{3C15816B-333F-438A-8990-3B3DBC287D6B}"/>
    <cellStyle name="Comma 79 3 2 8" xfId="31661" xr:uid="{07410664-EFAC-4258-BA33-F1FEA0515A31}"/>
    <cellStyle name="Comma 79 3 3" xfId="13726" xr:uid="{C39A297D-BDB6-4E74-8F36-C11FD3584A61}"/>
    <cellStyle name="Comma 79 3 3 2" xfId="18958" xr:uid="{1DA9FB79-B296-455F-A5E6-78DBE44C0B00}"/>
    <cellStyle name="Comma 79 3 3 2 2" xfId="29424" xr:uid="{280968C3-8093-4D9C-99AB-10813344A3B6}"/>
    <cellStyle name="Comma 79 3 3 2 2 2" xfId="51093" xr:uid="{2DD6ADC0-D109-437F-AA65-B21D5684D559}"/>
    <cellStyle name="Comma 79 3 3 2 3" xfId="40627" xr:uid="{C8F5BC17-12E5-40E6-AE55-B19F517A7A29}"/>
    <cellStyle name="Comma 79 3 3 3" xfId="24192" xr:uid="{11270B58-CBDF-45F5-87AF-3E7215BC10BD}"/>
    <cellStyle name="Comma 79 3 3 3 2" xfId="45861" xr:uid="{41A9D741-90BD-4E55-895D-7E0E6126FE6E}"/>
    <cellStyle name="Comma 79 3 3 4" xfId="35395" xr:uid="{6D4D6316-EEEA-4793-98BA-89C5C38C11C5}"/>
    <cellStyle name="Comma 79 3 4" xfId="30916" xr:uid="{B37CE4D6-DF94-46FE-91D8-E4F36AF48BB3}"/>
    <cellStyle name="Comma 79 4" xfId="9598" xr:uid="{F0AA9506-6A55-4FE0-80EC-F71F44389899}"/>
    <cellStyle name="Comma 79 4 2" xfId="11107" xr:uid="{96A2889D-5415-499B-A80E-01881A541596}"/>
    <cellStyle name="Comma 79 4 2 2" xfId="12601" xr:uid="{1DE31441-3866-448B-93D0-6D8ED2530FDB}"/>
    <cellStyle name="Comma 79 4 2 2 2" xfId="17837" xr:uid="{A784440E-370D-475E-8BC8-BDEDDDC3B565}"/>
    <cellStyle name="Comma 79 4 2 2 2 2" xfId="28303" xr:uid="{BA91B4B0-6470-44DF-88A4-514BF8423164}"/>
    <cellStyle name="Comma 79 4 2 2 2 2 2" xfId="49972" xr:uid="{A3580F4D-2A05-4604-9975-4F2623F7092B}"/>
    <cellStyle name="Comma 79 4 2 2 2 3" xfId="39506" xr:uid="{6B8975B4-75A6-4879-A5C3-FA4D08C90B9C}"/>
    <cellStyle name="Comma 79 4 2 2 3" xfId="23071" xr:uid="{68C81735-47C0-47F8-8F52-21425D07FA1E}"/>
    <cellStyle name="Comma 79 4 2 2 3 2" xfId="44740" xr:uid="{901FA117-E76B-4DCA-8EFB-9204C46A8F24}"/>
    <cellStyle name="Comma 79 4 2 2 4" xfId="34274" xr:uid="{0FB18DB2-1B60-4504-A539-5D857E6460DF}"/>
    <cellStyle name="Comma 79 4 2 3" xfId="16343" xr:uid="{1FDC0154-7E05-4A0D-8E0F-BCD7ECFAD9B4}"/>
    <cellStyle name="Comma 79 4 2 3 2" xfId="26809" xr:uid="{5D392FF3-7320-44FB-BBE6-3A28F0E58517}"/>
    <cellStyle name="Comma 79 4 2 3 2 2" xfId="48478" xr:uid="{58736518-75C5-48E9-A31A-C0020DA385F8}"/>
    <cellStyle name="Comma 79 4 2 3 3" xfId="38012" xr:uid="{AA79A694-629F-499A-887F-C18172A558C9}"/>
    <cellStyle name="Comma 79 4 2 4" xfId="21577" xr:uid="{70EA20DF-C64B-48E4-BFA5-640A5C4E8A22}"/>
    <cellStyle name="Comma 79 4 2 4 2" xfId="43246" xr:uid="{D73EEB29-64EB-4FE4-84EE-E8CC6D15719A}"/>
    <cellStyle name="Comma 79 4 2 5" xfId="32780" xr:uid="{3D9CA40D-84C3-4692-98D6-F0D87A287269}"/>
    <cellStyle name="Comma 79 4 3" xfId="10360" xr:uid="{B29CE120-7FA3-4FE1-877A-6AC23E37F0A7}"/>
    <cellStyle name="Comma 79 4 3 2" xfId="15596" xr:uid="{9629EFFE-66B0-47F4-9F72-0DF3EDB8B7EC}"/>
    <cellStyle name="Comma 79 4 3 2 2" xfId="26062" xr:uid="{59E468BC-B4EA-45F9-B691-F9AC3A8E2335}"/>
    <cellStyle name="Comma 79 4 3 2 2 2" xfId="47731" xr:uid="{9E3E746D-8017-478B-9EE5-1BCB4A831C0D}"/>
    <cellStyle name="Comma 79 4 3 2 3" xfId="37265" xr:uid="{248CE865-E894-449B-A99D-15759462F767}"/>
    <cellStyle name="Comma 79 4 3 3" xfId="20830" xr:uid="{34EC4672-D7E0-413B-B86B-EE7CF5515CB6}"/>
    <cellStyle name="Comma 79 4 3 3 2" xfId="42499" xr:uid="{651DA3BF-123E-4F55-97E9-32894A1A8975}"/>
    <cellStyle name="Comma 79 4 3 4" xfId="32033" xr:uid="{214B8713-E1CC-4105-9079-6168A5286563}"/>
    <cellStyle name="Comma 79 4 4" xfId="11854" xr:uid="{07FD8FC2-0EB7-4F8C-B339-96750CED19D5}"/>
    <cellStyle name="Comma 79 4 4 2" xfId="17090" xr:uid="{83DEA4EB-1B8A-4238-B1F0-116761E25E82}"/>
    <cellStyle name="Comma 79 4 4 2 2" xfId="27556" xr:uid="{CB1AB919-8B59-4BD3-BAD0-EF04F574AFD5}"/>
    <cellStyle name="Comma 79 4 4 2 2 2" xfId="49225" xr:uid="{FD1369BA-3586-416D-9C34-E5B660743D29}"/>
    <cellStyle name="Comma 79 4 4 2 3" xfId="38759" xr:uid="{BC4945AD-E2D7-4010-8A04-AE247B52FDE3}"/>
    <cellStyle name="Comma 79 4 4 3" xfId="22324" xr:uid="{5F4578A9-DC66-4C07-8025-1BA34C192465}"/>
    <cellStyle name="Comma 79 4 4 3 2" xfId="43993" xr:uid="{54D5E341-6B18-4A1E-AE71-3917F7D3C3DF}"/>
    <cellStyle name="Comma 79 4 4 4" xfId="33527" xr:uid="{20A5F60F-DA12-4D0F-9528-44399F9FB4AD}"/>
    <cellStyle name="Comma 79 4 5" xfId="14097" xr:uid="{E2F2EAAA-87EA-4A8F-B6A6-BCA58D7C12BF}"/>
    <cellStyle name="Comma 79 4 5 2" xfId="19329" xr:uid="{0649135B-DAB5-49E6-B8C5-5544BD68FFD7}"/>
    <cellStyle name="Comma 79 4 5 2 2" xfId="29795" xr:uid="{3ED80ACF-1A09-4426-82D8-13480FA355B8}"/>
    <cellStyle name="Comma 79 4 5 2 2 2" xfId="51464" xr:uid="{371538B5-89C1-49A4-AFAA-3402293EBD82}"/>
    <cellStyle name="Comma 79 4 5 2 3" xfId="40998" xr:uid="{69FF6F27-B463-4D77-A7F2-717D9F2CE780}"/>
    <cellStyle name="Comma 79 4 5 3" xfId="24563" xr:uid="{140DE7AF-AB86-400D-B142-33CEFFBABB4D}"/>
    <cellStyle name="Comma 79 4 5 3 2" xfId="46232" xr:uid="{5C587FC1-D27E-4B04-9F01-14B8F79BF666}"/>
    <cellStyle name="Comma 79 4 5 4" xfId="35766" xr:uid="{682D9105-8CA3-4948-8596-7BD29736B422}"/>
    <cellStyle name="Comma 79 4 6" xfId="14850" xr:uid="{27309219-4A25-4016-9F8A-DE16B78603DD}"/>
    <cellStyle name="Comma 79 4 6 2" xfId="25316" xr:uid="{D57E1C46-7A4F-49EA-B0E0-A7EE3DE9EEB1}"/>
    <cellStyle name="Comma 79 4 6 2 2" xfId="46985" xr:uid="{B2CE2EE6-E02B-414B-961E-ABA8873665E0}"/>
    <cellStyle name="Comma 79 4 6 3" xfId="36519" xr:uid="{9646B82F-0F87-43F0-99BE-04E82C70F52E}"/>
    <cellStyle name="Comma 79 4 7" xfId="20084" xr:uid="{53F64EC1-7000-43B1-85D0-55527786B106}"/>
    <cellStyle name="Comma 79 4 7 2" xfId="41753" xr:uid="{7A6381A5-3707-4AB9-AF4D-6C5FF6DA826E}"/>
    <cellStyle name="Comma 79 4 8" xfId="31287" xr:uid="{8FC45552-AC4E-4F72-A98F-4992B50F2DDB}"/>
    <cellStyle name="Comma 79 5" xfId="13355" xr:uid="{E870E300-B425-4093-859F-1B52FC17B553}"/>
    <cellStyle name="Comma 79 5 2" xfId="18587" xr:uid="{53F99A36-2E8B-422B-9E5D-4EAFD3B77F16}"/>
    <cellStyle name="Comma 79 5 2 2" xfId="29053" xr:uid="{E8606653-ADAD-4F26-B8D3-3DA50FF0F007}"/>
    <cellStyle name="Comma 79 5 2 2 2" xfId="50722" xr:uid="{04FCAAE3-E199-4D44-BAF7-6D3B293682BB}"/>
    <cellStyle name="Comma 79 5 2 3" xfId="40256" xr:uid="{EF216CBB-96A1-4948-9F6C-533AC3555DF9}"/>
    <cellStyle name="Comma 79 5 3" xfId="23821" xr:uid="{621F43B8-C2AE-4759-A3D3-87B81A1D7E2A}"/>
    <cellStyle name="Comma 79 5 3 2" xfId="45490" xr:uid="{315D9D1C-8DB9-407F-9BF2-813AB20E065C}"/>
    <cellStyle name="Comma 79 5 4" xfId="35024" xr:uid="{9CC5CDA3-D4B1-4BF6-9C9F-F3D7A579304E}"/>
    <cellStyle name="Comma 79 6" xfId="30545" xr:uid="{B1F857E1-1830-4B41-87EA-BA79BD77A9C7}"/>
    <cellStyle name="Comma 8" xfId="114" xr:uid="{00000000-0005-0000-0000-000024030000}"/>
    <cellStyle name="Comma 8 2" xfId="419" xr:uid="{00000000-0005-0000-0000-000025030000}"/>
    <cellStyle name="Comma 8 2 2" xfId="9265" xr:uid="{00000000-0005-0000-0000-000026030000}"/>
    <cellStyle name="Comma 8 2 2 2" xfId="10014" xr:uid="{7F11E865-62B0-4EE4-99AB-7437F057D1C0}"/>
    <cellStyle name="Comma 8 2 2 2 2" xfId="11523" xr:uid="{0C4469A0-C3E9-4D61-86CB-459EE6587998}"/>
    <cellStyle name="Comma 8 2 2 2 2 2" xfId="13017" xr:uid="{91CB0FBE-39A0-48F5-9B01-28AD9C865680}"/>
    <cellStyle name="Comma 8 2 2 2 2 2 2" xfId="18253" xr:uid="{37667199-E7C4-47B6-87A6-CD7D4B52FD46}"/>
    <cellStyle name="Comma 8 2 2 2 2 2 2 2" xfId="28719" xr:uid="{FF755819-CE8A-49BE-B2D8-45567F03AF32}"/>
    <cellStyle name="Comma 8 2 2 2 2 2 2 2 2" xfId="50388" xr:uid="{CE083D01-E19B-40A1-BE9B-F61029F5B322}"/>
    <cellStyle name="Comma 8 2 2 2 2 2 2 3" xfId="39922" xr:uid="{3CE2AE10-0772-4EC2-8782-DBC94AC0A84A}"/>
    <cellStyle name="Comma 8 2 2 2 2 2 3" xfId="23487" xr:uid="{DBFD26E8-A4A8-4DF7-AE6E-88E5D8EFC7EE}"/>
    <cellStyle name="Comma 8 2 2 2 2 2 3 2" xfId="45156" xr:uid="{48484CA7-EDAE-4A30-AE57-3F6D910EF5BE}"/>
    <cellStyle name="Comma 8 2 2 2 2 2 4" xfId="34690" xr:uid="{DF13F056-5DDA-4F10-A9AF-4A9A132552A0}"/>
    <cellStyle name="Comma 8 2 2 2 2 3" xfId="16759" xr:uid="{7830985A-6F91-45F3-B2E1-5777DCBBCED8}"/>
    <cellStyle name="Comma 8 2 2 2 2 3 2" xfId="27225" xr:uid="{80FAA487-996A-48CD-8FCE-6421E341AA6B}"/>
    <cellStyle name="Comma 8 2 2 2 2 3 2 2" xfId="48894" xr:uid="{216EC246-056F-4BEA-8C7A-7AF6F7B80868}"/>
    <cellStyle name="Comma 8 2 2 2 2 3 3" xfId="38428" xr:uid="{FE292285-A33F-49D0-BB68-5B34A9DCD3AE}"/>
    <cellStyle name="Comma 8 2 2 2 2 4" xfId="21993" xr:uid="{D5E3F2C7-44C5-477D-BA2A-DE0AD41AB60F}"/>
    <cellStyle name="Comma 8 2 2 2 2 4 2" xfId="43662" xr:uid="{26C7ED86-3CD1-426B-BAEB-28272B3BF2C2}"/>
    <cellStyle name="Comma 8 2 2 2 2 5" xfId="33196" xr:uid="{423B8EE8-472B-4737-ADEE-8732DEEA1D24}"/>
    <cellStyle name="Comma 8 2 2 2 3" xfId="10776" xr:uid="{06694FA3-62EF-4448-8D9B-4DED1492D7E8}"/>
    <cellStyle name="Comma 8 2 2 2 3 2" xfId="16012" xr:uid="{EB162E51-9421-471C-9863-BCF766E24541}"/>
    <cellStyle name="Comma 8 2 2 2 3 2 2" xfId="26478" xr:uid="{9DBE67E6-014C-47BF-B008-D449F8AC01A0}"/>
    <cellStyle name="Comma 8 2 2 2 3 2 2 2" xfId="48147" xr:uid="{169FC6BC-48B5-42B0-A01B-04F391BFC25D}"/>
    <cellStyle name="Comma 8 2 2 2 3 2 3" xfId="37681" xr:uid="{ECDDBDA1-6D32-457F-8972-78E92B60C440}"/>
    <cellStyle name="Comma 8 2 2 2 3 3" xfId="21246" xr:uid="{4C49C24E-5185-4B12-90A1-83348501137D}"/>
    <cellStyle name="Comma 8 2 2 2 3 3 2" xfId="42915" xr:uid="{76B53932-9A05-42D2-9B7E-230E084D3AD6}"/>
    <cellStyle name="Comma 8 2 2 2 3 4" xfId="32449" xr:uid="{10ED9819-2642-4EBA-9151-9BF68FC6E119}"/>
    <cellStyle name="Comma 8 2 2 2 4" xfId="12270" xr:uid="{7F8A94F7-7E25-4EE7-A0C3-E3D797807056}"/>
    <cellStyle name="Comma 8 2 2 2 4 2" xfId="17506" xr:uid="{09D8BEFB-239D-4993-B626-C83A745F46F1}"/>
    <cellStyle name="Comma 8 2 2 2 4 2 2" xfId="27972" xr:uid="{AF39AC20-332F-450B-A66D-FC1B8E6E5842}"/>
    <cellStyle name="Comma 8 2 2 2 4 2 2 2" xfId="49641" xr:uid="{2428E201-03B6-47EB-9307-3A7D2E5276BA}"/>
    <cellStyle name="Comma 8 2 2 2 4 2 3" xfId="39175" xr:uid="{970937C0-CA8B-426F-B301-C01381359E4A}"/>
    <cellStyle name="Comma 8 2 2 2 4 3" xfId="22740" xr:uid="{AECBA02D-1A9F-4015-9D15-FD8909CECD94}"/>
    <cellStyle name="Comma 8 2 2 2 4 3 2" xfId="44409" xr:uid="{333F9F0D-8CB3-4256-AA52-89F4BC302074}"/>
    <cellStyle name="Comma 8 2 2 2 4 4" xfId="33943" xr:uid="{E3AF0EC9-C164-40D8-BCE3-D7C1BB76B9CF}"/>
    <cellStyle name="Comma 8 2 2 2 5" xfId="14513" xr:uid="{2924E5EE-143A-47E2-A583-10E4896E1D4C}"/>
    <cellStyle name="Comma 8 2 2 2 5 2" xfId="19745" xr:uid="{C16A6B30-D28D-48AA-81E0-BF82BC739AD8}"/>
    <cellStyle name="Comma 8 2 2 2 5 2 2" xfId="30211" xr:uid="{E8B75EA8-1C8B-4446-8C50-67EC1A8608FD}"/>
    <cellStyle name="Comma 8 2 2 2 5 2 2 2" xfId="51880" xr:uid="{EF501769-2EDB-4BDF-875F-CCE39937E51D}"/>
    <cellStyle name="Comma 8 2 2 2 5 2 3" xfId="41414" xr:uid="{09420DC2-488A-409F-9F09-B032A3DAC5DA}"/>
    <cellStyle name="Comma 8 2 2 2 5 3" xfId="24979" xr:uid="{C5BF6EF9-46BC-4341-A702-00AF0FDED1F4}"/>
    <cellStyle name="Comma 8 2 2 2 5 3 2" xfId="46648" xr:uid="{B13BBAAA-816B-4733-9006-7C61B36E16AC}"/>
    <cellStyle name="Comma 8 2 2 2 5 4" xfId="36182" xr:uid="{354260F9-259C-44C3-B372-640832FE05B1}"/>
    <cellStyle name="Comma 8 2 2 2 6" xfId="15266" xr:uid="{6B46213B-4B97-4CC7-BEB2-23B8097CF745}"/>
    <cellStyle name="Comma 8 2 2 2 6 2" xfId="25732" xr:uid="{B4F94A00-F596-4416-9134-BB9B4D552325}"/>
    <cellStyle name="Comma 8 2 2 2 6 2 2" xfId="47401" xr:uid="{47C7BB1F-E143-44B2-B2E3-D48DC0AAEE6A}"/>
    <cellStyle name="Comma 8 2 2 2 6 3" xfId="36935" xr:uid="{AA1833E4-86E5-46A1-B7A6-A1C00524850A}"/>
    <cellStyle name="Comma 8 2 2 2 7" xfId="20500" xr:uid="{5801858C-58B2-4F37-9AA7-C060F1D54966}"/>
    <cellStyle name="Comma 8 2 2 2 7 2" xfId="42169" xr:uid="{A5DBB00D-5E06-4EE6-8289-7F4B0F21209B}"/>
    <cellStyle name="Comma 8 2 2 2 8" xfId="31703" xr:uid="{721F79C9-764F-4E84-8573-E3C170CA2202}"/>
    <cellStyle name="Comma 8 2 2 3" xfId="13768" xr:uid="{BEB357F5-F8FD-467A-A7C6-3F7D6B2C98C0}"/>
    <cellStyle name="Comma 8 2 2 3 2" xfId="19000" xr:uid="{51DA1B2A-FF0B-4543-B7D9-66180349C740}"/>
    <cellStyle name="Comma 8 2 2 3 2 2" xfId="29466" xr:uid="{12F974DA-B0FF-4274-8013-42EF7FF7D842}"/>
    <cellStyle name="Comma 8 2 2 3 2 2 2" xfId="51135" xr:uid="{468A14E8-8312-4089-BF1F-C0F36BEDBF75}"/>
    <cellStyle name="Comma 8 2 2 3 2 3" xfId="40669" xr:uid="{0220505B-5E28-4FBB-A394-D4CB920C0C10}"/>
    <cellStyle name="Comma 8 2 2 3 3" xfId="24234" xr:uid="{91A069DD-66AC-4C43-80B6-29F450EEDD6D}"/>
    <cellStyle name="Comma 8 2 2 3 3 2" xfId="45903" xr:uid="{00BA4F0A-8859-4E26-8EA5-488782BEE562}"/>
    <cellStyle name="Comma 8 2 2 3 4" xfId="35437" xr:uid="{C094B283-90B6-4642-8AFA-7D0AE1D339D2}"/>
    <cellStyle name="Comma 8 2 2 4" xfId="30958" xr:uid="{361F758F-B1C8-41F1-A365-94AAB5E5DA32}"/>
    <cellStyle name="Comma 8 2 3" xfId="9640" xr:uid="{DF92A648-2A6C-41B2-BC63-0B7AC7520A96}"/>
    <cellStyle name="Comma 8 2 3 2" xfId="11149" xr:uid="{74FBB3FE-8A31-483A-86CE-D2C317A4F0BC}"/>
    <cellStyle name="Comma 8 2 3 2 2" xfId="12643" xr:uid="{9F5C112D-AF98-4325-98BC-09D76436D624}"/>
    <cellStyle name="Comma 8 2 3 2 2 2" xfId="17879" xr:uid="{EA63431E-F814-4E2B-B38E-556FC8AA46C4}"/>
    <cellStyle name="Comma 8 2 3 2 2 2 2" xfId="28345" xr:uid="{B571BB0C-ECCE-4E58-B47C-C3AB348448B2}"/>
    <cellStyle name="Comma 8 2 3 2 2 2 2 2" xfId="50014" xr:uid="{F4160824-F091-4601-8AD4-B9B63BBE9ED3}"/>
    <cellStyle name="Comma 8 2 3 2 2 2 3" xfId="39548" xr:uid="{D3C14F9E-2098-4B47-8D69-C6E64CEF4B46}"/>
    <cellStyle name="Comma 8 2 3 2 2 3" xfId="23113" xr:uid="{58113973-6F9B-4B08-8BC2-BFBD9B019105}"/>
    <cellStyle name="Comma 8 2 3 2 2 3 2" xfId="44782" xr:uid="{204180D0-5B50-4A2F-AF53-E4C0E9F27BC6}"/>
    <cellStyle name="Comma 8 2 3 2 2 4" xfId="34316" xr:uid="{BF540A24-3E4E-49A5-8CCA-44118646489A}"/>
    <cellStyle name="Comma 8 2 3 2 3" xfId="16385" xr:uid="{563C1EAD-3F30-4165-B53C-2E6209041E4C}"/>
    <cellStyle name="Comma 8 2 3 2 3 2" xfId="26851" xr:uid="{D3BB8CB5-F78C-4E0E-A2FC-98D0F598D42D}"/>
    <cellStyle name="Comma 8 2 3 2 3 2 2" xfId="48520" xr:uid="{2106743C-5841-4021-B62B-49F887DDEC30}"/>
    <cellStyle name="Comma 8 2 3 2 3 3" xfId="38054" xr:uid="{D9DF48A8-2EF3-45D1-9F95-A12ED03961E7}"/>
    <cellStyle name="Comma 8 2 3 2 4" xfId="21619" xr:uid="{173EAAFE-EC59-4075-A959-8BDB0E95F92C}"/>
    <cellStyle name="Comma 8 2 3 2 4 2" xfId="43288" xr:uid="{C481C10A-1E7C-4DF4-A404-8A2FACEC22B9}"/>
    <cellStyle name="Comma 8 2 3 2 5" xfId="32822" xr:uid="{C20BDC7B-5A5C-43B2-805F-81E4AA03F032}"/>
    <cellStyle name="Comma 8 2 3 3" xfId="10402" xr:uid="{93EE7D30-F8BC-4AC3-BC97-21974E93B2A8}"/>
    <cellStyle name="Comma 8 2 3 3 2" xfId="15638" xr:uid="{13CF3EE8-39C4-47EA-A198-69C633221937}"/>
    <cellStyle name="Comma 8 2 3 3 2 2" xfId="26104" xr:uid="{9B220927-0142-4500-86D7-3AB34E417421}"/>
    <cellStyle name="Comma 8 2 3 3 2 2 2" xfId="47773" xr:uid="{A0134A36-01A7-4078-ADD3-5EA88011DF8B}"/>
    <cellStyle name="Comma 8 2 3 3 2 3" xfId="37307" xr:uid="{6F332AEA-2FC0-4E44-B041-02562F02BEC8}"/>
    <cellStyle name="Comma 8 2 3 3 3" xfId="20872" xr:uid="{61BB9DD8-7FF0-4D20-8A40-F9A7909E1C3B}"/>
    <cellStyle name="Comma 8 2 3 3 3 2" xfId="42541" xr:uid="{7FFEF5D5-B915-40AD-AF8D-44EB8196EDC9}"/>
    <cellStyle name="Comma 8 2 3 3 4" xfId="32075" xr:uid="{A1628582-7F77-43B1-AB89-FECEF5B00DE9}"/>
    <cellStyle name="Comma 8 2 3 4" xfId="11896" xr:uid="{93CFEF3C-6625-4B0B-A16C-C5E36A82B5CD}"/>
    <cellStyle name="Comma 8 2 3 4 2" xfId="17132" xr:uid="{D82C9211-2790-4DC1-AE3E-24E79EFA41AA}"/>
    <cellStyle name="Comma 8 2 3 4 2 2" xfId="27598" xr:uid="{70DEA4FB-EEDC-43C5-ABDB-1DF70C9744C7}"/>
    <cellStyle name="Comma 8 2 3 4 2 2 2" xfId="49267" xr:uid="{8548A926-1E35-4B39-A1FD-7D90FAE9BCBD}"/>
    <cellStyle name="Comma 8 2 3 4 2 3" xfId="38801" xr:uid="{08D0769E-281F-4D61-83C8-2DEBB7D92266}"/>
    <cellStyle name="Comma 8 2 3 4 3" xfId="22366" xr:uid="{FB9165EE-EEB4-46D9-8297-1EAE747A6DA5}"/>
    <cellStyle name="Comma 8 2 3 4 3 2" xfId="44035" xr:uid="{18AA07C9-EF39-4C94-9D16-5F4FD797CC8D}"/>
    <cellStyle name="Comma 8 2 3 4 4" xfId="33569" xr:uid="{6FAF0404-670F-46D5-97AA-71233FDD07DB}"/>
    <cellStyle name="Comma 8 2 3 5" xfId="14139" xr:uid="{696A35C1-6EEA-4E8F-A26F-8B23D742B581}"/>
    <cellStyle name="Comma 8 2 3 5 2" xfId="19371" xr:uid="{90FEB759-2CA6-414B-8F36-88C02562D990}"/>
    <cellStyle name="Comma 8 2 3 5 2 2" xfId="29837" xr:uid="{D71F6266-1102-488A-BFE3-CADAC686FE7D}"/>
    <cellStyle name="Comma 8 2 3 5 2 2 2" xfId="51506" xr:uid="{BA5E788C-D5EF-482D-9684-0743325EB2A3}"/>
    <cellStyle name="Comma 8 2 3 5 2 3" xfId="41040" xr:uid="{747D975E-C077-4C4B-9FFB-E2292B7E03E9}"/>
    <cellStyle name="Comma 8 2 3 5 3" xfId="24605" xr:uid="{FDDE8944-2A37-44C5-B121-F6D3A5903F6C}"/>
    <cellStyle name="Comma 8 2 3 5 3 2" xfId="46274" xr:uid="{DD7C1B99-25C7-4923-8DF2-559E062F1508}"/>
    <cellStyle name="Comma 8 2 3 5 4" xfId="35808" xr:uid="{D9F7C7A2-3DF6-47F3-BF62-A8DCCA919BBC}"/>
    <cellStyle name="Comma 8 2 3 6" xfId="14892" xr:uid="{DB0CD797-3DCD-4D38-BE8D-1C5D5B66B43B}"/>
    <cellStyle name="Comma 8 2 3 6 2" xfId="25358" xr:uid="{E17B8ABA-2554-4311-AA5E-1D9963F16CFC}"/>
    <cellStyle name="Comma 8 2 3 6 2 2" xfId="47027" xr:uid="{8FBCABAA-F2DA-4DF2-8263-73DEAC8CC932}"/>
    <cellStyle name="Comma 8 2 3 6 3" xfId="36561" xr:uid="{9AFB6AB9-288E-4EC7-9AD7-6A9005E670B0}"/>
    <cellStyle name="Comma 8 2 3 7" xfId="20126" xr:uid="{0F609CBA-15C3-492F-B84F-76EBDAAB1B98}"/>
    <cellStyle name="Comma 8 2 3 7 2" xfId="41795" xr:uid="{95D65F5E-9998-47E3-8C03-48F2EDEE3F39}"/>
    <cellStyle name="Comma 8 2 3 8" xfId="31329" xr:uid="{E45A5592-0B67-4A27-BC57-2210D63D5066}"/>
    <cellStyle name="Comma 8 2 4" xfId="13397" xr:uid="{EF42C449-0773-4204-9EAC-634F04DA94A9}"/>
    <cellStyle name="Comma 8 2 4 2" xfId="18629" xr:uid="{5CA87781-B740-4D0F-A294-21DEFC35EF95}"/>
    <cellStyle name="Comma 8 2 4 2 2" xfId="29095" xr:uid="{136531A5-D383-4E03-8CFF-E0C7DFBE149A}"/>
    <cellStyle name="Comma 8 2 4 2 2 2" xfId="50764" xr:uid="{7BD6D66A-6C12-4110-AD5E-56D81966055C}"/>
    <cellStyle name="Comma 8 2 4 2 3" xfId="40298" xr:uid="{60945359-AA13-423F-BB1A-F67E096C3A31}"/>
    <cellStyle name="Comma 8 2 4 3" xfId="23863" xr:uid="{D98A72D5-89BB-4A44-BE56-B995D511EC22}"/>
    <cellStyle name="Comma 8 2 4 3 2" xfId="45532" xr:uid="{757C5807-8BF4-497F-B35F-F3FBA86EA657}"/>
    <cellStyle name="Comma 8 2 4 4" xfId="35066" xr:uid="{0F06F8FB-D399-4700-9277-19B5FC5F115C}"/>
    <cellStyle name="Comma 8 2 5" xfId="30587" xr:uid="{97A6E565-D5EA-42E4-8159-724CAC7B9BBA}"/>
    <cellStyle name="Comma 8 3" xfId="9165" xr:uid="{00000000-0005-0000-0000-000027030000}"/>
    <cellStyle name="Comma 8 3 2" xfId="9914" xr:uid="{425A94FF-7094-4393-8369-C95C639AC053}"/>
    <cellStyle name="Comma 8 3 2 2" xfId="11423" xr:uid="{464B38DF-E279-4E1C-9F39-67501DD2DD1D}"/>
    <cellStyle name="Comma 8 3 2 2 2" xfId="12917" xr:uid="{5C7EE05A-1E56-4801-A752-435E3720DD2E}"/>
    <cellStyle name="Comma 8 3 2 2 2 2" xfId="18153" xr:uid="{567511AC-D923-48CB-B36F-94110EFB8387}"/>
    <cellStyle name="Comma 8 3 2 2 2 2 2" xfId="28619" xr:uid="{38FCFC6B-FD05-437F-ABD5-B9409C3E2CD0}"/>
    <cellStyle name="Comma 8 3 2 2 2 2 2 2" xfId="50288" xr:uid="{8D7EAC7F-1B04-469A-8040-63EDA159D55F}"/>
    <cellStyle name="Comma 8 3 2 2 2 2 3" xfId="39822" xr:uid="{A55CCAC0-2051-440C-8CFE-FAE3136B281F}"/>
    <cellStyle name="Comma 8 3 2 2 2 3" xfId="23387" xr:uid="{D51EB3FB-B3E4-4852-A3E3-849C5EF622E7}"/>
    <cellStyle name="Comma 8 3 2 2 2 3 2" xfId="45056" xr:uid="{F7B89E0F-CC34-492D-AB99-844941B0F6C6}"/>
    <cellStyle name="Comma 8 3 2 2 2 4" xfId="34590" xr:uid="{E44B7C52-D717-4941-AD89-AF7B40CBC94D}"/>
    <cellStyle name="Comma 8 3 2 2 3" xfId="16659" xr:uid="{3A96D48E-CA17-4747-9032-D4CD1D4E3537}"/>
    <cellStyle name="Comma 8 3 2 2 3 2" xfId="27125" xr:uid="{A2ABE7D8-F1AD-43D7-909D-510559B8CE04}"/>
    <cellStyle name="Comma 8 3 2 2 3 2 2" xfId="48794" xr:uid="{A9CDF7A8-4DD1-47A9-A3C6-36FDD7619CE1}"/>
    <cellStyle name="Comma 8 3 2 2 3 3" xfId="38328" xr:uid="{C2C0B029-21CB-4F23-B583-B5FFED96950B}"/>
    <cellStyle name="Comma 8 3 2 2 4" xfId="21893" xr:uid="{4FE9AC2E-6E5C-4D8B-BB42-1C81228A5094}"/>
    <cellStyle name="Comma 8 3 2 2 4 2" xfId="43562" xr:uid="{5DA34B96-2E4C-4A68-AF0A-4607CB9E4872}"/>
    <cellStyle name="Comma 8 3 2 2 5" xfId="33096" xr:uid="{7C80B3EF-0793-404A-A880-9B948BF16357}"/>
    <cellStyle name="Comma 8 3 2 3" xfId="10676" xr:uid="{C92D9BEB-EB38-48C0-A14F-4ECA3F351766}"/>
    <cellStyle name="Comma 8 3 2 3 2" xfId="15912" xr:uid="{C0E1445B-7324-4497-BC0B-D867294084C5}"/>
    <cellStyle name="Comma 8 3 2 3 2 2" xfId="26378" xr:uid="{BADF1328-CE71-45DB-B6D1-FDB7565B28B3}"/>
    <cellStyle name="Comma 8 3 2 3 2 2 2" xfId="48047" xr:uid="{153257FA-B288-4CED-B682-C19948D19D8C}"/>
    <cellStyle name="Comma 8 3 2 3 2 3" xfId="37581" xr:uid="{7CC66A59-F0E2-43B6-BB31-3B2BF0D7144E}"/>
    <cellStyle name="Comma 8 3 2 3 3" xfId="21146" xr:uid="{D0CBF41A-A09A-4F3C-8F0E-20E76D9DF488}"/>
    <cellStyle name="Comma 8 3 2 3 3 2" xfId="42815" xr:uid="{95E5B9ED-3012-4DE4-82CA-52F1A0CCAE0A}"/>
    <cellStyle name="Comma 8 3 2 3 4" xfId="32349" xr:uid="{FEEC7B89-DE71-4B23-A097-7A5C0A4808B4}"/>
    <cellStyle name="Comma 8 3 2 4" xfId="12170" xr:uid="{51504FB9-A12C-4BB1-876D-A8282ABFC555}"/>
    <cellStyle name="Comma 8 3 2 4 2" xfId="17406" xr:uid="{A73D7B63-6BE3-4F4C-9A90-11D73FBC40C2}"/>
    <cellStyle name="Comma 8 3 2 4 2 2" xfId="27872" xr:uid="{ADE7CFB6-CD93-447F-BAE1-2AAA65BC10A3}"/>
    <cellStyle name="Comma 8 3 2 4 2 2 2" xfId="49541" xr:uid="{1A62E938-292E-4568-ABAB-486E3C24B7D8}"/>
    <cellStyle name="Comma 8 3 2 4 2 3" xfId="39075" xr:uid="{FC504BDD-9A75-434C-B794-B05FC50EA139}"/>
    <cellStyle name="Comma 8 3 2 4 3" xfId="22640" xr:uid="{1FEBB61C-41BA-4CAD-ACFD-9883CA9AF8B8}"/>
    <cellStyle name="Comma 8 3 2 4 3 2" xfId="44309" xr:uid="{3341E080-BA00-4E1F-8FCD-535470B7DE2C}"/>
    <cellStyle name="Comma 8 3 2 4 4" xfId="33843" xr:uid="{3CD48405-960B-4749-8AA6-1A33B68BE587}"/>
    <cellStyle name="Comma 8 3 2 5" xfId="14413" xr:uid="{567CCAAC-F465-47D4-8B91-E6BDE2404C0F}"/>
    <cellStyle name="Comma 8 3 2 5 2" xfId="19645" xr:uid="{5751706B-403E-4A6D-B787-5DEB32A9E922}"/>
    <cellStyle name="Comma 8 3 2 5 2 2" xfId="30111" xr:uid="{87ECFEAA-6006-4C86-A413-50DDD6A31733}"/>
    <cellStyle name="Comma 8 3 2 5 2 2 2" xfId="51780" xr:uid="{57DEB6C8-3BBD-4681-9A04-4CFD035F2656}"/>
    <cellStyle name="Comma 8 3 2 5 2 3" xfId="41314" xr:uid="{56D0D2DC-188B-4622-9936-8906DD5E5D36}"/>
    <cellStyle name="Comma 8 3 2 5 3" xfId="24879" xr:uid="{A4052361-A156-4AF6-B9C8-41D25ECF7C31}"/>
    <cellStyle name="Comma 8 3 2 5 3 2" xfId="46548" xr:uid="{7232E6FC-2EFF-45B2-8959-15A8F20C1091}"/>
    <cellStyle name="Comma 8 3 2 5 4" xfId="36082" xr:uid="{C0F8FBA5-4826-4D3A-9D1A-49F3CE35E879}"/>
    <cellStyle name="Comma 8 3 2 6" xfId="15166" xr:uid="{66F559C4-D752-49F7-82F5-27F19104A3C6}"/>
    <cellStyle name="Comma 8 3 2 6 2" xfId="25632" xr:uid="{86226B65-41B0-4754-ABA2-19C16835D7CD}"/>
    <cellStyle name="Comma 8 3 2 6 2 2" xfId="47301" xr:uid="{463ABC6B-1C7D-423B-BAC4-EEBE519B8427}"/>
    <cellStyle name="Comma 8 3 2 6 3" xfId="36835" xr:uid="{36FFE733-CFDC-4D4A-91A5-3D33DFC5FECE}"/>
    <cellStyle name="Comma 8 3 2 7" xfId="20400" xr:uid="{CA5EE04A-0283-46F2-BA32-4ADBDF72E1E3}"/>
    <cellStyle name="Comma 8 3 2 7 2" xfId="42069" xr:uid="{FECE4291-07B7-4E1F-990C-472D3D70B3F6}"/>
    <cellStyle name="Comma 8 3 2 8" xfId="31603" xr:uid="{6AEBCBF9-7F7F-4747-A57D-E91B1A0A7710}"/>
    <cellStyle name="Comma 8 3 3" xfId="13668" xr:uid="{D2F72122-B0FD-4A88-8AC8-F79474554ECA}"/>
    <cellStyle name="Comma 8 3 3 2" xfId="18900" xr:uid="{97479435-9882-452A-8AA1-EBED71E246E9}"/>
    <cellStyle name="Comma 8 3 3 2 2" xfId="29366" xr:uid="{66C25FE8-68EE-430A-96CD-FF9E861FBB9F}"/>
    <cellStyle name="Comma 8 3 3 2 2 2" xfId="51035" xr:uid="{44666360-59FC-4156-9837-D0F085328447}"/>
    <cellStyle name="Comma 8 3 3 2 3" xfId="40569" xr:uid="{C971C3A8-C778-4A9F-995C-3AA2B154739B}"/>
    <cellStyle name="Comma 8 3 3 3" xfId="24134" xr:uid="{A6192F98-2BB0-44B1-89E9-C22A86FD64E3}"/>
    <cellStyle name="Comma 8 3 3 3 2" xfId="45803" xr:uid="{5F97313D-F0BE-42F2-AF96-BB844AA29B70}"/>
    <cellStyle name="Comma 8 3 3 4" xfId="35337" xr:uid="{D9603CA6-B5B3-4D41-9317-D13125DAC511}"/>
    <cellStyle name="Comma 8 3 4" xfId="30858" xr:uid="{58260F2F-C0F0-4EF0-8D1E-A3F12BB7CC0F}"/>
    <cellStyle name="Comma 8 4" xfId="9540" xr:uid="{E6BCB614-1382-4031-9EDA-E0F163FDEE84}"/>
    <cellStyle name="Comma 8 4 2" xfId="11049" xr:uid="{52D60570-620C-42D2-A9EE-803089A6E505}"/>
    <cellStyle name="Comma 8 4 2 2" xfId="12543" xr:uid="{B6851203-8561-4D57-8EC9-F243F0025ED7}"/>
    <cellStyle name="Comma 8 4 2 2 2" xfId="17779" xr:uid="{7350AF3B-52E0-4487-B02B-8FFBBFF9A4D9}"/>
    <cellStyle name="Comma 8 4 2 2 2 2" xfId="28245" xr:uid="{6EEF8867-00AD-4388-886E-A67EC2BAAFF6}"/>
    <cellStyle name="Comma 8 4 2 2 2 2 2" xfId="49914" xr:uid="{D83AF096-55BE-45FE-90F7-59748A6D6FBB}"/>
    <cellStyle name="Comma 8 4 2 2 2 3" xfId="39448" xr:uid="{B3A8564F-BBCF-4985-97CA-5625485194CC}"/>
    <cellStyle name="Comma 8 4 2 2 3" xfId="23013" xr:uid="{7E194D90-FABC-41ED-ABDB-B38D238DE053}"/>
    <cellStyle name="Comma 8 4 2 2 3 2" xfId="44682" xr:uid="{BED9567C-363F-4268-A99C-BDB892EA17EB}"/>
    <cellStyle name="Comma 8 4 2 2 4" xfId="34216" xr:uid="{C1980DB4-9862-4257-964D-A2266869AE7C}"/>
    <cellStyle name="Comma 8 4 2 3" xfId="16285" xr:uid="{EDB8BB9E-F81B-4A88-BD8F-D81C157ACEEB}"/>
    <cellStyle name="Comma 8 4 2 3 2" xfId="26751" xr:uid="{FCCC5B8D-2EE4-4752-B3E3-C4AB63512BA0}"/>
    <cellStyle name="Comma 8 4 2 3 2 2" xfId="48420" xr:uid="{7B596A53-5A1A-46F9-8E50-ED4CE5332B4D}"/>
    <cellStyle name="Comma 8 4 2 3 3" xfId="37954" xr:uid="{B544AC0A-2C83-487C-919F-9FDD43C5B636}"/>
    <cellStyle name="Comma 8 4 2 4" xfId="21519" xr:uid="{F636E18D-B402-4D21-A9DA-6177FC163FB4}"/>
    <cellStyle name="Comma 8 4 2 4 2" xfId="43188" xr:uid="{BA104C5A-1E41-460C-BCCF-6F9ABCAF6DA6}"/>
    <cellStyle name="Comma 8 4 2 5" xfId="32722" xr:uid="{BBDDBDBF-BE0A-4F73-AB3C-17D32D1F78A4}"/>
    <cellStyle name="Comma 8 4 3" xfId="10302" xr:uid="{4C2AF1F8-C830-4F07-B480-9304DB5A7189}"/>
    <cellStyle name="Comma 8 4 3 2" xfId="15538" xr:uid="{E9911BD9-08D1-4DCA-8EC2-EBD02A84CE66}"/>
    <cellStyle name="Comma 8 4 3 2 2" xfId="26004" xr:uid="{03A45BE8-8D33-4F29-95D0-9212462B4290}"/>
    <cellStyle name="Comma 8 4 3 2 2 2" xfId="47673" xr:uid="{1A56D4DB-E093-41D6-A0CF-EF6CEBC9EDEE}"/>
    <cellStyle name="Comma 8 4 3 2 3" xfId="37207" xr:uid="{0785504B-38DA-4A31-AA36-414CD1ABF67C}"/>
    <cellStyle name="Comma 8 4 3 3" xfId="20772" xr:uid="{8CF4DE2B-AFAB-4C40-B124-AC6BDE58723E}"/>
    <cellStyle name="Comma 8 4 3 3 2" xfId="42441" xr:uid="{3C46BE88-040C-445D-8F2E-80121DDB63DF}"/>
    <cellStyle name="Comma 8 4 3 4" xfId="31975" xr:uid="{F43F756C-6B11-43F6-864B-1FA0A15EB59F}"/>
    <cellStyle name="Comma 8 4 4" xfId="11796" xr:uid="{3BC948E0-F921-4F5A-A72B-0545A0951AA2}"/>
    <cellStyle name="Comma 8 4 4 2" xfId="17032" xr:uid="{98E106FA-B454-46F8-80BC-3443FBF89D09}"/>
    <cellStyle name="Comma 8 4 4 2 2" xfId="27498" xr:uid="{B2BDDC79-CF05-4529-955F-F1F5CFC843F5}"/>
    <cellStyle name="Comma 8 4 4 2 2 2" xfId="49167" xr:uid="{931D8C30-607C-4DCB-B823-088BB8D38A36}"/>
    <cellStyle name="Comma 8 4 4 2 3" xfId="38701" xr:uid="{AEE5D308-ED9E-4CB2-AF90-0AC17DE51F1E}"/>
    <cellStyle name="Comma 8 4 4 3" xfId="22266" xr:uid="{E00A63F6-C41C-478D-917C-C736680747DE}"/>
    <cellStyle name="Comma 8 4 4 3 2" xfId="43935" xr:uid="{CBEADA86-EFDE-49EE-A511-071C5A83F1E0}"/>
    <cellStyle name="Comma 8 4 4 4" xfId="33469" xr:uid="{CF163AE9-93B3-4E95-A861-1A322BD7C78A}"/>
    <cellStyle name="Comma 8 4 5" xfId="14039" xr:uid="{8DE5EFB8-9E75-4501-A905-0C2E1D9C222B}"/>
    <cellStyle name="Comma 8 4 5 2" xfId="19271" xr:uid="{38AECCBF-BB8D-491F-A244-5D554D6B996E}"/>
    <cellStyle name="Comma 8 4 5 2 2" xfId="29737" xr:uid="{B9854481-8262-4561-AF81-3E4E7DBB4B18}"/>
    <cellStyle name="Comma 8 4 5 2 2 2" xfId="51406" xr:uid="{B0E02A08-7AA8-4730-AB73-00AB00ECFBFB}"/>
    <cellStyle name="Comma 8 4 5 2 3" xfId="40940" xr:uid="{29617AB0-52B9-405F-A896-CDA62B207264}"/>
    <cellStyle name="Comma 8 4 5 3" xfId="24505" xr:uid="{88634C2D-F781-4644-A48C-ECDEAEBB80EB}"/>
    <cellStyle name="Comma 8 4 5 3 2" xfId="46174" xr:uid="{3F8862A6-B584-4AB1-AD62-6559E4EDDAC3}"/>
    <cellStyle name="Comma 8 4 5 4" xfId="35708" xr:uid="{60F72031-43B7-4D6A-8943-3CB710C10081}"/>
    <cellStyle name="Comma 8 4 6" xfId="14792" xr:uid="{67C0E43D-44B8-407F-8F89-E9BD8E361632}"/>
    <cellStyle name="Comma 8 4 6 2" xfId="25258" xr:uid="{E301F25C-49A0-4A21-BD4F-D9CF1A56A72E}"/>
    <cellStyle name="Comma 8 4 6 2 2" xfId="46927" xr:uid="{48D99E61-5489-4D1C-9147-D61400B3347E}"/>
    <cellStyle name="Comma 8 4 6 3" xfId="36461" xr:uid="{41FF8310-5156-4B1C-96B2-FB71D2B4E466}"/>
    <cellStyle name="Comma 8 4 7" xfId="20026" xr:uid="{F1195FE1-CC39-447B-9A92-B701BA8D3B8C}"/>
    <cellStyle name="Comma 8 4 7 2" xfId="41695" xr:uid="{9B5FFAB4-C6BE-44F9-881F-A8FEDD80B0FA}"/>
    <cellStyle name="Comma 8 4 8" xfId="31229" xr:uid="{85A02632-96FC-4FB4-BF78-10AD46E9A8A5}"/>
    <cellStyle name="Comma 8 5" xfId="13298" xr:uid="{CF5C0652-5110-434A-9F94-070FEC85F25F}"/>
    <cellStyle name="Comma 8 5 2" xfId="18530" xr:uid="{B76F14EC-90C6-4800-BCB4-3E5AFEADC160}"/>
    <cellStyle name="Comma 8 5 2 2" xfId="28996" xr:uid="{AD2A5BFD-F241-42ED-9E47-A36A1D017C45}"/>
    <cellStyle name="Comma 8 5 2 2 2" xfId="50665" xr:uid="{DDEE1EE0-2DDC-4F1F-9F82-B0D6E9883E1B}"/>
    <cellStyle name="Comma 8 5 2 3" xfId="40199" xr:uid="{99640CD6-1713-4ADB-A262-E6446DC1251D}"/>
    <cellStyle name="Comma 8 5 3" xfId="23764" xr:uid="{7479B1EB-759E-4380-83BD-86966792ACA3}"/>
    <cellStyle name="Comma 8 5 3 2" xfId="45433" xr:uid="{9E8873ED-40E5-44F0-AAAA-01D77B8F89B6}"/>
    <cellStyle name="Comma 8 5 4" xfId="34967" xr:uid="{83F9869D-CF14-4BE5-80BB-7A2C64A9E999}"/>
    <cellStyle name="Comma 8 6" xfId="30487" xr:uid="{5B680531-3B39-41E9-8A43-1532D0BB598A}"/>
    <cellStyle name="Comma 80" xfId="386" xr:uid="{00000000-0005-0000-0000-000028030000}"/>
    <cellStyle name="Comma 80 2" xfId="595" xr:uid="{00000000-0005-0000-0000-000029030000}"/>
    <cellStyle name="Comma 80 2 2" xfId="9349" xr:uid="{00000000-0005-0000-0000-00002A030000}"/>
    <cellStyle name="Comma 80 2 2 2" xfId="10098" xr:uid="{757FBA9E-E88A-473C-9FFE-E6C9F1ED39DB}"/>
    <cellStyle name="Comma 80 2 2 2 2" xfId="11607" xr:uid="{009E9BA1-AE61-4713-9077-85189ED60DB2}"/>
    <cellStyle name="Comma 80 2 2 2 2 2" xfId="13101" xr:uid="{BCD78A38-761B-4559-8DD7-83F70B6F46BE}"/>
    <cellStyle name="Comma 80 2 2 2 2 2 2" xfId="18337" xr:uid="{7CD9A5E1-6783-47AA-B7C6-5CD5EF1B97F8}"/>
    <cellStyle name="Comma 80 2 2 2 2 2 2 2" xfId="28803" xr:uid="{504BF345-1BFA-4358-ADAB-281BEE2A994F}"/>
    <cellStyle name="Comma 80 2 2 2 2 2 2 2 2" xfId="50472" xr:uid="{8412EA84-06BB-4756-B5FF-85341773A318}"/>
    <cellStyle name="Comma 80 2 2 2 2 2 2 3" xfId="40006" xr:uid="{82BBD7BE-0DEE-48DC-8E22-D69DA4A5B720}"/>
    <cellStyle name="Comma 80 2 2 2 2 2 3" xfId="23571" xr:uid="{77BC91E2-A7CA-40CD-9C19-27E57A33FCDB}"/>
    <cellStyle name="Comma 80 2 2 2 2 2 3 2" xfId="45240" xr:uid="{610EF7DB-E1F0-48CE-B919-28C527C3D753}"/>
    <cellStyle name="Comma 80 2 2 2 2 2 4" xfId="34774" xr:uid="{3B0B8153-7DDE-4EBB-B982-1F07E6F59574}"/>
    <cellStyle name="Comma 80 2 2 2 2 3" xfId="16843" xr:uid="{E6C8A6C0-2823-40E3-9F42-C5055940A704}"/>
    <cellStyle name="Comma 80 2 2 2 2 3 2" xfId="27309" xr:uid="{D167F4D5-62BF-42AA-B2DA-97584571D69E}"/>
    <cellStyle name="Comma 80 2 2 2 2 3 2 2" xfId="48978" xr:uid="{247E378D-A096-46B7-B4EE-96CBE39AC012}"/>
    <cellStyle name="Comma 80 2 2 2 2 3 3" xfId="38512" xr:uid="{C2E7CBD0-09EA-4610-AAD9-C1188B86C3C5}"/>
    <cellStyle name="Comma 80 2 2 2 2 4" xfId="22077" xr:uid="{8DEB6C52-52F3-4589-82E5-0F80BEBF2328}"/>
    <cellStyle name="Comma 80 2 2 2 2 4 2" xfId="43746" xr:uid="{47D6284A-CDD9-4127-9862-B7ADB9DB4C0B}"/>
    <cellStyle name="Comma 80 2 2 2 2 5" xfId="33280" xr:uid="{FBD64E49-1AAB-4713-92F2-0DEEB54EF518}"/>
    <cellStyle name="Comma 80 2 2 2 3" xfId="10860" xr:uid="{09F2FFE2-51C1-437B-85F2-A80F34BB352A}"/>
    <cellStyle name="Comma 80 2 2 2 3 2" xfId="16096" xr:uid="{B1D5A77C-C580-4AF4-B206-0FF2B35C062C}"/>
    <cellStyle name="Comma 80 2 2 2 3 2 2" xfId="26562" xr:uid="{9322FC73-3FF3-42AA-8F13-18A47F5E7F6C}"/>
    <cellStyle name="Comma 80 2 2 2 3 2 2 2" xfId="48231" xr:uid="{80FD4D99-7231-4753-A806-93E7B391FE37}"/>
    <cellStyle name="Comma 80 2 2 2 3 2 3" xfId="37765" xr:uid="{3EB2861B-895E-451B-89B6-BD8EC5EEDC8D}"/>
    <cellStyle name="Comma 80 2 2 2 3 3" xfId="21330" xr:uid="{EFFE0C45-DA7A-410B-8D3A-AC2B0CACA930}"/>
    <cellStyle name="Comma 80 2 2 2 3 3 2" xfId="42999" xr:uid="{C3248528-E3FC-40AB-963C-A3DF73BCAC1B}"/>
    <cellStyle name="Comma 80 2 2 2 3 4" xfId="32533" xr:uid="{4772EC46-B3C0-4A17-B288-40BA6C65A76B}"/>
    <cellStyle name="Comma 80 2 2 2 4" xfId="12354" xr:uid="{D02C5710-F4DC-4EA8-BCF4-DC98B428D164}"/>
    <cellStyle name="Comma 80 2 2 2 4 2" xfId="17590" xr:uid="{94B971EC-B316-4196-B564-ECE270583969}"/>
    <cellStyle name="Comma 80 2 2 2 4 2 2" xfId="28056" xr:uid="{BC2264D4-C275-4AD9-8E86-7B3C6B30C06E}"/>
    <cellStyle name="Comma 80 2 2 2 4 2 2 2" xfId="49725" xr:uid="{189A79F4-970A-4BE5-B651-F01C585759DC}"/>
    <cellStyle name="Comma 80 2 2 2 4 2 3" xfId="39259" xr:uid="{006E2D87-40BF-4C10-B158-11190C587E84}"/>
    <cellStyle name="Comma 80 2 2 2 4 3" xfId="22824" xr:uid="{D7EEE779-AEAC-4A59-B477-3EF05643CFF6}"/>
    <cellStyle name="Comma 80 2 2 2 4 3 2" xfId="44493" xr:uid="{FB59FEF7-2068-4B2B-AA42-11812827AD0F}"/>
    <cellStyle name="Comma 80 2 2 2 4 4" xfId="34027" xr:uid="{409F09B7-37C0-4E71-A573-F50F570D6948}"/>
    <cellStyle name="Comma 80 2 2 2 5" xfId="14597" xr:uid="{1E3015C6-A30A-4702-8999-570E033DA7B2}"/>
    <cellStyle name="Comma 80 2 2 2 5 2" xfId="19829" xr:uid="{038F0885-6A5B-4497-B231-F65AF8D3E4E4}"/>
    <cellStyle name="Comma 80 2 2 2 5 2 2" xfId="30295" xr:uid="{A2595DC2-7231-4F36-9423-06DC812DEBA2}"/>
    <cellStyle name="Comma 80 2 2 2 5 2 2 2" xfId="51964" xr:uid="{C970C358-61BD-450F-B95D-48C1CB3B7BA6}"/>
    <cellStyle name="Comma 80 2 2 2 5 2 3" xfId="41498" xr:uid="{6E1CD6D7-0B49-4FCD-9EBB-5100F7AC3A7D}"/>
    <cellStyle name="Comma 80 2 2 2 5 3" xfId="25063" xr:uid="{C103753F-388B-43D9-B050-E6B23C95BE48}"/>
    <cellStyle name="Comma 80 2 2 2 5 3 2" xfId="46732" xr:uid="{465B19BD-A6D3-4E19-B517-A9A639F085BD}"/>
    <cellStyle name="Comma 80 2 2 2 5 4" xfId="36266" xr:uid="{6B6337C4-C0DF-4558-B8E2-4DF75F58D645}"/>
    <cellStyle name="Comma 80 2 2 2 6" xfId="15350" xr:uid="{494113B7-68E4-4A94-9DEA-34AA6447E8F4}"/>
    <cellStyle name="Comma 80 2 2 2 6 2" xfId="25816" xr:uid="{C145C598-CBB0-49E6-969B-490D5B398C10}"/>
    <cellStyle name="Comma 80 2 2 2 6 2 2" xfId="47485" xr:uid="{82368964-E7A2-4A43-B212-C29C30DBC0E0}"/>
    <cellStyle name="Comma 80 2 2 2 6 3" xfId="37019" xr:uid="{9A156FB6-8EF5-4980-914D-37C17B64716C}"/>
    <cellStyle name="Comma 80 2 2 2 7" xfId="20584" xr:uid="{B85562A8-ED2B-4765-BF6E-E2185A8BB132}"/>
    <cellStyle name="Comma 80 2 2 2 7 2" xfId="42253" xr:uid="{8008936E-B58A-4775-89CD-77E845C38407}"/>
    <cellStyle name="Comma 80 2 2 2 8" xfId="31787" xr:uid="{CDE5C194-3E53-498E-A7B6-1134CBEC21D8}"/>
    <cellStyle name="Comma 80 2 2 3" xfId="13852" xr:uid="{5EF85BC7-4E2A-414E-A4E5-F96D1AE5E207}"/>
    <cellStyle name="Comma 80 2 2 3 2" xfId="19084" xr:uid="{A8C8F27D-0F12-4792-AFD4-BACFCFE9B95C}"/>
    <cellStyle name="Comma 80 2 2 3 2 2" xfId="29550" xr:uid="{DA2ED489-084A-4211-A2AF-65F386AB6219}"/>
    <cellStyle name="Comma 80 2 2 3 2 2 2" xfId="51219" xr:uid="{74589F7A-1A8D-407A-A3A2-F543006AB355}"/>
    <cellStyle name="Comma 80 2 2 3 2 3" xfId="40753" xr:uid="{525AA3F3-1C05-4D22-B418-518839A542B9}"/>
    <cellStyle name="Comma 80 2 2 3 3" xfId="24318" xr:uid="{36811FD2-759B-46E2-BBF4-B68E5E68F0CB}"/>
    <cellStyle name="Comma 80 2 2 3 3 2" xfId="45987" xr:uid="{0C2DCDA7-0118-466C-9BB1-A7F5C2C4C85E}"/>
    <cellStyle name="Comma 80 2 2 3 4" xfId="35521" xr:uid="{DC8654B8-6261-4325-8B19-C9C9D587E8A9}"/>
    <cellStyle name="Comma 80 2 2 4" xfId="31042" xr:uid="{0218CFE6-1C23-4A55-BD15-1C0BBB4AB464}"/>
    <cellStyle name="Comma 80 2 3" xfId="9724" xr:uid="{47CB4747-88BB-4477-B9A5-BDA808F5006A}"/>
    <cellStyle name="Comma 80 2 3 2" xfId="11233" xr:uid="{F7FB3794-37DB-4226-B950-8B402869A11C}"/>
    <cellStyle name="Comma 80 2 3 2 2" xfId="12727" xr:uid="{38AE612F-CACD-4CEA-858F-E69D86793529}"/>
    <cellStyle name="Comma 80 2 3 2 2 2" xfId="17963" xr:uid="{40067630-F97E-4FA0-9BC9-3076FA0553EA}"/>
    <cellStyle name="Comma 80 2 3 2 2 2 2" xfId="28429" xr:uid="{DAB02243-FDA2-41DE-BECB-9464E65C843E}"/>
    <cellStyle name="Comma 80 2 3 2 2 2 2 2" xfId="50098" xr:uid="{361DE9B9-5CB0-44B6-8A59-2E5F6F89E1B9}"/>
    <cellStyle name="Comma 80 2 3 2 2 2 3" xfId="39632" xr:uid="{C0E3C503-88FC-4B4C-A995-6170363467EF}"/>
    <cellStyle name="Comma 80 2 3 2 2 3" xfId="23197" xr:uid="{B2AAA265-54E3-45E3-A94F-C59E4A426635}"/>
    <cellStyle name="Comma 80 2 3 2 2 3 2" xfId="44866" xr:uid="{8B100603-8EF9-4B53-9BA7-77D64CC02141}"/>
    <cellStyle name="Comma 80 2 3 2 2 4" xfId="34400" xr:uid="{8565957B-76E5-47D2-8697-17F9421CBA11}"/>
    <cellStyle name="Comma 80 2 3 2 3" xfId="16469" xr:uid="{118CEA7C-57CE-485E-84EA-55C240A7D291}"/>
    <cellStyle name="Comma 80 2 3 2 3 2" xfId="26935" xr:uid="{643DCF92-64F1-4FB4-8C13-10F9230423FA}"/>
    <cellStyle name="Comma 80 2 3 2 3 2 2" xfId="48604" xr:uid="{4A524F61-CAE5-4642-B0FC-0DCAE56DD72F}"/>
    <cellStyle name="Comma 80 2 3 2 3 3" xfId="38138" xr:uid="{88AD8F33-E1B8-4B7A-B2A7-0E3432B997AD}"/>
    <cellStyle name="Comma 80 2 3 2 4" xfId="21703" xr:uid="{75FBD304-1C84-412A-A1D1-6F3C3A4004A3}"/>
    <cellStyle name="Comma 80 2 3 2 4 2" xfId="43372" xr:uid="{4444C133-9675-4AC3-BCBD-A20D10D4DD96}"/>
    <cellStyle name="Comma 80 2 3 2 5" xfId="32906" xr:uid="{AEBADC3F-7B1A-4138-A31C-A6F624B5FE5A}"/>
    <cellStyle name="Comma 80 2 3 3" xfId="10486" xr:uid="{C0BBB22A-D833-43A7-84F8-A60B320170CA}"/>
    <cellStyle name="Comma 80 2 3 3 2" xfId="15722" xr:uid="{7A334DE0-FDC0-4784-9F03-1DC26C466085}"/>
    <cellStyle name="Comma 80 2 3 3 2 2" xfId="26188" xr:uid="{A1EEB390-3E53-496E-B397-38A493DD8972}"/>
    <cellStyle name="Comma 80 2 3 3 2 2 2" xfId="47857" xr:uid="{99E090B7-8267-4F6D-B19A-A2F7AE79E4A9}"/>
    <cellStyle name="Comma 80 2 3 3 2 3" xfId="37391" xr:uid="{04AA6B2D-467D-4EA7-BAE9-CB321AB49CDF}"/>
    <cellStyle name="Comma 80 2 3 3 3" xfId="20956" xr:uid="{064BD95E-77E5-488C-A681-BCA802A4F313}"/>
    <cellStyle name="Comma 80 2 3 3 3 2" xfId="42625" xr:uid="{0D58DAC0-A390-4FA3-B459-C2C48AD947B8}"/>
    <cellStyle name="Comma 80 2 3 3 4" xfId="32159" xr:uid="{16642972-5102-4444-9B12-C9A90835F915}"/>
    <cellStyle name="Comma 80 2 3 4" xfId="11980" xr:uid="{347ED095-EA89-4CE9-AFF9-E8667F85279F}"/>
    <cellStyle name="Comma 80 2 3 4 2" xfId="17216" xr:uid="{87E59DDC-9605-4751-A605-5C52BB6B9600}"/>
    <cellStyle name="Comma 80 2 3 4 2 2" xfId="27682" xr:uid="{C9AAAA18-78B7-45C9-ADAD-253521A5C599}"/>
    <cellStyle name="Comma 80 2 3 4 2 2 2" xfId="49351" xr:uid="{8E4DB54E-931C-4E22-85F3-5ADB31C3BEF7}"/>
    <cellStyle name="Comma 80 2 3 4 2 3" xfId="38885" xr:uid="{54C79402-F2B7-4235-8796-43D22C8EF2F0}"/>
    <cellStyle name="Comma 80 2 3 4 3" xfId="22450" xr:uid="{4F13BCF6-3BE5-446D-8E19-042B71A13A56}"/>
    <cellStyle name="Comma 80 2 3 4 3 2" xfId="44119" xr:uid="{35C1A2AD-9405-4CD5-9924-A5D816013C0C}"/>
    <cellStyle name="Comma 80 2 3 4 4" xfId="33653" xr:uid="{2E9A78BB-5CD4-40A2-AF39-4AE6CDAEE17F}"/>
    <cellStyle name="Comma 80 2 3 5" xfId="14223" xr:uid="{A3255F3E-61B6-4CEA-BF8E-92FABFC00CC8}"/>
    <cellStyle name="Comma 80 2 3 5 2" xfId="19455" xr:uid="{482FFEAA-412D-4D05-B605-DDED8722E8E7}"/>
    <cellStyle name="Comma 80 2 3 5 2 2" xfId="29921" xr:uid="{2FA7C934-06E5-47C4-8FA7-8BF3FB0800FE}"/>
    <cellStyle name="Comma 80 2 3 5 2 2 2" xfId="51590" xr:uid="{0CF4576B-4106-42F7-89E0-F7DD8343058D}"/>
    <cellStyle name="Comma 80 2 3 5 2 3" xfId="41124" xr:uid="{1D3663F0-6BBA-41AD-A93A-272F9693B96C}"/>
    <cellStyle name="Comma 80 2 3 5 3" xfId="24689" xr:uid="{075F83C1-4246-4383-BFBE-086AF7E32BB2}"/>
    <cellStyle name="Comma 80 2 3 5 3 2" xfId="46358" xr:uid="{A88D255D-FA70-44CA-B928-779941BE5C3E}"/>
    <cellStyle name="Comma 80 2 3 5 4" xfId="35892" xr:uid="{0455E460-660F-4E4A-92A4-0CAEB66D7D48}"/>
    <cellStyle name="Comma 80 2 3 6" xfId="14976" xr:uid="{31329670-5E11-410F-8005-A749B9A995F9}"/>
    <cellStyle name="Comma 80 2 3 6 2" xfId="25442" xr:uid="{CD0AE929-8833-4EF0-8C50-D1EACF6F705A}"/>
    <cellStyle name="Comma 80 2 3 6 2 2" xfId="47111" xr:uid="{E4CE26C0-B1A7-4443-B200-1DFED1E094BA}"/>
    <cellStyle name="Comma 80 2 3 6 3" xfId="36645" xr:uid="{B6E6F3B3-DB91-4E0A-A8C6-A3CAAA7CCA33}"/>
    <cellStyle name="Comma 80 2 3 7" xfId="20210" xr:uid="{C8B68DE0-09C2-4AAE-98FE-082E1494D97A}"/>
    <cellStyle name="Comma 80 2 3 7 2" xfId="41879" xr:uid="{3025A4DB-0A8C-4283-8D67-DD13DDF6DC9B}"/>
    <cellStyle name="Comma 80 2 3 8" xfId="31413" xr:uid="{A3FB438B-D11E-48CB-97ED-F62DD9517D23}"/>
    <cellStyle name="Comma 80 2 4" xfId="13481" xr:uid="{59037F61-8A83-4A6B-8438-66BAD1AC8E00}"/>
    <cellStyle name="Comma 80 2 4 2" xfId="18713" xr:uid="{66E1E6C7-F13B-4372-9EE0-10E8C11108C6}"/>
    <cellStyle name="Comma 80 2 4 2 2" xfId="29179" xr:uid="{BED2DF1D-CB08-42D4-8913-6C497B3F35FF}"/>
    <cellStyle name="Comma 80 2 4 2 2 2" xfId="50848" xr:uid="{82CFDB16-35D2-44DF-8EF8-508E9D6D8C99}"/>
    <cellStyle name="Comma 80 2 4 2 3" xfId="40382" xr:uid="{CD4C206C-176F-4A19-8C78-3BE76DFDD4D0}"/>
    <cellStyle name="Comma 80 2 4 3" xfId="23947" xr:uid="{4BD7B4C9-81D7-4E5F-9D69-F63DA8298469}"/>
    <cellStyle name="Comma 80 2 4 3 2" xfId="45616" xr:uid="{17F49DCF-3305-4832-BEB5-AECA885425F8}"/>
    <cellStyle name="Comma 80 2 4 4" xfId="35150" xr:uid="{5EEA8913-B186-44BB-A675-C51CDE0F28D0}"/>
    <cellStyle name="Comma 80 2 5" xfId="30671" xr:uid="{7BAAAE92-4359-4F2C-94F7-E5D3F5A91289}"/>
    <cellStyle name="Comma 80 3" xfId="9247" xr:uid="{00000000-0005-0000-0000-00002B030000}"/>
    <cellStyle name="Comma 80 3 2" xfId="9996" xr:uid="{D1C99C96-9B97-45B9-AD40-D4915FDF715C}"/>
    <cellStyle name="Comma 80 3 2 2" xfId="11505" xr:uid="{D344DF23-AFA2-409C-8E8B-2C0AD6F27D96}"/>
    <cellStyle name="Comma 80 3 2 2 2" xfId="12999" xr:uid="{378F9777-6427-41F4-B270-2B75AF7582D6}"/>
    <cellStyle name="Comma 80 3 2 2 2 2" xfId="18235" xr:uid="{5098C031-4D99-437A-90A7-9841EB2773C6}"/>
    <cellStyle name="Comma 80 3 2 2 2 2 2" xfId="28701" xr:uid="{C0D84FC2-88FC-4C26-8034-14CE4BDDE00B}"/>
    <cellStyle name="Comma 80 3 2 2 2 2 2 2" xfId="50370" xr:uid="{6A6AB8E3-338E-4D70-ABE5-811789D4994F}"/>
    <cellStyle name="Comma 80 3 2 2 2 2 3" xfId="39904" xr:uid="{40707F05-F6FE-4013-99A0-E025FB64173F}"/>
    <cellStyle name="Comma 80 3 2 2 2 3" xfId="23469" xr:uid="{89990CEE-67FC-478A-AD91-74440B11D427}"/>
    <cellStyle name="Comma 80 3 2 2 2 3 2" xfId="45138" xr:uid="{B090C4CE-0CD4-43B1-A953-F5340BAC1222}"/>
    <cellStyle name="Comma 80 3 2 2 2 4" xfId="34672" xr:uid="{703DF3AB-B65A-4F7E-8102-246A631C8BEB}"/>
    <cellStyle name="Comma 80 3 2 2 3" xfId="16741" xr:uid="{ABD8416C-F35C-4CF5-A7A5-502163F2AE59}"/>
    <cellStyle name="Comma 80 3 2 2 3 2" xfId="27207" xr:uid="{5217A55B-B226-481B-AB84-B5A70DAAB2D1}"/>
    <cellStyle name="Comma 80 3 2 2 3 2 2" xfId="48876" xr:uid="{D42616C9-1CAC-4F81-9ABD-1C001E60705D}"/>
    <cellStyle name="Comma 80 3 2 2 3 3" xfId="38410" xr:uid="{4662ACBB-31B4-43D3-B678-ABF00292C865}"/>
    <cellStyle name="Comma 80 3 2 2 4" xfId="21975" xr:uid="{306F5DEC-9A8B-4A03-9FED-9C6C9E7689BF}"/>
    <cellStyle name="Comma 80 3 2 2 4 2" xfId="43644" xr:uid="{49EBACAF-BA1F-459A-AC21-7265B6D55B94}"/>
    <cellStyle name="Comma 80 3 2 2 5" xfId="33178" xr:uid="{EFEEA284-E157-4FDA-B530-DEDB1D9D9FA0}"/>
    <cellStyle name="Comma 80 3 2 3" xfId="10758" xr:uid="{B9D2086B-FBAA-41B3-AD5C-7DEB0A64D4D7}"/>
    <cellStyle name="Comma 80 3 2 3 2" xfId="15994" xr:uid="{4F77A01E-DF41-45A2-9F93-1AE89E35AA5C}"/>
    <cellStyle name="Comma 80 3 2 3 2 2" xfId="26460" xr:uid="{7F310ABF-F3A7-476F-848F-C8A325EC9218}"/>
    <cellStyle name="Comma 80 3 2 3 2 2 2" xfId="48129" xr:uid="{25F7E152-7CCF-4B6D-B3BA-3B43FB14FD85}"/>
    <cellStyle name="Comma 80 3 2 3 2 3" xfId="37663" xr:uid="{59D8F340-68D1-4A5B-8F01-60CFF96E5197}"/>
    <cellStyle name="Comma 80 3 2 3 3" xfId="21228" xr:uid="{2880B4B4-E225-44BF-9F21-182D1779E477}"/>
    <cellStyle name="Comma 80 3 2 3 3 2" xfId="42897" xr:uid="{8FF924B9-FEE3-47FC-B6A8-4E6AED8D4EDA}"/>
    <cellStyle name="Comma 80 3 2 3 4" xfId="32431" xr:uid="{3C30E11E-FE72-458F-B0DF-C3AF25D521FD}"/>
    <cellStyle name="Comma 80 3 2 4" xfId="12252" xr:uid="{52B88048-BD96-4C83-A9EF-8B026454F2FD}"/>
    <cellStyle name="Comma 80 3 2 4 2" xfId="17488" xr:uid="{9DC7A035-5735-41F1-B4AA-4805EFA4F32D}"/>
    <cellStyle name="Comma 80 3 2 4 2 2" xfId="27954" xr:uid="{21FA8AD3-CE66-45FD-AAE8-7DE48DFD882C}"/>
    <cellStyle name="Comma 80 3 2 4 2 2 2" xfId="49623" xr:uid="{446AFE59-FE3F-48FC-B2EC-930505CA9E27}"/>
    <cellStyle name="Comma 80 3 2 4 2 3" xfId="39157" xr:uid="{747505B5-2A97-494E-B1DB-DD973A48ADEA}"/>
    <cellStyle name="Comma 80 3 2 4 3" xfId="22722" xr:uid="{299691DE-0729-4F2B-A7B1-97EED943C740}"/>
    <cellStyle name="Comma 80 3 2 4 3 2" xfId="44391" xr:uid="{7373C2CD-FE24-47ED-9692-B4495D1C7A10}"/>
    <cellStyle name="Comma 80 3 2 4 4" xfId="33925" xr:uid="{2E9121BD-C513-4F52-ABE9-17FE652EB269}"/>
    <cellStyle name="Comma 80 3 2 5" xfId="14495" xr:uid="{7AD5D0D0-9106-4EAC-9E8B-E2C4595A8C28}"/>
    <cellStyle name="Comma 80 3 2 5 2" xfId="19727" xr:uid="{93ADAD6C-21E1-49DE-86F6-1EFE983BCCD3}"/>
    <cellStyle name="Comma 80 3 2 5 2 2" xfId="30193" xr:uid="{B0D1E4FB-8933-42F9-97AA-304B8674995B}"/>
    <cellStyle name="Comma 80 3 2 5 2 2 2" xfId="51862" xr:uid="{E02FF0D2-FA24-47F0-A88B-126F236346FA}"/>
    <cellStyle name="Comma 80 3 2 5 2 3" xfId="41396" xr:uid="{A516948A-AFD7-460B-B5A0-AD8FC25D9299}"/>
    <cellStyle name="Comma 80 3 2 5 3" xfId="24961" xr:uid="{C0132AC9-74B6-4C37-874D-C8D4B4E07F72}"/>
    <cellStyle name="Comma 80 3 2 5 3 2" xfId="46630" xr:uid="{04BAE223-5D09-4647-9682-0EEAF5A900B7}"/>
    <cellStyle name="Comma 80 3 2 5 4" xfId="36164" xr:uid="{0BC883F8-2BDD-4ED4-8B71-A959B4A82A4B}"/>
    <cellStyle name="Comma 80 3 2 6" xfId="15248" xr:uid="{9047D2A9-253C-473E-B56C-E7E6A9EEE837}"/>
    <cellStyle name="Comma 80 3 2 6 2" xfId="25714" xr:uid="{363696ED-F4CB-4789-A870-804AABBE2E9F}"/>
    <cellStyle name="Comma 80 3 2 6 2 2" xfId="47383" xr:uid="{1652562B-B4A0-491E-A7FB-967EA155766E}"/>
    <cellStyle name="Comma 80 3 2 6 3" xfId="36917" xr:uid="{4FF745EA-2E25-428D-B18A-012E00327EEE}"/>
    <cellStyle name="Comma 80 3 2 7" xfId="20482" xr:uid="{639EBFDC-FE7E-4CB5-B931-FB26DC27645B}"/>
    <cellStyle name="Comma 80 3 2 7 2" xfId="42151" xr:uid="{2EC7E0B3-CAAF-4F10-853E-746650049DD8}"/>
    <cellStyle name="Comma 80 3 2 8" xfId="31685" xr:uid="{4D084F42-C72B-4C75-BC2A-CF8169FA7FC9}"/>
    <cellStyle name="Comma 80 3 3" xfId="13750" xr:uid="{9F138D8D-D726-4B17-8797-24DF45FAABBD}"/>
    <cellStyle name="Comma 80 3 3 2" xfId="18982" xr:uid="{FE26AFA8-3C6E-4ED4-BCB1-16E96BD46772}"/>
    <cellStyle name="Comma 80 3 3 2 2" xfId="29448" xr:uid="{39AC3D6A-5A37-435E-A008-0CCA8C3A10EF}"/>
    <cellStyle name="Comma 80 3 3 2 2 2" xfId="51117" xr:uid="{C4254AA2-5A15-4720-BB3A-C809417704B9}"/>
    <cellStyle name="Comma 80 3 3 2 3" xfId="40651" xr:uid="{39293379-9449-490C-9371-9226FDD32439}"/>
    <cellStyle name="Comma 80 3 3 3" xfId="24216" xr:uid="{06E87F26-0115-47D0-A13D-3632858E1F17}"/>
    <cellStyle name="Comma 80 3 3 3 2" xfId="45885" xr:uid="{82955516-9BEE-4E22-9F13-4DD75D333EB8}"/>
    <cellStyle name="Comma 80 3 3 4" xfId="35419" xr:uid="{1F835428-DE7C-4C50-B7C8-21BA592C47E0}"/>
    <cellStyle name="Comma 80 3 4" xfId="30940" xr:uid="{DD9D899D-1807-42C2-8713-8B08833A1781}"/>
    <cellStyle name="Comma 80 4" xfId="9622" xr:uid="{B2FFCC06-B317-412E-84A7-5831C4848872}"/>
    <cellStyle name="Comma 80 4 2" xfId="11131" xr:uid="{1F145084-90AC-4898-8A84-4E6ACB1062B4}"/>
    <cellStyle name="Comma 80 4 2 2" xfId="12625" xr:uid="{E3160332-180C-4D3E-AFDA-90CE9B36CEAC}"/>
    <cellStyle name="Comma 80 4 2 2 2" xfId="17861" xr:uid="{28410D2A-A3A9-47E5-BA0F-734DFDA4FBF9}"/>
    <cellStyle name="Comma 80 4 2 2 2 2" xfId="28327" xr:uid="{1513815D-EAA9-4029-9648-D0793860F7B7}"/>
    <cellStyle name="Comma 80 4 2 2 2 2 2" xfId="49996" xr:uid="{BEB59E7B-68AB-4E47-8CC3-64615E07A200}"/>
    <cellStyle name="Comma 80 4 2 2 2 3" xfId="39530" xr:uid="{5CAFE60A-B1F8-4E11-B0EF-15B071487662}"/>
    <cellStyle name="Comma 80 4 2 2 3" xfId="23095" xr:uid="{C4170C79-6CCF-4CCC-B25A-F291C99DE77C}"/>
    <cellStyle name="Comma 80 4 2 2 3 2" xfId="44764" xr:uid="{7864FC75-764D-40DF-B595-9A3548B6D297}"/>
    <cellStyle name="Comma 80 4 2 2 4" xfId="34298" xr:uid="{47FE2A24-8BD7-4CD6-99EC-E464753D21BD}"/>
    <cellStyle name="Comma 80 4 2 3" xfId="16367" xr:uid="{3C31991C-7EBA-4690-B19C-7040E9197310}"/>
    <cellStyle name="Comma 80 4 2 3 2" xfId="26833" xr:uid="{FA2A6098-8828-41A8-ABC1-091F63526F99}"/>
    <cellStyle name="Comma 80 4 2 3 2 2" xfId="48502" xr:uid="{43E28C10-F5E2-461B-A643-231A142D3259}"/>
    <cellStyle name="Comma 80 4 2 3 3" xfId="38036" xr:uid="{A8B435FA-C986-458D-B306-58478792E9EE}"/>
    <cellStyle name="Comma 80 4 2 4" xfId="21601" xr:uid="{C502F88A-9900-414B-B6E8-1385FC3EBCE4}"/>
    <cellStyle name="Comma 80 4 2 4 2" xfId="43270" xr:uid="{D4DD8EFB-9E41-4773-943A-1F39CBD68B86}"/>
    <cellStyle name="Comma 80 4 2 5" xfId="32804" xr:uid="{29C10D68-EAC2-4345-9ED6-D138B10BBED6}"/>
    <cellStyle name="Comma 80 4 3" xfId="10384" xr:uid="{19FD6592-6A29-46A8-B75E-8AEAC2880C34}"/>
    <cellStyle name="Comma 80 4 3 2" xfId="15620" xr:uid="{C21AD064-24BE-4E43-B387-F9473A05AEE9}"/>
    <cellStyle name="Comma 80 4 3 2 2" xfId="26086" xr:uid="{85F0DEE4-358A-435B-907D-A2D82539E3D2}"/>
    <cellStyle name="Comma 80 4 3 2 2 2" xfId="47755" xr:uid="{5D817BB6-84F9-4E77-827E-6E30A59E7BB0}"/>
    <cellStyle name="Comma 80 4 3 2 3" xfId="37289" xr:uid="{5EFFD228-63EE-4248-A172-1FABFD04D434}"/>
    <cellStyle name="Comma 80 4 3 3" xfId="20854" xr:uid="{55D60F55-0BCC-4B67-9EA1-2B3BB6950CC1}"/>
    <cellStyle name="Comma 80 4 3 3 2" xfId="42523" xr:uid="{9F8AE546-AB2B-4935-82DC-BA71B732976A}"/>
    <cellStyle name="Comma 80 4 3 4" xfId="32057" xr:uid="{9610AC20-2166-4D4E-8FE9-24DCC3500118}"/>
    <cellStyle name="Comma 80 4 4" xfId="11878" xr:uid="{6CD562BC-8C76-40BB-B45B-7DBBB37FA8FA}"/>
    <cellStyle name="Comma 80 4 4 2" xfId="17114" xr:uid="{E664357F-69F8-4FDA-B57C-50377D3D70E1}"/>
    <cellStyle name="Comma 80 4 4 2 2" xfId="27580" xr:uid="{C6DE1E2E-DC36-4F71-9FF3-1EA4D7A30ED7}"/>
    <cellStyle name="Comma 80 4 4 2 2 2" xfId="49249" xr:uid="{1DD96DB6-8DD6-404F-B347-E3CD31BE0057}"/>
    <cellStyle name="Comma 80 4 4 2 3" xfId="38783" xr:uid="{24D32BF3-402D-471E-8382-8F46D0AAAA4D}"/>
    <cellStyle name="Comma 80 4 4 3" xfId="22348" xr:uid="{5F3C1B98-CEAB-437D-9AC8-D9C1E42632AF}"/>
    <cellStyle name="Comma 80 4 4 3 2" xfId="44017" xr:uid="{3AABF56F-A33A-45B5-963B-09AFE56580DC}"/>
    <cellStyle name="Comma 80 4 4 4" xfId="33551" xr:uid="{74BD4B10-7159-4DF7-8BD4-4A365A3B9313}"/>
    <cellStyle name="Comma 80 4 5" xfId="14121" xr:uid="{BAFBCC2D-A149-4BD4-933E-4F7BC4D3CC5C}"/>
    <cellStyle name="Comma 80 4 5 2" xfId="19353" xr:uid="{64FC1594-48CE-44F4-8D32-565590743D99}"/>
    <cellStyle name="Comma 80 4 5 2 2" xfId="29819" xr:uid="{C66F882B-EAF9-4468-89F2-CB545A93F33E}"/>
    <cellStyle name="Comma 80 4 5 2 2 2" xfId="51488" xr:uid="{C8389F14-6CCD-4FEE-BBD7-93486280DF44}"/>
    <cellStyle name="Comma 80 4 5 2 3" xfId="41022" xr:uid="{3EC6AB41-E1B7-444F-9583-0BC49B0DB61F}"/>
    <cellStyle name="Comma 80 4 5 3" xfId="24587" xr:uid="{86370459-7217-45B4-A68A-3821B0BFE787}"/>
    <cellStyle name="Comma 80 4 5 3 2" xfId="46256" xr:uid="{F03FEAA2-080F-4727-A2D1-9E35D08F4F71}"/>
    <cellStyle name="Comma 80 4 5 4" xfId="35790" xr:uid="{DDA5330F-3A66-4C11-A89E-E02D01C35143}"/>
    <cellStyle name="Comma 80 4 6" xfId="14874" xr:uid="{D7A47D11-0F81-40C3-84B6-2DF732268C7B}"/>
    <cellStyle name="Comma 80 4 6 2" xfId="25340" xr:uid="{09C57F7A-5940-457B-819D-9AA2FEED7FF9}"/>
    <cellStyle name="Comma 80 4 6 2 2" xfId="47009" xr:uid="{76E07384-C621-423F-B797-57895290DD97}"/>
    <cellStyle name="Comma 80 4 6 3" xfId="36543" xr:uid="{2B557C2F-B5A4-4D33-AAD1-766C8F0CCF8E}"/>
    <cellStyle name="Comma 80 4 7" xfId="20108" xr:uid="{3389B599-B0E9-4896-8918-F7C4221F5650}"/>
    <cellStyle name="Comma 80 4 7 2" xfId="41777" xr:uid="{CF73B866-5116-48BB-AF6D-C45E61FF31B1}"/>
    <cellStyle name="Comma 80 4 8" xfId="31311" xr:uid="{25C8A7D2-45B8-473A-AC6B-CDBB88CE2550}"/>
    <cellStyle name="Comma 80 5" xfId="13379" xr:uid="{004B8092-5986-4723-8D31-D5FA73F5D8F7}"/>
    <cellStyle name="Comma 80 5 2" xfId="18611" xr:uid="{3DBD027C-8F39-4F04-BB61-75BBC52400DF}"/>
    <cellStyle name="Comma 80 5 2 2" xfId="29077" xr:uid="{02D6E05F-973A-4CAE-99A3-96C97B3C8B10}"/>
    <cellStyle name="Comma 80 5 2 2 2" xfId="50746" xr:uid="{F3493FD6-D4DD-4F8C-BB07-3792EBF63DC3}"/>
    <cellStyle name="Comma 80 5 2 3" xfId="40280" xr:uid="{8354A0E2-A65F-42F8-9060-92F684D9DB9D}"/>
    <cellStyle name="Comma 80 5 3" xfId="23845" xr:uid="{555049F9-5A6F-420A-8B06-B21D107BA3A6}"/>
    <cellStyle name="Comma 80 5 3 2" xfId="45514" xr:uid="{3205117C-625D-48DA-86FB-8CBBD62B6A8F}"/>
    <cellStyle name="Comma 80 5 4" xfId="35048" xr:uid="{FCBFF6FB-AAE1-4BCC-96B2-A8D2AA88DF7E}"/>
    <cellStyle name="Comma 80 6" xfId="30569" xr:uid="{0D82D060-F12D-4DB2-9951-63F850B5A9DF}"/>
    <cellStyle name="Comma 81" xfId="381" xr:uid="{00000000-0005-0000-0000-00002C030000}"/>
    <cellStyle name="Comma 81 2" xfId="596" xr:uid="{00000000-0005-0000-0000-00002D030000}"/>
    <cellStyle name="Comma 81 2 2" xfId="9350" xr:uid="{00000000-0005-0000-0000-00002E030000}"/>
    <cellStyle name="Comma 81 2 2 2" xfId="10099" xr:uid="{B6A29762-5F79-4FCE-BE4F-48E2701ECFB9}"/>
    <cellStyle name="Comma 81 2 2 2 2" xfId="11608" xr:uid="{9CFA4EBE-2280-400D-B330-5C4FD74C5863}"/>
    <cellStyle name="Comma 81 2 2 2 2 2" xfId="13102" xr:uid="{38EEA4C4-7F05-404C-91E4-58BD4C5A8205}"/>
    <cellStyle name="Comma 81 2 2 2 2 2 2" xfId="18338" xr:uid="{17E6E59F-EA34-4453-AF17-D2FBE4AA6D90}"/>
    <cellStyle name="Comma 81 2 2 2 2 2 2 2" xfId="28804" xr:uid="{03CE6622-4E68-4808-9C8B-F1BD34B48B6F}"/>
    <cellStyle name="Comma 81 2 2 2 2 2 2 2 2" xfId="50473" xr:uid="{914A991A-DBB7-4EC4-AEE4-B6C60546B102}"/>
    <cellStyle name="Comma 81 2 2 2 2 2 2 3" xfId="40007" xr:uid="{7ACA7317-809B-4D4C-8BE2-36A807DD0DD5}"/>
    <cellStyle name="Comma 81 2 2 2 2 2 3" xfId="23572" xr:uid="{7AF78B83-58B9-469E-9E81-DF43C8C594DD}"/>
    <cellStyle name="Comma 81 2 2 2 2 2 3 2" xfId="45241" xr:uid="{8EBC2135-C92D-44E3-ACB1-2FFE6F95F666}"/>
    <cellStyle name="Comma 81 2 2 2 2 2 4" xfId="34775" xr:uid="{C57498A0-9731-4820-A48C-176AD4380778}"/>
    <cellStyle name="Comma 81 2 2 2 2 3" xfId="16844" xr:uid="{A406D663-4099-4DCE-92E6-190F67F20C3C}"/>
    <cellStyle name="Comma 81 2 2 2 2 3 2" xfId="27310" xr:uid="{C1DB4144-5CC2-4E06-B851-C9C4F669C9D2}"/>
    <cellStyle name="Comma 81 2 2 2 2 3 2 2" xfId="48979" xr:uid="{3F2BDCD3-50FE-4382-9CF7-8018F7B3962A}"/>
    <cellStyle name="Comma 81 2 2 2 2 3 3" xfId="38513" xr:uid="{D3B38524-189B-4F88-9301-400680EC91C7}"/>
    <cellStyle name="Comma 81 2 2 2 2 4" xfId="22078" xr:uid="{A7E30422-5B3B-4038-B326-B74B519DAE7F}"/>
    <cellStyle name="Comma 81 2 2 2 2 4 2" xfId="43747" xr:uid="{6EB5B880-DC63-405B-8716-AEDFC0D22370}"/>
    <cellStyle name="Comma 81 2 2 2 2 5" xfId="33281" xr:uid="{3EC197B8-433B-4C76-955B-BF172B464C9A}"/>
    <cellStyle name="Comma 81 2 2 2 3" xfId="10861" xr:uid="{6ADF71C0-D65A-46CF-B1BC-9373E443CC81}"/>
    <cellStyle name="Comma 81 2 2 2 3 2" xfId="16097" xr:uid="{2C7D0ECC-941B-4E1C-AB4F-CABB5B0ABF99}"/>
    <cellStyle name="Comma 81 2 2 2 3 2 2" xfId="26563" xr:uid="{3E839BEB-199B-4C10-93C1-6D92DACCB459}"/>
    <cellStyle name="Comma 81 2 2 2 3 2 2 2" xfId="48232" xr:uid="{98DFA70A-7021-424D-9D0F-17977DA9ADF7}"/>
    <cellStyle name="Comma 81 2 2 2 3 2 3" xfId="37766" xr:uid="{E9941566-1FE3-408B-BB0D-9A2149ECE93D}"/>
    <cellStyle name="Comma 81 2 2 2 3 3" xfId="21331" xr:uid="{26EDFE04-4DBC-4F99-93C4-73EE235A5F12}"/>
    <cellStyle name="Comma 81 2 2 2 3 3 2" xfId="43000" xr:uid="{8509DBA2-29E5-47B0-8723-D8419A7E7594}"/>
    <cellStyle name="Comma 81 2 2 2 3 4" xfId="32534" xr:uid="{FABC6BE4-2CBA-4CE0-BC12-7ED720250504}"/>
    <cellStyle name="Comma 81 2 2 2 4" xfId="12355" xr:uid="{0A416B0A-48EE-428A-B475-9B64C09A7E3B}"/>
    <cellStyle name="Comma 81 2 2 2 4 2" xfId="17591" xr:uid="{F68F5167-A2A0-47E4-AB51-BAE30201FB97}"/>
    <cellStyle name="Comma 81 2 2 2 4 2 2" xfId="28057" xr:uid="{379730C1-99CD-4596-A02D-834436C06107}"/>
    <cellStyle name="Comma 81 2 2 2 4 2 2 2" xfId="49726" xr:uid="{194C616C-B50F-49AE-A3C3-406CD2D18878}"/>
    <cellStyle name="Comma 81 2 2 2 4 2 3" xfId="39260" xr:uid="{6DCAD90A-01B2-4C91-AB36-703D28154E33}"/>
    <cellStyle name="Comma 81 2 2 2 4 3" xfId="22825" xr:uid="{E3D1829A-8D09-49D5-8381-0077095FE07A}"/>
    <cellStyle name="Comma 81 2 2 2 4 3 2" xfId="44494" xr:uid="{7EB3DE3A-9327-4BB8-ACC1-F2C789076278}"/>
    <cellStyle name="Comma 81 2 2 2 4 4" xfId="34028" xr:uid="{EBA89D4D-1880-4B13-BBFB-A2451BFD9E69}"/>
    <cellStyle name="Comma 81 2 2 2 5" xfId="14598" xr:uid="{2F4EC2A9-8167-4516-B1E4-BAA8E38B5069}"/>
    <cellStyle name="Comma 81 2 2 2 5 2" xfId="19830" xr:uid="{07E867BE-8D20-40A6-92EF-D30A01FAAA48}"/>
    <cellStyle name="Comma 81 2 2 2 5 2 2" xfId="30296" xr:uid="{AC985395-B3FF-4B64-815A-D6682D280BA2}"/>
    <cellStyle name="Comma 81 2 2 2 5 2 2 2" xfId="51965" xr:uid="{3C70F0B4-F300-4A38-860E-DCC26FF1094B}"/>
    <cellStyle name="Comma 81 2 2 2 5 2 3" xfId="41499" xr:uid="{DA2A6FC8-2CF1-4741-BD38-391CB848FFA2}"/>
    <cellStyle name="Comma 81 2 2 2 5 3" xfId="25064" xr:uid="{2DD65C6A-9711-4D6A-83FF-85E1554BFF6A}"/>
    <cellStyle name="Comma 81 2 2 2 5 3 2" xfId="46733" xr:uid="{B718B761-E060-4DD7-A68B-8BC056C958B9}"/>
    <cellStyle name="Comma 81 2 2 2 5 4" xfId="36267" xr:uid="{77729904-2EC5-4855-A060-E61219A18768}"/>
    <cellStyle name="Comma 81 2 2 2 6" xfId="15351" xr:uid="{B696B020-BB89-4CC5-B730-06315F672502}"/>
    <cellStyle name="Comma 81 2 2 2 6 2" xfId="25817" xr:uid="{606B4D29-46D0-47ED-8BD4-741C40DD7175}"/>
    <cellStyle name="Comma 81 2 2 2 6 2 2" xfId="47486" xr:uid="{3A7590A9-9F37-42BF-8C1F-FE7AF212787F}"/>
    <cellStyle name="Comma 81 2 2 2 6 3" xfId="37020" xr:uid="{55A5CA9B-147D-493A-9A57-89305892506A}"/>
    <cellStyle name="Comma 81 2 2 2 7" xfId="20585" xr:uid="{B2005DAE-8BC1-45BC-A1B0-D045F9B7DDB8}"/>
    <cellStyle name="Comma 81 2 2 2 7 2" xfId="42254" xr:uid="{94B17F9A-2F0B-4AD2-8359-D6A76D83EC2F}"/>
    <cellStyle name="Comma 81 2 2 2 8" xfId="31788" xr:uid="{76187BB3-33DD-43A8-9673-ECACEDAA756D}"/>
    <cellStyle name="Comma 81 2 2 3" xfId="13853" xr:uid="{59167FAA-30D2-4C1E-A519-3B5827202E4E}"/>
    <cellStyle name="Comma 81 2 2 3 2" xfId="19085" xr:uid="{4F3EDA74-BF36-4552-B54F-CD452DE02D02}"/>
    <cellStyle name="Comma 81 2 2 3 2 2" xfId="29551" xr:uid="{0902C1EA-04E0-4BC7-840A-916877A93D1E}"/>
    <cellStyle name="Comma 81 2 2 3 2 2 2" xfId="51220" xr:uid="{DE2B3032-922F-4B4C-AC48-53E10B4E1864}"/>
    <cellStyle name="Comma 81 2 2 3 2 3" xfId="40754" xr:uid="{489ED235-AB16-4D55-8782-8E549B314122}"/>
    <cellStyle name="Comma 81 2 2 3 3" xfId="24319" xr:uid="{3813CACA-0864-42E1-959C-2FED9AF596A4}"/>
    <cellStyle name="Comma 81 2 2 3 3 2" xfId="45988" xr:uid="{723C5260-1C6C-4E31-860A-1637E2ECBC6A}"/>
    <cellStyle name="Comma 81 2 2 3 4" xfId="35522" xr:uid="{3E7BC3E9-3C47-4E42-8FBD-6BF89365E073}"/>
    <cellStyle name="Comma 81 2 2 4" xfId="31043" xr:uid="{BDD09947-1C72-4A61-A9A7-E9474A17F93C}"/>
    <cellStyle name="Comma 81 2 3" xfId="9725" xr:uid="{D5CF6101-D93C-4662-8FD8-2A762079C2D9}"/>
    <cellStyle name="Comma 81 2 3 2" xfId="11234" xr:uid="{A56E45CB-1314-439E-A5AB-EA8E5E43B485}"/>
    <cellStyle name="Comma 81 2 3 2 2" xfId="12728" xr:uid="{EF6A51AF-AF34-46E3-B963-A6E41FCEC795}"/>
    <cellStyle name="Comma 81 2 3 2 2 2" xfId="17964" xr:uid="{DC5773A0-7D15-4619-814F-3ECB8E7F745C}"/>
    <cellStyle name="Comma 81 2 3 2 2 2 2" xfId="28430" xr:uid="{692CD17F-9E3B-4C99-8138-1072DACE3358}"/>
    <cellStyle name="Comma 81 2 3 2 2 2 2 2" xfId="50099" xr:uid="{46ADBF0F-F333-45FF-BB7E-A7FE5583A3EC}"/>
    <cellStyle name="Comma 81 2 3 2 2 2 3" xfId="39633" xr:uid="{C56D42AB-8F5E-4592-8F65-EA6693B4371E}"/>
    <cellStyle name="Comma 81 2 3 2 2 3" xfId="23198" xr:uid="{E642B2EA-BE4D-4859-A6D5-D1406418933F}"/>
    <cellStyle name="Comma 81 2 3 2 2 3 2" xfId="44867" xr:uid="{D48B5DE9-2A9F-443E-B07C-CA23ED251405}"/>
    <cellStyle name="Comma 81 2 3 2 2 4" xfId="34401" xr:uid="{00B3B4BB-8CE7-43AB-870A-1E7B23DE4387}"/>
    <cellStyle name="Comma 81 2 3 2 3" xfId="16470" xr:uid="{A49E5E99-082F-434D-AD3D-0E4DDD998577}"/>
    <cellStyle name="Comma 81 2 3 2 3 2" xfId="26936" xr:uid="{E3DD5867-146F-402C-BA33-CB282DD32E1C}"/>
    <cellStyle name="Comma 81 2 3 2 3 2 2" xfId="48605" xr:uid="{FD736D76-93AD-4C54-9421-E60280CDA3B4}"/>
    <cellStyle name="Comma 81 2 3 2 3 3" xfId="38139" xr:uid="{B548DDAE-1EFC-46D2-94DA-45D4E0BD9294}"/>
    <cellStyle name="Comma 81 2 3 2 4" xfId="21704" xr:uid="{2A9045CD-B21A-4215-A2F2-FBC8AF8EC14E}"/>
    <cellStyle name="Comma 81 2 3 2 4 2" xfId="43373" xr:uid="{69026EC8-F941-4640-ADDA-0E9CB39B8EF7}"/>
    <cellStyle name="Comma 81 2 3 2 5" xfId="32907" xr:uid="{0C691396-D0C9-4DAB-8A27-84237C9ED9AF}"/>
    <cellStyle name="Comma 81 2 3 3" xfId="10487" xr:uid="{C6D8B42E-E91C-4CF0-ACAC-50244475DCF9}"/>
    <cellStyle name="Comma 81 2 3 3 2" xfId="15723" xr:uid="{6AA67E9F-F98E-48E3-9C15-2449D4B57432}"/>
    <cellStyle name="Comma 81 2 3 3 2 2" xfId="26189" xr:uid="{6603E7E5-2A12-4FA8-8017-1DC35D42E0CA}"/>
    <cellStyle name="Comma 81 2 3 3 2 2 2" xfId="47858" xr:uid="{09D08B05-721D-4625-B8D4-5477CF019A28}"/>
    <cellStyle name="Comma 81 2 3 3 2 3" xfId="37392" xr:uid="{B9B00707-FA5B-46B2-B7CB-5C55C80BD36D}"/>
    <cellStyle name="Comma 81 2 3 3 3" xfId="20957" xr:uid="{1B4CA9E3-91AD-4996-8690-F04AD5B89371}"/>
    <cellStyle name="Comma 81 2 3 3 3 2" xfId="42626" xr:uid="{93BB6798-17DA-45C5-900F-3F8103270F0B}"/>
    <cellStyle name="Comma 81 2 3 3 4" xfId="32160" xr:uid="{FC40777E-33FD-4F12-9E50-6C766DAC63C5}"/>
    <cellStyle name="Comma 81 2 3 4" xfId="11981" xr:uid="{BA76BB09-B3F0-4201-8884-F18F8ABE1FE3}"/>
    <cellStyle name="Comma 81 2 3 4 2" xfId="17217" xr:uid="{2BB5BEB8-D1E8-4419-8FD5-D905E57DF855}"/>
    <cellStyle name="Comma 81 2 3 4 2 2" xfId="27683" xr:uid="{65A61E48-57D2-4BCE-9E9E-AE2F061F0401}"/>
    <cellStyle name="Comma 81 2 3 4 2 2 2" xfId="49352" xr:uid="{69DBECD5-DFF3-47D5-8E71-13D0D2948260}"/>
    <cellStyle name="Comma 81 2 3 4 2 3" xfId="38886" xr:uid="{3D96A80B-2E15-4945-BC0B-55DB6B5F9CE5}"/>
    <cellStyle name="Comma 81 2 3 4 3" xfId="22451" xr:uid="{F65D049C-B592-468E-AD6C-90765ED451FE}"/>
    <cellStyle name="Comma 81 2 3 4 3 2" xfId="44120" xr:uid="{82A98BCD-0859-4197-90C0-B76B071964A1}"/>
    <cellStyle name="Comma 81 2 3 4 4" xfId="33654" xr:uid="{A5E9E3A8-889D-4154-9052-320E403C451F}"/>
    <cellStyle name="Comma 81 2 3 5" xfId="14224" xr:uid="{2E5C1E1E-310D-4A3D-9239-6E31EB81A44C}"/>
    <cellStyle name="Comma 81 2 3 5 2" xfId="19456" xr:uid="{F26D6FEC-B00E-4B1E-9874-8B12460067C0}"/>
    <cellStyle name="Comma 81 2 3 5 2 2" xfId="29922" xr:uid="{C9A98231-4F93-4990-825E-77A82C173A98}"/>
    <cellStyle name="Comma 81 2 3 5 2 2 2" xfId="51591" xr:uid="{0EF2D526-6D94-45A8-BD1D-6726A262CB4B}"/>
    <cellStyle name="Comma 81 2 3 5 2 3" xfId="41125" xr:uid="{9C560AC1-0ABA-46FF-92D1-B247A7D25722}"/>
    <cellStyle name="Comma 81 2 3 5 3" xfId="24690" xr:uid="{9EBB6AED-A605-43FE-B435-0BE434C01299}"/>
    <cellStyle name="Comma 81 2 3 5 3 2" xfId="46359" xr:uid="{2D6E9F41-7692-43D1-8B21-C6DAC2AD80D8}"/>
    <cellStyle name="Comma 81 2 3 5 4" xfId="35893" xr:uid="{397C9F10-FE9A-4E97-B3D4-B7D032281DA2}"/>
    <cellStyle name="Comma 81 2 3 6" xfId="14977" xr:uid="{7F6F35E9-1659-437B-A336-A349FDB7B2C9}"/>
    <cellStyle name="Comma 81 2 3 6 2" xfId="25443" xr:uid="{E9C59CBF-B15D-423B-AA16-B460ECA70C24}"/>
    <cellStyle name="Comma 81 2 3 6 2 2" xfId="47112" xr:uid="{281410EB-AD1D-4903-AD28-06568E6C2F96}"/>
    <cellStyle name="Comma 81 2 3 6 3" xfId="36646" xr:uid="{9BEF80D9-29B4-44F1-BF67-C6B70A9BF200}"/>
    <cellStyle name="Comma 81 2 3 7" xfId="20211" xr:uid="{48EBAD9D-8D76-435D-A3B6-1348139CFA03}"/>
    <cellStyle name="Comma 81 2 3 7 2" xfId="41880" xr:uid="{3E7E781B-8908-4312-A4A7-3713EDFB08ED}"/>
    <cellStyle name="Comma 81 2 3 8" xfId="31414" xr:uid="{CCF8289A-6446-48CB-BBDA-F26E3486F5C9}"/>
    <cellStyle name="Comma 81 2 4" xfId="13482" xr:uid="{29D40F43-3A45-4507-A936-4D63DD176B33}"/>
    <cellStyle name="Comma 81 2 4 2" xfId="18714" xr:uid="{74D145CE-2C5D-4AD7-9A7D-18806AC83381}"/>
    <cellStyle name="Comma 81 2 4 2 2" xfId="29180" xr:uid="{809290D5-2642-4B3C-A916-904524191ADB}"/>
    <cellStyle name="Comma 81 2 4 2 2 2" xfId="50849" xr:uid="{FE8DA2EA-FE2B-4BF4-8FEF-104B9A1BE588}"/>
    <cellStyle name="Comma 81 2 4 2 3" xfId="40383" xr:uid="{0353C6C3-9FF1-44E7-AD3D-819F0214DCDE}"/>
    <cellStyle name="Comma 81 2 4 3" xfId="23948" xr:uid="{056F9711-8DEC-4344-8783-53E3CF1F350E}"/>
    <cellStyle name="Comma 81 2 4 3 2" xfId="45617" xr:uid="{6D3B0EA6-541B-425D-A768-E19A96DE31D5}"/>
    <cellStyle name="Comma 81 2 4 4" xfId="35151" xr:uid="{AA83E4F4-F508-462D-A611-149524C26BA2}"/>
    <cellStyle name="Comma 81 2 5" xfId="30672" xr:uid="{68D67046-6CE8-40CD-A9F8-BF8A07E3A822}"/>
    <cellStyle name="Comma 81 3" xfId="9242" xr:uid="{00000000-0005-0000-0000-00002F030000}"/>
    <cellStyle name="Comma 81 3 2" xfId="9991" xr:uid="{8F2F545B-44B2-4C7D-BBC0-E39950C8F088}"/>
    <cellStyle name="Comma 81 3 2 2" xfId="11500" xr:uid="{4E0B5260-EDAC-4D62-A5BC-C34EBB9E929A}"/>
    <cellStyle name="Comma 81 3 2 2 2" xfId="12994" xr:uid="{0B4B441E-3F01-4A50-B703-DDEC45398D63}"/>
    <cellStyle name="Comma 81 3 2 2 2 2" xfId="18230" xr:uid="{90624BB7-A759-46DD-AF9A-551C734AA47F}"/>
    <cellStyle name="Comma 81 3 2 2 2 2 2" xfId="28696" xr:uid="{8F6C1937-A7AD-4268-943D-FD32505BCF42}"/>
    <cellStyle name="Comma 81 3 2 2 2 2 2 2" xfId="50365" xr:uid="{6395F049-AA45-4288-AFDC-2B5A09B761FB}"/>
    <cellStyle name="Comma 81 3 2 2 2 2 3" xfId="39899" xr:uid="{3060A9CE-07C4-4E08-9B60-45C31C8865C1}"/>
    <cellStyle name="Comma 81 3 2 2 2 3" xfId="23464" xr:uid="{348B463D-AE4C-482F-8AB5-112271C95894}"/>
    <cellStyle name="Comma 81 3 2 2 2 3 2" xfId="45133" xr:uid="{8A1D39B7-9DB1-4A7F-9B84-AA1F3D9964AD}"/>
    <cellStyle name="Comma 81 3 2 2 2 4" xfId="34667" xr:uid="{EA6BE9A8-F8C7-463D-BBE1-269C20CC5C60}"/>
    <cellStyle name="Comma 81 3 2 2 3" xfId="16736" xr:uid="{69FB8362-68EB-4C09-A4F6-2552991C8C9E}"/>
    <cellStyle name="Comma 81 3 2 2 3 2" xfId="27202" xr:uid="{DBDCA958-5925-49EF-B552-116C1455149B}"/>
    <cellStyle name="Comma 81 3 2 2 3 2 2" xfId="48871" xr:uid="{F945E823-4B5E-4E25-A687-29A27A9B30E8}"/>
    <cellStyle name="Comma 81 3 2 2 3 3" xfId="38405" xr:uid="{9C0C92A2-357D-4C72-852F-54A3C0842C9A}"/>
    <cellStyle name="Comma 81 3 2 2 4" xfId="21970" xr:uid="{41D6A145-BF41-4786-85C5-ABC6D856B991}"/>
    <cellStyle name="Comma 81 3 2 2 4 2" xfId="43639" xr:uid="{0B16FE04-CFF7-4065-8AF7-C32A3644BADE}"/>
    <cellStyle name="Comma 81 3 2 2 5" xfId="33173" xr:uid="{1A9A2F68-8E28-4405-846A-A1F5E8BBAAD0}"/>
    <cellStyle name="Comma 81 3 2 3" xfId="10753" xr:uid="{8CF0EB72-A1D2-484E-94C2-3D75BC83C884}"/>
    <cellStyle name="Comma 81 3 2 3 2" xfId="15989" xr:uid="{64C655E9-6FA9-4AD4-AA9E-010DF36519AF}"/>
    <cellStyle name="Comma 81 3 2 3 2 2" xfId="26455" xr:uid="{21158EE2-6118-407B-B8A0-85C9957C6F34}"/>
    <cellStyle name="Comma 81 3 2 3 2 2 2" xfId="48124" xr:uid="{90D1B4E4-B333-4230-A7E2-555F3788B20A}"/>
    <cellStyle name="Comma 81 3 2 3 2 3" xfId="37658" xr:uid="{597BF797-040C-402C-98E6-B4DE75C533FE}"/>
    <cellStyle name="Comma 81 3 2 3 3" xfId="21223" xr:uid="{4D63F01A-B51B-4B1D-AD02-5495E57D134E}"/>
    <cellStyle name="Comma 81 3 2 3 3 2" xfId="42892" xr:uid="{FCFC2CBD-BDEE-4A82-B096-A7F19EBBBAD8}"/>
    <cellStyle name="Comma 81 3 2 3 4" xfId="32426" xr:uid="{C5165A42-ED59-4316-918B-CA135D488EAD}"/>
    <cellStyle name="Comma 81 3 2 4" xfId="12247" xr:uid="{7D2E7DFF-7DA5-4398-95BD-5AA4FE5DAAD0}"/>
    <cellStyle name="Comma 81 3 2 4 2" xfId="17483" xr:uid="{9601A0CC-8A72-47DB-BF42-89C61CDEA6BA}"/>
    <cellStyle name="Comma 81 3 2 4 2 2" xfId="27949" xr:uid="{0BA4A091-691F-4D92-8815-4109459C4704}"/>
    <cellStyle name="Comma 81 3 2 4 2 2 2" xfId="49618" xr:uid="{05F916DD-535A-4DE8-AB04-404413CDC743}"/>
    <cellStyle name="Comma 81 3 2 4 2 3" xfId="39152" xr:uid="{8922C4CC-D5F1-49B7-84DE-FDFC8F8032C8}"/>
    <cellStyle name="Comma 81 3 2 4 3" xfId="22717" xr:uid="{92951409-BCC0-4073-9EE0-F5B78F8A44C6}"/>
    <cellStyle name="Comma 81 3 2 4 3 2" xfId="44386" xr:uid="{B77DD844-81A8-4BB0-B140-F87C3F4F258D}"/>
    <cellStyle name="Comma 81 3 2 4 4" xfId="33920" xr:uid="{EA18A5D8-F890-4DFE-B16B-B731F1E1763A}"/>
    <cellStyle name="Comma 81 3 2 5" xfId="14490" xr:uid="{266244C4-312F-4959-B874-4AAA2AC3B147}"/>
    <cellStyle name="Comma 81 3 2 5 2" xfId="19722" xr:uid="{746EDE2D-A86D-44BE-84F7-8C299580720E}"/>
    <cellStyle name="Comma 81 3 2 5 2 2" xfId="30188" xr:uid="{38EEB7F7-BDFB-4356-A540-CB6172713342}"/>
    <cellStyle name="Comma 81 3 2 5 2 2 2" xfId="51857" xr:uid="{B7B0F04C-3CEE-49AB-B0E5-278115B7AD90}"/>
    <cellStyle name="Comma 81 3 2 5 2 3" xfId="41391" xr:uid="{2E9A4037-922C-48B6-AD72-0B7C0C7008D4}"/>
    <cellStyle name="Comma 81 3 2 5 3" xfId="24956" xr:uid="{1042B32C-C442-4663-8A29-F1541CA3555D}"/>
    <cellStyle name="Comma 81 3 2 5 3 2" xfId="46625" xr:uid="{81FF874E-8C5C-4E5A-8F3F-9CB2EE20CBDC}"/>
    <cellStyle name="Comma 81 3 2 5 4" xfId="36159" xr:uid="{FE83A733-30BE-4D05-A0BD-FA06A646C7C7}"/>
    <cellStyle name="Comma 81 3 2 6" xfId="15243" xr:uid="{D004F7F5-35D3-46AC-9152-CB7FFBD4AA21}"/>
    <cellStyle name="Comma 81 3 2 6 2" xfId="25709" xr:uid="{CC0DDDC3-230B-4DF7-AB97-92D3B7023E02}"/>
    <cellStyle name="Comma 81 3 2 6 2 2" xfId="47378" xr:uid="{9EADEEB8-7D3D-4764-BE68-CD7F03A394EB}"/>
    <cellStyle name="Comma 81 3 2 6 3" xfId="36912" xr:uid="{B66D61BD-054F-49CC-B4FD-12FE71494C6F}"/>
    <cellStyle name="Comma 81 3 2 7" xfId="20477" xr:uid="{3D2D1E32-620A-4929-BFC3-60B6970AB98F}"/>
    <cellStyle name="Comma 81 3 2 7 2" xfId="42146" xr:uid="{AF104F09-9B82-435D-BF97-4636A8825C28}"/>
    <cellStyle name="Comma 81 3 2 8" xfId="31680" xr:uid="{A752A499-DD0F-4B37-9939-7783983B7488}"/>
    <cellStyle name="Comma 81 3 3" xfId="13745" xr:uid="{0789ADB7-A069-44F9-ABCE-B85E87B6A0D7}"/>
    <cellStyle name="Comma 81 3 3 2" xfId="18977" xr:uid="{BDBBA787-1A3E-43FD-8772-78C1D8724AD5}"/>
    <cellStyle name="Comma 81 3 3 2 2" xfId="29443" xr:uid="{50FE0952-EF11-40C9-BF4A-57A9F938A15F}"/>
    <cellStyle name="Comma 81 3 3 2 2 2" xfId="51112" xr:uid="{8AB95123-01EE-4D30-91A4-5B47D6901679}"/>
    <cellStyle name="Comma 81 3 3 2 3" xfId="40646" xr:uid="{FD745E01-2F2B-4C63-B7F2-0E3C48E08A8C}"/>
    <cellStyle name="Comma 81 3 3 3" xfId="24211" xr:uid="{C9805871-3984-4F06-803A-3AEEE1F1AE95}"/>
    <cellStyle name="Comma 81 3 3 3 2" xfId="45880" xr:uid="{1FF9CC98-25F8-4817-BA01-D72C04E18379}"/>
    <cellStyle name="Comma 81 3 3 4" xfId="35414" xr:uid="{35101631-98D8-47FC-9E0B-FC47C1B2793C}"/>
    <cellStyle name="Comma 81 3 4" xfId="30935" xr:uid="{967E7040-75FB-4172-AC46-54C4B7D65B3B}"/>
    <cellStyle name="Comma 81 4" xfId="9617" xr:uid="{63029412-C722-4245-8C8F-F04F611C13E5}"/>
    <cellStyle name="Comma 81 4 2" xfId="11126" xr:uid="{A28616E0-E59F-44B8-99D5-699F53436353}"/>
    <cellStyle name="Comma 81 4 2 2" xfId="12620" xr:uid="{B9B49ABD-5DBA-4C6F-BE8C-BEA865F7075A}"/>
    <cellStyle name="Comma 81 4 2 2 2" xfId="17856" xr:uid="{B9E6FD1F-FEE4-4595-BE73-5A16C54128EF}"/>
    <cellStyle name="Comma 81 4 2 2 2 2" xfId="28322" xr:uid="{8539DA4E-2E11-4739-B927-F5B7229A409A}"/>
    <cellStyle name="Comma 81 4 2 2 2 2 2" xfId="49991" xr:uid="{6E340211-F138-41AF-9319-EF0F177BDA31}"/>
    <cellStyle name="Comma 81 4 2 2 2 3" xfId="39525" xr:uid="{04D077B0-3D0F-43ED-9991-76E66E24CDB6}"/>
    <cellStyle name="Comma 81 4 2 2 3" xfId="23090" xr:uid="{DB9C275E-452F-497B-9CA1-A05C7DF7594B}"/>
    <cellStyle name="Comma 81 4 2 2 3 2" xfId="44759" xr:uid="{D0D59D82-132A-473F-B0C4-E0D6CBDAD98D}"/>
    <cellStyle name="Comma 81 4 2 2 4" xfId="34293" xr:uid="{ED8DF789-16F8-49AE-A1B0-75B1B6B2B098}"/>
    <cellStyle name="Comma 81 4 2 3" xfId="16362" xr:uid="{9E5F6252-9290-46F1-A060-7E0E760CC501}"/>
    <cellStyle name="Comma 81 4 2 3 2" xfId="26828" xr:uid="{69855FA3-0B57-4850-9C1A-ABC48B41074A}"/>
    <cellStyle name="Comma 81 4 2 3 2 2" xfId="48497" xr:uid="{0D0AA6BC-DD27-4BF2-AC53-8F6493F4401E}"/>
    <cellStyle name="Comma 81 4 2 3 3" xfId="38031" xr:uid="{9DEB9DF2-D1C9-45D6-87FA-F8A3C5FA8572}"/>
    <cellStyle name="Comma 81 4 2 4" xfId="21596" xr:uid="{55342871-7C7E-4652-AAA2-4A12EBD05C50}"/>
    <cellStyle name="Comma 81 4 2 4 2" xfId="43265" xr:uid="{F06096B4-06C8-43F6-8753-35019DCE77B7}"/>
    <cellStyle name="Comma 81 4 2 5" xfId="32799" xr:uid="{593E6531-EB17-418B-9D2D-B201D5D71569}"/>
    <cellStyle name="Comma 81 4 3" xfId="10379" xr:uid="{FBFD60B3-9F9F-43DB-AF34-824781F339BE}"/>
    <cellStyle name="Comma 81 4 3 2" xfId="15615" xr:uid="{ABE91F77-1DA4-49DE-8A58-52A28AFDEBDE}"/>
    <cellStyle name="Comma 81 4 3 2 2" xfId="26081" xr:uid="{39F919CF-33F3-432B-B92F-3B02F6BCEC8B}"/>
    <cellStyle name="Comma 81 4 3 2 2 2" xfId="47750" xr:uid="{AD70ABCA-DA72-4185-866D-EE8ACD85149B}"/>
    <cellStyle name="Comma 81 4 3 2 3" xfId="37284" xr:uid="{F7478601-69E3-4DA2-AD56-1BFD67A76756}"/>
    <cellStyle name="Comma 81 4 3 3" xfId="20849" xr:uid="{2786B1FF-BDFF-4A4D-944D-1F489B4B220C}"/>
    <cellStyle name="Comma 81 4 3 3 2" xfId="42518" xr:uid="{A6C74DAC-2F53-40F4-9969-F3BC237F5B59}"/>
    <cellStyle name="Comma 81 4 3 4" xfId="32052" xr:uid="{6C948657-F01C-491B-A2D0-B445F344DACB}"/>
    <cellStyle name="Comma 81 4 4" xfId="11873" xr:uid="{D3417F07-FAA9-44F3-A049-85CA961FF3F2}"/>
    <cellStyle name="Comma 81 4 4 2" xfId="17109" xr:uid="{90F87B6C-1452-42E2-B843-7746D9B88E6C}"/>
    <cellStyle name="Comma 81 4 4 2 2" xfId="27575" xr:uid="{C9DC2E2B-1821-41A3-988F-8936EE35DA7A}"/>
    <cellStyle name="Comma 81 4 4 2 2 2" xfId="49244" xr:uid="{5E99F0C5-F7DA-4C2C-A37F-696EA7099975}"/>
    <cellStyle name="Comma 81 4 4 2 3" xfId="38778" xr:uid="{1BD37C8D-E6EA-4A63-ABE9-A343A4DBC153}"/>
    <cellStyle name="Comma 81 4 4 3" xfId="22343" xr:uid="{43222A66-B109-4AAE-994B-2E9C62267FB5}"/>
    <cellStyle name="Comma 81 4 4 3 2" xfId="44012" xr:uid="{6A5E365F-679A-4841-9E2C-07E39E855DE3}"/>
    <cellStyle name="Comma 81 4 4 4" xfId="33546" xr:uid="{C78F3C02-57F8-468A-A938-E4C0A5F7BAD3}"/>
    <cellStyle name="Comma 81 4 5" xfId="14116" xr:uid="{C754F21A-061D-4B80-A28B-3FB8570037EC}"/>
    <cellStyle name="Comma 81 4 5 2" xfId="19348" xr:uid="{DF139034-8B0E-4B8C-8C15-3F9F8E82C4FA}"/>
    <cellStyle name="Comma 81 4 5 2 2" xfId="29814" xr:uid="{05CD0412-B33A-4750-9821-70ED514ABE1A}"/>
    <cellStyle name="Comma 81 4 5 2 2 2" xfId="51483" xr:uid="{44E3EF74-2F8C-42B9-91CF-D744DBC500BB}"/>
    <cellStyle name="Comma 81 4 5 2 3" xfId="41017" xr:uid="{11186273-F9C9-47E4-8F80-3BF65EA4B286}"/>
    <cellStyle name="Comma 81 4 5 3" xfId="24582" xr:uid="{F093460C-93A1-461F-B4A4-85EE7C75AAAB}"/>
    <cellStyle name="Comma 81 4 5 3 2" xfId="46251" xr:uid="{FDFF3839-9CB0-434D-89BF-FF70BE4A9F05}"/>
    <cellStyle name="Comma 81 4 5 4" xfId="35785" xr:uid="{ACB9254F-C72A-4ACF-B665-2824C4F6672A}"/>
    <cellStyle name="Comma 81 4 6" xfId="14869" xr:uid="{191B36CE-8985-4E16-BCA7-C9E8FCC7C4DC}"/>
    <cellStyle name="Comma 81 4 6 2" xfId="25335" xr:uid="{92AAA7B6-65D5-456E-AE7F-DA09C6B5FE86}"/>
    <cellStyle name="Comma 81 4 6 2 2" xfId="47004" xr:uid="{15D37852-1B4B-4F91-9DE1-93146B65753C}"/>
    <cellStyle name="Comma 81 4 6 3" xfId="36538" xr:uid="{F9FD599D-D78A-4FC9-9F73-3E02DD0CFAA1}"/>
    <cellStyle name="Comma 81 4 7" xfId="20103" xr:uid="{6DC63CA4-3CDF-486B-A521-3DE9F89F8152}"/>
    <cellStyle name="Comma 81 4 7 2" xfId="41772" xr:uid="{7927E82B-E6FB-4D7E-8EBD-3F344FA7B8FC}"/>
    <cellStyle name="Comma 81 4 8" xfId="31306" xr:uid="{F76B8FE1-306F-481A-B757-F128CB7FE8E4}"/>
    <cellStyle name="Comma 81 5" xfId="13374" xr:uid="{5325E055-6079-4BEE-8B1E-25C96E64E30A}"/>
    <cellStyle name="Comma 81 5 2" xfId="18606" xr:uid="{D87B8268-53CA-42B0-A93A-32D2398E7A91}"/>
    <cellStyle name="Comma 81 5 2 2" xfId="29072" xr:uid="{2F04BD1C-96C6-4405-BB8F-659B598E6A8E}"/>
    <cellStyle name="Comma 81 5 2 2 2" xfId="50741" xr:uid="{1383D772-4272-4D66-A2C7-DAAE2B936483}"/>
    <cellStyle name="Comma 81 5 2 3" xfId="40275" xr:uid="{B060C0A3-430E-49BE-B257-08AF5819D9CD}"/>
    <cellStyle name="Comma 81 5 3" xfId="23840" xr:uid="{A94B8270-9FDB-44E7-9A14-1DF7C47EFDAB}"/>
    <cellStyle name="Comma 81 5 3 2" xfId="45509" xr:uid="{CA515C59-2459-4B5F-8FD1-3F09EF324B63}"/>
    <cellStyle name="Comma 81 5 4" xfId="35043" xr:uid="{01467C62-9441-4A02-9B40-2B26AA3DFBA6}"/>
    <cellStyle name="Comma 81 6" xfId="30564" xr:uid="{33BCE9CF-2A4F-4C57-AAF5-EF1C0ADD3C49}"/>
    <cellStyle name="Comma 82" xfId="354" xr:uid="{00000000-0005-0000-0000-000030030000}"/>
    <cellStyle name="Comma 82 2" xfId="597" xr:uid="{00000000-0005-0000-0000-000031030000}"/>
    <cellStyle name="Comma 82 2 2" xfId="9351" xr:uid="{00000000-0005-0000-0000-000032030000}"/>
    <cellStyle name="Comma 82 2 2 2" xfId="10100" xr:uid="{0F8653CD-4B86-43F8-92FD-9083ECDA38BC}"/>
    <cellStyle name="Comma 82 2 2 2 2" xfId="11609" xr:uid="{5596C251-7E4C-46BE-96FE-FF01B75D29F9}"/>
    <cellStyle name="Comma 82 2 2 2 2 2" xfId="13103" xr:uid="{2420D654-E12F-443C-AC8A-D386EAA1CD33}"/>
    <cellStyle name="Comma 82 2 2 2 2 2 2" xfId="18339" xr:uid="{8610F57E-8090-4CDA-95D1-9692850586F9}"/>
    <cellStyle name="Comma 82 2 2 2 2 2 2 2" xfId="28805" xr:uid="{A6CFC01C-368E-4DCD-994A-F18A913D6D58}"/>
    <cellStyle name="Comma 82 2 2 2 2 2 2 2 2" xfId="50474" xr:uid="{657064AA-3F71-4E58-82F9-EB14F1368B43}"/>
    <cellStyle name="Comma 82 2 2 2 2 2 2 3" xfId="40008" xr:uid="{65352E0B-26F6-4275-98CF-E4138EE7FC7D}"/>
    <cellStyle name="Comma 82 2 2 2 2 2 3" xfId="23573" xr:uid="{33B082E8-B2B9-49D6-BE81-F8A2B3D8BFA4}"/>
    <cellStyle name="Comma 82 2 2 2 2 2 3 2" xfId="45242" xr:uid="{7DED88BF-8CBA-487E-BACE-FB2FEA133097}"/>
    <cellStyle name="Comma 82 2 2 2 2 2 4" xfId="34776" xr:uid="{7344DBC5-FCCB-42C4-B4F4-C0038C8350FE}"/>
    <cellStyle name="Comma 82 2 2 2 2 3" xfId="16845" xr:uid="{2583ACA3-AFE1-4D12-B369-6677D64B9272}"/>
    <cellStyle name="Comma 82 2 2 2 2 3 2" xfId="27311" xr:uid="{AAAA6460-3923-45AF-A4B8-EFA07AA636BB}"/>
    <cellStyle name="Comma 82 2 2 2 2 3 2 2" xfId="48980" xr:uid="{3524D673-0FE1-45D5-B95D-386F4FC7FC90}"/>
    <cellStyle name="Comma 82 2 2 2 2 3 3" xfId="38514" xr:uid="{7FA3AA95-6E54-447B-B58C-E6A6F9C8059A}"/>
    <cellStyle name="Comma 82 2 2 2 2 4" xfId="22079" xr:uid="{745012E6-5654-476A-A08F-08AC3EC6D7FD}"/>
    <cellStyle name="Comma 82 2 2 2 2 4 2" xfId="43748" xr:uid="{21D6DAC7-493B-421C-A5D2-D49686DA57E3}"/>
    <cellStyle name="Comma 82 2 2 2 2 5" xfId="33282" xr:uid="{34240EE7-C87C-47CB-8370-FED0DF6547A9}"/>
    <cellStyle name="Comma 82 2 2 2 3" xfId="10862" xr:uid="{0EA215A9-75DA-47D2-B374-92BF58BC6852}"/>
    <cellStyle name="Comma 82 2 2 2 3 2" xfId="16098" xr:uid="{553D3CCE-B627-4007-B8F1-1D8B2115C5E4}"/>
    <cellStyle name="Comma 82 2 2 2 3 2 2" xfId="26564" xr:uid="{5FECE48A-C633-4166-BC9C-F90997BD6BDA}"/>
    <cellStyle name="Comma 82 2 2 2 3 2 2 2" xfId="48233" xr:uid="{96D2E106-AE57-40C7-8C83-CCC4B5BD0277}"/>
    <cellStyle name="Comma 82 2 2 2 3 2 3" xfId="37767" xr:uid="{B413B945-B294-4AA3-9BAA-C4FB4F7732B6}"/>
    <cellStyle name="Comma 82 2 2 2 3 3" xfId="21332" xr:uid="{E91DD064-AF4E-45A7-8217-48DE6C55975B}"/>
    <cellStyle name="Comma 82 2 2 2 3 3 2" xfId="43001" xr:uid="{AE35C2B0-3FF2-4878-9198-9EF3BE73CBA9}"/>
    <cellStyle name="Comma 82 2 2 2 3 4" xfId="32535" xr:uid="{C131D571-69B5-4126-9253-626B40D5E2FD}"/>
    <cellStyle name="Comma 82 2 2 2 4" xfId="12356" xr:uid="{317D73E1-D595-4AAC-B546-6872EB0A03B9}"/>
    <cellStyle name="Comma 82 2 2 2 4 2" xfId="17592" xr:uid="{2691A912-65E0-4205-B561-19E913CC502C}"/>
    <cellStyle name="Comma 82 2 2 2 4 2 2" xfId="28058" xr:uid="{03188BFA-74BD-4C68-8969-4E4AEBE69B1A}"/>
    <cellStyle name="Comma 82 2 2 2 4 2 2 2" xfId="49727" xr:uid="{6A731E6D-0366-44E1-AB3D-7A6FF0E6B134}"/>
    <cellStyle name="Comma 82 2 2 2 4 2 3" xfId="39261" xr:uid="{4F656343-BC41-47F9-8710-A94E6EA9FF3A}"/>
    <cellStyle name="Comma 82 2 2 2 4 3" xfId="22826" xr:uid="{C30CFBEF-77A4-4FDC-ABC8-A21FE28FA231}"/>
    <cellStyle name="Comma 82 2 2 2 4 3 2" xfId="44495" xr:uid="{E3E4C6E6-AC0F-410B-A1A1-B707F22A1CE2}"/>
    <cellStyle name="Comma 82 2 2 2 4 4" xfId="34029" xr:uid="{C42FB4D3-40CC-4AEC-A433-17F3003A8CFE}"/>
    <cellStyle name="Comma 82 2 2 2 5" xfId="14599" xr:uid="{9D637663-451F-4E90-A317-95D8260DD013}"/>
    <cellStyle name="Comma 82 2 2 2 5 2" xfId="19831" xr:uid="{EEC9029D-2DA0-4202-8F8A-CA7DEA741F1A}"/>
    <cellStyle name="Comma 82 2 2 2 5 2 2" xfId="30297" xr:uid="{6D0DF977-95D1-49B4-8173-6104746A4E8E}"/>
    <cellStyle name="Comma 82 2 2 2 5 2 2 2" xfId="51966" xr:uid="{B2C01AA2-8E3B-48B5-9306-3A2E875B0EB7}"/>
    <cellStyle name="Comma 82 2 2 2 5 2 3" xfId="41500" xr:uid="{2DBF3DB5-2752-4D2B-979F-5C94EB6545A4}"/>
    <cellStyle name="Comma 82 2 2 2 5 3" xfId="25065" xr:uid="{5D0A106F-8C53-4E88-977E-C0BF25548725}"/>
    <cellStyle name="Comma 82 2 2 2 5 3 2" xfId="46734" xr:uid="{E0706688-8D51-4AB2-904C-2A78EF90266A}"/>
    <cellStyle name="Comma 82 2 2 2 5 4" xfId="36268" xr:uid="{FEDAA1FA-D4D4-41F3-A8F7-759959652A67}"/>
    <cellStyle name="Comma 82 2 2 2 6" xfId="15352" xr:uid="{3FB7C094-9F43-4E56-8BDD-EB796BF14624}"/>
    <cellStyle name="Comma 82 2 2 2 6 2" xfId="25818" xr:uid="{85A138BD-D304-4805-90B3-D75BCF28F946}"/>
    <cellStyle name="Comma 82 2 2 2 6 2 2" xfId="47487" xr:uid="{FAB12F8D-8A1E-4942-BD00-5580CD299DB4}"/>
    <cellStyle name="Comma 82 2 2 2 6 3" xfId="37021" xr:uid="{C6B998D2-7390-4E1E-9153-2BC53BD98D96}"/>
    <cellStyle name="Comma 82 2 2 2 7" xfId="20586" xr:uid="{75BC7A58-0528-4542-B57C-82EAD7B4ECF2}"/>
    <cellStyle name="Comma 82 2 2 2 7 2" xfId="42255" xr:uid="{5C0140DA-1705-4CFF-BB1F-1D77B05E8D92}"/>
    <cellStyle name="Comma 82 2 2 2 8" xfId="31789" xr:uid="{C32D304C-F06B-4D77-98EF-504AADF37D30}"/>
    <cellStyle name="Comma 82 2 2 3" xfId="13854" xr:uid="{20C92439-7161-4E09-9058-5B3D9FC1A632}"/>
    <cellStyle name="Comma 82 2 2 3 2" xfId="19086" xr:uid="{1C16721C-F280-42F1-A7EE-4C5B422936C0}"/>
    <cellStyle name="Comma 82 2 2 3 2 2" xfId="29552" xr:uid="{91D51348-4B3D-4DD0-B03B-EB72121CA08D}"/>
    <cellStyle name="Comma 82 2 2 3 2 2 2" xfId="51221" xr:uid="{AE188DC7-BE4C-4655-8CD0-B4CC4EC0DDF3}"/>
    <cellStyle name="Comma 82 2 2 3 2 3" xfId="40755" xr:uid="{9005846E-471A-4C70-A9A8-C7349FBA84DB}"/>
    <cellStyle name="Comma 82 2 2 3 3" xfId="24320" xr:uid="{D69398A3-2CCE-4208-B648-558BAD0BD4DF}"/>
    <cellStyle name="Comma 82 2 2 3 3 2" xfId="45989" xr:uid="{3AEBC68F-7525-4935-94FB-B8F61D6D53AB}"/>
    <cellStyle name="Comma 82 2 2 3 4" xfId="35523" xr:uid="{CDD99D75-7B5D-48A6-B4F0-DC97408BEB4C}"/>
    <cellStyle name="Comma 82 2 2 4" xfId="31044" xr:uid="{5390E17F-1BB8-4D0D-974F-0F7AC90967AB}"/>
    <cellStyle name="Comma 82 2 3" xfId="9726" xr:uid="{4F7CDAE8-C389-4B3F-BBAD-C670AC534CF9}"/>
    <cellStyle name="Comma 82 2 3 2" xfId="11235" xr:uid="{1988EB2F-3A65-47D5-8A19-CA35397A03BC}"/>
    <cellStyle name="Comma 82 2 3 2 2" xfId="12729" xr:uid="{47B293F7-05AF-4B39-A07D-95B681086BCA}"/>
    <cellStyle name="Comma 82 2 3 2 2 2" xfId="17965" xr:uid="{A9B7A702-68F0-4943-8309-D985F44A0331}"/>
    <cellStyle name="Comma 82 2 3 2 2 2 2" xfId="28431" xr:uid="{4ED90655-2D96-468E-AF96-E29852AB9718}"/>
    <cellStyle name="Comma 82 2 3 2 2 2 2 2" xfId="50100" xr:uid="{BE77439F-8BBF-4CFF-958F-EEF2631ED5A7}"/>
    <cellStyle name="Comma 82 2 3 2 2 2 3" xfId="39634" xr:uid="{73355FC8-BE37-46EE-BF42-0B653AAEECCA}"/>
    <cellStyle name="Comma 82 2 3 2 2 3" xfId="23199" xr:uid="{DA4CC96B-4740-42EE-BE5D-A1A686229415}"/>
    <cellStyle name="Comma 82 2 3 2 2 3 2" xfId="44868" xr:uid="{D3132C19-ABF4-4098-824F-3EE7C8E93609}"/>
    <cellStyle name="Comma 82 2 3 2 2 4" xfId="34402" xr:uid="{CEB09D73-FA9C-44EB-A8AC-EA6D7A515F06}"/>
    <cellStyle name="Comma 82 2 3 2 3" xfId="16471" xr:uid="{F56ED1C9-B2AF-444C-ABA3-8A8B72E40030}"/>
    <cellStyle name="Comma 82 2 3 2 3 2" xfId="26937" xr:uid="{B6A21B39-D86B-4441-B497-F867412C021D}"/>
    <cellStyle name="Comma 82 2 3 2 3 2 2" xfId="48606" xr:uid="{8FC6C0FD-8BE1-4841-96C3-583516A20C65}"/>
    <cellStyle name="Comma 82 2 3 2 3 3" xfId="38140" xr:uid="{425C841B-6510-470B-8373-01317AC1FF58}"/>
    <cellStyle name="Comma 82 2 3 2 4" xfId="21705" xr:uid="{4C34C101-E762-4B60-A4CC-549DC9E8F3F3}"/>
    <cellStyle name="Comma 82 2 3 2 4 2" xfId="43374" xr:uid="{79FF0948-F433-4CDE-8CA4-278ADE880017}"/>
    <cellStyle name="Comma 82 2 3 2 5" xfId="32908" xr:uid="{11DA1909-FE34-4C86-AE48-0783599C65B4}"/>
    <cellStyle name="Comma 82 2 3 3" xfId="10488" xr:uid="{EAB43885-2DDD-4CF9-8705-5C38B7A1A39D}"/>
    <cellStyle name="Comma 82 2 3 3 2" xfId="15724" xr:uid="{E61B6CDA-505E-466F-99D4-B5D54F7F2F6C}"/>
    <cellStyle name="Comma 82 2 3 3 2 2" xfId="26190" xr:uid="{6A1CC1D8-AF05-4A9E-BF7F-7E483E2BBE44}"/>
    <cellStyle name="Comma 82 2 3 3 2 2 2" xfId="47859" xr:uid="{63E04CF3-4A19-498C-832B-E0DE313382C2}"/>
    <cellStyle name="Comma 82 2 3 3 2 3" xfId="37393" xr:uid="{C94D9487-EAF3-4F64-848F-D4A2D8720B00}"/>
    <cellStyle name="Comma 82 2 3 3 3" xfId="20958" xr:uid="{37434559-B38D-4593-ADDC-B2E3A1342B9B}"/>
    <cellStyle name="Comma 82 2 3 3 3 2" xfId="42627" xr:uid="{B37242E3-9838-42D4-8F3D-2A9D0BF6427A}"/>
    <cellStyle name="Comma 82 2 3 3 4" xfId="32161" xr:uid="{ED93F13A-473B-4363-AABE-AEFD06A64299}"/>
    <cellStyle name="Comma 82 2 3 4" xfId="11982" xr:uid="{591E14DF-0582-49AF-A156-F17224F4A01A}"/>
    <cellStyle name="Comma 82 2 3 4 2" xfId="17218" xr:uid="{0776D4D9-4690-4245-9BD3-D85D55F6C713}"/>
    <cellStyle name="Comma 82 2 3 4 2 2" xfId="27684" xr:uid="{076B8502-D763-4DA5-8569-F7EBF8CC7D05}"/>
    <cellStyle name="Comma 82 2 3 4 2 2 2" xfId="49353" xr:uid="{3991E5D7-A139-4DC0-82DE-FC4028655AF5}"/>
    <cellStyle name="Comma 82 2 3 4 2 3" xfId="38887" xr:uid="{8D17BCD1-CA7E-43B5-8543-67FDC683FC5E}"/>
    <cellStyle name="Comma 82 2 3 4 3" xfId="22452" xr:uid="{2DE1BFF3-7E20-41F9-9F86-1EB3EBE7E3FB}"/>
    <cellStyle name="Comma 82 2 3 4 3 2" xfId="44121" xr:uid="{6B63F812-9E50-4570-8AB9-B7F80BCA95CB}"/>
    <cellStyle name="Comma 82 2 3 4 4" xfId="33655" xr:uid="{E72E772E-2018-4859-B3E3-D3ECB694D018}"/>
    <cellStyle name="Comma 82 2 3 5" xfId="14225" xr:uid="{AFE3FC35-3CD7-4334-BFB1-2A0BB3913E03}"/>
    <cellStyle name="Comma 82 2 3 5 2" xfId="19457" xr:uid="{8684D371-7CDC-4D0D-8694-7C0F5793574D}"/>
    <cellStyle name="Comma 82 2 3 5 2 2" xfId="29923" xr:uid="{F1AA4529-368F-4D9E-8759-E8231718DAC8}"/>
    <cellStyle name="Comma 82 2 3 5 2 2 2" xfId="51592" xr:uid="{91F07FC8-D3D2-436D-B340-6EA77A545440}"/>
    <cellStyle name="Comma 82 2 3 5 2 3" xfId="41126" xr:uid="{8BC44B68-6188-4459-976F-BAB284AD2B38}"/>
    <cellStyle name="Comma 82 2 3 5 3" xfId="24691" xr:uid="{E15083FD-9235-4AA9-9537-E2884CADAF79}"/>
    <cellStyle name="Comma 82 2 3 5 3 2" xfId="46360" xr:uid="{FA3BBB4B-D01A-4B75-A5B9-7533909852C5}"/>
    <cellStyle name="Comma 82 2 3 5 4" xfId="35894" xr:uid="{077BF078-531E-40DE-B353-12FBB4A606C6}"/>
    <cellStyle name="Comma 82 2 3 6" xfId="14978" xr:uid="{FA87F1DD-AED3-4360-8DF9-AABB4CDA8DBC}"/>
    <cellStyle name="Comma 82 2 3 6 2" xfId="25444" xr:uid="{FDEBBD33-8F4E-4FF8-ACBD-EBE17A49DF5E}"/>
    <cellStyle name="Comma 82 2 3 6 2 2" xfId="47113" xr:uid="{649FF1FF-C77B-4DBC-8F97-A764B2DC1A0B}"/>
    <cellStyle name="Comma 82 2 3 6 3" xfId="36647" xr:uid="{51DB73BF-EE6F-4621-B197-0ED5D8D8CB1E}"/>
    <cellStyle name="Comma 82 2 3 7" xfId="20212" xr:uid="{F408FEA6-C5DD-4588-AD46-1949887E3714}"/>
    <cellStyle name="Comma 82 2 3 7 2" xfId="41881" xr:uid="{547A2EB2-8473-44A4-9B84-9181D2160FB8}"/>
    <cellStyle name="Comma 82 2 3 8" xfId="31415" xr:uid="{5A1EDDED-F8D0-4D2C-A107-21C287F1B061}"/>
    <cellStyle name="Comma 82 2 4" xfId="13483" xr:uid="{B9A07D7C-A7AD-4D38-A9C4-FE15AF0ADB1E}"/>
    <cellStyle name="Comma 82 2 4 2" xfId="18715" xr:uid="{86E29F06-7DD9-41AB-BC44-24674002922C}"/>
    <cellStyle name="Comma 82 2 4 2 2" xfId="29181" xr:uid="{597F0890-C7E4-433F-AF9D-7A91B9813E99}"/>
    <cellStyle name="Comma 82 2 4 2 2 2" xfId="50850" xr:uid="{CBF8A4B4-6A1C-49A2-9B9F-8919F20B0CCD}"/>
    <cellStyle name="Comma 82 2 4 2 3" xfId="40384" xr:uid="{3D4EB962-13BE-4011-8E6C-D524235226AE}"/>
    <cellStyle name="Comma 82 2 4 3" xfId="23949" xr:uid="{8380A971-A6B1-4633-980F-120E91A960F8}"/>
    <cellStyle name="Comma 82 2 4 3 2" xfId="45618" xr:uid="{86AA0EF8-19FD-4486-8E25-266778FBEDEF}"/>
    <cellStyle name="Comma 82 2 4 4" xfId="35152" xr:uid="{61E0382D-CE0A-42F5-A3FE-3266916D3D98}"/>
    <cellStyle name="Comma 82 2 5" xfId="30673" xr:uid="{BFA6E5DA-248F-4EBB-AF09-6655064C7778}"/>
    <cellStyle name="Comma 82 3" xfId="9228" xr:uid="{00000000-0005-0000-0000-000033030000}"/>
    <cellStyle name="Comma 82 3 2" xfId="9977" xr:uid="{79192FCF-11C3-4454-9F9A-F9479433F6B1}"/>
    <cellStyle name="Comma 82 3 2 2" xfId="11486" xr:uid="{4007D1B0-4F71-4C14-9D9F-75DB0BC66CD7}"/>
    <cellStyle name="Comma 82 3 2 2 2" xfId="12980" xr:uid="{B42372A9-1F89-456E-BC88-32A2B1E147AA}"/>
    <cellStyle name="Comma 82 3 2 2 2 2" xfId="18216" xr:uid="{354F250D-B5A4-46BD-9BFC-2A33B2ABBDAC}"/>
    <cellStyle name="Comma 82 3 2 2 2 2 2" xfId="28682" xr:uid="{AF49FD7C-B0D1-459D-AD3D-8D69FA4FFE95}"/>
    <cellStyle name="Comma 82 3 2 2 2 2 2 2" xfId="50351" xr:uid="{1E2C89E5-A7FA-4123-994D-A8F1294A95CA}"/>
    <cellStyle name="Comma 82 3 2 2 2 2 3" xfId="39885" xr:uid="{F152C520-40B7-4319-98FB-0C793ED33C8A}"/>
    <cellStyle name="Comma 82 3 2 2 2 3" xfId="23450" xr:uid="{AED2F6AB-992D-451C-A1A0-2E223854F9EC}"/>
    <cellStyle name="Comma 82 3 2 2 2 3 2" xfId="45119" xr:uid="{6DEDE893-4E73-47DD-9739-5EFF6E3078C8}"/>
    <cellStyle name="Comma 82 3 2 2 2 4" xfId="34653" xr:uid="{8F3C4FF2-95A5-4F15-A092-86F2F4CC22DE}"/>
    <cellStyle name="Comma 82 3 2 2 3" xfId="16722" xr:uid="{52C48CD2-7141-4325-8404-BF16FDF8514A}"/>
    <cellStyle name="Comma 82 3 2 2 3 2" xfId="27188" xr:uid="{3976F0EF-7B82-408F-AB5E-4A8F09381F0C}"/>
    <cellStyle name="Comma 82 3 2 2 3 2 2" xfId="48857" xr:uid="{E79A65A8-D7AC-4DC7-8B83-FAB751A8CFD4}"/>
    <cellStyle name="Comma 82 3 2 2 3 3" xfId="38391" xr:uid="{E3FD63FE-EF7A-4F4E-9EB4-6FE5B3D0571C}"/>
    <cellStyle name="Comma 82 3 2 2 4" xfId="21956" xr:uid="{E414557C-C72B-4F20-824D-902F642CC1D0}"/>
    <cellStyle name="Comma 82 3 2 2 4 2" xfId="43625" xr:uid="{43048040-9AC7-46DC-A3FC-CEF441BC277E}"/>
    <cellStyle name="Comma 82 3 2 2 5" xfId="33159" xr:uid="{AED19FAA-7FFB-4024-AE34-DA72C6DFC48C}"/>
    <cellStyle name="Comma 82 3 2 3" xfId="10739" xr:uid="{8F9EBCC1-317B-4534-B630-12D5F85680F3}"/>
    <cellStyle name="Comma 82 3 2 3 2" xfId="15975" xr:uid="{B3BC4FB5-712B-45ED-935B-22D2CBE94475}"/>
    <cellStyle name="Comma 82 3 2 3 2 2" xfId="26441" xr:uid="{660018EE-2D46-4756-ADF9-07ED8C8B1DAA}"/>
    <cellStyle name="Comma 82 3 2 3 2 2 2" xfId="48110" xr:uid="{C487402C-2CA1-4001-9096-B90265F7757A}"/>
    <cellStyle name="Comma 82 3 2 3 2 3" xfId="37644" xr:uid="{D9F96D8E-6A30-45A1-B429-77AE804B0BAF}"/>
    <cellStyle name="Comma 82 3 2 3 3" xfId="21209" xr:uid="{71CC7868-F64D-4302-884E-68682C8D5F6C}"/>
    <cellStyle name="Comma 82 3 2 3 3 2" xfId="42878" xr:uid="{D3B6AF49-45C4-4FAA-9F0C-904C35EE018E}"/>
    <cellStyle name="Comma 82 3 2 3 4" xfId="32412" xr:uid="{E68EAFA6-1C4B-4B37-AD99-ECC6C1F0E79E}"/>
    <cellStyle name="Comma 82 3 2 4" xfId="12233" xr:uid="{CECFD5FF-44C1-4810-8483-3CC9326ACA25}"/>
    <cellStyle name="Comma 82 3 2 4 2" xfId="17469" xr:uid="{5C90D57C-C511-44B6-B03E-D89E973CEC51}"/>
    <cellStyle name="Comma 82 3 2 4 2 2" xfId="27935" xr:uid="{33A6E50F-2FDE-4B54-BD60-E9C862EF7688}"/>
    <cellStyle name="Comma 82 3 2 4 2 2 2" xfId="49604" xr:uid="{B003D1C6-C2B2-4F73-97A4-147C6807F6B9}"/>
    <cellStyle name="Comma 82 3 2 4 2 3" xfId="39138" xr:uid="{1D24BCA4-0154-4DCE-9B57-750C3C1B3186}"/>
    <cellStyle name="Comma 82 3 2 4 3" xfId="22703" xr:uid="{D8790426-0499-40D1-9C4E-978C38D39D6D}"/>
    <cellStyle name="Comma 82 3 2 4 3 2" xfId="44372" xr:uid="{0A264E65-CD08-498B-85A8-E80EE5CDEB04}"/>
    <cellStyle name="Comma 82 3 2 4 4" xfId="33906" xr:uid="{18AB0F1B-6E44-445D-9840-2959DBDF341E}"/>
    <cellStyle name="Comma 82 3 2 5" xfId="14476" xr:uid="{813F403E-26A8-4AEB-B52F-766B091C4CA0}"/>
    <cellStyle name="Comma 82 3 2 5 2" xfId="19708" xr:uid="{CC9B8F2A-3A06-4A73-BC46-FE7E69D164A6}"/>
    <cellStyle name="Comma 82 3 2 5 2 2" xfId="30174" xr:uid="{16137FC9-6CDC-40D2-ACC7-813BDD8FF98B}"/>
    <cellStyle name="Comma 82 3 2 5 2 2 2" xfId="51843" xr:uid="{7D11C97D-C78C-4DDF-8791-A7D5C19347F9}"/>
    <cellStyle name="Comma 82 3 2 5 2 3" xfId="41377" xr:uid="{FCD44B34-E57F-4F8C-883F-0DE8780C6BA9}"/>
    <cellStyle name="Comma 82 3 2 5 3" xfId="24942" xr:uid="{5013E448-102F-4770-ABC8-BC18B95E14D7}"/>
    <cellStyle name="Comma 82 3 2 5 3 2" xfId="46611" xr:uid="{B5D65F98-0149-47AD-8B7A-6162421CCA8E}"/>
    <cellStyle name="Comma 82 3 2 5 4" xfId="36145" xr:uid="{4B907555-FCB2-422E-9FB7-34BB6D6EF765}"/>
    <cellStyle name="Comma 82 3 2 6" xfId="15229" xr:uid="{6BF428BE-A3A8-488F-B89A-CE7D66EB9AF3}"/>
    <cellStyle name="Comma 82 3 2 6 2" xfId="25695" xr:uid="{380CF165-6667-473F-B4F6-29421D881C24}"/>
    <cellStyle name="Comma 82 3 2 6 2 2" xfId="47364" xr:uid="{DA6ACB8C-D5CD-4ACD-AE19-B6764EE66850}"/>
    <cellStyle name="Comma 82 3 2 6 3" xfId="36898" xr:uid="{673BBF77-A8ED-43B8-8304-4D8EE81DDE17}"/>
    <cellStyle name="Comma 82 3 2 7" xfId="20463" xr:uid="{C7ADE79C-8423-46DE-986A-A555FCAC0151}"/>
    <cellStyle name="Comma 82 3 2 7 2" xfId="42132" xr:uid="{2E0F2CFE-CC90-4A8A-BDB7-741F5D28D6AC}"/>
    <cellStyle name="Comma 82 3 2 8" xfId="31666" xr:uid="{A4CDAEFA-7E2E-4302-937F-94CE9A41B6CF}"/>
    <cellStyle name="Comma 82 3 3" xfId="13731" xr:uid="{A7406CAF-A8FB-4A94-85BA-7F73D1DE9FEF}"/>
    <cellStyle name="Comma 82 3 3 2" xfId="18963" xr:uid="{196DF1D4-D367-4E18-B576-A7D46F00F9A0}"/>
    <cellStyle name="Comma 82 3 3 2 2" xfId="29429" xr:uid="{34AE0A17-819A-49E4-B8E8-ABEC4B4079DE}"/>
    <cellStyle name="Comma 82 3 3 2 2 2" xfId="51098" xr:uid="{5996F396-0DAE-4265-88D4-9CE18B35ECC2}"/>
    <cellStyle name="Comma 82 3 3 2 3" xfId="40632" xr:uid="{0498F48E-5E07-4455-A85C-F5EA0EE5E03A}"/>
    <cellStyle name="Comma 82 3 3 3" xfId="24197" xr:uid="{5EDE8867-90AE-48DD-9C61-88219C34126B}"/>
    <cellStyle name="Comma 82 3 3 3 2" xfId="45866" xr:uid="{A937DFAE-FB94-4BE3-948E-1445C81FF4DA}"/>
    <cellStyle name="Comma 82 3 3 4" xfId="35400" xr:uid="{32F2B999-C380-4584-9713-220558EA12D3}"/>
    <cellStyle name="Comma 82 3 4" xfId="30921" xr:uid="{81B8BD4F-F370-4C55-8ABE-08803BCA1424}"/>
    <cellStyle name="Comma 82 4" xfId="9603" xr:uid="{E67FC45B-D029-4CA1-9A18-5B1645B2C6AD}"/>
    <cellStyle name="Comma 82 4 2" xfId="11112" xr:uid="{0FC69988-27E5-463E-B73B-AF9E34C9490E}"/>
    <cellStyle name="Comma 82 4 2 2" xfId="12606" xr:uid="{3960F473-AF68-4E60-8B78-60723F7BC392}"/>
    <cellStyle name="Comma 82 4 2 2 2" xfId="17842" xr:uid="{760405E4-0B80-46D1-9C75-EE92F8EFDEEB}"/>
    <cellStyle name="Comma 82 4 2 2 2 2" xfId="28308" xr:uid="{6C8C368A-CE9A-4A03-A8DD-CA899761B7F5}"/>
    <cellStyle name="Comma 82 4 2 2 2 2 2" xfId="49977" xr:uid="{4EDEECCD-7D7A-47F6-8C14-FCDC3B725203}"/>
    <cellStyle name="Comma 82 4 2 2 2 3" xfId="39511" xr:uid="{B5C8C659-A2E5-49B9-B501-C865061336EF}"/>
    <cellStyle name="Comma 82 4 2 2 3" xfId="23076" xr:uid="{DEF83BC9-F065-45A7-A606-356C1DB6959E}"/>
    <cellStyle name="Comma 82 4 2 2 3 2" xfId="44745" xr:uid="{4C89BF16-F64F-4033-A287-D5AB9ACB7032}"/>
    <cellStyle name="Comma 82 4 2 2 4" xfId="34279" xr:uid="{81B2E799-1929-46DC-8609-14D22BFEF7A1}"/>
    <cellStyle name="Comma 82 4 2 3" xfId="16348" xr:uid="{C7C8AFD3-939B-4FA4-8E7B-4D6EA7BA4869}"/>
    <cellStyle name="Comma 82 4 2 3 2" xfId="26814" xr:uid="{117B9C86-681C-42EC-9167-7615693CCBFC}"/>
    <cellStyle name="Comma 82 4 2 3 2 2" xfId="48483" xr:uid="{31A51B4E-F891-456E-BD02-A06E61EE29BC}"/>
    <cellStyle name="Comma 82 4 2 3 3" xfId="38017" xr:uid="{2FC31465-92E8-4790-8A5F-9645A135C798}"/>
    <cellStyle name="Comma 82 4 2 4" xfId="21582" xr:uid="{C5111F54-1522-4C71-82C3-C99D5E7C5317}"/>
    <cellStyle name="Comma 82 4 2 4 2" xfId="43251" xr:uid="{B18E1A26-434F-4F51-B28E-77780E3E6D0A}"/>
    <cellStyle name="Comma 82 4 2 5" xfId="32785" xr:uid="{64A9B226-EF87-4B58-9D10-4C89F102A4F0}"/>
    <cellStyle name="Comma 82 4 3" xfId="10365" xr:uid="{2B51D38F-3B93-431A-849C-9DED86A7518B}"/>
    <cellStyle name="Comma 82 4 3 2" xfId="15601" xr:uid="{482251C4-DD9E-498E-BCEE-D1A52396FD44}"/>
    <cellStyle name="Comma 82 4 3 2 2" xfId="26067" xr:uid="{6CF2357F-231C-4A3F-A912-144294A94423}"/>
    <cellStyle name="Comma 82 4 3 2 2 2" xfId="47736" xr:uid="{94F7F18D-808E-4D35-85D0-1DA880201DCB}"/>
    <cellStyle name="Comma 82 4 3 2 3" xfId="37270" xr:uid="{BE1215D1-B1C0-4182-8F0A-D8159513BA5D}"/>
    <cellStyle name="Comma 82 4 3 3" xfId="20835" xr:uid="{55592D87-DE80-4170-ADB6-FB22D3BE6A90}"/>
    <cellStyle name="Comma 82 4 3 3 2" xfId="42504" xr:uid="{BF7BB59B-D8C2-4397-89BF-C240F1D29143}"/>
    <cellStyle name="Comma 82 4 3 4" xfId="32038" xr:uid="{8F56A4FD-0A3A-45B9-A220-B08529C82D66}"/>
    <cellStyle name="Comma 82 4 4" xfId="11859" xr:uid="{0D738F00-7368-4751-AAC4-BAFC2D26E4E4}"/>
    <cellStyle name="Comma 82 4 4 2" xfId="17095" xr:uid="{9ED173CE-27DE-40E7-B0A9-251A6CC04A7C}"/>
    <cellStyle name="Comma 82 4 4 2 2" xfId="27561" xr:uid="{4147729A-1210-4723-A92F-2C6DCFE04992}"/>
    <cellStyle name="Comma 82 4 4 2 2 2" xfId="49230" xr:uid="{B17C9BD7-D630-40A2-8CB3-A7ABE4DE3BD1}"/>
    <cellStyle name="Comma 82 4 4 2 3" xfId="38764" xr:uid="{F62B3BD7-89D2-4E9E-8E60-D41BC3C818DD}"/>
    <cellStyle name="Comma 82 4 4 3" xfId="22329" xr:uid="{2A30F64E-EF67-4221-938B-ACB11C8241DF}"/>
    <cellStyle name="Comma 82 4 4 3 2" xfId="43998" xr:uid="{DE3E4FAE-FB52-4088-9E80-EDA2DCD7BE58}"/>
    <cellStyle name="Comma 82 4 4 4" xfId="33532" xr:uid="{06ED143A-940F-4439-BBD7-13C12ACCBC88}"/>
    <cellStyle name="Comma 82 4 5" xfId="14102" xr:uid="{AA4B062F-6ED2-48E5-B624-318FEAA95394}"/>
    <cellStyle name="Comma 82 4 5 2" xfId="19334" xr:uid="{A275FB07-E086-4C08-8759-13648CB8E7C1}"/>
    <cellStyle name="Comma 82 4 5 2 2" xfId="29800" xr:uid="{001F0DE1-47FA-4289-8CC9-FFFC66AFE9B2}"/>
    <cellStyle name="Comma 82 4 5 2 2 2" xfId="51469" xr:uid="{1ADF6753-4CDE-4296-ABE1-437B730DF942}"/>
    <cellStyle name="Comma 82 4 5 2 3" xfId="41003" xr:uid="{29CB1258-70D5-443C-8AD1-53EC2F9DB20F}"/>
    <cellStyle name="Comma 82 4 5 3" xfId="24568" xr:uid="{04524DD2-97C8-42C0-A1EA-04584D9A7F94}"/>
    <cellStyle name="Comma 82 4 5 3 2" xfId="46237" xr:uid="{5554EE35-6D22-4134-824E-9BC2F5FD01E6}"/>
    <cellStyle name="Comma 82 4 5 4" xfId="35771" xr:uid="{CD316B28-9380-4B55-9CAD-A7C1DD49F6E8}"/>
    <cellStyle name="Comma 82 4 6" xfId="14855" xr:uid="{DB7AB536-C082-4570-AFE9-9EBE1C33FCA2}"/>
    <cellStyle name="Comma 82 4 6 2" xfId="25321" xr:uid="{570A084A-1EF6-4591-AD92-91A61808BE8D}"/>
    <cellStyle name="Comma 82 4 6 2 2" xfId="46990" xr:uid="{C4BECD76-A45F-40EE-BACB-E3B5F965DE64}"/>
    <cellStyle name="Comma 82 4 6 3" xfId="36524" xr:uid="{B92330FC-672C-48AD-96F1-FEAA8D2D1925}"/>
    <cellStyle name="Comma 82 4 7" xfId="20089" xr:uid="{16096E8B-D48D-4287-9D2E-4BD33177C99E}"/>
    <cellStyle name="Comma 82 4 7 2" xfId="41758" xr:uid="{9D2E68D1-476A-4F01-8FE7-E2AA8532AFDC}"/>
    <cellStyle name="Comma 82 4 8" xfId="31292" xr:uid="{25C63AA8-3D89-47B7-92AE-0A9E36FB06D6}"/>
    <cellStyle name="Comma 82 5" xfId="13360" xr:uid="{E8A3B57C-AD14-48C9-8DF4-E0D55F72AA00}"/>
    <cellStyle name="Comma 82 5 2" xfId="18592" xr:uid="{C2177415-853C-4DC9-B078-48AF995FDEE2}"/>
    <cellStyle name="Comma 82 5 2 2" xfId="29058" xr:uid="{65514F4D-88B4-4E83-BD87-C807C1039A2C}"/>
    <cellStyle name="Comma 82 5 2 2 2" xfId="50727" xr:uid="{5FB35D8E-F8FF-4B28-8A9F-F7C0B9BBFA05}"/>
    <cellStyle name="Comma 82 5 2 3" xfId="40261" xr:uid="{F0E66403-90A4-4B40-984A-5D396CECCDAC}"/>
    <cellStyle name="Comma 82 5 3" xfId="23826" xr:uid="{1F380FF7-9582-4131-A718-FC0850BECD1F}"/>
    <cellStyle name="Comma 82 5 3 2" xfId="45495" xr:uid="{05462061-147B-476E-B0B0-5AB1EF15834A}"/>
    <cellStyle name="Comma 82 5 4" xfId="35029" xr:uid="{539624A8-6C68-4FBD-BF99-E8C2C7DFE2D0}"/>
    <cellStyle name="Comma 82 6" xfId="30550" xr:uid="{F824A1B0-E07B-469B-9ACB-8D55A2F9A5BD}"/>
    <cellStyle name="Comma 83" xfId="345" xr:uid="{00000000-0005-0000-0000-000034030000}"/>
    <cellStyle name="Comma 83 2" xfId="598" xr:uid="{00000000-0005-0000-0000-000035030000}"/>
    <cellStyle name="Comma 83 2 2" xfId="9352" xr:uid="{00000000-0005-0000-0000-000036030000}"/>
    <cellStyle name="Comma 83 2 2 2" xfId="10101" xr:uid="{57C399E0-222C-4FD0-91AA-DE5BCB472618}"/>
    <cellStyle name="Comma 83 2 2 2 2" xfId="11610" xr:uid="{949DC5A8-41B9-4568-86FF-AA350F767D1E}"/>
    <cellStyle name="Comma 83 2 2 2 2 2" xfId="13104" xr:uid="{607720BB-7E7A-4447-BB94-DCC30FEA33B9}"/>
    <cellStyle name="Comma 83 2 2 2 2 2 2" xfId="18340" xr:uid="{B93CFDC2-5A6B-4689-AF86-34EB69081FC6}"/>
    <cellStyle name="Comma 83 2 2 2 2 2 2 2" xfId="28806" xr:uid="{28953723-350B-4755-AC79-8C4A59DEF11A}"/>
    <cellStyle name="Comma 83 2 2 2 2 2 2 2 2" xfId="50475" xr:uid="{17B8B1B0-1B0F-4999-B553-9093EE5A4F5F}"/>
    <cellStyle name="Comma 83 2 2 2 2 2 2 3" xfId="40009" xr:uid="{47D81181-4BF7-4284-BD61-8E8FD4EE1382}"/>
    <cellStyle name="Comma 83 2 2 2 2 2 3" xfId="23574" xr:uid="{C3389756-BFA5-4940-A4A6-DF724F06DF6B}"/>
    <cellStyle name="Comma 83 2 2 2 2 2 3 2" xfId="45243" xr:uid="{FC767554-D066-4713-9FEC-07BE63E5BAD3}"/>
    <cellStyle name="Comma 83 2 2 2 2 2 4" xfId="34777" xr:uid="{35B40296-F9A4-4112-B1D4-CB91502FA8BA}"/>
    <cellStyle name="Comma 83 2 2 2 2 3" xfId="16846" xr:uid="{45F6E0C9-C4EB-4FE3-AEEB-F02143DD42DD}"/>
    <cellStyle name="Comma 83 2 2 2 2 3 2" xfId="27312" xr:uid="{CE240C16-3E36-40DF-8AB3-BB91F394E400}"/>
    <cellStyle name="Comma 83 2 2 2 2 3 2 2" xfId="48981" xr:uid="{322A6D97-CCCE-4657-B805-060810BF46B6}"/>
    <cellStyle name="Comma 83 2 2 2 2 3 3" xfId="38515" xr:uid="{7EE4E38D-6056-45B0-8206-D8123DF789FA}"/>
    <cellStyle name="Comma 83 2 2 2 2 4" xfId="22080" xr:uid="{6CE34DFD-5649-41C3-BE85-FBE85DBC5CCA}"/>
    <cellStyle name="Comma 83 2 2 2 2 4 2" xfId="43749" xr:uid="{CE3DE8B4-50EF-4FD3-BC04-8728012A7C3D}"/>
    <cellStyle name="Comma 83 2 2 2 2 5" xfId="33283" xr:uid="{7F18D42B-5138-45DC-A800-3F81A7D86F9B}"/>
    <cellStyle name="Comma 83 2 2 2 3" xfId="10863" xr:uid="{42E6F6CA-1DDB-46CA-9BE8-9DD6FE10FC52}"/>
    <cellStyle name="Comma 83 2 2 2 3 2" xfId="16099" xr:uid="{B3E72574-E005-4397-9122-C500FEC85D99}"/>
    <cellStyle name="Comma 83 2 2 2 3 2 2" xfId="26565" xr:uid="{4204D6D1-D799-4997-885F-E4A4216E5D92}"/>
    <cellStyle name="Comma 83 2 2 2 3 2 2 2" xfId="48234" xr:uid="{D46BFEB3-6EF3-4727-9E70-E881C29F40E0}"/>
    <cellStyle name="Comma 83 2 2 2 3 2 3" xfId="37768" xr:uid="{E58AE7DC-9110-4049-BE48-BF77BFD76014}"/>
    <cellStyle name="Comma 83 2 2 2 3 3" xfId="21333" xr:uid="{ACAE668E-9529-4C6E-BA8C-215492119FDA}"/>
    <cellStyle name="Comma 83 2 2 2 3 3 2" xfId="43002" xr:uid="{EFA95871-9510-4C11-9834-AD7D3CDC9B80}"/>
    <cellStyle name="Comma 83 2 2 2 3 4" xfId="32536" xr:uid="{18446107-6FFD-4A6C-9133-2C7873F6BE2F}"/>
    <cellStyle name="Comma 83 2 2 2 4" xfId="12357" xr:uid="{27F6225E-09EB-4F1F-A2A5-8881616AE2C3}"/>
    <cellStyle name="Comma 83 2 2 2 4 2" xfId="17593" xr:uid="{3EC65656-A6EB-4ACA-ACAB-1726A2B03347}"/>
    <cellStyle name="Comma 83 2 2 2 4 2 2" xfId="28059" xr:uid="{B80824C8-98E4-4949-8F10-EEA4F58D9175}"/>
    <cellStyle name="Comma 83 2 2 2 4 2 2 2" xfId="49728" xr:uid="{D242D5E3-F0DD-442C-AC21-B461E81EB3D9}"/>
    <cellStyle name="Comma 83 2 2 2 4 2 3" xfId="39262" xr:uid="{5FBC2D63-605C-4013-A0AD-E31335F77EEA}"/>
    <cellStyle name="Comma 83 2 2 2 4 3" xfId="22827" xr:uid="{AEE4B786-9978-438A-8FD3-1761A1284C94}"/>
    <cellStyle name="Comma 83 2 2 2 4 3 2" xfId="44496" xr:uid="{7A2C54DE-5AB3-41CF-A58B-AE22A5382072}"/>
    <cellStyle name="Comma 83 2 2 2 4 4" xfId="34030" xr:uid="{4DF77BE1-95D6-4606-B1ED-FB06224DB54D}"/>
    <cellStyle name="Comma 83 2 2 2 5" xfId="14600" xr:uid="{D01BC47D-A7EE-4FED-8A39-09E43B6ED17C}"/>
    <cellStyle name="Comma 83 2 2 2 5 2" xfId="19832" xr:uid="{22438EC6-D00E-461C-882E-D1ADA5E368F9}"/>
    <cellStyle name="Comma 83 2 2 2 5 2 2" xfId="30298" xr:uid="{BAF89B54-C9F9-4D14-879F-714F56DC05C2}"/>
    <cellStyle name="Comma 83 2 2 2 5 2 2 2" xfId="51967" xr:uid="{F539F179-BD60-46DF-9BEC-8DEE74C32258}"/>
    <cellStyle name="Comma 83 2 2 2 5 2 3" xfId="41501" xr:uid="{016C68BC-8BD5-4C1D-8B6A-B40AEE69F276}"/>
    <cellStyle name="Comma 83 2 2 2 5 3" xfId="25066" xr:uid="{4D4573AE-FB79-4CF5-8DA4-08188D07FB5E}"/>
    <cellStyle name="Comma 83 2 2 2 5 3 2" xfId="46735" xr:uid="{62F0425C-C54D-43C7-84F5-98DE3E28A81E}"/>
    <cellStyle name="Comma 83 2 2 2 5 4" xfId="36269" xr:uid="{B0FC4660-B6A9-4837-B847-70D4BBC94B8A}"/>
    <cellStyle name="Comma 83 2 2 2 6" xfId="15353" xr:uid="{E8207F52-7BAA-45B7-A641-7ED09EC16161}"/>
    <cellStyle name="Comma 83 2 2 2 6 2" xfId="25819" xr:uid="{247952F5-6E07-4EAF-B7E4-5E07EC78DF5C}"/>
    <cellStyle name="Comma 83 2 2 2 6 2 2" xfId="47488" xr:uid="{3A26775A-E643-4CFB-88D6-6B24EC2FDA5F}"/>
    <cellStyle name="Comma 83 2 2 2 6 3" xfId="37022" xr:uid="{31B6EDCF-F8D8-41C1-813E-194609261CAF}"/>
    <cellStyle name="Comma 83 2 2 2 7" xfId="20587" xr:uid="{C837DF59-9662-4F25-A218-4F5D38A2C22C}"/>
    <cellStyle name="Comma 83 2 2 2 7 2" xfId="42256" xr:uid="{99D58FAF-FA03-4F7B-B035-D0F077194D14}"/>
    <cellStyle name="Comma 83 2 2 2 8" xfId="31790" xr:uid="{9878A9F5-280F-4813-8076-85EAA54A5FD6}"/>
    <cellStyle name="Comma 83 2 2 3" xfId="13855" xr:uid="{C01D9E3E-E435-4197-8B4B-A1A719EA9B9B}"/>
    <cellStyle name="Comma 83 2 2 3 2" xfId="19087" xr:uid="{6886386C-7B43-4986-964C-A8F5F8687E7E}"/>
    <cellStyle name="Comma 83 2 2 3 2 2" xfId="29553" xr:uid="{1B0286B1-3441-4970-A075-FBBB90300398}"/>
    <cellStyle name="Comma 83 2 2 3 2 2 2" xfId="51222" xr:uid="{D9954F42-3661-4B9F-822A-6BA31D2268C6}"/>
    <cellStyle name="Comma 83 2 2 3 2 3" xfId="40756" xr:uid="{11006C8B-A8D9-4A8D-AA11-01F8E5D1B3CF}"/>
    <cellStyle name="Comma 83 2 2 3 3" xfId="24321" xr:uid="{547ED627-8654-45C1-B7FF-859A05ADDA6E}"/>
    <cellStyle name="Comma 83 2 2 3 3 2" xfId="45990" xr:uid="{C120C91F-9295-43C7-850C-915D93EA3375}"/>
    <cellStyle name="Comma 83 2 2 3 4" xfId="35524" xr:uid="{38834B84-425C-4896-BA74-2BE6EE3C91A5}"/>
    <cellStyle name="Comma 83 2 2 4" xfId="31045" xr:uid="{38C122DA-F2B6-4BED-B6AF-48F11EF85BC3}"/>
    <cellStyle name="Comma 83 2 3" xfId="9727" xr:uid="{D138FCC4-0AE8-41EE-B3E4-5F33F530284A}"/>
    <cellStyle name="Comma 83 2 3 2" xfId="11236" xr:uid="{8D708ACD-3697-4EA2-B3C5-5D65129EE911}"/>
    <cellStyle name="Comma 83 2 3 2 2" xfId="12730" xr:uid="{D25EF1A5-2112-43A2-8146-25EDCD783BD4}"/>
    <cellStyle name="Comma 83 2 3 2 2 2" xfId="17966" xr:uid="{62A8EBEF-D475-43F8-BEA7-AD26787404E0}"/>
    <cellStyle name="Comma 83 2 3 2 2 2 2" xfId="28432" xr:uid="{1F87F86B-CC34-45B7-846D-5B173D32F532}"/>
    <cellStyle name="Comma 83 2 3 2 2 2 2 2" xfId="50101" xr:uid="{DCA8612E-8ED3-426F-83D6-0F925512DE5A}"/>
    <cellStyle name="Comma 83 2 3 2 2 2 3" xfId="39635" xr:uid="{0E992D05-B477-4673-A9EF-04F978354BC1}"/>
    <cellStyle name="Comma 83 2 3 2 2 3" xfId="23200" xr:uid="{DA05AAB6-9F94-4872-86F2-0021EA87FB9F}"/>
    <cellStyle name="Comma 83 2 3 2 2 3 2" xfId="44869" xr:uid="{3057ED63-6461-45EF-9EC8-9EA61D119AE5}"/>
    <cellStyle name="Comma 83 2 3 2 2 4" xfId="34403" xr:uid="{45A01276-1A5A-42DB-9666-5E69D7F5E75D}"/>
    <cellStyle name="Comma 83 2 3 2 3" xfId="16472" xr:uid="{5196B1CC-DC02-4486-9519-45FB979015D7}"/>
    <cellStyle name="Comma 83 2 3 2 3 2" xfId="26938" xr:uid="{B99B23DF-5062-4C6A-BEB3-3423B1689A5A}"/>
    <cellStyle name="Comma 83 2 3 2 3 2 2" xfId="48607" xr:uid="{984AE419-CCEF-484D-9852-06444D508282}"/>
    <cellStyle name="Comma 83 2 3 2 3 3" xfId="38141" xr:uid="{65BAF21B-F7A7-4F39-9EF9-9133E64FEC9C}"/>
    <cellStyle name="Comma 83 2 3 2 4" xfId="21706" xr:uid="{56FA9F77-B713-4D04-8B0D-65101FAE7883}"/>
    <cellStyle name="Comma 83 2 3 2 4 2" xfId="43375" xr:uid="{59BD4F87-AA71-4E13-815A-15E5ACF827B4}"/>
    <cellStyle name="Comma 83 2 3 2 5" xfId="32909" xr:uid="{5507A926-B996-47F8-8535-44F98A27A8B1}"/>
    <cellStyle name="Comma 83 2 3 3" xfId="10489" xr:uid="{5B6DC11D-D73F-4284-BB6C-ABEBFAE00DBC}"/>
    <cellStyle name="Comma 83 2 3 3 2" xfId="15725" xr:uid="{0BD7FEBF-868E-44B5-92A6-1A9F3F136E2F}"/>
    <cellStyle name="Comma 83 2 3 3 2 2" xfId="26191" xr:uid="{724DC8E7-AEAE-43C3-A7AA-50B9259ED3AE}"/>
    <cellStyle name="Comma 83 2 3 3 2 2 2" xfId="47860" xr:uid="{5C7792EC-28DE-48F7-A79E-DBA0431D03E2}"/>
    <cellStyle name="Comma 83 2 3 3 2 3" xfId="37394" xr:uid="{616D9AD9-9B51-4586-BDE7-0909C784BA4F}"/>
    <cellStyle name="Comma 83 2 3 3 3" xfId="20959" xr:uid="{FD1935C8-CBB3-480D-844E-362EC46C2148}"/>
    <cellStyle name="Comma 83 2 3 3 3 2" xfId="42628" xr:uid="{8ADA8635-966D-4E04-829E-CD467CDB919B}"/>
    <cellStyle name="Comma 83 2 3 3 4" xfId="32162" xr:uid="{5FDF6334-D6F1-4EB9-8536-1B102828525E}"/>
    <cellStyle name="Comma 83 2 3 4" xfId="11983" xr:uid="{FC12CD69-3ED6-4C6D-89BB-E5489B65957E}"/>
    <cellStyle name="Comma 83 2 3 4 2" xfId="17219" xr:uid="{6809B789-3EBC-48DC-9986-B0C9D038078A}"/>
    <cellStyle name="Comma 83 2 3 4 2 2" xfId="27685" xr:uid="{42CB8535-34FD-4268-942A-8CAA9AE08680}"/>
    <cellStyle name="Comma 83 2 3 4 2 2 2" xfId="49354" xr:uid="{34323924-D133-4099-A072-F42ED82C96D4}"/>
    <cellStyle name="Comma 83 2 3 4 2 3" xfId="38888" xr:uid="{1B54D2E3-8757-4996-8FC7-13C27A4458C3}"/>
    <cellStyle name="Comma 83 2 3 4 3" xfId="22453" xr:uid="{D6B1EB64-3345-44E6-8903-36860F331A7C}"/>
    <cellStyle name="Comma 83 2 3 4 3 2" xfId="44122" xr:uid="{26642C6F-56AA-4B2A-BF82-D816332DA8CF}"/>
    <cellStyle name="Comma 83 2 3 4 4" xfId="33656" xr:uid="{9E02BB14-AC84-4F45-BC37-3FEB40E53BD0}"/>
    <cellStyle name="Comma 83 2 3 5" xfId="14226" xr:uid="{03C429B7-D0A4-4646-AC62-9CDC58F28502}"/>
    <cellStyle name="Comma 83 2 3 5 2" xfId="19458" xr:uid="{1615071F-C77B-4EC7-9208-1DCBB4CB0CB4}"/>
    <cellStyle name="Comma 83 2 3 5 2 2" xfId="29924" xr:uid="{AF902615-5EFF-4651-A51C-69D980AB1015}"/>
    <cellStyle name="Comma 83 2 3 5 2 2 2" xfId="51593" xr:uid="{C624F748-E464-4683-AFDC-EC599ECB58E1}"/>
    <cellStyle name="Comma 83 2 3 5 2 3" xfId="41127" xr:uid="{6E2A75ED-8FD8-4E83-97E8-86EFDEFFD772}"/>
    <cellStyle name="Comma 83 2 3 5 3" xfId="24692" xr:uid="{57F9F4BD-4BE7-47E3-8AF6-F862BBA3FF12}"/>
    <cellStyle name="Comma 83 2 3 5 3 2" xfId="46361" xr:uid="{07AEF966-737E-41E7-9355-A3B5074EA02A}"/>
    <cellStyle name="Comma 83 2 3 5 4" xfId="35895" xr:uid="{B190FA66-0883-4168-816E-317E56EE8546}"/>
    <cellStyle name="Comma 83 2 3 6" xfId="14979" xr:uid="{F3CD5FFE-4553-491B-A7F6-6AD66D885696}"/>
    <cellStyle name="Comma 83 2 3 6 2" xfId="25445" xr:uid="{853891A0-BD34-45FD-A115-74527A0526FD}"/>
    <cellStyle name="Comma 83 2 3 6 2 2" xfId="47114" xr:uid="{61787D04-97A8-4F1D-976E-438D911E3E99}"/>
    <cellStyle name="Comma 83 2 3 6 3" xfId="36648" xr:uid="{218B5F75-5957-4665-94C3-0B624B1DEAA7}"/>
    <cellStyle name="Comma 83 2 3 7" xfId="20213" xr:uid="{D234186D-12E7-457F-A881-C1BFF341274B}"/>
    <cellStyle name="Comma 83 2 3 7 2" xfId="41882" xr:uid="{02313933-2D18-4D79-A3FF-5208A5AD5E06}"/>
    <cellStyle name="Comma 83 2 3 8" xfId="31416" xr:uid="{77214668-12DD-4060-A950-2D3F79CDFE18}"/>
    <cellStyle name="Comma 83 2 4" xfId="13484" xr:uid="{18C83BD3-3056-4217-A6F6-0E540C1BC595}"/>
    <cellStyle name="Comma 83 2 4 2" xfId="18716" xr:uid="{959D2AD1-053D-4B74-958E-ACEC9B53CE06}"/>
    <cellStyle name="Comma 83 2 4 2 2" xfId="29182" xr:uid="{46F50998-2196-4146-AF5A-158EB44E89FE}"/>
    <cellStyle name="Comma 83 2 4 2 2 2" xfId="50851" xr:uid="{A835A452-4083-4012-9762-603A308AB61A}"/>
    <cellStyle name="Comma 83 2 4 2 3" xfId="40385" xr:uid="{7B4AAB5B-BFB0-4F56-9220-58157EAB341B}"/>
    <cellStyle name="Comma 83 2 4 3" xfId="23950" xr:uid="{D2AE7BC4-486F-4B8C-ADA7-85C48817CDC8}"/>
    <cellStyle name="Comma 83 2 4 3 2" xfId="45619" xr:uid="{86A7B92D-2BDC-4AD6-ADFA-09881DFBF7DD}"/>
    <cellStyle name="Comma 83 2 4 4" xfId="35153" xr:uid="{9F1D747D-4A91-4837-8361-A1587D6672B9}"/>
    <cellStyle name="Comma 83 2 5" xfId="30674" xr:uid="{8B5A269D-C5AA-42C0-BB4B-53096C82B9AD}"/>
    <cellStyle name="Comma 83 3" xfId="9219" xr:uid="{00000000-0005-0000-0000-000037030000}"/>
    <cellStyle name="Comma 83 3 2" xfId="9968" xr:uid="{E7877B99-D436-40BD-AB5A-CF46BA28C45D}"/>
    <cellStyle name="Comma 83 3 2 2" xfId="11477" xr:uid="{76624465-7DB5-459C-B08E-68F51B5835F7}"/>
    <cellStyle name="Comma 83 3 2 2 2" xfId="12971" xr:uid="{25D7C04A-836B-4E55-908C-7AF1ADAABD23}"/>
    <cellStyle name="Comma 83 3 2 2 2 2" xfId="18207" xr:uid="{006CBC41-D2DA-494F-A761-220C3F84799A}"/>
    <cellStyle name="Comma 83 3 2 2 2 2 2" xfId="28673" xr:uid="{4607BECC-4A55-45CC-943A-B2620D6C8D74}"/>
    <cellStyle name="Comma 83 3 2 2 2 2 2 2" xfId="50342" xr:uid="{FF84872C-E780-4612-96BD-CD27695F20F7}"/>
    <cellStyle name="Comma 83 3 2 2 2 2 3" xfId="39876" xr:uid="{78317961-A8FB-4243-8A3E-2FA76BAA38AF}"/>
    <cellStyle name="Comma 83 3 2 2 2 3" xfId="23441" xr:uid="{AC6142E2-DCD7-45BB-93E7-F22A0EAF833E}"/>
    <cellStyle name="Comma 83 3 2 2 2 3 2" xfId="45110" xr:uid="{0501B9A1-9DAB-4D90-BE32-3D5A2F33F0E5}"/>
    <cellStyle name="Comma 83 3 2 2 2 4" xfId="34644" xr:uid="{1D880F19-9889-4DB3-A151-072657BC7151}"/>
    <cellStyle name="Comma 83 3 2 2 3" xfId="16713" xr:uid="{B7455087-5EDD-4CBF-AD1F-F3FDA27F3205}"/>
    <cellStyle name="Comma 83 3 2 2 3 2" xfId="27179" xr:uid="{5A69B01D-61F2-4E63-81F3-D846AA8E5E72}"/>
    <cellStyle name="Comma 83 3 2 2 3 2 2" xfId="48848" xr:uid="{17A3EEE7-5C31-4512-BDF5-10A172A29EB7}"/>
    <cellStyle name="Comma 83 3 2 2 3 3" xfId="38382" xr:uid="{480B6D9F-D55D-4B58-B165-97E3CB57D1FD}"/>
    <cellStyle name="Comma 83 3 2 2 4" xfId="21947" xr:uid="{98211960-52E1-4B57-9F92-D21E3EABB6F8}"/>
    <cellStyle name="Comma 83 3 2 2 4 2" xfId="43616" xr:uid="{38D89231-CB3B-45A6-8B7E-9713A5E9B423}"/>
    <cellStyle name="Comma 83 3 2 2 5" xfId="33150" xr:uid="{B832F0CF-2C4A-4A8B-A818-D339FDFD762A}"/>
    <cellStyle name="Comma 83 3 2 3" xfId="10730" xr:uid="{6ECBAC10-D619-4BAB-8C52-73B3DDD4C984}"/>
    <cellStyle name="Comma 83 3 2 3 2" xfId="15966" xr:uid="{F731551A-3B71-41A6-A12B-90E22D62ADD6}"/>
    <cellStyle name="Comma 83 3 2 3 2 2" xfId="26432" xr:uid="{BF60DD45-209D-44F0-A3D8-7519562918BC}"/>
    <cellStyle name="Comma 83 3 2 3 2 2 2" xfId="48101" xr:uid="{A4B1DBFA-C7C4-4ADB-ADD1-2EFA859D49D6}"/>
    <cellStyle name="Comma 83 3 2 3 2 3" xfId="37635" xr:uid="{5B2122A9-BB13-49E2-9847-AC2D5C64C9AE}"/>
    <cellStyle name="Comma 83 3 2 3 3" xfId="21200" xr:uid="{13BC542D-F5D8-4B9F-B974-03B41B907713}"/>
    <cellStyle name="Comma 83 3 2 3 3 2" xfId="42869" xr:uid="{95B78BE1-E54C-4C26-998B-47F0B6C75946}"/>
    <cellStyle name="Comma 83 3 2 3 4" xfId="32403" xr:uid="{86D88D06-6A96-4F1E-96D3-7702EC4D07DA}"/>
    <cellStyle name="Comma 83 3 2 4" xfId="12224" xr:uid="{5C1BDF1A-FAED-499E-862D-60A65F1877A6}"/>
    <cellStyle name="Comma 83 3 2 4 2" xfId="17460" xr:uid="{859BB6FB-1DBB-4C01-8BE3-AB04EB313E21}"/>
    <cellStyle name="Comma 83 3 2 4 2 2" xfId="27926" xr:uid="{7F555D8A-B5D2-4FE5-AD14-7C2DE1ADE325}"/>
    <cellStyle name="Comma 83 3 2 4 2 2 2" xfId="49595" xr:uid="{984EE8F2-7F43-4575-B355-3CB3D4D2D51B}"/>
    <cellStyle name="Comma 83 3 2 4 2 3" xfId="39129" xr:uid="{6D674E00-C632-4F75-AD60-93D6BC59A631}"/>
    <cellStyle name="Comma 83 3 2 4 3" xfId="22694" xr:uid="{3C65D9AD-29A4-462C-8F2F-43619FEED9A4}"/>
    <cellStyle name="Comma 83 3 2 4 3 2" xfId="44363" xr:uid="{44F69DB6-E0DC-48FD-B7D6-1A7BFDF8F073}"/>
    <cellStyle name="Comma 83 3 2 4 4" xfId="33897" xr:uid="{E35E492A-612B-4D2F-93D3-D3532FC6506E}"/>
    <cellStyle name="Comma 83 3 2 5" xfId="14467" xr:uid="{C6C16A90-76B9-4859-AA17-710CDAC41A3A}"/>
    <cellStyle name="Comma 83 3 2 5 2" xfId="19699" xr:uid="{01CB8815-8A00-4E62-B949-AEF25B169238}"/>
    <cellStyle name="Comma 83 3 2 5 2 2" xfId="30165" xr:uid="{6BF2AD71-345F-4B49-8BA7-49F5BF9E2FBB}"/>
    <cellStyle name="Comma 83 3 2 5 2 2 2" xfId="51834" xr:uid="{E6F0A794-FCA4-424E-9119-86190A73FD0B}"/>
    <cellStyle name="Comma 83 3 2 5 2 3" xfId="41368" xr:uid="{C8965EF1-CA92-4598-BB92-48DB53D5EBA3}"/>
    <cellStyle name="Comma 83 3 2 5 3" xfId="24933" xr:uid="{0E40494A-4173-4708-946B-D27C51AB8A0B}"/>
    <cellStyle name="Comma 83 3 2 5 3 2" xfId="46602" xr:uid="{98AB5DDC-BF09-452B-A43C-BC06BF5642DC}"/>
    <cellStyle name="Comma 83 3 2 5 4" xfId="36136" xr:uid="{D8ECAEF2-AA18-4821-AC4C-970132BFF93C}"/>
    <cellStyle name="Comma 83 3 2 6" xfId="15220" xr:uid="{4FE9F48C-46C6-4438-A769-B60BB62969CF}"/>
    <cellStyle name="Comma 83 3 2 6 2" xfId="25686" xr:uid="{85D8F2A1-2062-4365-ADE8-50EA4EC9E6BE}"/>
    <cellStyle name="Comma 83 3 2 6 2 2" xfId="47355" xr:uid="{038A3AF3-DD19-4427-8500-5D7409262B3A}"/>
    <cellStyle name="Comma 83 3 2 6 3" xfId="36889" xr:uid="{76B30906-F561-4F54-AD9C-D0174BB5A2D6}"/>
    <cellStyle name="Comma 83 3 2 7" xfId="20454" xr:uid="{932D4B4C-5C56-4A82-A40A-A507992EB468}"/>
    <cellStyle name="Comma 83 3 2 7 2" xfId="42123" xr:uid="{222A793E-8F2D-472A-B33D-02EF741ADC51}"/>
    <cellStyle name="Comma 83 3 2 8" xfId="31657" xr:uid="{72D1350B-AC4C-481E-A9AE-0CA0295568A9}"/>
    <cellStyle name="Comma 83 3 3" xfId="13722" xr:uid="{6FC5D346-2E9E-4A0F-8483-394346109881}"/>
    <cellStyle name="Comma 83 3 3 2" xfId="18954" xr:uid="{B2368667-2BF9-43D7-8405-19CA8689B741}"/>
    <cellStyle name="Comma 83 3 3 2 2" xfId="29420" xr:uid="{930E13AE-7E62-4FEA-8583-142D2C4FF1F5}"/>
    <cellStyle name="Comma 83 3 3 2 2 2" xfId="51089" xr:uid="{17E340BE-C923-4147-A68F-7F354923247D}"/>
    <cellStyle name="Comma 83 3 3 2 3" xfId="40623" xr:uid="{E7234CE8-FBCA-49D3-9396-3269612EB788}"/>
    <cellStyle name="Comma 83 3 3 3" xfId="24188" xr:uid="{54EC8462-2540-42BD-A6C2-531C57521FC8}"/>
    <cellStyle name="Comma 83 3 3 3 2" xfId="45857" xr:uid="{F27367FE-67FC-447F-8BC5-BF33765FAD1C}"/>
    <cellStyle name="Comma 83 3 3 4" xfId="35391" xr:uid="{FB6B18B3-A5B8-4133-B862-6715D11643CE}"/>
    <cellStyle name="Comma 83 3 4" xfId="30912" xr:uid="{E1408BF6-B4AD-4706-B437-74856E119EDF}"/>
    <cellStyle name="Comma 83 4" xfId="9594" xr:uid="{B8C7933E-EF9F-4C01-A311-8CFD9446B588}"/>
    <cellStyle name="Comma 83 4 2" xfId="11103" xr:uid="{66257D6F-8804-4F55-980E-FB4073BBE86F}"/>
    <cellStyle name="Comma 83 4 2 2" xfId="12597" xr:uid="{54F819F8-F485-411E-82B7-52ED5E74D1B1}"/>
    <cellStyle name="Comma 83 4 2 2 2" xfId="17833" xr:uid="{7D81D496-2477-4DE5-9E26-E0587FE1B959}"/>
    <cellStyle name="Comma 83 4 2 2 2 2" xfId="28299" xr:uid="{71D80BA3-C942-422B-AA2B-54B4A2866D87}"/>
    <cellStyle name="Comma 83 4 2 2 2 2 2" xfId="49968" xr:uid="{1DD60974-17EB-4174-9568-D96A447AEC2B}"/>
    <cellStyle name="Comma 83 4 2 2 2 3" xfId="39502" xr:uid="{B96AACD6-D78E-420E-B873-A33E663CDE48}"/>
    <cellStyle name="Comma 83 4 2 2 3" xfId="23067" xr:uid="{FEA8DE37-5132-4F93-B2C4-296FCA367C88}"/>
    <cellStyle name="Comma 83 4 2 2 3 2" xfId="44736" xr:uid="{6378CDB8-D132-4F3A-9AC0-6BB0F02DD451}"/>
    <cellStyle name="Comma 83 4 2 2 4" xfId="34270" xr:uid="{E748E4F6-4DD0-4C7E-B9D6-121A9009B006}"/>
    <cellStyle name="Comma 83 4 2 3" xfId="16339" xr:uid="{E56F6D3E-D4AD-45BE-8A2A-304EC81F5C47}"/>
    <cellStyle name="Comma 83 4 2 3 2" xfId="26805" xr:uid="{2025174B-93F6-4C8B-A42B-8560442A0E71}"/>
    <cellStyle name="Comma 83 4 2 3 2 2" xfId="48474" xr:uid="{D9CC0AD4-B0CA-4957-ADBE-ADEB6867F5F5}"/>
    <cellStyle name="Comma 83 4 2 3 3" xfId="38008" xr:uid="{4F59BC79-6F54-48D8-989E-85E678DA80E4}"/>
    <cellStyle name="Comma 83 4 2 4" xfId="21573" xr:uid="{BFA21955-1EFF-46E4-BDA0-5ED98FD44EAC}"/>
    <cellStyle name="Comma 83 4 2 4 2" xfId="43242" xr:uid="{42D1A319-2803-4BDE-BF8A-5476FCE066F8}"/>
    <cellStyle name="Comma 83 4 2 5" xfId="32776" xr:uid="{004E82C9-0B9E-403A-B966-0AC46208349B}"/>
    <cellStyle name="Comma 83 4 3" xfId="10356" xr:uid="{C74C28D7-180E-4479-B372-EBFECACFCA45}"/>
    <cellStyle name="Comma 83 4 3 2" xfId="15592" xr:uid="{BC54E198-DE9E-4B1C-9AAA-89588D23D8C5}"/>
    <cellStyle name="Comma 83 4 3 2 2" xfId="26058" xr:uid="{2E935971-EEE7-4F34-93EF-F964C8ECF38D}"/>
    <cellStyle name="Comma 83 4 3 2 2 2" xfId="47727" xr:uid="{63CB3111-36AE-49A5-B460-9A9B9DC68982}"/>
    <cellStyle name="Comma 83 4 3 2 3" xfId="37261" xr:uid="{D59AFDAD-97F8-4AD3-B694-568E32A55088}"/>
    <cellStyle name="Comma 83 4 3 3" xfId="20826" xr:uid="{F017CC00-F03B-4CEE-8DDE-97255D753600}"/>
    <cellStyle name="Comma 83 4 3 3 2" xfId="42495" xr:uid="{9FEA56BD-7BA4-4B76-8563-4A5958346BF8}"/>
    <cellStyle name="Comma 83 4 3 4" xfId="32029" xr:uid="{17597A8B-1300-4542-9FC7-663F426E5ED5}"/>
    <cellStyle name="Comma 83 4 4" xfId="11850" xr:uid="{B464BDAD-40F7-4839-901D-BA00C230724F}"/>
    <cellStyle name="Comma 83 4 4 2" xfId="17086" xr:uid="{8367CC01-9898-4D60-929E-78ED364DC6E6}"/>
    <cellStyle name="Comma 83 4 4 2 2" xfId="27552" xr:uid="{1C74C19A-E701-437F-83E5-389045EB7225}"/>
    <cellStyle name="Comma 83 4 4 2 2 2" xfId="49221" xr:uid="{4D10A555-2EE0-496D-B93E-A1010D9E9873}"/>
    <cellStyle name="Comma 83 4 4 2 3" xfId="38755" xr:uid="{58898A6C-7EB2-472F-8FFF-450D9E6B477C}"/>
    <cellStyle name="Comma 83 4 4 3" xfId="22320" xr:uid="{35344574-9C3A-4A21-9614-8E94B3A45F75}"/>
    <cellStyle name="Comma 83 4 4 3 2" xfId="43989" xr:uid="{0E76B86E-829A-448F-94D3-8988F76D592E}"/>
    <cellStyle name="Comma 83 4 4 4" xfId="33523" xr:uid="{B9E9B25F-E84A-40EA-AF25-2B78422E081D}"/>
    <cellStyle name="Comma 83 4 5" xfId="14093" xr:uid="{2551D1FF-541B-44A7-85D8-9960829DAAE2}"/>
    <cellStyle name="Comma 83 4 5 2" xfId="19325" xr:uid="{96D72E6F-7536-4E0B-9AA1-281D72A4F632}"/>
    <cellStyle name="Comma 83 4 5 2 2" xfId="29791" xr:uid="{62EDFECA-E435-4FE8-B271-D44B43189AB6}"/>
    <cellStyle name="Comma 83 4 5 2 2 2" xfId="51460" xr:uid="{A71068EC-F90B-4CB9-BA7E-55BAA9BB6165}"/>
    <cellStyle name="Comma 83 4 5 2 3" xfId="40994" xr:uid="{F1CA7004-FD3F-4AAB-9821-FE4B97AD4201}"/>
    <cellStyle name="Comma 83 4 5 3" xfId="24559" xr:uid="{DA1BE4B4-F5A4-469B-887A-68DB3698F47C}"/>
    <cellStyle name="Comma 83 4 5 3 2" xfId="46228" xr:uid="{B59BA2F1-56EF-45CF-BCB4-E41173177EA2}"/>
    <cellStyle name="Comma 83 4 5 4" xfId="35762" xr:uid="{0884F982-DE76-4852-B250-BE99F55299C2}"/>
    <cellStyle name="Comma 83 4 6" xfId="14846" xr:uid="{D8B25611-1DE7-49EA-B7D6-B585FE418315}"/>
    <cellStyle name="Comma 83 4 6 2" xfId="25312" xr:uid="{3228AEF2-5F70-4AFB-9898-E31F8306D487}"/>
    <cellStyle name="Comma 83 4 6 2 2" xfId="46981" xr:uid="{0EE517DB-D5B6-4CAD-962D-831E25F673D0}"/>
    <cellStyle name="Comma 83 4 6 3" xfId="36515" xr:uid="{9DB9D5D5-DB2B-4CF2-91DE-6276F6725E48}"/>
    <cellStyle name="Comma 83 4 7" xfId="20080" xr:uid="{85C047F9-C58A-436A-811E-77DCD9008274}"/>
    <cellStyle name="Comma 83 4 7 2" xfId="41749" xr:uid="{B3208FCC-D428-476A-970B-B3C94327CC0B}"/>
    <cellStyle name="Comma 83 4 8" xfId="31283" xr:uid="{03A98D9E-3721-43F8-B914-506873686FF1}"/>
    <cellStyle name="Comma 83 5" xfId="13351" xr:uid="{C560B7E2-E1CD-4526-88A4-A6C9C329C84A}"/>
    <cellStyle name="Comma 83 5 2" xfId="18583" xr:uid="{2EF7F2CE-A17E-42B7-A201-BDD01C5FAE16}"/>
    <cellStyle name="Comma 83 5 2 2" xfId="29049" xr:uid="{A1E8A272-ABE3-4F5A-BD19-BAEC77E9F56D}"/>
    <cellStyle name="Comma 83 5 2 2 2" xfId="50718" xr:uid="{E573CA0C-AD7D-433E-A242-BFD412F43B97}"/>
    <cellStyle name="Comma 83 5 2 3" xfId="40252" xr:uid="{C90C182F-7883-45DA-9C7C-1A8D76C53AEA}"/>
    <cellStyle name="Comma 83 5 3" xfId="23817" xr:uid="{26EFE14D-DC2B-41E0-AD65-7C39494A278D}"/>
    <cellStyle name="Comma 83 5 3 2" xfId="45486" xr:uid="{D45F56A6-9003-4595-B4B6-41B13C4C0137}"/>
    <cellStyle name="Comma 83 5 4" xfId="35020" xr:uid="{47550141-D3A8-4061-AFD8-86535BFD609E}"/>
    <cellStyle name="Comma 83 6" xfId="30541" xr:uid="{FDE74E2C-F09B-43D9-9552-7069F82B6297}"/>
    <cellStyle name="Comma 84" xfId="357" xr:uid="{00000000-0005-0000-0000-000038030000}"/>
    <cellStyle name="Comma 84 2" xfId="599" xr:uid="{00000000-0005-0000-0000-000039030000}"/>
    <cellStyle name="Comma 84 2 2" xfId="9353" xr:uid="{00000000-0005-0000-0000-00003A030000}"/>
    <cellStyle name="Comma 84 2 2 2" xfId="10102" xr:uid="{6212986F-B0D0-4542-A1FB-F3D7C95E7043}"/>
    <cellStyle name="Comma 84 2 2 2 2" xfId="11611" xr:uid="{1C99608F-6CED-42EF-8745-401C74F3157D}"/>
    <cellStyle name="Comma 84 2 2 2 2 2" xfId="13105" xr:uid="{3A2DCD6C-D73C-4BA4-8131-E11FB68776D4}"/>
    <cellStyle name="Comma 84 2 2 2 2 2 2" xfId="18341" xr:uid="{17721B9B-068D-49FA-AB7C-690AEB28DB22}"/>
    <cellStyle name="Comma 84 2 2 2 2 2 2 2" xfId="28807" xr:uid="{9E7851A9-B0E0-460C-A1D4-887291526BD2}"/>
    <cellStyle name="Comma 84 2 2 2 2 2 2 2 2" xfId="50476" xr:uid="{78B6CFB7-3D38-4AAE-9F0A-1190AFEC8389}"/>
    <cellStyle name="Comma 84 2 2 2 2 2 2 3" xfId="40010" xr:uid="{AC721806-2F43-4EB5-B2F8-75C2E218D096}"/>
    <cellStyle name="Comma 84 2 2 2 2 2 3" xfId="23575" xr:uid="{78D597A1-CB13-4D2B-8A46-6413BB90ACD9}"/>
    <cellStyle name="Comma 84 2 2 2 2 2 3 2" xfId="45244" xr:uid="{DCD56CCC-9E3D-495D-9F37-6251BA5FCC5C}"/>
    <cellStyle name="Comma 84 2 2 2 2 2 4" xfId="34778" xr:uid="{851C40E1-1AC5-46B8-8D9E-2571F01039C0}"/>
    <cellStyle name="Comma 84 2 2 2 2 3" xfId="16847" xr:uid="{C7AD976E-BD8E-42CE-800B-DD0F73E44725}"/>
    <cellStyle name="Comma 84 2 2 2 2 3 2" xfId="27313" xr:uid="{B1E88F51-20CD-4296-937A-4ED200D77DFE}"/>
    <cellStyle name="Comma 84 2 2 2 2 3 2 2" xfId="48982" xr:uid="{A271E822-BF93-40E2-999A-D5347103BA28}"/>
    <cellStyle name="Comma 84 2 2 2 2 3 3" xfId="38516" xr:uid="{F153F470-F8BF-4BAA-B68A-95E3170618D7}"/>
    <cellStyle name="Comma 84 2 2 2 2 4" xfId="22081" xr:uid="{D09EE78C-EC3B-49CF-A368-BC80FA128630}"/>
    <cellStyle name="Comma 84 2 2 2 2 4 2" xfId="43750" xr:uid="{82C4D17F-FF22-4F9B-9DFF-77671484F802}"/>
    <cellStyle name="Comma 84 2 2 2 2 5" xfId="33284" xr:uid="{EEACE93A-F52E-4E33-B5FD-A201ABBF4B6F}"/>
    <cellStyle name="Comma 84 2 2 2 3" xfId="10864" xr:uid="{8D4EE9B1-41AD-4579-8683-9C05B4B60EAC}"/>
    <cellStyle name="Comma 84 2 2 2 3 2" xfId="16100" xr:uid="{09345A89-8709-449A-ADC3-57A845E3D1EB}"/>
    <cellStyle name="Comma 84 2 2 2 3 2 2" xfId="26566" xr:uid="{829B5C74-9630-4486-B945-308D8C1DE681}"/>
    <cellStyle name="Comma 84 2 2 2 3 2 2 2" xfId="48235" xr:uid="{D06443F8-B5E5-4BAD-9E44-92BA67C7A2E5}"/>
    <cellStyle name="Comma 84 2 2 2 3 2 3" xfId="37769" xr:uid="{1CC21779-B7A0-4680-93FF-D6425D88B731}"/>
    <cellStyle name="Comma 84 2 2 2 3 3" xfId="21334" xr:uid="{D6B9CEF6-EA19-456F-BAA9-CBA40159937C}"/>
    <cellStyle name="Comma 84 2 2 2 3 3 2" xfId="43003" xr:uid="{03745B08-425F-4B3E-AD11-B484ECD9897C}"/>
    <cellStyle name="Comma 84 2 2 2 3 4" xfId="32537" xr:uid="{BEFED821-C603-48FC-8B35-5963C7D2EFA7}"/>
    <cellStyle name="Comma 84 2 2 2 4" xfId="12358" xr:uid="{7CD19959-3448-4EDC-AEB8-7918DC708EB4}"/>
    <cellStyle name="Comma 84 2 2 2 4 2" xfId="17594" xr:uid="{B06C610E-D484-48B4-9BB4-A0844124E793}"/>
    <cellStyle name="Comma 84 2 2 2 4 2 2" xfId="28060" xr:uid="{BF9B3929-A835-4BE2-A3E2-0C36B90421D7}"/>
    <cellStyle name="Comma 84 2 2 2 4 2 2 2" xfId="49729" xr:uid="{11BDA1E7-8FE2-4811-9129-3E9EDF96A6D5}"/>
    <cellStyle name="Comma 84 2 2 2 4 2 3" xfId="39263" xr:uid="{EED5A931-4936-4615-BE8A-B3E914DE2FC9}"/>
    <cellStyle name="Comma 84 2 2 2 4 3" xfId="22828" xr:uid="{1C448738-CCEC-4B29-A518-89F413F387EB}"/>
    <cellStyle name="Comma 84 2 2 2 4 3 2" xfId="44497" xr:uid="{A9BFF59C-7741-4893-B2D0-9F12A0216307}"/>
    <cellStyle name="Comma 84 2 2 2 4 4" xfId="34031" xr:uid="{227EDA0F-F274-485A-A2E7-39327725F103}"/>
    <cellStyle name="Comma 84 2 2 2 5" xfId="14601" xr:uid="{C2DB90C0-ED99-4B29-BA05-33889663A394}"/>
    <cellStyle name="Comma 84 2 2 2 5 2" xfId="19833" xr:uid="{180E02E2-D7A9-4054-BF1F-21F53D35EE53}"/>
    <cellStyle name="Comma 84 2 2 2 5 2 2" xfId="30299" xr:uid="{0F7D4DB9-61BF-4DEF-BE99-6D1064D6C0C4}"/>
    <cellStyle name="Comma 84 2 2 2 5 2 2 2" xfId="51968" xr:uid="{8890791A-58A4-4E25-BD40-55551EB8978E}"/>
    <cellStyle name="Comma 84 2 2 2 5 2 3" xfId="41502" xr:uid="{C957457C-ADD8-478F-B0CB-2BB63F1DCB0D}"/>
    <cellStyle name="Comma 84 2 2 2 5 3" xfId="25067" xr:uid="{558ABEBF-C822-4267-9E2E-1953F83E54A1}"/>
    <cellStyle name="Comma 84 2 2 2 5 3 2" xfId="46736" xr:uid="{278F7136-C9D0-4232-AB40-11543E3885FC}"/>
    <cellStyle name="Comma 84 2 2 2 5 4" xfId="36270" xr:uid="{7D329DB3-E3CE-4FBB-AA21-825485794030}"/>
    <cellStyle name="Comma 84 2 2 2 6" xfId="15354" xr:uid="{C669FAE6-B9FA-4096-8524-0D4C3BC4658F}"/>
    <cellStyle name="Comma 84 2 2 2 6 2" xfId="25820" xr:uid="{1765A854-58F4-41C7-A739-7B3980E73394}"/>
    <cellStyle name="Comma 84 2 2 2 6 2 2" xfId="47489" xr:uid="{AC28B56F-F530-4DFD-B163-C77B9B45C846}"/>
    <cellStyle name="Comma 84 2 2 2 6 3" xfId="37023" xr:uid="{A970EDBC-AA19-4DEA-8546-A665057FB590}"/>
    <cellStyle name="Comma 84 2 2 2 7" xfId="20588" xr:uid="{CAF2E4E0-E076-4131-8823-5C234B6D36AD}"/>
    <cellStyle name="Comma 84 2 2 2 7 2" xfId="42257" xr:uid="{D244A6FB-A254-4576-8A3D-598CBE8352AF}"/>
    <cellStyle name="Comma 84 2 2 2 8" xfId="31791" xr:uid="{DEC84A70-4751-46F2-97A1-1940BEE8057A}"/>
    <cellStyle name="Comma 84 2 2 3" xfId="13856" xr:uid="{89AF9818-18F2-4A8E-8B5C-08CC4BFBFF4A}"/>
    <cellStyle name="Comma 84 2 2 3 2" xfId="19088" xr:uid="{58D91C52-2C68-4E5D-839D-9614F960845E}"/>
    <cellStyle name="Comma 84 2 2 3 2 2" xfId="29554" xr:uid="{16FBD045-099E-4D65-898E-FFAD6CC0C1C6}"/>
    <cellStyle name="Comma 84 2 2 3 2 2 2" xfId="51223" xr:uid="{B2DB7897-C053-4013-95A9-C226DDECE558}"/>
    <cellStyle name="Comma 84 2 2 3 2 3" xfId="40757" xr:uid="{F0055653-226D-4905-930D-AA6728E01139}"/>
    <cellStyle name="Comma 84 2 2 3 3" xfId="24322" xr:uid="{F7A00CF2-6AD5-4828-8643-2AEEE3F8EB08}"/>
    <cellStyle name="Comma 84 2 2 3 3 2" xfId="45991" xr:uid="{C6DE8B1E-F2F1-4991-B503-5BBB6F41202D}"/>
    <cellStyle name="Comma 84 2 2 3 4" xfId="35525" xr:uid="{649A7FA0-5DF5-469C-948F-11C458C5BB11}"/>
    <cellStyle name="Comma 84 2 2 4" xfId="31046" xr:uid="{4F5601AD-C4A1-4840-BD66-22E6B1AE6054}"/>
    <cellStyle name="Comma 84 2 3" xfId="9728" xr:uid="{64CDD750-D7D3-47A4-9592-1C7427BB624D}"/>
    <cellStyle name="Comma 84 2 3 2" xfId="11237" xr:uid="{75C191F5-4274-4345-B838-D399309D225E}"/>
    <cellStyle name="Comma 84 2 3 2 2" xfId="12731" xr:uid="{FE9EAB4D-1691-4711-BABC-AD2A71095FB7}"/>
    <cellStyle name="Comma 84 2 3 2 2 2" xfId="17967" xr:uid="{10CB7DB4-FF9E-4983-9016-42515A984840}"/>
    <cellStyle name="Comma 84 2 3 2 2 2 2" xfId="28433" xr:uid="{EBAC71F4-1559-431C-9F1D-1675181802B6}"/>
    <cellStyle name="Comma 84 2 3 2 2 2 2 2" xfId="50102" xr:uid="{858E6853-0BAC-4A9C-8279-D28C815EAE7F}"/>
    <cellStyle name="Comma 84 2 3 2 2 2 3" xfId="39636" xr:uid="{CD8D0566-2EB8-4C8A-A2E5-E112776FBB08}"/>
    <cellStyle name="Comma 84 2 3 2 2 3" xfId="23201" xr:uid="{146D281F-1A3C-4EAB-8815-C4961EE1C7D8}"/>
    <cellStyle name="Comma 84 2 3 2 2 3 2" xfId="44870" xr:uid="{EEBFD4C2-19E7-4CCC-999E-9E77C75B5402}"/>
    <cellStyle name="Comma 84 2 3 2 2 4" xfId="34404" xr:uid="{2C0993AA-4994-4399-9121-FD06B52F0A20}"/>
    <cellStyle name="Comma 84 2 3 2 3" xfId="16473" xr:uid="{84726966-6621-4495-B57D-693823BBE237}"/>
    <cellStyle name="Comma 84 2 3 2 3 2" xfId="26939" xr:uid="{201DA230-A34A-49B9-853D-1B6436C2B9EE}"/>
    <cellStyle name="Comma 84 2 3 2 3 2 2" xfId="48608" xr:uid="{5B52F945-E4AB-4A54-93C7-D32BA2B8F0E5}"/>
    <cellStyle name="Comma 84 2 3 2 3 3" xfId="38142" xr:uid="{46449902-698A-4C8A-A14A-87245055E394}"/>
    <cellStyle name="Comma 84 2 3 2 4" xfId="21707" xr:uid="{F21BA0DD-4B06-44B0-86AA-D5742FD1DADC}"/>
    <cellStyle name="Comma 84 2 3 2 4 2" xfId="43376" xr:uid="{4F002682-8480-4CC2-8CB8-C03406FB8658}"/>
    <cellStyle name="Comma 84 2 3 2 5" xfId="32910" xr:uid="{40C16B21-5147-496B-A40F-C55916A5FB5E}"/>
    <cellStyle name="Comma 84 2 3 3" xfId="10490" xr:uid="{CED0A8D1-4EF1-498C-AFAF-299466601020}"/>
    <cellStyle name="Comma 84 2 3 3 2" xfId="15726" xr:uid="{6C3F9BDA-34C2-42B9-A994-F6D99145BBAF}"/>
    <cellStyle name="Comma 84 2 3 3 2 2" xfId="26192" xr:uid="{01FEFD9A-CB83-432A-BBFA-BE24C541A593}"/>
    <cellStyle name="Comma 84 2 3 3 2 2 2" xfId="47861" xr:uid="{F4B891A2-09E0-4225-AD9E-F1765A9FA4AE}"/>
    <cellStyle name="Comma 84 2 3 3 2 3" xfId="37395" xr:uid="{EDC956E6-6DA8-4981-B3ED-2E1927619402}"/>
    <cellStyle name="Comma 84 2 3 3 3" xfId="20960" xr:uid="{65B72378-75DF-49BE-B9A1-B993DE17C245}"/>
    <cellStyle name="Comma 84 2 3 3 3 2" xfId="42629" xr:uid="{1BE52679-F2F2-47C6-AD09-98498B05791A}"/>
    <cellStyle name="Comma 84 2 3 3 4" xfId="32163" xr:uid="{0B3480A6-31C5-4286-AE24-BD4402CFD533}"/>
    <cellStyle name="Comma 84 2 3 4" xfId="11984" xr:uid="{9638A9D6-CBA7-4127-AC85-8E2639AB1F6B}"/>
    <cellStyle name="Comma 84 2 3 4 2" xfId="17220" xr:uid="{552872E8-054A-4A6C-9159-E9F90965AD9C}"/>
    <cellStyle name="Comma 84 2 3 4 2 2" xfId="27686" xr:uid="{611DE9B0-A8F4-4645-A141-2FB745981C63}"/>
    <cellStyle name="Comma 84 2 3 4 2 2 2" xfId="49355" xr:uid="{BD54C283-542D-4700-B845-B7E12D13A042}"/>
    <cellStyle name="Comma 84 2 3 4 2 3" xfId="38889" xr:uid="{0A9103DE-690E-4853-983A-AF40DC9B40F5}"/>
    <cellStyle name="Comma 84 2 3 4 3" xfId="22454" xr:uid="{DFFE9631-E8A7-4FF8-A4F0-BFC5F15A6A31}"/>
    <cellStyle name="Comma 84 2 3 4 3 2" xfId="44123" xr:uid="{6045ED03-5C00-455D-8A27-6D90131D7ED2}"/>
    <cellStyle name="Comma 84 2 3 4 4" xfId="33657" xr:uid="{F2C96F59-3326-4A54-8806-4900BC0C32EF}"/>
    <cellStyle name="Comma 84 2 3 5" xfId="14227" xr:uid="{2DA2C71A-084D-416C-818C-C7E19D421516}"/>
    <cellStyle name="Comma 84 2 3 5 2" xfId="19459" xr:uid="{85FDEF0E-B8D0-4872-87AD-A387AEF25C6F}"/>
    <cellStyle name="Comma 84 2 3 5 2 2" xfId="29925" xr:uid="{F740D68A-F557-48B1-AD9E-889AAA0DF70A}"/>
    <cellStyle name="Comma 84 2 3 5 2 2 2" xfId="51594" xr:uid="{9B92E54A-E3A9-49B7-BBF0-FCCEE239C176}"/>
    <cellStyle name="Comma 84 2 3 5 2 3" xfId="41128" xr:uid="{717FBAB1-61A1-4895-8B20-1617534793B4}"/>
    <cellStyle name="Comma 84 2 3 5 3" xfId="24693" xr:uid="{115F9853-FB81-44D4-AC4B-B3FEB1CB5776}"/>
    <cellStyle name="Comma 84 2 3 5 3 2" xfId="46362" xr:uid="{42107383-8219-4BA1-A70B-098970BA6F44}"/>
    <cellStyle name="Comma 84 2 3 5 4" xfId="35896" xr:uid="{EA8AFD6F-FE61-4B9A-9EB4-77944391159F}"/>
    <cellStyle name="Comma 84 2 3 6" xfId="14980" xr:uid="{D216398E-8F35-4707-8B32-A6C89683A935}"/>
    <cellStyle name="Comma 84 2 3 6 2" xfId="25446" xr:uid="{EED97AE3-4880-4330-BF8D-CCE4308DA5C5}"/>
    <cellStyle name="Comma 84 2 3 6 2 2" xfId="47115" xr:uid="{DAE9D7F2-806B-47E4-AA72-FB0DAAA54B2A}"/>
    <cellStyle name="Comma 84 2 3 6 3" xfId="36649" xr:uid="{AC87CC4C-C2BD-4642-9042-368882C31619}"/>
    <cellStyle name="Comma 84 2 3 7" xfId="20214" xr:uid="{C9DC78F6-E274-4CC6-BCD2-815EADC8D17A}"/>
    <cellStyle name="Comma 84 2 3 7 2" xfId="41883" xr:uid="{4ADC25EF-99A0-4CA5-85A0-DEE75264D609}"/>
    <cellStyle name="Comma 84 2 3 8" xfId="31417" xr:uid="{9B4C8C6A-6F74-4D98-BACC-8563762D027E}"/>
    <cellStyle name="Comma 84 2 4" xfId="13485" xr:uid="{6C23CD66-9D1A-428C-8CFC-F67DAC3A4CBA}"/>
    <cellStyle name="Comma 84 2 4 2" xfId="18717" xr:uid="{547138FE-07DC-4723-8055-352291E7A8A3}"/>
    <cellStyle name="Comma 84 2 4 2 2" xfId="29183" xr:uid="{E7BA1C78-9986-4560-9D35-1BE8CC5D99DF}"/>
    <cellStyle name="Comma 84 2 4 2 2 2" xfId="50852" xr:uid="{999248FC-C02C-4A55-8F5C-0D6685FD4348}"/>
    <cellStyle name="Comma 84 2 4 2 3" xfId="40386" xr:uid="{663588D5-C35E-44DE-9ED2-FE6C2823FB9C}"/>
    <cellStyle name="Comma 84 2 4 3" xfId="23951" xr:uid="{F31D2156-A6E8-495A-97B4-4C5979217E38}"/>
    <cellStyle name="Comma 84 2 4 3 2" xfId="45620" xr:uid="{F3AD8106-F6E4-4EC6-A34F-D90F0BB29E76}"/>
    <cellStyle name="Comma 84 2 4 4" xfId="35154" xr:uid="{8F8C4D5B-CAA0-46AE-93A1-D0062835CBD1}"/>
    <cellStyle name="Comma 84 2 5" xfId="30675" xr:uid="{8A537E36-5A90-4F22-A677-9BA07E92EA24}"/>
    <cellStyle name="Comma 84 3" xfId="9231" xr:uid="{00000000-0005-0000-0000-00003B030000}"/>
    <cellStyle name="Comma 84 3 2" xfId="9980" xr:uid="{5C456AE0-94F4-474D-9250-3B58A74DB7FB}"/>
    <cellStyle name="Comma 84 3 2 2" xfId="11489" xr:uid="{69EDB250-E770-4272-82C7-4B15C1BDA7A0}"/>
    <cellStyle name="Comma 84 3 2 2 2" xfId="12983" xr:uid="{B52A04BB-AE42-42D4-B387-D45FF8494940}"/>
    <cellStyle name="Comma 84 3 2 2 2 2" xfId="18219" xr:uid="{2C702CA0-118A-4C44-8505-436AF858CF93}"/>
    <cellStyle name="Comma 84 3 2 2 2 2 2" xfId="28685" xr:uid="{9CE4C9C6-B796-4053-B634-A211353A4BF2}"/>
    <cellStyle name="Comma 84 3 2 2 2 2 2 2" xfId="50354" xr:uid="{F9438680-9287-448D-824B-12175E038E19}"/>
    <cellStyle name="Comma 84 3 2 2 2 2 3" xfId="39888" xr:uid="{6E90032C-030B-435F-8DD6-3C25FE878FC4}"/>
    <cellStyle name="Comma 84 3 2 2 2 3" xfId="23453" xr:uid="{C02B2180-F3D1-4E5C-AC91-8B937894029A}"/>
    <cellStyle name="Comma 84 3 2 2 2 3 2" xfId="45122" xr:uid="{57FBE89F-8F37-433D-B849-19881FC3AD5E}"/>
    <cellStyle name="Comma 84 3 2 2 2 4" xfId="34656" xr:uid="{EE9B63DA-9D68-4087-8205-AFB509F8BBBC}"/>
    <cellStyle name="Comma 84 3 2 2 3" xfId="16725" xr:uid="{0645D0BD-A703-42A2-80E4-1DF07D42771E}"/>
    <cellStyle name="Comma 84 3 2 2 3 2" xfId="27191" xr:uid="{C086D59E-D183-4682-AB75-E1F47CDA4880}"/>
    <cellStyle name="Comma 84 3 2 2 3 2 2" xfId="48860" xr:uid="{0DE84342-624E-43AB-8864-545F7A98E3E1}"/>
    <cellStyle name="Comma 84 3 2 2 3 3" xfId="38394" xr:uid="{02E9BCE6-2C60-4196-9E27-CB49A6FCFF5D}"/>
    <cellStyle name="Comma 84 3 2 2 4" xfId="21959" xr:uid="{B03CE134-F1FF-4667-9549-EC7971901335}"/>
    <cellStyle name="Comma 84 3 2 2 4 2" xfId="43628" xr:uid="{0849BC19-529D-4037-9F0B-2D27F10E3471}"/>
    <cellStyle name="Comma 84 3 2 2 5" xfId="33162" xr:uid="{DDDF0C8D-9F0F-4B75-AF56-A5635C00FB5D}"/>
    <cellStyle name="Comma 84 3 2 3" xfId="10742" xr:uid="{3B4EFA22-1E5E-4AB9-B049-A47798AB2D03}"/>
    <cellStyle name="Comma 84 3 2 3 2" xfId="15978" xr:uid="{305E523D-FA7D-4314-BF9A-3B924D2883E5}"/>
    <cellStyle name="Comma 84 3 2 3 2 2" xfId="26444" xr:uid="{A900611F-BBCB-48FC-95D5-3083E6EB857B}"/>
    <cellStyle name="Comma 84 3 2 3 2 2 2" xfId="48113" xr:uid="{638ABE6F-46FF-4EAF-966D-C41767E88233}"/>
    <cellStyle name="Comma 84 3 2 3 2 3" xfId="37647" xr:uid="{4C17E5B2-4BCA-431F-9989-C989CBCFDB48}"/>
    <cellStyle name="Comma 84 3 2 3 3" xfId="21212" xr:uid="{BFDA5B58-6C75-4FE9-89FF-6ACBAF627978}"/>
    <cellStyle name="Comma 84 3 2 3 3 2" xfId="42881" xr:uid="{39789573-72BB-46F8-AF52-F8B875279528}"/>
    <cellStyle name="Comma 84 3 2 3 4" xfId="32415" xr:uid="{A856CDC3-503B-41E9-94A5-E3F6734FFA3F}"/>
    <cellStyle name="Comma 84 3 2 4" xfId="12236" xr:uid="{A2916B47-9B8F-4A7B-80F6-5135724A0142}"/>
    <cellStyle name="Comma 84 3 2 4 2" xfId="17472" xr:uid="{0CB1D333-033E-4175-BC96-4B0BD38131FE}"/>
    <cellStyle name="Comma 84 3 2 4 2 2" xfId="27938" xr:uid="{DD80C5E9-2705-4C19-8835-DD3E8DEEBE26}"/>
    <cellStyle name="Comma 84 3 2 4 2 2 2" xfId="49607" xr:uid="{9AB884CF-AEFD-4F75-9A9B-03B5316F80E8}"/>
    <cellStyle name="Comma 84 3 2 4 2 3" xfId="39141" xr:uid="{DB72F8C6-6722-49EA-81C4-FAF07BC5031E}"/>
    <cellStyle name="Comma 84 3 2 4 3" xfId="22706" xr:uid="{C941E9E5-2222-49A2-A5BB-609F97BEBAA5}"/>
    <cellStyle name="Comma 84 3 2 4 3 2" xfId="44375" xr:uid="{C0B9537D-D578-402B-B2C2-4D24B516259E}"/>
    <cellStyle name="Comma 84 3 2 4 4" xfId="33909" xr:uid="{CDA9458B-5F8B-4CDF-BDA7-A5A9AB491C72}"/>
    <cellStyle name="Comma 84 3 2 5" xfId="14479" xr:uid="{41C42A55-5259-4F2D-ACD1-9E3897628EF4}"/>
    <cellStyle name="Comma 84 3 2 5 2" xfId="19711" xr:uid="{CFCF717B-4ACE-447A-A0AD-038DC85D8830}"/>
    <cellStyle name="Comma 84 3 2 5 2 2" xfId="30177" xr:uid="{86EE2894-4228-4D0B-8C64-729AB541357F}"/>
    <cellStyle name="Comma 84 3 2 5 2 2 2" xfId="51846" xr:uid="{4E470731-F5D2-4A1C-8198-5366AF28EE09}"/>
    <cellStyle name="Comma 84 3 2 5 2 3" xfId="41380" xr:uid="{FA559A75-BA56-4161-9139-E7D232DCE634}"/>
    <cellStyle name="Comma 84 3 2 5 3" xfId="24945" xr:uid="{07E8378E-1CE9-4734-B4EE-1A2A67CA92F6}"/>
    <cellStyle name="Comma 84 3 2 5 3 2" xfId="46614" xr:uid="{B23A8FE8-A792-463F-928F-A0C89760D06E}"/>
    <cellStyle name="Comma 84 3 2 5 4" xfId="36148" xr:uid="{3ACBEE1E-7A20-440F-BA66-1FB09439BF06}"/>
    <cellStyle name="Comma 84 3 2 6" xfId="15232" xr:uid="{7922D94E-B006-448F-9C80-5D31F6267D9C}"/>
    <cellStyle name="Comma 84 3 2 6 2" xfId="25698" xr:uid="{68B4CF23-0E35-4BBE-B91A-4F4960D5EAB7}"/>
    <cellStyle name="Comma 84 3 2 6 2 2" xfId="47367" xr:uid="{34FDFA91-6D0E-4884-8D31-F532F6FCD88F}"/>
    <cellStyle name="Comma 84 3 2 6 3" xfId="36901" xr:uid="{2B330581-1623-42AB-B1D6-B601AB9729D3}"/>
    <cellStyle name="Comma 84 3 2 7" xfId="20466" xr:uid="{8F70A515-07D0-49F6-97C9-BE63D677D50A}"/>
    <cellStyle name="Comma 84 3 2 7 2" xfId="42135" xr:uid="{BABBF52C-E348-43BB-8472-C4908FA5144F}"/>
    <cellStyle name="Comma 84 3 2 8" xfId="31669" xr:uid="{28D20B2A-584A-4C5E-BF5A-6EBD3902B84F}"/>
    <cellStyle name="Comma 84 3 3" xfId="13734" xr:uid="{29A1DB73-1826-415E-A68E-3D951D30A293}"/>
    <cellStyle name="Comma 84 3 3 2" xfId="18966" xr:uid="{C3066291-9282-4307-84E0-B61DC22E589C}"/>
    <cellStyle name="Comma 84 3 3 2 2" xfId="29432" xr:uid="{0EF7B5A1-9B74-4BB0-AB42-0B807DFC2436}"/>
    <cellStyle name="Comma 84 3 3 2 2 2" xfId="51101" xr:uid="{C6BE97A1-70B1-4C22-81C9-108E37ED955E}"/>
    <cellStyle name="Comma 84 3 3 2 3" xfId="40635" xr:uid="{EB792770-1E43-4063-B69C-EF2D632A55CE}"/>
    <cellStyle name="Comma 84 3 3 3" xfId="24200" xr:uid="{FDEF9208-8A4C-45D4-ABB2-0A9D8592D5A9}"/>
    <cellStyle name="Comma 84 3 3 3 2" xfId="45869" xr:uid="{DBE16EBB-B3E8-4148-BCE1-E554B57810E9}"/>
    <cellStyle name="Comma 84 3 3 4" xfId="35403" xr:uid="{ADD233FC-DF12-4B0C-A88D-DE0FDFCBE07C}"/>
    <cellStyle name="Comma 84 3 4" xfId="30924" xr:uid="{4CB433DC-FAF7-436C-AE8F-BC39D2BB6FDA}"/>
    <cellStyle name="Comma 84 4" xfId="9606" xr:uid="{2C9E8666-D5F0-4DF6-8D9F-54D73F00E6EA}"/>
    <cellStyle name="Comma 84 4 2" xfId="11115" xr:uid="{91092E64-FCDC-4B8C-AB94-0BD70CD2D92A}"/>
    <cellStyle name="Comma 84 4 2 2" xfId="12609" xr:uid="{A593DA4A-E526-443B-BAE4-6433404763C9}"/>
    <cellStyle name="Comma 84 4 2 2 2" xfId="17845" xr:uid="{61B156E9-582C-4F34-8C34-EA1A2B531C86}"/>
    <cellStyle name="Comma 84 4 2 2 2 2" xfId="28311" xr:uid="{3192685A-7B14-4849-817D-E91EE6B5D64D}"/>
    <cellStyle name="Comma 84 4 2 2 2 2 2" xfId="49980" xr:uid="{3140FF99-AADC-4FF6-9178-20E0AFEE354D}"/>
    <cellStyle name="Comma 84 4 2 2 2 3" xfId="39514" xr:uid="{2B07E936-E70C-4F1C-8811-9E2FD5F43676}"/>
    <cellStyle name="Comma 84 4 2 2 3" xfId="23079" xr:uid="{640C5351-46FE-4ACD-87F5-AE14A02B480E}"/>
    <cellStyle name="Comma 84 4 2 2 3 2" xfId="44748" xr:uid="{BBF2DDD2-6ED3-400F-B2E3-6C995120A2BD}"/>
    <cellStyle name="Comma 84 4 2 2 4" xfId="34282" xr:uid="{080F134E-6DA3-46A1-A5B1-94E22D7DA7E4}"/>
    <cellStyle name="Comma 84 4 2 3" xfId="16351" xr:uid="{16625840-672B-4580-8C3D-65F15E3762D8}"/>
    <cellStyle name="Comma 84 4 2 3 2" xfId="26817" xr:uid="{69AC39A1-4FDB-4723-B8AD-A771151348BB}"/>
    <cellStyle name="Comma 84 4 2 3 2 2" xfId="48486" xr:uid="{4A56A173-DBD8-4DD2-BDBF-66E318E0DA14}"/>
    <cellStyle name="Comma 84 4 2 3 3" xfId="38020" xr:uid="{884DA24C-B1B7-497C-8208-E8DA6FBD4C75}"/>
    <cellStyle name="Comma 84 4 2 4" xfId="21585" xr:uid="{3EA56CD7-557C-4DCD-A2BE-2AFBB0D80F85}"/>
    <cellStyle name="Comma 84 4 2 4 2" xfId="43254" xr:uid="{E5B9D03E-1E28-46A1-B88E-5D5BC47CDCA7}"/>
    <cellStyle name="Comma 84 4 2 5" xfId="32788" xr:uid="{1592D98C-B3B3-4B3C-A3D1-96DD04BB2C67}"/>
    <cellStyle name="Comma 84 4 3" xfId="10368" xr:uid="{5B29CC3E-3014-4EEB-957F-1D0BDBC6EB9A}"/>
    <cellStyle name="Comma 84 4 3 2" xfId="15604" xr:uid="{80AA3F35-F50B-45C3-A0D9-8F42DF09614B}"/>
    <cellStyle name="Comma 84 4 3 2 2" xfId="26070" xr:uid="{A40FB8F1-9770-4EB0-8D47-AA7A966E3433}"/>
    <cellStyle name="Comma 84 4 3 2 2 2" xfId="47739" xr:uid="{84AC8872-08D3-4F61-AC7A-E723EC873CFB}"/>
    <cellStyle name="Comma 84 4 3 2 3" xfId="37273" xr:uid="{7DFF0764-92B7-4737-B1F1-DD0AA31FD4AF}"/>
    <cellStyle name="Comma 84 4 3 3" xfId="20838" xr:uid="{304B88A6-C254-42B9-8F21-DCD293DEC824}"/>
    <cellStyle name="Comma 84 4 3 3 2" xfId="42507" xr:uid="{D4993EA4-4DB5-4B38-A7BC-0D43CEC7F75E}"/>
    <cellStyle name="Comma 84 4 3 4" xfId="32041" xr:uid="{1658764B-E3F5-48C6-A9B0-E484A19AA358}"/>
    <cellStyle name="Comma 84 4 4" xfId="11862" xr:uid="{7FD6E410-2B2D-45E6-841D-0CBFDC80258B}"/>
    <cellStyle name="Comma 84 4 4 2" xfId="17098" xr:uid="{57E951A2-7291-4245-B249-2099AB11C87F}"/>
    <cellStyle name="Comma 84 4 4 2 2" xfId="27564" xr:uid="{7B30CCC9-0F37-4ACE-82FA-8154410EBC5A}"/>
    <cellStyle name="Comma 84 4 4 2 2 2" xfId="49233" xr:uid="{92F5D70D-00A9-44FE-870E-05FA11775BF1}"/>
    <cellStyle name="Comma 84 4 4 2 3" xfId="38767" xr:uid="{3EF1CFE1-8933-41B5-BE71-2144D07CFBF2}"/>
    <cellStyle name="Comma 84 4 4 3" xfId="22332" xr:uid="{511143E4-15A6-41AB-BD8D-31F454C1FB8B}"/>
    <cellStyle name="Comma 84 4 4 3 2" xfId="44001" xr:uid="{B0E51AA5-A0BD-49A2-8E58-936CB2541979}"/>
    <cellStyle name="Comma 84 4 4 4" xfId="33535" xr:uid="{148BA6A5-F883-4557-839D-CFA4F4D062A4}"/>
    <cellStyle name="Comma 84 4 5" xfId="14105" xr:uid="{BB89D6F1-E93E-44B4-9DC6-682D4874A2E8}"/>
    <cellStyle name="Comma 84 4 5 2" xfId="19337" xr:uid="{C90B2ACD-C8EC-414D-B833-2BAA17AAB77C}"/>
    <cellStyle name="Comma 84 4 5 2 2" xfId="29803" xr:uid="{77DB1730-6C7C-451A-BDC6-E96906334D9C}"/>
    <cellStyle name="Comma 84 4 5 2 2 2" xfId="51472" xr:uid="{087EC181-552F-431E-879E-085E08687636}"/>
    <cellStyle name="Comma 84 4 5 2 3" xfId="41006" xr:uid="{F1978763-D5E3-46A9-BAED-CEED7FC6E921}"/>
    <cellStyle name="Comma 84 4 5 3" xfId="24571" xr:uid="{4CD28DBA-08D6-49F1-A5AF-480420AD42A7}"/>
    <cellStyle name="Comma 84 4 5 3 2" xfId="46240" xr:uid="{B3A3091C-7626-4310-B67C-24220C58F348}"/>
    <cellStyle name="Comma 84 4 5 4" xfId="35774" xr:uid="{DCABA42C-C97E-45E7-9878-45EDE74E9795}"/>
    <cellStyle name="Comma 84 4 6" xfId="14858" xr:uid="{7D57A950-751A-4981-82D4-8DF2BDFF3228}"/>
    <cellStyle name="Comma 84 4 6 2" xfId="25324" xr:uid="{942C44E3-392B-4BF9-B283-6C29C90CC87A}"/>
    <cellStyle name="Comma 84 4 6 2 2" xfId="46993" xr:uid="{4FAD7DF8-6133-4985-8CC7-3AC0283EB8DC}"/>
    <cellStyle name="Comma 84 4 6 3" xfId="36527" xr:uid="{0B5A6F51-65AB-4B6F-9B06-01A10C950D5B}"/>
    <cellStyle name="Comma 84 4 7" xfId="20092" xr:uid="{26706013-C5CF-4037-AE37-AF062FAC0D01}"/>
    <cellStyle name="Comma 84 4 7 2" xfId="41761" xr:uid="{4E143364-5624-48D7-979C-B3BA200C2F80}"/>
    <cellStyle name="Comma 84 4 8" xfId="31295" xr:uid="{B32A18CE-19BD-413D-8800-98A9142CA88C}"/>
    <cellStyle name="Comma 84 5" xfId="13363" xr:uid="{FDC4AFAE-7643-4C5D-8359-0274AAE5205D}"/>
    <cellStyle name="Comma 84 5 2" xfId="18595" xr:uid="{FD2F6D63-F40B-4BB4-B18C-5A9C1EADEB14}"/>
    <cellStyle name="Comma 84 5 2 2" xfId="29061" xr:uid="{E6111774-1E63-4A86-8303-EFEF12825B19}"/>
    <cellStyle name="Comma 84 5 2 2 2" xfId="50730" xr:uid="{0ABA7572-7ABC-4E22-9BEC-BFF04A25240B}"/>
    <cellStyle name="Comma 84 5 2 3" xfId="40264" xr:uid="{D7ADA3F1-9AE1-4DEB-B116-B3F90FC8D1BA}"/>
    <cellStyle name="Comma 84 5 3" xfId="23829" xr:uid="{252A392C-5531-42DC-B3DA-5D0BED1CD441}"/>
    <cellStyle name="Comma 84 5 3 2" xfId="45498" xr:uid="{3C0140FB-2FE7-43F1-B05F-11782F485AD8}"/>
    <cellStyle name="Comma 84 5 4" xfId="35032" xr:uid="{51A9DEF2-C4D5-41D1-84A8-1CE968F700AD}"/>
    <cellStyle name="Comma 84 6" xfId="30553" xr:uid="{5643F869-3865-422E-92D4-A4BD4E35B1A0}"/>
    <cellStyle name="Comma 85" xfId="351" xr:uid="{00000000-0005-0000-0000-00003C030000}"/>
    <cellStyle name="Comma 85 2" xfId="600" xr:uid="{00000000-0005-0000-0000-00003D030000}"/>
    <cellStyle name="Comma 85 2 2" xfId="9354" xr:uid="{00000000-0005-0000-0000-00003E030000}"/>
    <cellStyle name="Comma 85 2 2 2" xfId="10103" xr:uid="{1FCF3667-A823-46C2-AB3A-E8618DB21F33}"/>
    <cellStyle name="Comma 85 2 2 2 2" xfId="11612" xr:uid="{510AAF69-D95E-41C6-A01C-90420047DFDE}"/>
    <cellStyle name="Comma 85 2 2 2 2 2" xfId="13106" xr:uid="{BF1E3343-C797-416A-AF78-24F91C7BF18D}"/>
    <cellStyle name="Comma 85 2 2 2 2 2 2" xfId="18342" xr:uid="{3D4B4485-D309-482C-8883-137804F34667}"/>
    <cellStyle name="Comma 85 2 2 2 2 2 2 2" xfId="28808" xr:uid="{21DFBCC6-D934-43D0-8517-D444320BCB6E}"/>
    <cellStyle name="Comma 85 2 2 2 2 2 2 2 2" xfId="50477" xr:uid="{4B985A75-B818-4A9D-9CE7-C4ADBC063EE9}"/>
    <cellStyle name="Comma 85 2 2 2 2 2 2 3" xfId="40011" xr:uid="{A2E7D9D6-CA67-4F70-9D04-12C2BCA741D7}"/>
    <cellStyle name="Comma 85 2 2 2 2 2 3" xfId="23576" xr:uid="{0D79A8F0-F034-44EE-865A-B78B6711E41F}"/>
    <cellStyle name="Comma 85 2 2 2 2 2 3 2" xfId="45245" xr:uid="{48F39A20-1A35-4A6E-B987-D7AD866234BD}"/>
    <cellStyle name="Comma 85 2 2 2 2 2 4" xfId="34779" xr:uid="{794E8C2D-4AC7-45BC-A882-F52CE052EAA7}"/>
    <cellStyle name="Comma 85 2 2 2 2 3" xfId="16848" xr:uid="{C1E970E6-0BF3-4B78-813D-B9252118F26B}"/>
    <cellStyle name="Comma 85 2 2 2 2 3 2" xfId="27314" xr:uid="{02979F49-4721-4B23-89D5-92762870C99B}"/>
    <cellStyle name="Comma 85 2 2 2 2 3 2 2" xfId="48983" xr:uid="{A0D2F0A1-88DD-409E-A9AE-76D0D5163070}"/>
    <cellStyle name="Comma 85 2 2 2 2 3 3" xfId="38517" xr:uid="{D3AD5720-3580-4FA7-95DC-97E4901D47F9}"/>
    <cellStyle name="Comma 85 2 2 2 2 4" xfId="22082" xr:uid="{19E88174-FAA6-42DC-86D8-CC15FD1A67B3}"/>
    <cellStyle name="Comma 85 2 2 2 2 4 2" xfId="43751" xr:uid="{8606E95D-6761-4BC2-A24C-6BEB04D5515A}"/>
    <cellStyle name="Comma 85 2 2 2 2 5" xfId="33285" xr:uid="{976B3B4E-F5FB-4C54-AF60-FF16CAD19C38}"/>
    <cellStyle name="Comma 85 2 2 2 3" xfId="10865" xr:uid="{7901DBBE-487D-4FC0-A5DF-F61B15D164C8}"/>
    <cellStyle name="Comma 85 2 2 2 3 2" xfId="16101" xr:uid="{A028D5D8-0740-4412-A2A1-B85C865C2C8E}"/>
    <cellStyle name="Comma 85 2 2 2 3 2 2" xfId="26567" xr:uid="{DF8832D4-7180-48F8-B2E1-2A6A0517C6BE}"/>
    <cellStyle name="Comma 85 2 2 2 3 2 2 2" xfId="48236" xr:uid="{A89DEFFC-4498-4E64-AC11-C8F6BA01CF25}"/>
    <cellStyle name="Comma 85 2 2 2 3 2 3" xfId="37770" xr:uid="{7D46EBDF-137D-4E78-95AB-7A367B3C334D}"/>
    <cellStyle name="Comma 85 2 2 2 3 3" xfId="21335" xr:uid="{7F74724D-9A72-4BF4-A3F1-6661886507F5}"/>
    <cellStyle name="Comma 85 2 2 2 3 3 2" xfId="43004" xr:uid="{BB8B333C-95B2-45D2-BC30-C620F57F4E96}"/>
    <cellStyle name="Comma 85 2 2 2 3 4" xfId="32538" xr:uid="{BA762ABD-2116-499B-9DE3-E3CE99EDBB69}"/>
    <cellStyle name="Comma 85 2 2 2 4" xfId="12359" xr:uid="{A99DB04A-D3F4-42F2-87E9-411C4917AF80}"/>
    <cellStyle name="Comma 85 2 2 2 4 2" xfId="17595" xr:uid="{35A4FF22-0393-409B-BCD2-D72D53985989}"/>
    <cellStyle name="Comma 85 2 2 2 4 2 2" xfId="28061" xr:uid="{67F556CA-4B3F-4199-BCAB-14A2712A6DA4}"/>
    <cellStyle name="Comma 85 2 2 2 4 2 2 2" xfId="49730" xr:uid="{C6EAF88C-FD7D-4E5A-BC75-FE9D91749D41}"/>
    <cellStyle name="Comma 85 2 2 2 4 2 3" xfId="39264" xr:uid="{57E9B088-CB7E-4711-9A16-229B0590E30A}"/>
    <cellStyle name="Comma 85 2 2 2 4 3" xfId="22829" xr:uid="{6DB8902F-399D-4BA7-B498-7D04B640AD54}"/>
    <cellStyle name="Comma 85 2 2 2 4 3 2" xfId="44498" xr:uid="{6635974B-8195-46F1-A10B-8EF243D3A24C}"/>
    <cellStyle name="Comma 85 2 2 2 4 4" xfId="34032" xr:uid="{74E98265-1065-45B0-930F-B1044D811E1C}"/>
    <cellStyle name="Comma 85 2 2 2 5" xfId="14602" xr:uid="{E79C7D87-D929-4A69-9972-213CC8B74EB3}"/>
    <cellStyle name="Comma 85 2 2 2 5 2" xfId="19834" xr:uid="{9403D501-2D91-4C1B-BB01-E92537A57E84}"/>
    <cellStyle name="Comma 85 2 2 2 5 2 2" xfId="30300" xr:uid="{031BC669-E8AB-411A-9153-56385A1DF262}"/>
    <cellStyle name="Comma 85 2 2 2 5 2 2 2" xfId="51969" xr:uid="{C1633450-DED5-47E5-BD7F-896FD22475DF}"/>
    <cellStyle name="Comma 85 2 2 2 5 2 3" xfId="41503" xr:uid="{C4929FA6-7121-4EDA-B361-13C8D28F939F}"/>
    <cellStyle name="Comma 85 2 2 2 5 3" xfId="25068" xr:uid="{3E0BF191-5B15-44BD-84B2-77A10C4A2CB4}"/>
    <cellStyle name="Comma 85 2 2 2 5 3 2" xfId="46737" xr:uid="{E5740B91-69EC-4835-BF18-F474020BE842}"/>
    <cellStyle name="Comma 85 2 2 2 5 4" xfId="36271" xr:uid="{375EC899-9995-4A4D-83CE-F2A9632824F0}"/>
    <cellStyle name="Comma 85 2 2 2 6" xfId="15355" xr:uid="{F0277946-A9A8-420A-9679-F3A93293467D}"/>
    <cellStyle name="Comma 85 2 2 2 6 2" xfId="25821" xr:uid="{104BD89F-5161-4BB2-96A7-7849406F774B}"/>
    <cellStyle name="Comma 85 2 2 2 6 2 2" xfId="47490" xr:uid="{ADDCB316-EA89-4AAF-88BC-493DA1AC65D4}"/>
    <cellStyle name="Comma 85 2 2 2 6 3" xfId="37024" xr:uid="{43F0B0DF-84D5-4416-8382-7FC12AF4FCB7}"/>
    <cellStyle name="Comma 85 2 2 2 7" xfId="20589" xr:uid="{779CEC86-D239-4C2C-8C24-ACE97E7B6234}"/>
    <cellStyle name="Comma 85 2 2 2 7 2" xfId="42258" xr:uid="{46FF15A7-1836-4D5B-866F-5538D9F61AF4}"/>
    <cellStyle name="Comma 85 2 2 2 8" xfId="31792" xr:uid="{1DC0BD36-8463-4D79-A5F0-70F4F4776740}"/>
    <cellStyle name="Comma 85 2 2 3" xfId="13857" xr:uid="{DE908598-A906-4B13-85B1-99ACBE29D322}"/>
    <cellStyle name="Comma 85 2 2 3 2" xfId="19089" xr:uid="{B48400FA-F8BB-4D56-9B23-2826D578419E}"/>
    <cellStyle name="Comma 85 2 2 3 2 2" xfId="29555" xr:uid="{C4F241AC-F8B6-40DB-A904-698A24DAAAD0}"/>
    <cellStyle name="Comma 85 2 2 3 2 2 2" xfId="51224" xr:uid="{2C3B4567-829E-43E2-9157-90F096714DC9}"/>
    <cellStyle name="Comma 85 2 2 3 2 3" xfId="40758" xr:uid="{28DE8958-126A-4A86-8EE7-BB240D5B95FE}"/>
    <cellStyle name="Comma 85 2 2 3 3" xfId="24323" xr:uid="{3A969264-9499-4B0F-A984-AFD07226ABFA}"/>
    <cellStyle name="Comma 85 2 2 3 3 2" xfId="45992" xr:uid="{B7134C5C-106F-4EAA-9595-F3B94F64857D}"/>
    <cellStyle name="Comma 85 2 2 3 4" xfId="35526" xr:uid="{2B947E02-A69C-4C0F-827E-7C4C7172BF5C}"/>
    <cellStyle name="Comma 85 2 2 4" xfId="31047" xr:uid="{29343215-67BB-431C-812D-B4FA2095945B}"/>
    <cellStyle name="Comma 85 2 3" xfId="9729" xr:uid="{15AB4899-7CDE-4826-9930-1CB949DB8308}"/>
    <cellStyle name="Comma 85 2 3 2" xfId="11238" xr:uid="{9E59D2DE-58C0-48CF-8C0A-148A91946FA1}"/>
    <cellStyle name="Comma 85 2 3 2 2" xfId="12732" xr:uid="{E2664A1E-436A-473F-803C-C4DBF264AAAF}"/>
    <cellStyle name="Comma 85 2 3 2 2 2" xfId="17968" xr:uid="{799A2B23-7772-47ED-BBD8-6B664BFB59AE}"/>
    <cellStyle name="Comma 85 2 3 2 2 2 2" xfId="28434" xr:uid="{620FA5FF-530D-4C5D-84E9-E157B286C8E8}"/>
    <cellStyle name="Comma 85 2 3 2 2 2 2 2" xfId="50103" xr:uid="{AE8EE69C-EED5-47AC-B92A-33A83E5F1DA3}"/>
    <cellStyle name="Comma 85 2 3 2 2 2 3" xfId="39637" xr:uid="{F5EDBF97-7333-4AC5-9F83-9E0FBC0EF293}"/>
    <cellStyle name="Comma 85 2 3 2 2 3" xfId="23202" xr:uid="{6BFD5FB1-0B88-44A7-9BD1-B3EE2B25757C}"/>
    <cellStyle name="Comma 85 2 3 2 2 3 2" xfId="44871" xr:uid="{A0018C81-E0B1-4134-82B8-FB2F53B50A93}"/>
    <cellStyle name="Comma 85 2 3 2 2 4" xfId="34405" xr:uid="{4CA2CB57-6C1B-4B35-ACE2-61A6893C5413}"/>
    <cellStyle name="Comma 85 2 3 2 3" xfId="16474" xr:uid="{343DA492-15AA-4402-A79B-FD9152D1A958}"/>
    <cellStyle name="Comma 85 2 3 2 3 2" xfId="26940" xr:uid="{BA834537-4151-46C4-BF51-0997A552986D}"/>
    <cellStyle name="Comma 85 2 3 2 3 2 2" xfId="48609" xr:uid="{B222F6EC-AECC-4B99-8F62-D438C9F83DE7}"/>
    <cellStyle name="Comma 85 2 3 2 3 3" xfId="38143" xr:uid="{C44EB4BC-806E-48E1-8CC0-21D5BBA53401}"/>
    <cellStyle name="Comma 85 2 3 2 4" xfId="21708" xr:uid="{31CF0EBB-BAA1-4D48-AEBF-750AB3B1CFAF}"/>
    <cellStyle name="Comma 85 2 3 2 4 2" xfId="43377" xr:uid="{58EB77CE-D7E1-4572-BC71-5A088268ABB4}"/>
    <cellStyle name="Comma 85 2 3 2 5" xfId="32911" xr:uid="{F90CBBF3-ED28-4A0E-974E-95E1804CC2BE}"/>
    <cellStyle name="Comma 85 2 3 3" xfId="10491" xr:uid="{ECD1378F-5EBF-4D44-874F-1E2CCFB49786}"/>
    <cellStyle name="Comma 85 2 3 3 2" xfId="15727" xr:uid="{1D1C5DE4-A6B5-4CD5-AAF3-13D5E14B1351}"/>
    <cellStyle name="Comma 85 2 3 3 2 2" xfId="26193" xr:uid="{FD86093A-4026-4AF2-9D3F-0866A77B9373}"/>
    <cellStyle name="Comma 85 2 3 3 2 2 2" xfId="47862" xr:uid="{79D77974-39A6-4B49-8E90-E222DD872B94}"/>
    <cellStyle name="Comma 85 2 3 3 2 3" xfId="37396" xr:uid="{7EAD44FE-6D71-484B-854B-3BD16B5BD0AA}"/>
    <cellStyle name="Comma 85 2 3 3 3" xfId="20961" xr:uid="{CB4F3DCE-BB2A-4914-8DD9-93659A34F203}"/>
    <cellStyle name="Comma 85 2 3 3 3 2" xfId="42630" xr:uid="{4016BF6D-5421-4044-92FF-404A29A29A6C}"/>
    <cellStyle name="Comma 85 2 3 3 4" xfId="32164" xr:uid="{BE683DAF-2582-4E48-B894-DD18F70BA08A}"/>
    <cellStyle name="Comma 85 2 3 4" xfId="11985" xr:uid="{65913DA6-2DDF-44E1-A998-93F0529DD8F5}"/>
    <cellStyle name="Comma 85 2 3 4 2" xfId="17221" xr:uid="{0C9695D4-8DA1-405D-BE1D-51B9EAE95048}"/>
    <cellStyle name="Comma 85 2 3 4 2 2" xfId="27687" xr:uid="{F7461354-B1F2-48A7-A5E9-FD21E58D79DE}"/>
    <cellStyle name="Comma 85 2 3 4 2 2 2" xfId="49356" xr:uid="{E3DB0FFF-B9B5-4BD2-8581-33EFE09CF155}"/>
    <cellStyle name="Comma 85 2 3 4 2 3" xfId="38890" xr:uid="{01ED77B2-FA20-41A1-AAE2-93D76C100E19}"/>
    <cellStyle name="Comma 85 2 3 4 3" xfId="22455" xr:uid="{EC0C4A7E-09B6-4074-B491-A8FC09F7E930}"/>
    <cellStyle name="Comma 85 2 3 4 3 2" xfId="44124" xr:uid="{C6285D38-CD2A-4203-847F-DE29A50166E8}"/>
    <cellStyle name="Comma 85 2 3 4 4" xfId="33658" xr:uid="{7C917A36-A4CD-4ACD-B4C1-4B27A3B7981E}"/>
    <cellStyle name="Comma 85 2 3 5" xfId="14228" xr:uid="{D6EFEA31-CEC9-41FA-9C10-8FDF24BFB980}"/>
    <cellStyle name="Comma 85 2 3 5 2" xfId="19460" xr:uid="{78365A16-D4F2-44D5-8EF5-C4A12FA56B48}"/>
    <cellStyle name="Comma 85 2 3 5 2 2" xfId="29926" xr:uid="{27534209-06A7-4982-BF90-D2E6E4F1D602}"/>
    <cellStyle name="Comma 85 2 3 5 2 2 2" xfId="51595" xr:uid="{165A6272-80AF-4E3C-923B-C2367A5FCA1E}"/>
    <cellStyle name="Comma 85 2 3 5 2 3" xfId="41129" xr:uid="{027C692E-158C-41AA-A372-EE023E7DAA45}"/>
    <cellStyle name="Comma 85 2 3 5 3" xfId="24694" xr:uid="{5D74358A-A33A-4286-A2C3-0D533AD2669B}"/>
    <cellStyle name="Comma 85 2 3 5 3 2" xfId="46363" xr:uid="{9DC834DC-29BC-47F9-B821-362408D71B58}"/>
    <cellStyle name="Comma 85 2 3 5 4" xfId="35897" xr:uid="{5E28CB1B-E3CC-44FC-B19C-3CF2E98B11ED}"/>
    <cellStyle name="Comma 85 2 3 6" xfId="14981" xr:uid="{E5936AC3-6F9C-47C4-9CCD-2B82E806CE5F}"/>
    <cellStyle name="Comma 85 2 3 6 2" xfId="25447" xr:uid="{FE713F62-3D03-4871-B6EE-E484CF858641}"/>
    <cellStyle name="Comma 85 2 3 6 2 2" xfId="47116" xr:uid="{1633F149-49FE-4D8E-A083-EAC385ED54F5}"/>
    <cellStyle name="Comma 85 2 3 6 3" xfId="36650" xr:uid="{E25BD763-0944-4924-8DD5-B9BE00467AEE}"/>
    <cellStyle name="Comma 85 2 3 7" xfId="20215" xr:uid="{6E247453-7BCB-4048-B34F-53AC00076EA8}"/>
    <cellStyle name="Comma 85 2 3 7 2" xfId="41884" xr:uid="{DC5E6BBD-CD74-4BBA-8C5C-BE2E930C1CA9}"/>
    <cellStyle name="Comma 85 2 3 8" xfId="31418" xr:uid="{241045C1-231C-4649-BE6F-5E1BF14CA958}"/>
    <cellStyle name="Comma 85 2 4" xfId="13486" xr:uid="{05B7FBA7-FE33-47C2-ABE9-EBF436EEC4BA}"/>
    <cellStyle name="Comma 85 2 4 2" xfId="18718" xr:uid="{D9D433B6-B443-4B11-B429-8724A695F63A}"/>
    <cellStyle name="Comma 85 2 4 2 2" xfId="29184" xr:uid="{33BCFA6F-E155-42C9-A016-99E4148F6AF3}"/>
    <cellStyle name="Comma 85 2 4 2 2 2" xfId="50853" xr:uid="{60293D2A-0198-417C-B04C-41415838916C}"/>
    <cellStyle name="Comma 85 2 4 2 3" xfId="40387" xr:uid="{C3A08917-B39F-4FD0-A6B9-24B51105C9C6}"/>
    <cellStyle name="Comma 85 2 4 3" xfId="23952" xr:uid="{57FE7521-AFC8-49AB-8251-B396D95AFD6E}"/>
    <cellStyle name="Comma 85 2 4 3 2" xfId="45621" xr:uid="{AB936BD7-A78D-4FEB-B9E6-C49BD1154D32}"/>
    <cellStyle name="Comma 85 2 4 4" xfId="35155" xr:uid="{DF66C153-C564-4493-AD67-5D6DD93012F7}"/>
    <cellStyle name="Comma 85 2 5" xfId="30676" xr:uid="{017F0A2F-2EEA-4DA8-9828-B4CFF77A7828}"/>
    <cellStyle name="Comma 85 3" xfId="9225" xr:uid="{00000000-0005-0000-0000-00003F030000}"/>
    <cellStyle name="Comma 85 3 2" xfId="9974" xr:uid="{CD869997-13FA-445B-9CEA-2DCB3E8C66B9}"/>
    <cellStyle name="Comma 85 3 2 2" xfId="11483" xr:uid="{250204C9-FFCF-4F8C-AD9A-9BFDBE168946}"/>
    <cellStyle name="Comma 85 3 2 2 2" xfId="12977" xr:uid="{C9B10075-54C8-4247-8DB1-C658A7920DCD}"/>
    <cellStyle name="Comma 85 3 2 2 2 2" xfId="18213" xr:uid="{761AC96D-3E4B-473D-9224-9A49CA1FA288}"/>
    <cellStyle name="Comma 85 3 2 2 2 2 2" xfId="28679" xr:uid="{D4783C14-4E8D-41EF-A991-1DA7B7140373}"/>
    <cellStyle name="Comma 85 3 2 2 2 2 2 2" xfId="50348" xr:uid="{6EED3B69-EC30-4FA3-B1BF-02DD9A655B5D}"/>
    <cellStyle name="Comma 85 3 2 2 2 2 3" xfId="39882" xr:uid="{8A8D8C6B-4FE7-4B14-B616-FBADD178BB3A}"/>
    <cellStyle name="Comma 85 3 2 2 2 3" xfId="23447" xr:uid="{91E81D02-2E4B-43E5-B903-FC61ADB57370}"/>
    <cellStyle name="Comma 85 3 2 2 2 3 2" xfId="45116" xr:uid="{B97F285F-A152-4472-9453-DCE052EA8237}"/>
    <cellStyle name="Comma 85 3 2 2 2 4" xfId="34650" xr:uid="{9918157A-15C2-4AD4-B3C1-E9D4A7798A95}"/>
    <cellStyle name="Comma 85 3 2 2 3" xfId="16719" xr:uid="{FDED6C2A-7DF1-447C-8B1B-DB46C63371F3}"/>
    <cellStyle name="Comma 85 3 2 2 3 2" xfId="27185" xr:uid="{C8AC610C-2756-4315-B581-41B2E6393FBE}"/>
    <cellStyle name="Comma 85 3 2 2 3 2 2" xfId="48854" xr:uid="{118EA2E5-906B-4D60-BD43-365F3017E319}"/>
    <cellStyle name="Comma 85 3 2 2 3 3" xfId="38388" xr:uid="{56C257BB-1BB0-49C9-9152-C94902F54F43}"/>
    <cellStyle name="Comma 85 3 2 2 4" xfId="21953" xr:uid="{28040609-B613-4B98-A5D0-D6431F9EB707}"/>
    <cellStyle name="Comma 85 3 2 2 4 2" xfId="43622" xr:uid="{8D8A34E6-E02F-4B3B-BFDD-37B14BA19018}"/>
    <cellStyle name="Comma 85 3 2 2 5" xfId="33156" xr:uid="{C0125280-A110-4A54-8B19-0F86C231E82F}"/>
    <cellStyle name="Comma 85 3 2 3" xfId="10736" xr:uid="{95CCEB28-AA05-4059-8D3B-DC67A5B2EDD9}"/>
    <cellStyle name="Comma 85 3 2 3 2" xfId="15972" xr:uid="{ABDFA17F-C0B5-42AC-B3EA-00E925901ED3}"/>
    <cellStyle name="Comma 85 3 2 3 2 2" xfId="26438" xr:uid="{CF810EF7-B736-437A-BB93-792A5D4674FE}"/>
    <cellStyle name="Comma 85 3 2 3 2 2 2" xfId="48107" xr:uid="{C6CBB319-F04D-4C8F-91E7-DC66BB83F211}"/>
    <cellStyle name="Comma 85 3 2 3 2 3" xfId="37641" xr:uid="{D28EFA64-7C9E-4366-9D63-069A9E41F21F}"/>
    <cellStyle name="Comma 85 3 2 3 3" xfId="21206" xr:uid="{0F173733-F47A-416D-A023-EB9A1B257712}"/>
    <cellStyle name="Comma 85 3 2 3 3 2" xfId="42875" xr:uid="{369A3E9A-39B2-469B-9673-226FFCA87AF2}"/>
    <cellStyle name="Comma 85 3 2 3 4" xfId="32409" xr:uid="{469FE62C-AD4D-46C4-883C-C9B1330F06B1}"/>
    <cellStyle name="Comma 85 3 2 4" xfId="12230" xr:uid="{9700D898-9A89-4C62-86A6-49F6F44B8A57}"/>
    <cellStyle name="Comma 85 3 2 4 2" xfId="17466" xr:uid="{BE0EDAF5-441D-446B-96F0-CEEA12777D5C}"/>
    <cellStyle name="Comma 85 3 2 4 2 2" xfId="27932" xr:uid="{A3BF2A40-3CC8-4CF6-8460-9F652B3FC874}"/>
    <cellStyle name="Comma 85 3 2 4 2 2 2" xfId="49601" xr:uid="{7C423965-CE05-4F73-B2B8-CC186B8809C9}"/>
    <cellStyle name="Comma 85 3 2 4 2 3" xfId="39135" xr:uid="{1392BC23-F6FA-47A7-87B6-83CF111EDCDC}"/>
    <cellStyle name="Comma 85 3 2 4 3" xfId="22700" xr:uid="{03EECF7D-3D16-4E1A-B32D-FF452CEDC371}"/>
    <cellStyle name="Comma 85 3 2 4 3 2" xfId="44369" xr:uid="{4C607105-C799-4E41-BDA3-FBEA117107B6}"/>
    <cellStyle name="Comma 85 3 2 4 4" xfId="33903" xr:uid="{08742B10-D2DA-43BA-B73F-DB7C3271ADC9}"/>
    <cellStyle name="Comma 85 3 2 5" xfId="14473" xr:uid="{04871583-88E8-401E-BA83-672072EBAC65}"/>
    <cellStyle name="Comma 85 3 2 5 2" xfId="19705" xr:uid="{153DEA76-3676-4E1C-8151-0E8F965CA159}"/>
    <cellStyle name="Comma 85 3 2 5 2 2" xfId="30171" xr:uid="{E8AADFA4-02EE-474D-8D4A-690E6F12269E}"/>
    <cellStyle name="Comma 85 3 2 5 2 2 2" xfId="51840" xr:uid="{EA2B11D2-AB01-402B-A9F9-EFF17A651FEF}"/>
    <cellStyle name="Comma 85 3 2 5 2 3" xfId="41374" xr:uid="{0D299DEC-7085-42EA-B675-00024ADFC299}"/>
    <cellStyle name="Comma 85 3 2 5 3" xfId="24939" xr:uid="{D9A874D6-912F-403F-8E50-0F1F8AC3CF21}"/>
    <cellStyle name="Comma 85 3 2 5 3 2" xfId="46608" xr:uid="{FDCB7CAB-0170-4FD9-83EA-561C5EEF0539}"/>
    <cellStyle name="Comma 85 3 2 5 4" xfId="36142" xr:uid="{9EBF4E39-9277-4D61-9D3B-0B5940C40FE0}"/>
    <cellStyle name="Comma 85 3 2 6" xfId="15226" xr:uid="{7F83E33B-0351-43A2-8C2B-EC68ECFC5655}"/>
    <cellStyle name="Comma 85 3 2 6 2" xfId="25692" xr:uid="{59B08965-A9BB-481C-839A-EE137E98361A}"/>
    <cellStyle name="Comma 85 3 2 6 2 2" xfId="47361" xr:uid="{B1915C9D-C4CA-408A-8E88-73476690A78B}"/>
    <cellStyle name="Comma 85 3 2 6 3" xfId="36895" xr:uid="{05E3E05F-A02D-492C-BE3E-8BD493EBBB6B}"/>
    <cellStyle name="Comma 85 3 2 7" xfId="20460" xr:uid="{3E702486-32B1-4DA4-931A-6F94C0E66F27}"/>
    <cellStyle name="Comma 85 3 2 7 2" xfId="42129" xr:uid="{13A15847-9B91-4683-96A9-AF003857450B}"/>
    <cellStyle name="Comma 85 3 2 8" xfId="31663" xr:uid="{7213F94B-153A-4661-BF7C-B49BFD27E649}"/>
    <cellStyle name="Comma 85 3 3" xfId="13728" xr:uid="{511EF999-C7B8-45BE-A410-0C4265D4BB02}"/>
    <cellStyle name="Comma 85 3 3 2" xfId="18960" xr:uid="{F25A0411-A6EE-490F-B38C-8F8BBA4ECFA0}"/>
    <cellStyle name="Comma 85 3 3 2 2" xfId="29426" xr:uid="{CC30B215-0031-4EF8-B6D3-1B8BE2326DC8}"/>
    <cellStyle name="Comma 85 3 3 2 2 2" xfId="51095" xr:uid="{D7842545-95AA-4526-ACA5-9DDDF9584CF8}"/>
    <cellStyle name="Comma 85 3 3 2 3" xfId="40629" xr:uid="{23156CE9-DE7C-4408-BA9A-C15854ECFE48}"/>
    <cellStyle name="Comma 85 3 3 3" xfId="24194" xr:uid="{4BD108EC-246C-4329-A8BE-620E32FBD782}"/>
    <cellStyle name="Comma 85 3 3 3 2" xfId="45863" xr:uid="{8E53171F-94C0-4737-97F3-BF490CE7EDBD}"/>
    <cellStyle name="Comma 85 3 3 4" xfId="35397" xr:uid="{AB31C153-36FD-46B0-8524-1F650CB838F3}"/>
    <cellStyle name="Comma 85 3 4" xfId="30918" xr:uid="{AF1D931D-257B-437E-87B9-E76C379FACF8}"/>
    <cellStyle name="Comma 85 4" xfId="9600" xr:uid="{586D2816-2FEC-43F8-B307-FE0B84BBAF7F}"/>
    <cellStyle name="Comma 85 4 2" xfId="11109" xr:uid="{AB3A6358-7DB3-43FA-A35A-2E1CDF8B124F}"/>
    <cellStyle name="Comma 85 4 2 2" xfId="12603" xr:uid="{EC1D3E17-6288-4F0E-8C71-AF11004B7C05}"/>
    <cellStyle name="Comma 85 4 2 2 2" xfId="17839" xr:uid="{C6285C53-EBAC-4386-918C-38285DF093A7}"/>
    <cellStyle name="Comma 85 4 2 2 2 2" xfId="28305" xr:uid="{263E5C5A-87B1-4CD6-B383-824F42B6D66C}"/>
    <cellStyle name="Comma 85 4 2 2 2 2 2" xfId="49974" xr:uid="{4AD41AFA-CE47-4A6D-B7D8-B3585E1C645B}"/>
    <cellStyle name="Comma 85 4 2 2 2 3" xfId="39508" xr:uid="{1CE545BF-319E-406A-B8A6-3C85C8DD28EA}"/>
    <cellStyle name="Comma 85 4 2 2 3" xfId="23073" xr:uid="{96480893-AC95-44A0-A329-007DCF92E2CF}"/>
    <cellStyle name="Comma 85 4 2 2 3 2" xfId="44742" xr:uid="{52BB7538-B523-4E3F-860A-C37553D47D18}"/>
    <cellStyle name="Comma 85 4 2 2 4" xfId="34276" xr:uid="{779FA1B8-FA95-44DB-8CB7-BCF2B05E5DEB}"/>
    <cellStyle name="Comma 85 4 2 3" xfId="16345" xr:uid="{9F44731B-FD48-4CE3-BE39-ED80924EE2CE}"/>
    <cellStyle name="Comma 85 4 2 3 2" xfId="26811" xr:uid="{04A02EAD-7C06-4056-87B5-A46F77641ED4}"/>
    <cellStyle name="Comma 85 4 2 3 2 2" xfId="48480" xr:uid="{7523CD54-24EF-4CBB-B644-D8054C0D05E4}"/>
    <cellStyle name="Comma 85 4 2 3 3" xfId="38014" xr:uid="{EAF6CCA1-7F77-4ECB-B27B-59D0A790515D}"/>
    <cellStyle name="Comma 85 4 2 4" xfId="21579" xr:uid="{1B68FA22-3FF6-4969-BD81-4B035D31D009}"/>
    <cellStyle name="Comma 85 4 2 4 2" xfId="43248" xr:uid="{F2079985-390D-4CE3-8D13-B837483D33C0}"/>
    <cellStyle name="Comma 85 4 2 5" xfId="32782" xr:uid="{311B602C-629B-44C1-B359-A675AD7AFC8D}"/>
    <cellStyle name="Comma 85 4 3" xfId="10362" xr:uid="{99A37794-E9E3-4047-974D-4E16A9F024B9}"/>
    <cellStyle name="Comma 85 4 3 2" xfId="15598" xr:uid="{C74C8FE7-9E10-4E46-8033-A9C9951E9245}"/>
    <cellStyle name="Comma 85 4 3 2 2" xfId="26064" xr:uid="{FF7E9D69-3602-4EBF-9C72-47DEDD1AF9AF}"/>
    <cellStyle name="Comma 85 4 3 2 2 2" xfId="47733" xr:uid="{8405E35A-6A6F-4B32-8C21-834F0761B15E}"/>
    <cellStyle name="Comma 85 4 3 2 3" xfId="37267" xr:uid="{837BC378-E726-4778-AB00-0037CD02F6A0}"/>
    <cellStyle name="Comma 85 4 3 3" xfId="20832" xr:uid="{A1DB8B54-B1B4-44FB-A328-26D8D637CECB}"/>
    <cellStyle name="Comma 85 4 3 3 2" xfId="42501" xr:uid="{254CAE75-73F0-4951-BE61-DE4643DDA6E8}"/>
    <cellStyle name="Comma 85 4 3 4" xfId="32035" xr:uid="{D9A9567A-984F-4AD6-8C1F-5776B1CD902B}"/>
    <cellStyle name="Comma 85 4 4" xfId="11856" xr:uid="{4C326489-DFA1-432E-B795-74A25FE1E99A}"/>
    <cellStyle name="Comma 85 4 4 2" xfId="17092" xr:uid="{48E695D6-C378-4179-8CF7-B8BFDDCCBAD8}"/>
    <cellStyle name="Comma 85 4 4 2 2" xfId="27558" xr:uid="{85D8686C-13FE-4432-B7EC-E30A7E58FC55}"/>
    <cellStyle name="Comma 85 4 4 2 2 2" xfId="49227" xr:uid="{D1DA0A94-A13D-4B04-B76D-64740AED3232}"/>
    <cellStyle name="Comma 85 4 4 2 3" xfId="38761" xr:uid="{05DC235D-3E49-4997-9AD9-D56DA0434657}"/>
    <cellStyle name="Comma 85 4 4 3" xfId="22326" xr:uid="{16F5DDD8-44A5-4319-A22B-7DE90D6D0B9B}"/>
    <cellStyle name="Comma 85 4 4 3 2" xfId="43995" xr:uid="{602BE0DC-12F1-4DB7-869A-A9D6211D3343}"/>
    <cellStyle name="Comma 85 4 4 4" xfId="33529" xr:uid="{4B7B5A01-2E48-4803-8D08-8F0966A6F26A}"/>
    <cellStyle name="Comma 85 4 5" xfId="14099" xr:uid="{67E0DDA4-8CE6-457B-B157-C6758D09A2DF}"/>
    <cellStyle name="Comma 85 4 5 2" xfId="19331" xr:uid="{54374E8A-6FA4-4F56-9F7C-C8E0C12693C6}"/>
    <cellStyle name="Comma 85 4 5 2 2" xfId="29797" xr:uid="{562334A6-443E-490F-94F0-94C157CB811F}"/>
    <cellStyle name="Comma 85 4 5 2 2 2" xfId="51466" xr:uid="{FED04521-92B0-401F-A487-AF2F1F4DD100}"/>
    <cellStyle name="Comma 85 4 5 2 3" xfId="41000" xr:uid="{896726DB-C474-4201-819F-1F2CF3E917AE}"/>
    <cellStyle name="Comma 85 4 5 3" xfId="24565" xr:uid="{8B47BC7F-CB7C-4915-8CB5-E80123F5534B}"/>
    <cellStyle name="Comma 85 4 5 3 2" xfId="46234" xr:uid="{E80CC264-9833-4E9C-96C1-BF5B187BB9F3}"/>
    <cellStyle name="Comma 85 4 5 4" xfId="35768" xr:uid="{430E7A26-936B-4F61-AAC1-27DA07E2A504}"/>
    <cellStyle name="Comma 85 4 6" xfId="14852" xr:uid="{6A3AAD42-3561-4646-BAC2-23A699FFB335}"/>
    <cellStyle name="Comma 85 4 6 2" xfId="25318" xr:uid="{E3AC88F8-18FC-4AA1-90EB-95275AE839D3}"/>
    <cellStyle name="Comma 85 4 6 2 2" xfId="46987" xr:uid="{22CF0D52-41A0-43F9-9716-94B826C24302}"/>
    <cellStyle name="Comma 85 4 6 3" xfId="36521" xr:uid="{A87654B1-6FAA-4813-933F-A3125B4EE255}"/>
    <cellStyle name="Comma 85 4 7" xfId="20086" xr:uid="{E37051F5-1631-4006-8738-AD790DA700C8}"/>
    <cellStyle name="Comma 85 4 7 2" xfId="41755" xr:uid="{46BC1935-1F78-4A70-AB0D-83F36459FAB5}"/>
    <cellStyle name="Comma 85 4 8" xfId="31289" xr:uid="{6D2DA071-4C18-4377-8497-A8454484D758}"/>
    <cellStyle name="Comma 85 5" xfId="13357" xr:uid="{FE088616-CFCA-48AA-B7DE-8B41AA5D2D3B}"/>
    <cellStyle name="Comma 85 5 2" xfId="18589" xr:uid="{6EA1E22F-DA97-4681-A7F3-00BB134A68AD}"/>
    <cellStyle name="Comma 85 5 2 2" xfId="29055" xr:uid="{73D9C92F-0AC7-4A44-B6BF-9416E34CF227}"/>
    <cellStyle name="Comma 85 5 2 2 2" xfId="50724" xr:uid="{4B824B9F-AE7C-4CD4-B354-967473D029DD}"/>
    <cellStyle name="Comma 85 5 2 3" xfId="40258" xr:uid="{330713F4-502C-43F9-8B56-F6ABD099E81D}"/>
    <cellStyle name="Comma 85 5 3" xfId="23823" xr:uid="{B6E026FA-ABF6-4028-8572-E0C076AD2EAB}"/>
    <cellStyle name="Comma 85 5 3 2" xfId="45492" xr:uid="{B452036A-DCBB-4258-A24B-C98D5202895D}"/>
    <cellStyle name="Comma 85 5 4" xfId="35026" xr:uid="{C991BED2-BD3E-4478-82BF-179CF7A6CB52}"/>
    <cellStyle name="Comma 85 6" xfId="30547" xr:uid="{A63A7390-35BF-41A5-A348-24237B4386D6}"/>
    <cellStyle name="Comma 86" xfId="387" xr:uid="{00000000-0005-0000-0000-000040030000}"/>
    <cellStyle name="Comma 86 2" xfId="601" xr:uid="{00000000-0005-0000-0000-000041030000}"/>
    <cellStyle name="Comma 86 2 2" xfId="9355" xr:uid="{00000000-0005-0000-0000-000042030000}"/>
    <cellStyle name="Comma 86 2 2 2" xfId="10104" xr:uid="{B608C6DD-12F8-40EB-ACD4-95C7D3B4FE09}"/>
    <cellStyle name="Comma 86 2 2 2 2" xfId="11613" xr:uid="{121B6453-0B5C-4556-AE5E-BB429E039489}"/>
    <cellStyle name="Comma 86 2 2 2 2 2" xfId="13107" xr:uid="{9B716D52-949A-484E-B337-10B3C97F4FBC}"/>
    <cellStyle name="Comma 86 2 2 2 2 2 2" xfId="18343" xr:uid="{F607F790-578C-41E9-8FA0-98F781239406}"/>
    <cellStyle name="Comma 86 2 2 2 2 2 2 2" xfId="28809" xr:uid="{A1EF403B-F02A-478E-B2A4-05ADF3EA293A}"/>
    <cellStyle name="Comma 86 2 2 2 2 2 2 2 2" xfId="50478" xr:uid="{9CC5A042-B7D9-423F-84F8-72920AA44BCB}"/>
    <cellStyle name="Comma 86 2 2 2 2 2 2 3" xfId="40012" xr:uid="{5004E3EB-8B37-403E-8649-9FD35BA415A5}"/>
    <cellStyle name="Comma 86 2 2 2 2 2 3" xfId="23577" xr:uid="{FCC005F4-7CF8-4BCA-8BCA-FF2BB7CACCE3}"/>
    <cellStyle name="Comma 86 2 2 2 2 2 3 2" xfId="45246" xr:uid="{A1B9FC2E-A011-434E-AADB-E895D60B0135}"/>
    <cellStyle name="Comma 86 2 2 2 2 2 4" xfId="34780" xr:uid="{C1CE56E8-08EE-4EF0-A8D5-E9C560DFA785}"/>
    <cellStyle name="Comma 86 2 2 2 2 3" xfId="16849" xr:uid="{5BFD8698-2047-4E41-9EA4-00F35E8A3A60}"/>
    <cellStyle name="Comma 86 2 2 2 2 3 2" xfId="27315" xr:uid="{B9A201CA-0D4C-4AAE-8B2E-2DEA619BC156}"/>
    <cellStyle name="Comma 86 2 2 2 2 3 2 2" xfId="48984" xr:uid="{60843873-7179-44F4-AB85-96BBB9906A8D}"/>
    <cellStyle name="Comma 86 2 2 2 2 3 3" xfId="38518" xr:uid="{007FC67C-FD3E-4720-860B-B47ADD8DEEA4}"/>
    <cellStyle name="Comma 86 2 2 2 2 4" xfId="22083" xr:uid="{642F3809-A7E5-40A2-B43F-0120ADFF5333}"/>
    <cellStyle name="Comma 86 2 2 2 2 4 2" xfId="43752" xr:uid="{28134D42-CAB3-40C2-8E8D-06BF1D477DE8}"/>
    <cellStyle name="Comma 86 2 2 2 2 5" xfId="33286" xr:uid="{358ED904-6539-4F6E-92B2-D3DA40CDD4DB}"/>
    <cellStyle name="Comma 86 2 2 2 3" xfId="10866" xr:uid="{6C3BCDEC-E89B-4D79-A0EC-3869965F9256}"/>
    <cellStyle name="Comma 86 2 2 2 3 2" xfId="16102" xr:uid="{9120219E-633D-47CA-9076-40BCD263C1E1}"/>
    <cellStyle name="Comma 86 2 2 2 3 2 2" xfId="26568" xr:uid="{0F501859-E4D1-40EB-8095-B3EC6102453B}"/>
    <cellStyle name="Comma 86 2 2 2 3 2 2 2" xfId="48237" xr:uid="{B5E58D66-9E69-4C3A-80E0-70DA7F6F3F28}"/>
    <cellStyle name="Comma 86 2 2 2 3 2 3" xfId="37771" xr:uid="{D61B28E7-4E8D-4783-AD8F-2122C64EDDD4}"/>
    <cellStyle name="Comma 86 2 2 2 3 3" xfId="21336" xr:uid="{D8037E79-0F54-40A5-B174-D92FEC2819F0}"/>
    <cellStyle name="Comma 86 2 2 2 3 3 2" xfId="43005" xr:uid="{943723E9-BD50-41E9-BADC-9D0FD062B048}"/>
    <cellStyle name="Comma 86 2 2 2 3 4" xfId="32539" xr:uid="{BF1423B7-9C70-4547-99FC-38D17520EE7C}"/>
    <cellStyle name="Comma 86 2 2 2 4" xfId="12360" xr:uid="{645E58F5-2C8F-41D1-BDC0-B17567B79F2C}"/>
    <cellStyle name="Comma 86 2 2 2 4 2" xfId="17596" xr:uid="{8525D9BF-1B25-4DFD-872D-2D29CC47F027}"/>
    <cellStyle name="Comma 86 2 2 2 4 2 2" xfId="28062" xr:uid="{BB957C62-491F-48BE-9E52-FA484B41A71F}"/>
    <cellStyle name="Comma 86 2 2 2 4 2 2 2" xfId="49731" xr:uid="{9694A3FA-216E-4DDB-94FC-CD51779970B1}"/>
    <cellStyle name="Comma 86 2 2 2 4 2 3" xfId="39265" xr:uid="{4B22F35B-B8C0-4A27-B2C7-C5AF3CB54817}"/>
    <cellStyle name="Comma 86 2 2 2 4 3" xfId="22830" xr:uid="{81F70E14-BDB7-455E-B3A0-ECF783C400C3}"/>
    <cellStyle name="Comma 86 2 2 2 4 3 2" xfId="44499" xr:uid="{54C95D0A-19B8-48BC-9289-9E221BACF16C}"/>
    <cellStyle name="Comma 86 2 2 2 4 4" xfId="34033" xr:uid="{3073BCEF-D321-4D7B-A70E-AACE844DA3BC}"/>
    <cellStyle name="Comma 86 2 2 2 5" xfId="14603" xr:uid="{0A1C1554-43FB-4352-8E13-E02A3E856838}"/>
    <cellStyle name="Comma 86 2 2 2 5 2" xfId="19835" xr:uid="{EDC69168-E626-4C06-8BA9-51FBF4F07834}"/>
    <cellStyle name="Comma 86 2 2 2 5 2 2" xfId="30301" xr:uid="{3A30C1D8-0729-4151-BBC0-42727CE18798}"/>
    <cellStyle name="Comma 86 2 2 2 5 2 2 2" xfId="51970" xr:uid="{0C4FD92E-C848-4956-856F-3B00BC93B4EF}"/>
    <cellStyle name="Comma 86 2 2 2 5 2 3" xfId="41504" xr:uid="{94A1A4F1-16F5-40E3-A012-AE4EF2CB75EE}"/>
    <cellStyle name="Comma 86 2 2 2 5 3" xfId="25069" xr:uid="{68D27D07-81A5-4F83-A225-06D4C68E1E7D}"/>
    <cellStyle name="Comma 86 2 2 2 5 3 2" xfId="46738" xr:uid="{3E6758CD-9811-4B92-B87D-68C28F841648}"/>
    <cellStyle name="Comma 86 2 2 2 5 4" xfId="36272" xr:uid="{1BA47179-82DE-4DC9-9609-73EC28991E99}"/>
    <cellStyle name="Comma 86 2 2 2 6" xfId="15356" xr:uid="{F8D62314-91CD-4295-A744-6DE2A899AD1B}"/>
    <cellStyle name="Comma 86 2 2 2 6 2" xfId="25822" xr:uid="{B95D7507-8BCD-4727-8D64-FF8F6A8AB8F7}"/>
    <cellStyle name="Comma 86 2 2 2 6 2 2" xfId="47491" xr:uid="{4B39DB8C-DA28-43DB-BE32-3D6E29CE0FB2}"/>
    <cellStyle name="Comma 86 2 2 2 6 3" xfId="37025" xr:uid="{636E484B-123B-4ACA-878C-E6178418315C}"/>
    <cellStyle name="Comma 86 2 2 2 7" xfId="20590" xr:uid="{93710FA3-6843-4248-8FA8-295F3CD2BEB5}"/>
    <cellStyle name="Comma 86 2 2 2 7 2" xfId="42259" xr:uid="{C184D30A-C46B-4222-B36E-33B663046A8B}"/>
    <cellStyle name="Comma 86 2 2 2 8" xfId="31793" xr:uid="{0A3E4230-BCA2-46F7-B710-127544D37E14}"/>
    <cellStyle name="Comma 86 2 2 3" xfId="13858" xr:uid="{6B09E6B7-73DD-482C-BB87-6A63BC5BD08E}"/>
    <cellStyle name="Comma 86 2 2 3 2" xfId="19090" xr:uid="{A3AA94C4-784C-4208-BC18-104410368943}"/>
    <cellStyle name="Comma 86 2 2 3 2 2" xfId="29556" xr:uid="{0CE1784B-E026-40EC-9E0D-B76739095F77}"/>
    <cellStyle name="Comma 86 2 2 3 2 2 2" xfId="51225" xr:uid="{5F61DDF5-99BE-4F4E-A74E-4444D5F99F6C}"/>
    <cellStyle name="Comma 86 2 2 3 2 3" xfId="40759" xr:uid="{2ADB11D3-7F55-42CA-9BA6-FB7F6709037B}"/>
    <cellStyle name="Comma 86 2 2 3 3" xfId="24324" xr:uid="{FDBD3FE3-ED68-4DB5-BB75-0A197398C77B}"/>
    <cellStyle name="Comma 86 2 2 3 3 2" xfId="45993" xr:uid="{55C8B577-DC9B-4635-BB26-C2053F94FC6E}"/>
    <cellStyle name="Comma 86 2 2 3 4" xfId="35527" xr:uid="{2068B8AE-842A-490D-BBBF-0F7EF3AA3C58}"/>
    <cellStyle name="Comma 86 2 2 4" xfId="31048" xr:uid="{56B2C35A-7948-412D-9E4F-B318E6D5F79E}"/>
    <cellStyle name="Comma 86 2 3" xfId="9730" xr:uid="{F1DE0DF9-A50F-417C-8EBC-4E0AE418962F}"/>
    <cellStyle name="Comma 86 2 3 2" xfId="11239" xr:uid="{B0D47510-8D35-44F7-8A79-89F71DC8B871}"/>
    <cellStyle name="Comma 86 2 3 2 2" xfId="12733" xr:uid="{FDDF8B6C-EDA0-4B3F-ACBE-00E19C7F329E}"/>
    <cellStyle name="Comma 86 2 3 2 2 2" xfId="17969" xr:uid="{6F2F54BB-A577-4AF3-9746-6AB41AE013F7}"/>
    <cellStyle name="Comma 86 2 3 2 2 2 2" xfId="28435" xr:uid="{9D813F5A-45E9-46C7-875F-803B10846047}"/>
    <cellStyle name="Comma 86 2 3 2 2 2 2 2" xfId="50104" xr:uid="{B191BDCB-4AFE-4411-8FC9-F7DCACA39738}"/>
    <cellStyle name="Comma 86 2 3 2 2 2 3" xfId="39638" xr:uid="{A2685961-B251-4BE1-82C5-5521D1A53FA8}"/>
    <cellStyle name="Comma 86 2 3 2 2 3" xfId="23203" xr:uid="{62DBAD26-9825-4A43-A1C6-8693723908C2}"/>
    <cellStyle name="Comma 86 2 3 2 2 3 2" xfId="44872" xr:uid="{FB4EB5DB-0195-4671-874F-835DABA34B2E}"/>
    <cellStyle name="Comma 86 2 3 2 2 4" xfId="34406" xr:uid="{07AD9F6E-FF92-4760-8F30-9826C74784B0}"/>
    <cellStyle name="Comma 86 2 3 2 3" xfId="16475" xr:uid="{6CA60A50-9111-4CDB-A5C6-1C41EF82BB7E}"/>
    <cellStyle name="Comma 86 2 3 2 3 2" xfId="26941" xr:uid="{4695FBBF-5225-4F91-9EEB-F17BB517ABD3}"/>
    <cellStyle name="Comma 86 2 3 2 3 2 2" xfId="48610" xr:uid="{D1837CEF-14F6-4888-8C6F-D39F974466C3}"/>
    <cellStyle name="Comma 86 2 3 2 3 3" xfId="38144" xr:uid="{C0F8FA30-0316-4C24-85E9-630B148C321C}"/>
    <cellStyle name="Comma 86 2 3 2 4" xfId="21709" xr:uid="{6EDC6912-9F13-43A5-BF19-7FD299FAC57F}"/>
    <cellStyle name="Comma 86 2 3 2 4 2" xfId="43378" xr:uid="{3D88ED23-D776-495B-A663-E5EC22A46C05}"/>
    <cellStyle name="Comma 86 2 3 2 5" xfId="32912" xr:uid="{49551336-86D1-4DA5-8378-CAD52FEB7AD9}"/>
    <cellStyle name="Comma 86 2 3 3" xfId="10492" xr:uid="{5B4AA770-E0D6-4C35-A646-24824B397A51}"/>
    <cellStyle name="Comma 86 2 3 3 2" xfId="15728" xr:uid="{1033E58C-0689-41A8-9E04-0FEC4BCDF6C5}"/>
    <cellStyle name="Comma 86 2 3 3 2 2" xfId="26194" xr:uid="{9D28AB33-FF0B-4799-BC6C-6672D2DAD8CB}"/>
    <cellStyle name="Comma 86 2 3 3 2 2 2" xfId="47863" xr:uid="{B05CB2D6-C245-4A8C-AEE5-9F641D7B0689}"/>
    <cellStyle name="Comma 86 2 3 3 2 3" xfId="37397" xr:uid="{B629CF05-954F-4107-BF23-396647D6FDE1}"/>
    <cellStyle name="Comma 86 2 3 3 3" xfId="20962" xr:uid="{0A7815C1-A622-4AA4-AA83-14FA3BE9D4DA}"/>
    <cellStyle name="Comma 86 2 3 3 3 2" xfId="42631" xr:uid="{49FEF3F8-6C04-41FC-AEB8-922E72FFD856}"/>
    <cellStyle name="Comma 86 2 3 3 4" xfId="32165" xr:uid="{1157F69D-6086-4AF0-9B4F-A49365AD0173}"/>
    <cellStyle name="Comma 86 2 3 4" xfId="11986" xr:uid="{75862E58-05F7-44CB-ACAE-82E9EE30A7A5}"/>
    <cellStyle name="Comma 86 2 3 4 2" xfId="17222" xr:uid="{428897F3-CDD8-43FB-8747-BBF616032D65}"/>
    <cellStyle name="Comma 86 2 3 4 2 2" xfId="27688" xr:uid="{EE37D612-5D0A-4A22-97F2-1498350BCB31}"/>
    <cellStyle name="Comma 86 2 3 4 2 2 2" xfId="49357" xr:uid="{52688155-63FE-414C-B2F5-1C70CBCF64B9}"/>
    <cellStyle name="Comma 86 2 3 4 2 3" xfId="38891" xr:uid="{09A1B9AD-03C8-4A33-8560-6EEED71FC0BE}"/>
    <cellStyle name="Comma 86 2 3 4 3" xfId="22456" xr:uid="{526D001D-F68D-4529-8738-6E88F7805E39}"/>
    <cellStyle name="Comma 86 2 3 4 3 2" xfId="44125" xr:uid="{063B1F59-EB60-4D40-A9A5-045876C19422}"/>
    <cellStyle name="Comma 86 2 3 4 4" xfId="33659" xr:uid="{924D14D4-03A6-4C7D-87E6-80DD4FC219BB}"/>
    <cellStyle name="Comma 86 2 3 5" xfId="14229" xr:uid="{0ED86B3D-C22A-49C2-9A94-2FD619D7A214}"/>
    <cellStyle name="Comma 86 2 3 5 2" xfId="19461" xr:uid="{EE4F3328-517D-43FF-AB1B-867C2F23BCA0}"/>
    <cellStyle name="Comma 86 2 3 5 2 2" xfId="29927" xr:uid="{2E4D7C1D-FC1F-49D4-9941-22215D6C7ECB}"/>
    <cellStyle name="Comma 86 2 3 5 2 2 2" xfId="51596" xr:uid="{948582DE-6300-427C-BD43-B6465B5E6BE9}"/>
    <cellStyle name="Comma 86 2 3 5 2 3" xfId="41130" xr:uid="{30222FE9-BC97-4A36-AAC5-1E3AF983C0A1}"/>
    <cellStyle name="Comma 86 2 3 5 3" xfId="24695" xr:uid="{45AC2304-2747-41C3-BB1B-7A7B7C57F8E0}"/>
    <cellStyle name="Comma 86 2 3 5 3 2" xfId="46364" xr:uid="{05F7E13E-D2AB-4158-B4CB-32AB905512E3}"/>
    <cellStyle name="Comma 86 2 3 5 4" xfId="35898" xr:uid="{F673F5C6-1944-43A0-A589-A0A9C046502B}"/>
    <cellStyle name="Comma 86 2 3 6" xfId="14982" xr:uid="{BF299CEE-C5D5-4944-A952-2E32F584592A}"/>
    <cellStyle name="Comma 86 2 3 6 2" xfId="25448" xr:uid="{B15897E2-D4BD-4C1C-908E-C47843F4AE4A}"/>
    <cellStyle name="Comma 86 2 3 6 2 2" xfId="47117" xr:uid="{6ABD880B-AD9B-46BD-8156-C256AC065797}"/>
    <cellStyle name="Comma 86 2 3 6 3" xfId="36651" xr:uid="{D9830F55-4660-4582-B3E8-FEAD88A22CF6}"/>
    <cellStyle name="Comma 86 2 3 7" xfId="20216" xr:uid="{AFF77912-133F-4E95-8E86-24949E8DBF39}"/>
    <cellStyle name="Comma 86 2 3 7 2" xfId="41885" xr:uid="{C2DC52DC-A126-41AF-8BA8-439AFC528E3E}"/>
    <cellStyle name="Comma 86 2 3 8" xfId="31419" xr:uid="{DC95B030-E9C7-4353-89C4-9D04E5E73143}"/>
    <cellStyle name="Comma 86 2 4" xfId="13487" xr:uid="{1ED546A0-D005-44D2-994C-5EF50FD12E62}"/>
    <cellStyle name="Comma 86 2 4 2" xfId="18719" xr:uid="{E96A1B85-C019-42DE-A19B-E0CE50EB3789}"/>
    <cellStyle name="Comma 86 2 4 2 2" xfId="29185" xr:uid="{A9881D9F-9C47-4083-9372-D987C53CF620}"/>
    <cellStyle name="Comma 86 2 4 2 2 2" xfId="50854" xr:uid="{01962B76-E3B8-4F87-85C2-37E4C78BFC8B}"/>
    <cellStyle name="Comma 86 2 4 2 3" xfId="40388" xr:uid="{C97FAA89-B732-48C4-A673-DD77ADDC1653}"/>
    <cellStyle name="Comma 86 2 4 3" xfId="23953" xr:uid="{AE6565DF-3084-4606-8420-9277DB1EDE16}"/>
    <cellStyle name="Comma 86 2 4 3 2" xfId="45622" xr:uid="{B2763B0F-6230-4276-B4E1-EBD09EDCCADA}"/>
    <cellStyle name="Comma 86 2 4 4" xfId="35156" xr:uid="{653482FA-A2B7-4718-BFD6-CDA5483E9AAF}"/>
    <cellStyle name="Comma 86 2 5" xfId="30677" xr:uid="{2B33D061-9B6E-4449-9E5A-282CE8E202FE}"/>
    <cellStyle name="Comma 86 3" xfId="9248" xr:uid="{00000000-0005-0000-0000-000043030000}"/>
    <cellStyle name="Comma 86 3 2" xfId="9997" xr:uid="{BE61E7F6-91F8-4B0E-8106-D7AA6BA1A463}"/>
    <cellStyle name="Comma 86 3 2 2" xfId="11506" xr:uid="{78B6E6D4-B5BF-4100-A8D1-1042BC64171C}"/>
    <cellStyle name="Comma 86 3 2 2 2" xfId="13000" xr:uid="{E19A45CC-1266-4BF8-B03A-B16E69AF4F74}"/>
    <cellStyle name="Comma 86 3 2 2 2 2" xfId="18236" xr:uid="{56B347B1-F44E-4C4F-9F59-8B6DC8285E13}"/>
    <cellStyle name="Comma 86 3 2 2 2 2 2" xfId="28702" xr:uid="{BD18E7D6-8FF3-462E-A95B-40FD457EAE56}"/>
    <cellStyle name="Comma 86 3 2 2 2 2 2 2" xfId="50371" xr:uid="{9369F5D5-5AED-4868-B8C0-10B855D95B3A}"/>
    <cellStyle name="Comma 86 3 2 2 2 2 3" xfId="39905" xr:uid="{3CD9D654-EAB8-430B-BD2F-8E58200780D7}"/>
    <cellStyle name="Comma 86 3 2 2 2 3" xfId="23470" xr:uid="{F553A1EC-DB88-4277-9D69-8135954541A2}"/>
    <cellStyle name="Comma 86 3 2 2 2 3 2" xfId="45139" xr:uid="{D93D0478-ED2C-4B9D-A48E-EA55C56BD4AA}"/>
    <cellStyle name="Comma 86 3 2 2 2 4" xfId="34673" xr:uid="{E66D42B5-7BBC-4A9E-8D66-6D63FAFB4D9F}"/>
    <cellStyle name="Comma 86 3 2 2 3" xfId="16742" xr:uid="{FDDD1194-CB0A-40DA-97A9-C22A350ACB4C}"/>
    <cellStyle name="Comma 86 3 2 2 3 2" xfId="27208" xr:uid="{9719AA00-4EFF-415D-A565-79D8DF3BFC7D}"/>
    <cellStyle name="Comma 86 3 2 2 3 2 2" xfId="48877" xr:uid="{3AEC317A-344C-4730-8C85-8DC67399E941}"/>
    <cellStyle name="Comma 86 3 2 2 3 3" xfId="38411" xr:uid="{E063FEC3-1A32-40CC-93DB-C555013174BB}"/>
    <cellStyle name="Comma 86 3 2 2 4" xfId="21976" xr:uid="{C1F89D7A-7F5E-4713-8823-B4248F354E3A}"/>
    <cellStyle name="Comma 86 3 2 2 4 2" xfId="43645" xr:uid="{A5C26907-5448-45A6-8E68-93B62D5845C9}"/>
    <cellStyle name="Comma 86 3 2 2 5" xfId="33179" xr:uid="{FADB2129-9234-492F-92D9-B6CEF6DE2EF4}"/>
    <cellStyle name="Comma 86 3 2 3" xfId="10759" xr:uid="{B1C52BCF-A111-43D6-A672-6905BEAF3DC5}"/>
    <cellStyle name="Comma 86 3 2 3 2" xfId="15995" xr:uid="{B80BE83B-D15C-46F9-825C-551ACEADCF8C}"/>
    <cellStyle name="Comma 86 3 2 3 2 2" xfId="26461" xr:uid="{28AFA4EA-AB0F-4DC2-A07F-888BD358BF9C}"/>
    <cellStyle name="Comma 86 3 2 3 2 2 2" xfId="48130" xr:uid="{EBA03D16-34F1-4DFB-958A-459D94865574}"/>
    <cellStyle name="Comma 86 3 2 3 2 3" xfId="37664" xr:uid="{0F2FE470-FB84-4C50-BBEC-DA033B478025}"/>
    <cellStyle name="Comma 86 3 2 3 3" xfId="21229" xr:uid="{A41D55C4-09A5-4F71-B4B1-03FF24C57958}"/>
    <cellStyle name="Comma 86 3 2 3 3 2" xfId="42898" xr:uid="{A78251A9-3DCB-41E7-A1A9-6055E55A3F73}"/>
    <cellStyle name="Comma 86 3 2 3 4" xfId="32432" xr:uid="{02298C88-1887-4F6A-A15C-B9B9F615844D}"/>
    <cellStyle name="Comma 86 3 2 4" xfId="12253" xr:uid="{73C4C77C-BC2D-4B75-ADC4-91C99D5012B7}"/>
    <cellStyle name="Comma 86 3 2 4 2" xfId="17489" xr:uid="{0015B017-5E4E-46E4-913D-D407E12DD612}"/>
    <cellStyle name="Comma 86 3 2 4 2 2" xfId="27955" xr:uid="{832B9535-3CF1-4FF5-ABDF-441B2AE7A2F6}"/>
    <cellStyle name="Comma 86 3 2 4 2 2 2" xfId="49624" xr:uid="{C078D860-2B73-4753-92B4-F3600B4243E4}"/>
    <cellStyle name="Comma 86 3 2 4 2 3" xfId="39158" xr:uid="{0638FE70-370F-46F2-AEBD-EE87F00FDAC9}"/>
    <cellStyle name="Comma 86 3 2 4 3" xfId="22723" xr:uid="{1B4FB5FC-12F1-484E-A5F9-29A4C0FFF2CA}"/>
    <cellStyle name="Comma 86 3 2 4 3 2" xfId="44392" xr:uid="{B00DC356-B717-4E01-8820-602F7433FEAE}"/>
    <cellStyle name="Comma 86 3 2 4 4" xfId="33926" xr:uid="{562B5871-E1D2-4DE3-B511-E3D077D0FD92}"/>
    <cellStyle name="Comma 86 3 2 5" xfId="14496" xr:uid="{D5B54C2C-0E23-459A-8370-810603D10B35}"/>
    <cellStyle name="Comma 86 3 2 5 2" xfId="19728" xr:uid="{54940565-F2E3-4616-99E3-4F521DA59CA0}"/>
    <cellStyle name="Comma 86 3 2 5 2 2" xfId="30194" xr:uid="{7021CC5A-DBFC-433C-96FA-FC73C7F7F91B}"/>
    <cellStyle name="Comma 86 3 2 5 2 2 2" xfId="51863" xr:uid="{4D905A26-72D6-4611-8273-93BEDA5A280B}"/>
    <cellStyle name="Comma 86 3 2 5 2 3" xfId="41397" xr:uid="{6E47D368-EA87-43D7-9D17-E50B7D116A4D}"/>
    <cellStyle name="Comma 86 3 2 5 3" xfId="24962" xr:uid="{1F54B541-35B4-46B0-BD0D-CC6354BBD83A}"/>
    <cellStyle name="Comma 86 3 2 5 3 2" xfId="46631" xr:uid="{B012E482-EF7F-4B2C-B7DC-E4BD5D9ABC8E}"/>
    <cellStyle name="Comma 86 3 2 5 4" xfId="36165" xr:uid="{880B5B90-3190-472B-837D-C48A28A23411}"/>
    <cellStyle name="Comma 86 3 2 6" xfId="15249" xr:uid="{17BB5D74-603D-47EB-88C8-522E6391134E}"/>
    <cellStyle name="Comma 86 3 2 6 2" xfId="25715" xr:uid="{76571D9F-B21E-4DD3-9F2E-5665A510239E}"/>
    <cellStyle name="Comma 86 3 2 6 2 2" xfId="47384" xr:uid="{D0B7D58C-053D-4E42-B503-DD779BF95957}"/>
    <cellStyle name="Comma 86 3 2 6 3" xfId="36918" xr:uid="{0F765AB7-2912-45F8-AE5D-20F956F4B9B6}"/>
    <cellStyle name="Comma 86 3 2 7" xfId="20483" xr:uid="{C3AA5B1B-212A-423E-B883-4FF9F13E46C1}"/>
    <cellStyle name="Comma 86 3 2 7 2" xfId="42152" xr:uid="{49467E96-4582-4C1F-8789-91A45A719526}"/>
    <cellStyle name="Comma 86 3 2 8" xfId="31686" xr:uid="{E3D2A80B-388A-4273-AF7D-2F5E5E2DA292}"/>
    <cellStyle name="Comma 86 3 3" xfId="13751" xr:uid="{0EECAA22-C3DE-4316-81EE-BFE3E9AAF5A0}"/>
    <cellStyle name="Comma 86 3 3 2" xfId="18983" xr:uid="{4893B398-1093-44D6-861E-8C940C36F678}"/>
    <cellStyle name="Comma 86 3 3 2 2" xfId="29449" xr:uid="{AD80EE07-352F-4509-B4F2-1232F3BD1CB2}"/>
    <cellStyle name="Comma 86 3 3 2 2 2" xfId="51118" xr:uid="{AF321F5D-36E6-40A8-A9F1-6DEEE8844F66}"/>
    <cellStyle name="Comma 86 3 3 2 3" xfId="40652" xr:uid="{C6D3DF70-C816-4CD4-90F6-763C0E24C102}"/>
    <cellStyle name="Comma 86 3 3 3" xfId="24217" xr:uid="{1736AAC3-941D-4968-916B-28ED81538943}"/>
    <cellStyle name="Comma 86 3 3 3 2" xfId="45886" xr:uid="{C459AE7B-5E0B-48AD-9998-4FD4C2E12E43}"/>
    <cellStyle name="Comma 86 3 3 4" xfId="35420" xr:uid="{B9742E0E-0C45-490F-967D-8678EBF3B4FB}"/>
    <cellStyle name="Comma 86 3 4" xfId="30941" xr:uid="{7B52BE87-9E3D-4204-8668-A216B022F150}"/>
    <cellStyle name="Comma 86 4" xfId="9623" xr:uid="{34E5D2D8-7F13-4327-8B31-10549953F8A2}"/>
    <cellStyle name="Comma 86 4 2" xfId="11132" xr:uid="{B4EA96E0-F024-48A7-98EF-2A4B0824D8C3}"/>
    <cellStyle name="Comma 86 4 2 2" xfId="12626" xr:uid="{BA2215B4-CDEC-4128-AA86-8674F1F912DD}"/>
    <cellStyle name="Comma 86 4 2 2 2" xfId="17862" xr:uid="{6512F8F7-8992-44B8-A272-D3463AF486D8}"/>
    <cellStyle name="Comma 86 4 2 2 2 2" xfId="28328" xr:uid="{7EF814C3-787A-4E34-8481-BD524BB7CBBB}"/>
    <cellStyle name="Comma 86 4 2 2 2 2 2" xfId="49997" xr:uid="{035388C1-4DF0-4FD8-8D6D-232DA7184CD6}"/>
    <cellStyle name="Comma 86 4 2 2 2 3" xfId="39531" xr:uid="{0E3D436F-9D58-4E2B-BAE7-4C15F9647E6B}"/>
    <cellStyle name="Comma 86 4 2 2 3" xfId="23096" xr:uid="{B345F5FB-2A57-4B75-9EB4-C32919D47413}"/>
    <cellStyle name="Comma 86 4 2 2 3 2" xfId="44765" xr:uid="{01DBD462-7E4C-4941-881C-E65D5D6CDD04}"/>
    <cellStyle name="Comma 86 4 2 2 4" xfId="34299" xr:uid="{05622AD4-6AC0-4A42-AD0E-98B772FFACB0}"/>
    <cellStyle name="Comma 86 4 2 3" xfId="16368" xr:uid="{7C9A502F-EC83-476C-98D6-1C3F046B1461}"/>
    <cellStyle name="Comma 86 4 2 3 2" xfId="26834" xr:uid="{9123409A-8DFE-4A15-9C53-DD71F6464936}"/>
    <cellStyle name="Comma 86 4 2 3 2 2" xfId="48503" xr:uid="{3CF461F6-7201-470C-B932-F90FCF88CCA3}"/>
    <cellStyle name="Comma 86 4 2 3 3" xfId="38037" xr:uid="{2B027A94-E8D8-43EA-99F4-D3AEA23B7CBA}"/>
    <cellStyle name="Comma 86 4 2 4" xfId="21602" xr:uid="{557C86D8-3803-4F68-B2BF-72F0BE5B9569}"/>
    <cellStyle name="Comma 86 4 2 4 2" xfId="43271" xr:uid="{6AF798E9-58E6-4F79-8839-EB5362A2C639}"/>
    <cellStyle name="Comma 86 4 2 5" xfId="32805" xr:uid="{1DA1492C-7242-460D-88CF-FA3D9407D128}"/>
    <cellStyle name="Comma 86 4 3" xfId="10385" xr:uid="{7B232F2E-C28F-47C7-BC40-9DE050F48A1E}"/>
    <cellStyle name="Comma 86 4 3 2" xfId="15621" xr:uid="{599E1CA3-4878-444F-80EF-DD298D3E9E61}"/>
    <cellStyle name="Comma 86 4 3 2 2" xfId="26087" xr:uid="{F2FAA7A2-EC47-4808-96C6-CE4F497DE667}"/>
    <cellStyle name="Comma 86 4 3 2 2 2" xfId="47756" xr:uid="{010F75CF-7705-4EFC-8DA7-05AE12C4C929}"/>
    <cellStyle name="Comma 86 4 3 2 3" xfId="37290" xr:uid="{B6E267A3-4BD7-4373-927C-D387D5FDA718}"/>
    <cellStyle name="Comma 86 4 3 3" xfId="20855" xr:uid="{F009EA18-2B2E-455C-A5D0-8701E6F2755C}"/>
    <cellStyle name="Comma 86 4 3 3 2" xfId="42524" xr:uid="{5C4E1DB4-AC77-4273-ABB1-E3132E1E60BD}"/>
    <cellStyle name="Comma 86 4 3 4" xfId="32058" xr:uid="{D1593BE1-C7CD-4055-A936-8A875E407425}"/>
    <cellStyle name="Comma 86 4 4" xfId="11879" xr:uid="{5F739C32-0DDF-4ABA-B488-7EE685582C79}"/>
    <cellStyle name="Comma 86 4 4 2" xfId="17115" xr:uid="{CE99325B-F8CE-40B7-83F6-9CD14BE73075}"/>
    <cellStyle name="Comma 86 4 4 2 2" xfId="27581" xr:uid="{0CBCC8E6-F2FD-488C-AE6A-D7B7BE02612C}"/>
    <cellStyle name="Comma 86 4 4 2 2 2" xfId="49250" xr:uid="{193F57B7-ADCE-4F19-A317-DBAB91FD142D}"/>
    <cellStyle name="Comma 86 4 4 2 3" xfId="38784" xr:uid="{C8BF7066-C476-4578-AC3C-D006167AC8BB}"/>
    <cellStyle name="Comma 86 4 4 3" xfId="22349" xr:uid="{003CD918-7508-495F-81C8-E1977531B7AD}"/>
    <cellStyle name="Comma 86 4 4 3 2" xfId="44018" xr:uid="{1C6E626A-2CA9-4810-9435-EAEA2691C485}"/>
    <cellStyle name="Comma 86 4 4 4" xfId="33552" xr:uid="{ABCCAAC6-ECEE-40DE-807E-AA1FCE2E3A92}"/>
    <cellStyle name="Comma 86 4 5" xfId="14122" xr:uid="{D7D0CBBD-D209-4425-8C33-0A4F0C097B70}"/>
    <cellStyle name="Comma 86 4 5 2" xfId="19354" xr:uid="{A3BE9E3E-0E15-42A4-AE05-267C4C3577B3}"/>
    <cellStyle name="Comma 86 4 5 2 2" xfId="29820" xr:uid="{EA9B4989-AEAD-4015-AE67-98854FACF385}"/>
    <cellStyle name="Comma 86 4 5 2 2 2" xfId="51489" xr:uid="{DECC3D12-A2B5-468A-AB2A-7B0D3C6DAF29}"/>
    <cellStyle name="Comma 86 4 5 2 3" xfId="41023" xr:uid="{B5F883A9-4447-4F71-B1C0-3E001377E27F}"/>
    <cellStyle name="Comma 86 4 5 3" xfId="24588" xr:uid="{4F9768AC-6C31-4A58-B532-EB966ACE7B61}"/>
    <cellStyle name="Comma 86 4 5 3 2" xfId="46257" xr:uid="{D85AE784-339B-4AC0-8800-2B116FFEFBB7}"/>
    <cellStyle name="Comma 86 4 5 4" xfId="35791" xr:uid="{242ACB13-93E1-4177-8827-5A121DC74001}"/>
    <cellStyle name="Comma 86 4 6" xfId="14875" xr:uid="{D7B374D9-5B50-44FC-A29C-32D2337A02BC}"/>
    <cellStyle name="Comma 86 4 6 2" xfId="25341" xr:uid="{0CD55E16-A171-4679-B897-209024C14417}"/>
    <cellStyle name="Comma 86 4 6 2 2" xfId="47010" xr:uid="{1C76CBE2-6AED-416B-AD31-AB3258D164EC}"/>
    <cellStyle name="Comma 86 4 6 3" xfId="36544" xr:uid="{4FB6CDF7-7AEF-4919-9CF5-83350286DCE9}"/>
    <cellStyle name="Comma 86 4 7" xfId="20109" xr:uid="{232D11D9-8301-4BA4-8744-46DD728C96BC}"/>
    <cellStyle name="Comma 86 4 7 2" xfId="41778" xr:uid="{084121CC-38D2-484D-B2B1-ED758F0F0DEC}"/>
    <cellStyle name="Comma 86 4 8" xfId="31312" xr:uid="{6CCA5E24-EC18-47FB-A30D-D21DB23DD24E}"/>
    <cellStyle name="Comma 86 5" xfId="13380" xr:uid="{B515052C-9F70-4121-A381-0E73C96B00C1}"/>
    <cellStyle name="Comma 86 5 2" xfId="18612" xr:uid="{C12DCD1A-9046-4D3B-B162-CA5F738ADE63}"/>
    <cellStyle name="Comma 86 5 2 2" xfId="29078" xr:uid="{A74CE0F3-C704-4525-B514-37898560BE68}"/>
    <cellStyle name="Comma 86 5 2 2 2" xfId="50747" xr:uid="{61EEC8F3-BC14-4967-A228-5973DF775B6C}"/>
    <cellStyle name="Comma 86 5 2 3" xfId="40281" xr:uid="{7A959CB2-A10F-467E-A8A4-14B7D0B346FE}"/>
    <cellStyle name="Comma 86 5 3" xfId="23846" xr:uid="{BF0CA68A-B7F5-4DCF-AD36-58EDBC651798}"/>
    <cellStyle name="Comma 86 5 3 2" xfId="45515" xr:uid="{170CA207-6FFF-412B-B49D-83B002B2252F}"/>
    <cellStyle name="Comma 86 5 4" xfId="35049" xr:uid="{93DFC456-2CD7-455A-A87A-342F3DF7F263}"/>
    <cellStyle name="Comma 86 6" xfId="30570" xr:uid="{E18B89FA-A883-4863-8854-B67CA153B323}"/>
    <cellStyle name="Comma 87" xfId="356" xr:uid="{00000000-0005-0000-0000-000044030000}"/>
    <cellStyle name="Comma 87 2" xfId="602" xr:uid="{00000000-0005-0000-0000-000045030000}"/>
    <cellStyle name="Comma 87 2 2" xfId="9356" xr:uid="{00000000-0005-0000-0000-000046030000}"/>
    <cellStyle name="Comma 87 2 2 2" xfId="10105" xr:uid="{B57AEA34-9F20-459A-9029-640C84C8949E}"/>
    <cellStyle name="Comma 87 2 2 2 2" xfId="11614" xr:uid="{910F5A3A-1AA7-4745-90EF-C241C8C4DD99}"/>
    <cellStyle name="Comma 87 2 2 2 2 2" xfId="13108" xr:uid="{D4B369F2-B10D-4473-AC91-4D40ABA91015}"/>
    <cellStyle name="Comma 87 2 2 2 2 2 2" xfId="18344" xr:uid="{FC046875-7633-4FF6-AC12-AB187BF0A211}"/>
    <cellStyle name="Comma 87 2 2 2 2 2 2 2" xfId="28810" xr:uid="{61946252-B34A-44C0-AA84-7426C5D62B36}"/>
    <cellStyle name="Comma 87 2 2 2 2 2 2 2 2" xfId="50479" xr:uid="{027CB07B-B375-4ED7-B7A3-0C50D9A2D9EA}"/>
    <cellStyle name="Comma 87 2 2 2 2 2 2 3" xfId="40013" xr:uid="{C447B9E4-DE5D-45D0-B372-4AD82343EB67}"/>
    <cellStyle name="Comma 87 2 2 2 2 2 3" xfId="23578" xr:uid="{CECEE246-0FAA-4777-B44B-23DE8E0C5297}"/>
    <cellStyle name="Comma 87 2 2 2 2 2 3 2" xfId="45247" xr:uid="{1D669750-502D-4D0F-822D-A69FF3528EB9}"/>
    <cellStyle name="Comma 87 2 2 2 2 2 4" xfId="34781" xr:uid="{AF82E162-C331-4082-BC8A-F44FC1CFB324}"/>
    <cellStyle name="Comma 87 2 2 2 2 3" xfId="16850" xr:uid="{E0542D52-EE01-4CFF-B067-BEFDEBE5FC48}"/>
    <cellStyle name="Comma 87 2 2 2 2 3 2" xfId="27316" xr:uid="{6AD54A49-A36C-4771-AC23-773012544949}"/>
    <cellStyle name="Comma 87 2 2 2 2 3 2 2" xfId="48985" xr:uid="{98CD264A-DCB2-41D8-A59F-02E3B563CCEF}"/>
    <cellStyle name="Comma 87 2 2 2 2 3 3" xfId="38519" xr:uid="{A420E641-9CF5-49E5-8F11-762B73C81B0E}"/>
    <cellStyle name="Comma 87 2 2 2 2 4" xfId="22084" xr:uid="{24A14D6A-E4EF-4D39-BE20-8C7C9FB1768B}"/>
    <cellStyle name="Comma 87 2 2 2 2 4 2" xfId="43753" xr:uid="{605A35D6-2710-4FD9-9345-55DA70EDA288}"/>
    <cellStyle name="Comma 87 2 2 2 2 5" xfId="33287" xr:uid="{34F44460-C2F3-4EB6-BCD5-B81DE5EB2D56}"/>
    <cellStyle name="Comma 87 2 2 2 3" xfId="10867" xr:uid="{463F7B0D-B569-43A1-9B07-5196D3498A75}"/>
    <cellStyle name="Comma 87 2 2 2 3 2" xfId="16103" xr:uid="{5A7AF353-18B6-48DC-B809-A1E89C9DE4AD}"/>
    <cellStyle name="Comma 87 2 2 2 3 2 2" xfId="26569" xr:uid="{11B2B139-74FA-485F-8802-DE21281E1C14}"/>
    <cellStyle name="Comma 87 2 2 2 3 2 2 2" xfId="48238" xr:uid="{6AEBFFFD-D849-4FAC-ABC4-66C2F11DC239}"/>
    <cellStyle name="Comma 87 2 2 2 3 2 3" xfId="37772" xr:uid="{F1834775-288A-4940-A701-C3059DEC6D76}"/>
    <cellStyle name="Comma 87 2 2 2 3 3" xfId="21337" xr:uid="{2D8CAF9D-F1BA-4343-8D98-CC3F634328FC}"/>
    <cellStyle name="Comma 87 2 2 2 3 3 2" xfId="43006" xr:uid="{2AC22846-C1FB-4873-8A42-A42F503BD8DA}"/>
    <cellStyle name="Comma 87 2 2 2 3 4" xfId="32540" xr:uid="{D47E5D60-C075-468B-8FE5-712630BFEAB4}"/>
    <cellStyle name="Comma 87 2 2 2 4" xfId="12361" xr:uid="{B07CF218-BFDA-449A-84DF-BAC79664D6EB}"/>
    <cellStyle name="Comma 87 2 2 2 4 2" xfId="17597" xr:uid="{B48B247C-C6A4-4681-8FB6-C13C218DBD33}"/>
    <cellStyle name="Comma 87 2 2 2 4 2 2" xfId="28063" xr:uid="{96F88A47-4D5D-4D0B-8573-AFE638DCC945}"/>
    <cellStyle name="Comma 87 2 2 2 4 2 2 2" xfId="49732" xr:uid="{4DF1AEF8-7891-48C8-9A4F-944771E4A059}"/>
    <cellStyle name="Comma 87 2 2 2 4 2 3" xfId="39266" xr:uid="{1C8329DF-68F8-460B-8D01-4BECA7D0DBC0}"/>
    <cellStyle name="Comma 87 2 2 2 4 3" xfId="22831" xr:uid="{37E6AB06-110B-4337-AA3B-1348F5E53655}"/>
    <cellStyle name="Comma 87 2 2 2 4 3 2" xfId="44500" xr:uid="{CF402E21-32A7-4C17-B94C-9D0330B615C2}"/>
    <cellStyle name="Comma 87 2 2 2 4 4" xfId="34034" xr:uid="{4CC4FDB9-9199-4A0A-874C-5ED6CC784CAC}"/>
    <cellStyle name="Comma 87 2 2 2 5" xfId="14604" xr:uid="{A8CD2486-F477-4976-8DDA-265571D8F645}"/>
    <cellStyle name="Comma 87 2 2 2 5 2" xfId="19836" xr:uid="{0634928F-25E1-415D-8C43-ED9BDE1ACC39}"/>
    <cellStyle name="Comma 87 2 2 2 5 2 2" xfId="30302" xr:uid="{8E5A55D9-72F1-467F-8C76-1142EA35C3D2}"/>
    <cellStyle name="Comma 87 2 2 2 5 2 2 2" xfId="51971" xr:uid="{8F2B3E01-EE40-4A7A-AAEF-D145AF52BC3F}"/>
    <cellStyle name="Comma 87 2 2 2 5 2 3" xfId="41505" xr:uid="{0CFF24C4-3C09-416B-9FDE-A9F4912A988A}"/>
    <cellStyle name="Comma 87 2 2 2 5 3" xfId="25070" xr:uid="{96ED430D-B483-40CF-9889-67BE31904A3F}"/>
    <cellStyle name="Comma 87 2 2 2 5 3 2" xfId="46739" xr:uid="{85A1B492-858C-4CC9-8A19-D4FD5702DB3D}"/>
    <cellStyle name="Comma 87 2 2 2 5 4" xfId="36273" xr:uid="{D3F0840F-F606-4403-994B-CF6B44ABFB72}"/>
    <cellStyle name="Comma 87 2 2 2 6" xfId="15357" xr:uid="{33BB4DFD-F31B-41E7-9D01-D64D924A9B82}"/>
    <cellStyle name="Comma 87 2 2 2 6 2" xfId="25823" xr:uid="{BAE6732D-E773-4188-A50C-88CED29D62E6}"/>
    <cellStyle name="Comma 87 2 2 2 6 2 2" xfId="47492" xr:uid="{5CB7219F-A029-410A-93F1-904B1AA25756}"/>
    <cellStyle name="Comma 87 2 2 2 6 3" xfId="37026" xr:uid="{CDDA55A6-4A9F-4BB1-BB2C-EA2145A2D740}"/>
    <cellStyle name="Comma 87 2 2 2 7" xfId="20591" xr:uid="{A146C90A-5760-45DC-9C01-B2D5EE9B1715}"/>
    <cellStyle name="Comma 87 2 2 2 7 2" xfId="42260" xr:uid="{47A680B9-25C8-4376-A65D-9B9BC51ADAFE}"/>
    <cellStyle name="Comma 87 2 2 2 8" xfId="31794" xr:uid="{C0C68370-F030-4233-99C2-D84DB8B32291}"/>
    <cellStyle name="Comma 87 2 2 3" xfId="13859" xr:uid="{615FD893-ABDD-4586-A52D-EB82D87BB84D}"/>
    <cellStyle name="Comma 87 2 2 3 2" xfId="19091" xr:uid="{7A256D76-6AFB-40CE-8CAA-30C7E7ACDD82}"/>
    <cellStyle name="Comma 87 2 2 3 2 2" xfId="29557" xr:uid="{82DF59D0-56DF-454C-BB61-B890F2FDA99C}"/>
    <cellStyle name="Comma 87 2 2 3 2 2 2" xfId="51226" xr:uid="{90FAFAB5-FC8C-4EF4-8E4E-461A26C75571}"/>
    <cellStyle name="Comma 87 2 2 3 2 3" xfId="40760" xr:uid="{B7953CAF-9C26-406E-9543-A646AD7ECA6E}"/>
    <cellStyle name="Comma 87 2 2 3 3" xfId="24325" xr:uid="{B282FE42-628E-4935-8CF1-3B8EA79FB132}"/>
    <cellStyle name="Comma 87 2 2 3 3 2" xfId="45994" xr:uid="{07774B5A-6ED4-4F3E-8010-313D89373A38}"/>
    <cellStyle name="Comma 87 2 2 3 4" xfId="35528" xr:uid="{30ABE5B9-E716-4674-BD3C-98E4BD7F47FD}"/>
    <cellStyle name="Comma 87 2 2 4" xfId="31049" xr:uid="{8F465C57-84C2-4806-942D-4B95184DEEAD}"/>
    <cellStyle name="Comma 87 2 3" xfId="9731" xr:uid="{76FAC2A0-64BF-451B-99AC-943E1DCBCC0E}"/>
    <cellStyle name="Comma 87 2 3 2" xfId="11240" xr:uid="{A6E69AB8-3C54-4E63-8158-7B66CE86D46C}"/>
    <cellStyle name="Comma 87 2 3 2 2" xfId="12734" xr:uid="{40D23C58-AB23-4C8B-8544-7DF4CE11FD8F}"/>
    <cellStyle name="Comma 87 2 3 2 2 2" xfId="17970" xr:uid="{71F3AC1B-B762-4230-803F-69713F929967}"/>
    <cellStyle name="Comma 87 2 3 2 2 2 2" xfId="28436" xr:uid="{7F54A700-9D05-4522-BEEF-721893996658}"/>
    <cellStyle name="Comma 87 2 3 2 2 2 2 2" xfId="50105" xr:uid="{2210DDF3-4254-4F51-A4A8-523E3EC94509}"/>
    <cellStyle name="Comma 87 2 3 2 2 2 3" xfId="39639" xr:uid="{F5E96DF0-ED57-413B-B569-C92C513427A1}"/>
    <cellStyle name="Comma 87 2 3 2 2 3" xfId="23204" xr:uid="{54981070-6FA8-4C1D-8554-D6F301C839F5}"/>
    <cellStyle name="Comma 87 2 3 2 2 3 2" xfId="44873" xr:uid="{8838755B-FC4B-4B0E-A6C7-CB383A25AEA0}"/>
    <cellStyle name="Comma 87 2 3 2 2 4" xfId="34407" xr:uid="{7BB8D5B2-3025-4C8E-AE65-45E4FB5AFD81}"/>
    <cellStyle name="Comma 87 2 3 2 3" xfId="16476" xr:uid="{AB64CC6C-13FC-48EA-8FC0-3377DE83F8DA}"/>
    <cellStyle name="Comma 87 2 3 2 3 2" xfId="26942" xr:uid="{470E0891-B399-4E74-82CE-F2D2EC602633}"/>
    <cellStyle name="Comma 87 2 3 2 3 2 2" xfId="48611" xr:uid="{74D3249F-03BD-40C5-A44A-0CC63078021C}"/>
    <cellStyle name="Comma 87 2 3 2 3 3" xfId="38145" xr:uid="{6FAFA716-9172-4FD1-91FA-1BC0D25936CA}"/>
    <cellStyle name="Comma 87 2 3 2 4" xfId="21710" xr:uid="{1467B48E-1A99-4470-863A-72ABE10F1A1C}"/>
    <cellStyle name="Comma 87 2 3 2 4 2" xfId="43379" xr:uid="{F8BAAFCD-9BBE-4DF0-A6BF-518AC865785F}"/>
    <cellStyle name="Comma 87 2 3 2 5" xfId="32913" xr:uid="{43A4B725-14B0-43A8-8CB6-79DF2B10BCA6}"/>
    <cellStyle name="Comma 87 2 3 3" xfId="10493" xr:uid="{9EC319D1-7383-43B0-B8E9-CA94DA590F6A}"/>
    <cellStyle name="Comma 87 2 3 3 2" xfId="15729" xr:uid="{01065EED-7A6A-407A-9EB2-B4C555424449}"/>
    <cellStyle name="Comma 87 2 3 3 2 2" xfId="26195" xr:uid="{D1075137-E5DE-42F7-BC67-30F4C1460995}"/>
    <cellStyle name="Comma 87 2 3 3 2 2 2" xfId="47864" xr:uid="{AF4814DF-B1E4-4657-AC6B-5681ED6C38DB}"/>
    <cellStyle name="Comma 87 2 3 3 2 3" xfId="37398" xr:uid="{7EFE6924-117C-453A-B98B-1A78F2D4B834}"/>
    <cellStyle name="Comma 87 2 3 3 3" xfId="20963" xr:uid="{7BC4D1FB-D6BB-4A09-AD7E-3D81CBF21EAC}"/>
    <cellStyle name="Comma 87 2 3 3 3 2" xfId="42632" xr:uid="{73134001-02D2-4CAC-93DE-FC819E7DFCB0}"/>
    <cellStyle name="Comma 87 2 3 3 4" xfId="32166" xr:uid="{5C4645E5-8E57-444D-A2CA-959F95F427D4}"/>
    <cellStyle name="Comma 87 2 3 4" xfId="11987" xr:uid="{CEC8C568-7493-4FAC-9389-5322D2BD1ABA}"/>
    <cellStyle name="Comma 87 2 3 4 2" xfId="17223" xr:uid="{E1928369-CA65-4E33-940B-362A62DCFE1D}"/>
    <cellStyle name="Comma 87 2 3 4 2 2" xfId="27689" xr:uid="{27EE550E-B204-49E2-A317-A852EED39CB3}"/>
    <cellStyle name="Comma 87 2 3 4 2 2 2" xfId="49358" xr:uid="{20515825-FF45-4E8B-B280-EAD646AD3DE5}"/>
    <cellStyle name="Comma 87 2 3 4 2 3" xfId="38892" xr:uid="{D20A8C7A-3433-44E6-9EF5-E7105F6C3A8B}"/>
    <cellStyle name="Comma 87 2 3 4 3" xfId="22457" xr:uid="{646F43B5-708D-46F2-AFD6-29B54CBB794C}"/>
    <cellStyle name="Comma 87 2 3 4 3 2" xfId="44126" xr:uid="{63016E28-B7E6-4C16-8BE4-3FF327E13D9C}"/>
    <cellStyle name="Comma 87 2 3 4 4" xfId="33660" xr:uid="{2F98FFFE-AF93-43FC-9EA0-C21059148AFA}"/>
    <cellStyle name="Comma 87 2 3 5" xfId="14230" xr:uid="{3A3D3435-0360-4145-9096-8E1DE4EE37FD}"/>
    <cellStyle name="Comma 87 2 3 5 2" xfId="19462" xr:uid="{369D0E6A-CB22-4CFC-A6E7-68D2A38FE623}"/>
    <cellStyle name="Comma 87 2 3 5 2 2" xfId="29928" xr:uid="{2CE72055-CABC-4896-A48D-0C2217B92F96}"/>
    <cellStyle name="Comma 87 2 3 5 2 2 2" xfId="51597" xr:uid="{6E5EB2BE-0D22-414A-901B-C6CDA2646247}"/>
    <cellStyle name="Comma 87 2 3 5 2 3" xfId="41131" xr:uid="{78E24467-5186-477E-9D40-5B699A5E4B9B}"/>
    <cellStyle name="Comma 87 2 3 5 3" xfId="24696" xr:uid="{033A5265-B63D-46C0-AD0C-7A4DC8928268}"/>
    <cellStyle name="Comma 87 2 3 5 3 2" xfId="46365" xr:uid="{F83D0242-061C-415D-82C3-1FCC30DF1322}"/>
    <cellStyle name="Comma 87 2 3 5 4" xfId="35899" xr:uid="{251FC881-CF1D-4E72-8B1D-685B971E23AC}"/>
    <cellStyle name="Comma 87 2 3 6" xfId="14983" xr:uid="{86579A2E-A250-4C40-86FD-0AB8261BEE1A}"/>
    <cellStyle name="Comma 87 2 3 6 2" xfId="25449" xr:uid="{B3E8C349-E1C9-4560-B1DE-F9075EBD512C}"/>
    <cellStyle name="Comma 87 2 3 6 2 2" xfId="47118" xr:uid="{DDE0A2F7-4863-4DF8-87A8-0275176311F1}"/>
    <cellStyle name="Comma 87 2 3 6 3" xfId="36652" xr:uid="{F9B5A57D-C6D1-4D74-BCA5-3B416624B64E}"/>
    <cellStyle name="Comma 87 2 3 7" xfId="20217" xr:uid="{3B20D74A-3D24-4350-B8C7-337345A6EA80}"/>
    <cellStyle name="Comma 87 2 3 7 2" xfId="41886" xr:uid="{BF2AA973-054B-43F7-AD2C-B4E81A91B5EF}"/>
    <cellStyle name="Comma 87 2 3 8" xfId="31420" xr:uid="{9BD35C21-7BFA-4607-959A-0A1B2FFFB05D}"/>
    <cellStyle name="Comma 87 2 4" xfId="13488" xr:uid="{12543329-4226-4E2E-8728-463E0125AEC9}"/>
    <cellStyle name="Comma 87 2 4 2" xfId="18720" xr:uid="{7417E146-9308-446D-BBD9-18639F24F4E8}"/>
    <cellStyle name="Comma 87 2 4 2 2" xfId="29186" xr:uid="{BA752AF4-56E0-4F61-B199-4DEDD5F18246}"/>
    <cellStyle name="Comma 87 2 4 2 2 2" xfId="50855" xr:uid="{973B516A-1EF6-4800-B595-230C597A2F86}"/>
    <cellStyle name="Comma 87 2 4 2 3" xfId="40389" xr:uid="{3F1909E3-12FF-4354-BF84-026701614AF5}"/>
    <cellStyle name="Comma 87 2 4 3" xfId="23954" xr:uid="{5089190C-011E-423B-8976-60E52AD4593A}"/>
    <cellStyle name="Comma 87 2 4 3 2" xfId="45623" xr:uid="{62C5A1DF-80A1-4BA4-83F2-DA9A0D309837}"/>
    <cellStyle name="Comma 87 2 4 4" xfId="35157" xr:uid="{C32121D3-8118-43A5-8805-EB237AA9BD39}"/>
    <cellStyle name="Comma 87 2 5" xfId="30678" xr:uid="{46F838DB-C84D-4A33-9190-5EF098078D54}"/>
    <cellStyle name="Comma 87 3" xfId="9230" xr:uid="{00000000-0005-0000-0000-000047030000}"/>
    <cellStyle name="Comma 87 3 2" xfId="9979" xr:uid="{41A023E1-E719-4BC9-BD11-D9B88710F375}"/>
    <cellStyle name="Comma 87 3 2 2" xfId="11488" xr:uid="{8C6253EE-5144-434E-BB23-F0787C8C8A14}"/>
    <cellStyle name="Comma 87 3 2 2 2" xfId="12982" xr:uid="{A1791890-FB27-4B66-8707-CDDD81372DC9}"/>
    <cellStyle name="Comma 87 3 2 2 2 2" xfId="18218" xr:uid="{4E11DE76-F9E7-409E-AD9A-07CC35C1F08B}"/>
    <cellStyle name="Comma 87 3 2 2 2 2 2" xfId="28684" xr:uid="{0E47D26F-0DDF-47D9-8B83-D672CEEF2FE9}"/>
    <cellStyle name="Comma 87 3 2 2 2 2 2 2" xfId="50353" xr:uid="{7DA6DEEB-6D5C-4A8C-B528-4F030984CBA3}"/>
    <cellStyle name="Comma 87 3 2 2 2 2 3" xfId="39887" xr:uid="{7C3ED872-148C-44F9-8E0D-2F8091421B86}"/>
    <cellStyle name="Comma 87 3 2 2 2 3" xfId="23452" xr:uid="{66C04237-A39A-4285-9B52-8B044B830627}"/>
    <cellStyle name="Comma 87 3 2 2 2 3 2" xfId="45121" xr:uid="{27A6FF53-B2E5-41B2-89AB-F9728E6C1F22}"/>
    <cellStyle name="Comma 87 3 2 2 2 4" xfId="34655" xr:uid="{8AB9814E-79E2-4F3D-9B50-AEEE57DDCC2C}"/>
    <cellStyle name="Comma 87 3 2 2 3" xfId="16724" xr:uid="{E5BC2F5D-38FC-49F1-B8F0-704E8CB7AB3D}"/>
    <cellStyle name="Comma 87 3 2 2 3 2" xfId="27190" xr:uid="{5BA70466-F12C-493D-BB13-FF25F86F247D}"/>
    <cellStyle name="Comma 87 3 2 2 3 2 2" xfId="48859" xr:uid="{B9E6F315-E899-4333-A71A-752CE78A4C9D}"/>
    <cellStyle name="Comma 87 3 2 2 3 3" xfId="38393" xr:uid="{32979F09-D60B-4ED7-844E-60E6D1A4DC67}"/>
    <cellStyle name="Comma 87 3 2 2 4" xfId="21958" xr:uid="{14694322-F5F8-40AB-91C6-8E74E409F461}"/>
    <cellStyle name="Comma 87 3 2 2 4 2" xfId="43627" xr:uid="{107991BE-4382-44D8-9AA8-2BC71EDBC40D}"/>
    <cellStyle name="Comma 87 3 2 2 5" xfId="33161" xr:uid="{7BABBE97-75FA-4E66-8FAF-337414A3AEA0}"/>
    <cellStyle name="Comma 87 3 2 3" xfId="10741" xr:uid="{0BB9872A-7918-4705-9140-1D9791FF99BD}"/>
    <cellStyle name="Comma 87 3 2 3 2" xfId="15977" xr:uid="{21E4734F-C155-4384-A598-7BF1C0D80700}"/>
    <cellStyle name="Comma 87 3 2 3 2 2" xfId="26443" xr:uid="{4A69BBE3-8BA6-42BF-B86F-2EE05EC13776}"/>
    <cellStyle name="Comma 87 3 2 3 2 2 2" xfId="48112" xr:uid="{DE177667-DD7D-4A40-9F36-38FA075CC5BB}"/>
    <cellStyle name="Comma 87 3 2 3 2 3" xfId="37646" xr:uid="{96222CEF-98B3-497E-9D7A-43D9AB48BFEF}"/>
    <cellStyle name="Comma 87 3 2 3 3" xfId="21211" xr:uid="{00DBF8DF-84C3-4678-B360-D30AA9A12075}"/>
    <cellStyle name="Comma 87 3 2 3 3 2" xfId="42880" xr:uid="{E3B91608-27EB-44AC-B544-5D866F305B9D}"/>
    <cellStyle name="Comma 87 3 2 3 4" xfId="32414" xr:uid="{77AFB001-79E7-4550-B163-21791EBF361D}"/>
    <cellStyle name="Comma 87 3 2 4" xfId="12235" xr:uid="{44F211BA-326D-4059-890D-4C148C222BAE}"/>
    <cellStyle name="Comma 87 3 2 4 2" xfId="17471" xr:uid="{31C16760-6826-459B-A95D-4562D4B53EF5}"/>
    <cellStyle name="Comma 87 3 2 4 2 2" xfId="27937" xr:uid="{4E3A2FD3-1D20-4362-99A3-3E805F0CCA92}"/>
    <cellStyle name="Comma 87 3 2 4 2 2 2" xfId="49606" xr:uid="{F57BA11B-D5D9-4D9A-8820-EBE2FF755BB6}"/>
    <cellStyle name="Comma 87 3 2 4 2 3" xfId="39140" xr:uid="{265810C4-EE4B-4735-BE0E-398253778183}"/>
    <cellStyle name="Comma 87 3 2 4 3" xfId="22705" xr:uid="{31C963A2-F433-47DC-ACEF-439F402F9B61}"/>
    <cellStyle name="Comma 87 3 2 4 3 2" xfId="44374" xr:uid="{DDCA8BA3-CE6A-46F7-B74B-38DE45CC4B78}"/>
    <cellStyle name="Comma 87 3 2 4 4" xfId="33908" xr:uid="{822038BD-611A-40B5-98FF-5A8BEE4D6293}"/>
    <cellStyle name="Comma 87 3 2 5" xfId="14478" xr:uid="{64A4326D-CE64-40CD-BFA7-27EFF1EC1C15}"/>
    <cellStyle name="Comma 87 3 2 5 2" xfId="19710" xr:uid="{935E915C-9D99-41D8-BDA6-4EE568DA30FA}"/>
    <cellStyle name="Comma 87 3 2 5 2 2" xfId="30176" xr:uid="{B0FA625E-24C6-43B5-9773-C2A6D0C0150E}"/>
    <cellStyle name="Comma 87 3 2 5 2 2 2" xfId="51845" xr:uid="{2D44AF41-D432-451D-8A5B-BA709A7FD71B}"/>
    <cellStyle name="Comma 87 3 2 5 2 3" xfId="41379" xr:uid="{064476BB-165D-4245-8BCB-71A863B3B686}"/>
    <cellStyle name="Comma 87 3 2 5 3" xfId="24944" xr:uid="{714ADCC5-6CBC-46C6-B37E-D2C23F4520D2}"/>
    <cellStyle name="Comma 87 3 2 5 3 2" xfId="46613" xr:uid="{040892BA-3EBF-4609-8D88-AB152274E520}"/>
    <cellStyle name="Comma 87 3 2 5 4" xfId="36147" xr:uid="{289C4E20-830C-4E8F-820F-1DD84DF1223D}"/>
    <cellStyle name="Comma 87 3 2 6" xfId="15231" xr:uid="{03A5D3A9-2D6D-43A1-A51D-9E0700B8588C}"/>
    <cellStyle name="Comma 87 3 2 6 2" xfId="25697" xr:uid="{A8347E04-9116-4825-9151-D01DFBEA8557}"/>
    <cellStyle name="Comma 87 3 2 6 2 2" xfId="47366" xr:uid="{0F9D1747-D363-4297-A298-61BFBFC7E179}"/>
    <cellStyle name="Comma 87 3 2 6 3" xfId="36900" xr:uid="{B603DB41-D31B-461B-9476-224F794E0DA3}"/>
    <cellStyle name="Comma 87 3 2 7" xfId="20465" xr:uid="{E7240EA5-346C-4D02-BFB4-D4FEBD6A7EE2}"/>
    <cellStyle name="Comma 87 3 2 7 2" xfId="42134" xr:uid="{32161556-7481-470D-AC05-9E3B5A55252B}"/>
    <cellStyle name="Comma 87 3 2 8" xfId="31668" xr:uid="{ED6D41A9-5CD0-464F-BDCB-EA1343606B16}"/>
    <cellStyle name="Comma 87 3 3" xfId="13733" xr:uid="{86E355EE-A631-4560-A7A4-D1F1AA768FDE}"/>
    <cellStyle name="Comma 87 3 3 2" xfId="18965" xr:uid="{6BCEDD84-9A0A-4242-B0B3-A7AA51B9CC57}"/>
    <cellStyle name="Comma 87 3 3 2 2" xfId="29431" xr:uid="{F1078607-A877-48F4-AED1-1901D6A70BAA}"/>
    <cellStyle name="Comma 87 3 3 2 2 2" xfId="51100" xr:uid="{2B4B2926-E0C6-411F-8074-CE1DC0B87878}"/>
    <cellStyle name="Comma 87 3 3 2 3" xfId="40634" xr:uid="{402778F8-D07A-46A0-A1FC-94FEDC343D71}"/>
    <cellStyle name="Comma 87 3 3 3" xfId="24199" xr:uid="{3A2FE29D-24D2-4A41-8DE3-AFE2E85C36B4}"/>
    <cellStyle name="Comma 87 3 3 3 2" xfId="45868" xr:uid="{A43EEB96-0ADF-4280-9B64-00DD3224FFE9}"/>
    <cellStyle name="Comma 87 3 3 4" xfId="35402" xr:uid="{C95A04F3-D58D-4632-97DD-6C742AD8E277}"/>
    <cellStyle name="Comma 87 3 4" xfId="30923" xr:uid="{C1B2C10B-A921-4D8F-B96A-974686333EF0}"/>
    <cellStyle name="Comma 87 4" xfId="9605" xr:uid="{EA182C44-4526-420D-9C3E-154669DDAFCF}"/>
    <cellStyle name="Comma 87 4 2" xfId="11114" xr:uid="{B55DE566-2015-4BCF-8E03-459B83D5D8BC}"/>
    <cellStyle name="Comma 87 4 2 2" xfId="12608" xr:uid="{519E5732-786B-47CB-B494-EDAA52DFB4F4}"/>
    <cellStyle name="Comma 87 4 2 2 2" xfId="17844" xr:uid="{4CDB7060-1402-423E-B10B-27E974707FCE}"/>
    <cellStyle name="Comma 87 4 2 2 2 2" xfId="28310" xr:uid="{E0A423DA-40E4-4C8D-9D29-AE4BFF3F0D36}"/>
    <cellStyle name="Comma 87 4 2 2 2 2 2" xfId="49979" xr:uid="{728D7CCD-9AE9-440E-BD09-3A9BCCF850EC}"/>
    <cellStyle name="Comma 87 4 2 2 2 3" xfId="39513" xr:uid="{E5D7300B-BC56-448A-A1DB-102AA2D8EEC8}"/>
    <cellStyle name="Comma 87 4 2 2 3" xfId="23078" xr:uid="{1E9545F3-B0D0-473A-B487-43BF2EA77B94}"/>
    <cellStyle name="Comma 87 4 2 2 3 2" xfId="44747" xr:uid="{C263DE95-BA35-4839-BAC3-ED5EF53E1396}"/>
    <cellStyle name="Comma 87 4 2 2 4" xfId="34281" xr:uid="{B0A64D5B-8D19-425F-B6C8-ABC609D7C1BC}"/>
    <cellStyle name="Comma 87 4 2 3" xfId="16350" xr:uid="{52662C82-6A74-481E-B7A3-5507C47F52D2}"/>
    <cellStyle name="Comma 87 4 2 3 2" xfId="26816" xr:uid="{1217083B-32B0-4614-B103-81325148A0CC}"/>
    <cellStyle name="Comma 87 4 2 3 2 2" xfId="48485" xr:uid="{10B74FEF-F2C3-447B-962C-AD0FF85D3C5A}"/>
    <cellStyle name="Comma 87 4 2 3 3" xfId="38019" xr:uid="{9CD720C2-38AB-427B-98AE-2EED21463F8B}"/>
    <cellStyle name="Comma 87 4 2 4" xfId="21584" xr:uid="{C445EF3A-9FBB-4225-98FC-BE07BD517F6E}"/>
    <cellStyle name="Comma 87 4 2 4 2" xfId="43253" xr:uid="{3B0A91B6-1511-4CDE-8F00-CFB25ABBC7B5}"/>
    <cellStyle name="Comma 87 4 2 5" xfId="32787" xr:uid="{3EA76E44-A4A7-408A-AD4D-5F7F2E652EAF}"/>
    <cellStyle name="Comma 87 4 3" xfId="10367" xr:uid="{C98F9A56-77A6-452E-B8FC-CB11993BB9BF}"/>
    <cellStyle name="Comma 87 4 3 2" xfId="15603" xr:uid="{A85FC1DA-58DF-45D1-BEAA-45F349659065}"/>
    <cellStyle name="Comma 87 4 3 2 2" xfId="26069" xr:uid="{05D094A2-F062-4DD1-849C-5F8E6913FC11}"/>
    <cellStyle name="Comma 87 4 3 2 2 2" xfId="47738" xr:uid="{E438C46F-F130-477C-93A0-E5DA87B46E59}"/>
    <cellStyle name="Comma 87 4 3 2 3" xfId="37272" xr:uid="{2973E673-A9BC-4606-9D83-46955520B295}"/>
    <cellStyle name="Comma 87 4 3 3" xfId="20837" xr:uid="{838587E7-1662-47B7-BFEC-3BB63F1989CA}"/>
    <cellStyle name="Comma 87 4 3 3 2" xfId="42506" xr:uid="{394F5F5C-160A-4514-9F38-4E12F115758F}"/>
    <cellStyle name="Comma 87 4 3 4" xfId="32040" xr:uid="{C87279DB-8A5D-4A1B-A1F2-8CCC6BCCEAA3}"/>
    <cellStyle name="Comma 87 4 4" xfId="11861" xr:uid="{D0A75EC1-C278-4B26-9BAD-C00E496148E6}"/>
    <cellStyle name="Comma 87 4 4 2" xfId="17097" xr:uid="{4A308D1C-5E3E-4D7E-B91F-12BD36A90ABF}"/>
    <cellStyle name="Comma 87 4 4 2 2" xfId="27563" xr:uid="{0344BA54-6185-4DF0-9A54-FF928636CC3A}"/>
    <cellStyle name="Comma 87 4 4 2 2 2" xfId="49232" xr:uid="{DD7D7438-71C0-49EA-ACB3-A6BFAA96D8FA}"/>
    <cellStyle name="Comma 87 4 4 2 3" xfId="38766" xr:uid="{FFC7CF70-B00E-4C2F-9892-5C491E647224}"/>
    <cellStyle name="Comma 87 4 4 3" xfId="22331" xr:uid="{7FB91A54-A874-4264-9616-EF922DF9FBB5}"/>
    <cellStyle name="Comma 87 4 4 3 2" xfId="44000" xr:uid="{EFD5B66F-665B-4220-AA1E-622686F51CF9}"/>
    <cellStyle name="Comma 87 4 4 4" xfId="33534" xr:uid="{91A696AA-0077-49C2-A19E-96A848E57A6B}"/>
    <cellStyle name="Comma 87 4 5" xfId="14104" xr:uid="{37B4E1DB-049E-446D-9661-65ED395EA967}"/>
    <cellStyle name="Comma 87 4 5 2" xfId="19336" xr:uid="{EAA69301-6FFC-407D-AB0D-D0D66A01B00B}"/>
    <cellStyle name="Comma 87 4 5 2 2" xfId="29802" xr:uid="{6E57EFC2-703D-4D29-9DEC-44FF94EBFCD5}"/>
    <cellStyle name="Comma 87 4 5 2 2 2" xfId="51471" xr:uid="{B2C3FD32-BBF3-4D17-95A7-85E149BFA1F4}"/>
    <cellStyle name="Comma 87 4 5 2 3" xfId="41005" xr:uid="{D28B539C-072F-485D-90D2-119DAC87A787}"/>
    <cellStyle name="Comma 87 4 5 3" xfId="24570" xr:uid="{FC916921-D5C7-4075-96DA-74C1B685BCD3}"/>
    <cellStyle name="Comma 87 4 5 3 2" xfId="46239" xr:uid="{6B88D40C-62DD-4380-942B-76B63520B113}"/>
    <cellStyle name="Comma 87 4 5 4" xfId="35773" xr:uid="{C1834A89-D275-4CD8-9039-E81E53F8D13F}"/>
    <cellStyle name="Comma 87 4 6" xfId="14857" xr:uid="{DD497D21-D29B-478C-802A-50576DC98A87}"/>
    <cellStyle name="Comma 87 4 6 2" xfId="25323" xr:uid="{BFE584FF-F347-40DE-A407-996F0EE58316}"/>
    <cellStyle name="Comma 87 4 6 2 2" xfId="46992" xr:uid="{C7B82A7C-C181-42F6-A766-45659A0BEB9E}"/>
    <cellStyle name="Comma 87 4 6 3" xfId="36526" xr:uid="{C978C0CE-B6C8-4B05-955A-1EA0A0127E27}"/>
    <cellStyle name="Comma 87 4 7" xfId="20091" xr:uid="{84621675-FB91-48B8-8310-40AB71E7B31B}"/>
    <cellStyle name="Comma 87 4 7 2" xfId="41760" xr:uid="{D7872A21-B554-4FC0-998D-2509ECFD6E48}"/>
    <cellStyle name="Comma 87 4 8" xfId="31294" xr:uid="{468D5A26-1800-414C-9530-468360099CA4}"/>
    <cellStyle name="Comma 87 5" xfId="13362" xr:uid="{5234DD5C-3371-42C6-8E2D-FC30C69EAB57}"/>
    <cellStyle name="Comma 87 5 2" xfId="18594" xr:uid="{123F197C-F631-40D2-B093-E9AA9E95C5B9}"/>
    <cellStyle name="Comma 87 5 2 2" xfId="29060" xr:uid="{12DE7479-047C-4D10-A2FC-1F470EFD416C}"/>
    <cellStyle name="Comma 87 5 2 2 2" xfId="50729" xr:uid="{A3657643-8263-4116-8ADD-350516FA7DEB}"/>
    <cellStyle name="Comma 87 5 2 3" xfId="40263" xr:uid="{4677F69B-6885-490E-91DC-1C899FDFB6EB}"/>
    <cellStyle name="Comma 87 5 3" xfId="23828" xr:uid="{6097BAA4-8A27-4735-9407-0D4BE932C8EE}"/>
    <cellStyle name="Comma 87 5 3 2" xfId="45497" xr:uid="{9EAC5617-BBBB-4918-B64D-369CF0EF758F}"/>
    <cellStyle name="Comma 87 5 4" xfId="35031" xr:uid="{8F4E838A-5A49-45EC-8178-FF3DFFE4C554}"/>
    <cellStyle name="Comma 87 6" xfId="30552" xr:uid="{AD14EE76-112C-4CF3-9E3B-94165069A9A1}"/>
    <cellStyle name="Comma 88" xfId="403" xr:uid="{00000000-0005-0000-0000-000048030000}"/>
    <cellStyle name="Comma 88 2" xfId="603" xr:uid="{00000000-0005-0000-0000-000049030000}"/>
    <cellStyle name="Comma 88 2 2" xfId="9357" xr:uid="{00000000-0005-0000-0000-00004A030000}"/>
    <cellStyle name="Comma 88 2 2 2" xfId="10106" xr:uid="{1CF4A908-48BE-4D27-9AB9-3B9FDE9BB520}"/>
    <cellStyle name="Comma 88 2 2 2 2" xfId="11615" xr:uid="{E097BB23-CF3F-48F9-A14A-E632B5149057}"/>
    <cellStyle name="Comma 88 2 2 2 2 2" xfId="13109" xr:uid="{44012A85-9E7F-450F-A2F6-0F8CA57E4DFD}"/>
    <cellStyle name="Comma 88 2 2 2 2 2 2" xfId="18345" xr:uid="{ABAA26B5-A13E-43DA-B012-704B9F52B88F}"/>
    <cellStyle name="Comma 88 2 2 2 2 2 2 2" xfId="28811" xr:uid="{A08BB598-BAE6-4FC5-A1EC-F99EB0975172}"/>
    <cellStyle name="Comma 88 2 2 2 2 2 2 2 2" xfId="50480" xr:uid="{5F0C49FE-D0B8-4CE4-9774-A03C2C33A5BC}"/>
    <cellStyle name="Comma 88 2 2 2 2 2 2 3" xfId="40014" xr:uid="{D3D78BDA-6753-4491-BEA7-70F75C4A81B8}"/>
    <cellStyle name="Comma 88 2 2 2 2 2 3" xfId="23579" xr:uid="{906BB3D2-C8D3-47DF-8887-D3256819DB46}"/>
    <cellStyle name="Comma 88 2 2 2 2 2 3 2" xfId="45248" xr:uid="{FD189A03-6B17-49E2-B9A6-0A06904F17A8}"/>
    <cellStyle name="Comma 88 2 2 2 2 2 4" xfId="34782" xr:uid="{CE1699A7-E355-43A9-B1BA-F77163097047}"/>
    <cellStyle name="Comma 88 2 2 2 2 3" xfId="16851" xr:uid="{629CAB46-818C-4A6A-B426-8B1756E7C9DB}"/>
    <cellStyle name="Comma 88 2 2 2 2 3 2" xfId="27317" xr:uid="{DA893260-84E0-4429-AB6B-2A36DECB64F4}"/>
    <cellStyle name="Comma 88 2 2 2 2 3 2 2" xfId="48986" xr:uid="{16A9BA7D-DC71-41DF-A8B7-929849FB806F}"/>
    <cellStyle name="Comma 88 2 2 2 2 3 3" xfId="38520" xr:uid="{4A07A6CD-1767-457C-AB8F-1C74DD4D2491}"/>
    <cellStyle name="Comma 88 2 2 2 2 4" xfId="22085" xr:uid="{3A7B7B35-3A6E-4000-AFA5-DCAC1069A9A0}"/>
    <cellStyle name="Comma 88 2 2 2 2 4 2" xfId="43754" xr:uid="{C7288E9E-4F87-4C9E-B0C5-3F5C0F712EEA}"/>
    <cellStyle name="Comma 88 2 2 2 2 5" xfId="33288" xr:uid="{4B23A6F8-CCDD-40A3-BEFB-E98A6D505319}"/>
    <cellStyle name="Comma 88 2 2 2 3" xfId="10868" xr:uid="{8D4DC1ED-6A8B-412A-AB35-0540D10C220A}"/>
    <cellStyle name="Comma 88 2 2 2 3 2" xfId="16104" xr:uid="{CAB75514-7C4C-4F7D-82F7-1C13F241204A}"/>
    <cellStyle name="Comma 88 2 2 2 3 2 2" xfId="26570" xr:uid="{38356CC2-1F04-4485-B74B-7E84221D6B2A}"/>
    <cellStyle name="Comma 88 2 2 2 3 2 2 2" xfId="48239" xr:uid="{1C83E70D-7CED-4FD9-854A-C4924BBEAAEA}"/>
    <cellStyle name="Comma 88 2 2 2 3 2 3" xfId="37773" xr:uid="{1708E398-B886-48C1-BC7E-B17B2EC281EE}"/>
    <cellStyle name="Comma 88 2 2 2 3 3" xfId="21338" xr:uid="{DB940892-6B33-45AE-AF96-F5C58929B5D5}"/>
    <cellStyle name="Comma 88 2 2 2 3 3 2" xfId="43007" xr:uid="{74E09937-7E89-4BFF-A3AE-662EA90E5A72}"/>
    <cellStyle name="Comma 88 2 2 2 3 4" xfId="32541" xr:uid="{2AFF9C7E-D812-4A54-917B-1E81D0FF5422}"/>
    <cellStyle name="Comma 88 2 2 2 4" xfId="12362" xr:uid="{E361DBB8-81A9-4527-AFB3-A5D71100E84B}"/>
    <cellStyle name="Comma 88 2 2 2 4 2" xfId="17598" xr:uid="{810A96D7-D41D-4B49-83C4-CBA0440B496B}"/>
    <cellStyle name="Comma 88 2 2 2 4 2 2" xfId="28064" xr:uid="{97ADB0EA-4D02-4284-BBFB-AAE3B609821A}"/>
    <cellStyle name="Comma 88 2 2 2 4 2 2 2" xfId="49733" xr:uid="{8DF844D4-7EBF-44E5-8C53-3427F18B451A}"/>
    <cellStyle name="Comma 88 2 2 2 4 2 3" xfId="39267" xr:uid="{149E0F2B-35A3-4AA9-AA0F-9126A2943A7B}"/>
    <cellStyle name="Comma 88 2 2 2 4 3" xfId="22832" xr:uid="{1C1FAF64-7AA2-4768-AFF7-E657E817AD6A}"/>
    <cellStyle name="Comma 88 2 2 2 4 3 2" xfId="44501" xr:uid="{11FCB076-6BD9-4245-8A1F-33661A206070}"/>
    <cellStyle name="Comma 88 2 2 2 4 4" xfId="34035" xr:uid="{F2BA0F7A-3D4A-4174-A012-AD1605E31938}"/>
    <cellStyle name="Comma 88 2 2 2 5" xfId="14605" xr:uid="{B449FFFF-C0D9-47C3-934F-B889799FB02B}"/>
    <cellStyle name="Comma 88 2 2 2 5 2" xfId="19837" xr:uid="{969BBC38-4AA2-4A47-99E4-8E5AF565FF67}"/>
    <cellStyle name="Comma 88 2 2 2 5 2 2" xfId="30303" xr:uid="{EBC857FA-34F3-4078-9299-7DD355A814CC}"/>
    <cellStyle name="Comma 88 2 2 2 5 2 2 2" xfId="51972" xr:uid="{D4E7C0F7-0848-4AA4-90B0-20DDB9A7C903}"/>
    <cellStyle name="Comma 88 2 2 2 5 2 3" xfId="41506" xr:uid="{63FFDD02-460D-47DB-BD7B-70169EFB40D9}"/>
    <cellStyle name="Comma 88 2 2 2 5 3" xfId="25071" xr:uid="{99397103-713A-44A5-B653-65A0DD0A7DC6}"/>
    <cellStyle name="Comma 88 2 2 2 5 3 2" xfId="46740" xr:uid="{4E0528F6-590C-4640-82B3-1E74DEA099B6}"/>
    <cellStyle name="Comma 88 2 2 2 5 4" xfId="36274" xr:uid="{0EDC48FE-AD81-4CC6-B361-DD53B6ADC39D}"/>
    <cellStyle name="Comma 88 2 2 2 6" xfId="15358" xr:uid="{BD617312-1FEF-4635-B0FB-E7339A4C51EF}"/>
    <cellStyle name="Comma 88 2 2 2 6 2" xfId="25824" xr:uid="{C20BEF74-434F-4A0E-AE8B-B12AD0B3C8AE}"/>
    <cellStyle name="Comma 88 2 2 2 6 2 2" xfId="47493" xr:uid="{CB893C74-8549-41EE-9514-B569814E045C}"/>
    <cellStyle name="Comma 88 2 2 2 6 3" xfId="37027" xr:uid="{713CF113-361B-4CF2-9672-64D67A4202BC}"/>
    <cellStyle name="Comma 88 2 2 2 7" xfId="20592" xr:uid="{4BCFF934-FD50-437B-B186-236FC507835C}"/>
    <cellStyle name="Comma 88 2 2 2 7 2" xfId="42261" xr:uid="{DF4E599F-5191-4E6F-A309-2F07884FB148}"/>
    <cellStyle name="Comma 88 2 2 2 8" xfId="31795" xr:uid="{AEFD203E-9144-499F-893B-E0281A6B84C8}"/>
    <cellStyle name="Comma 88 2 2 3" xfId="13860" xr:uid="{EBD946D9-254B-441A-B0A5-1902EA01418C}"/>
    <cellStyle name="Comma 88 2 2 3 2" xfId="19092" xr:uid="{6328A50B-B83C-43A2-AB93-00C4396303F2}"/>
    <cellStyle name="Comma 88 2 2 3 2 2" xfId="29558" xr:uid="{1612D8AC-5A60-4ACE-84AA-A9DF3516809E}"/>
    <cellStyle name="Comma 88 2 2 3 2 2 2" xfId="51227" xr:uid="{66E18375-3716-418E-83C8-52CA05B9C3B4}"/>
    <cellStyle name="Comma 88 2 2 3 2 3" xfId="40761" xr:uid="{E06E55C0-156A-413A-AE82-E33A4D4B7309}"/>
    <cellStyle name="Comma 88 2 2 3 3" xfId="24326" xr:uid="{26B61111-3424-41EC-8911-F4DE55FF8981}"/>
    <cellStyle name="Comma 88 2 2 3 3 2" xfId="45995" xr:uid="{CB03B89D-0F78-449D-98E5-77B4B83F9DBB}"/>
    <cellStyle name="Comma 88 2 2 3 4" xfId="35529" xr:uid="{3E75E890-5A16-44AE-8D60-833B189F9404}"/>
    <cellStyle name="Comma 88 2 2 4" xfId="31050" xr:uid="{1B713C02-6FD6-4ECB-8816-99771EFB6231}"/>
    <cellStyle name="Comma 88 2 3" xfId="9732" xr:uid="{C411ADB4-0C85-4E10-A29D-3417E3C31D8A}"/>
    <cellStyle name="Comma 88 2 3 2" xfId="11241" xr:uid="{687722F2-C5C5-454E-81BD-4DA03E6FC8AD}"/>
    <cellStyle name="Comma 88 2 3 2 2" xfId="12735" xr:uid="{080410E9-A86E-405E-969E-F3C54A165E99}"/>
    <cellStyle name="Comma 88 2 3 2 2 2" xfId="17971" xr:uid="{06A54C84-C3C0-451F-9A6A-1846C6B2BCDF}"/>
    <cellStyle name="Comma 88 2 3 2 2 2 2" xfId="28437" xr:uid="{3AF555B4-4BE5-4BBB-9FEB-F03FB04EAC21}"/>
    <cellStyle name="Comma 88 2 3 2 2 2 2 2" xfId="50106" xr:uid="{59FE24BA-EF15-4788-BD2C-252205B3ADEB}"/>
    <cellStyle name="Comma 88 2 3 2 2 2 3" xfId="39640" xr:uid="{E832E12D-DCD6-4812-B246-E8E4C76FADFB}"/>
    <cellStyle name="Comma 88 2 3 2 2 3" xfId="23205" xr:uid="{F15D72E2-167B-422A-8D3D-61A7F750E8CA}"/>
    <cellStyle name="Comma 88 2 3 2 2 3 2" xfId="44874" xr:uid="{657E8D08-2A88-4979-AD19-B1C0C5E6996B}"/>
    <cellStyle name="Comma 88 2 3 2 2 4" xfId="34408" xr:uid="{A0EB3F52-C567-4D97-8FCD-682740D78BBF}"/>
    <cellStyle name="Comma 88 2 3 2 3" xfId="16477" xr:uid="{19D679F1-C060-4378-AC79-2AFB87AF7EC2}"/>
    <cellStyle name="Comma 88 2 3 2 3 2" xfId="26943" xr:uid="{EB228A09-BC80-42AD-B467-29D617420EEF}"/>
    <cellStyle name="Comma 88 2 3 2 3 2 2" xfId="48612" xr:uid="{DD63EC1E-219E-4651-9AF8-04DDFE01F5EE}"/>
    <cellStyle name="Comma 88 2 3 2 3 3" xfId="38146" xr:uid="{663B4685-A28F-4741-B67C-DA0F31B349A6}"/>
    <cellStyle name="Comma 88 2 3 2 4" xfId="21711" xr:uid="{86BB5426-C36B-42E4-AAB9-1D0F063C6FDB}"/>
    <cellStyle name="Comma 88 2 3 2 4 2" xfId="43380" xr:uid="{C79CB098-C7EC-4F90-BA10-F859A8D6E5EF}"/>
    <cellStyle name="Comma 88 2 3 2 5" xfId="32914" xr:uid="{30EBF63F-E6F0-4BAE-B3B5-524D56CC28C8}"/>
    <cellStyle name="Comma 88 2 3 3" xfId="10494" xr:uid="{4281B562-41ED-4C02-94C0-B93E36FA62F0}"/>
    <cellStyle name="Comma 88 2 3 3 2" xfId="15730" xr:uid="{4816FA0F-1C36-41A1-9F37-28E1248DE7F6}"/>
    <cellStyle name="Comma 88 2 3 3 2 2" xfId="26196" xr:uid="{A53DD6C4-DEA3-4C6F-BD57-26EBF7238649}"/>
    <cellStyle name="Comma 88 2 3 3 2 2 2" xfId="47865" xr:uid="{A7451574-3288-47E2-8668-34B9E23DF12E}"/>
    <cellStyle name="Comma 88 2 3 3 2 3" xfId="37399" xr:uid="{73E4ACDB-29E5-4E91-B2EC-45DA9F7FD1E7}"/>
    <cellStyle name="Comma 88 2 3 3 3" xfId="20964" xr:uid="{8F4E0627-0AC4-4704-B5A9-578D54BC73E6}"/>
    <cellStyle name="Comma 88 2 3 3 3 2" xfId="42633" xr:uid="{735A8DE3-8894-47F9-B1F0-04B2516F3DA4}"/>
    <cellStyle name="Comma 88 2 3 3 4" xfId="32167" xr:uid="{D22F74BA-B28D-4173-B648-1D09BC5C53C7}"/>
    <cellStyle name="Comma 88 2 3 4" xfId="11988" xr:uid="{D635A8B7-D11E-427B-8C6E-C4D6926CAC79}"/>
    <cellStyle name="Comma 88 2 3 4 2" xfId="17224" xr:uid="{801F2EEE-EDFE-46B5-A983-98F0BEFD0C79}"/>
    <cellStyle name="Comma 88 2 3 4 2 2" xfId="27690" xr:uid="{06B2C38C-83D4-4D34-BBA0-D634537834EE}"/>
    <cellStyle name="Comma 88 2 3 4 2 2 2" xfId="49359" xr:uid="{CCFCEAB6-6230-465F-AA56-42BC4E56922F}"/>
    <cellStyle name="Comma 88 2 3 4 2 3" xfId="38893" xr:uid="{EA54E787-1DA6-4AA2-85A8-FD327BEEF9B9}"/>
    <cellStyle name="Comma 88 2 3 4 3" xfId="22458" xr:uid="{976B49EF-93B0-4A06-80EC-4E289ED9DA32}"/>
    <cellStyle name="Comma 88 2 3 4 3 2" xfId="44127" xr:uid="{E24BAE80-9686-4FA7-93BB-A815707F3244}"/>
    <cellStyle name="Comma 88 2 3 4 4" xfId="33661" xr:uid="{87A4E6D2-05A4-4896-B297-265841C12825}"/>
    <cellStyle name="Comma 88 2 3 5" xfId="14231" xr:uid="{F3C9F030-94E2-4874-9147-1A1221182EAF}"/>
    <cellStyle name="Comma 88 2 3 5 2" xfId="19463" xr:uid="{9D4C7A41-A531-4B37-B68F-E682FFFCF6CD}"/>
    <cellStyle name="Comma 88 2 3 5 2 2" xfId="29929" xr:uid="{3953F092-36A7-43C8-A017-DA416F8CE687}"/>
    <cellStyle name="Comma 88 2 3 5 2 2 2" xfId="51598" xr:uid="{62E19585-A310-4392-8351-89911A5A9EAC}"/>
    <cellStyle name="Comma 88 2 3 5 2 3" xfId="41132" xr:uid="{7C9130AB-0119-48FB-8A9C-872B84743D5F}"/>
    <cellStyle name="Comma 88 2 3 5 3" xfId="24697" xr:uid="{5F97F893-3544-435D-AEE3-2CEC3D2531B7}"/>
    <cellStyle name="Comma 88 2 3 5 3 2" xfId="46366" xr:uid="{208AB0E9-CE4B-4843-8CBC-FC1A11FF9EB0}"/>
    <cellStyle name="Comma 88 2 3 5 4" xfId="35900" xr:uid="{E8DEDF45-DEA8-4FBA-BB32-9B17AE0D2D0B}"/>
    <cellStyle name="Comma 88 2 3 6" xfId="14984" xr:uid="{51627A22-68F9-4206-B796-5609C5FCFA1A}"/>
    <cellStyle name="Comma 88 2 3 6 2" xfId="25450" xr:uid="{DD24442C-E097-4B64-8A5E-B49A7E78E861}"/>
    <cellStyle name="Comma 88 2 3 6 2 2" xfId="47119" xr:uid="{1AA8D63F-4BC6-414A-A95B-E367C9B7D561}"/>
    <cellStyle name="Comma 88 2 3 6 3" xfId="36653" xr:uid="{4EF9AB28-1D72-4F3C-95BA-426310E01995}"/>
    <cellStyle name="Comma 88 2 3 7" xfId="20218" xr:uid="{ED8F743D-4224-4379-8179-1609481C6D51}"/>
    <cellStyle name="Comma 88 2 3 7 2" xfId="41887" xr:uid="{C3867553-C474-42E5-91D1-59748E530105}"/>
    <cellStyle name="Comma 88 2 3 8" xfId="31421" xr:uid="{594ABC3E-A004-4889-A9E8-CAECC0CB064F}"/>
    <cellStyle name="Comma 88 2 4" xfId="13489" xr:uid="{483D602F-FD4C-4948-BD32-9C5ACAB44A02}"/>
    <cellStyle name="Comma 88 2 4 2" xfId="18721" xr:uid="{E0C241FD-0914-482C-9FAE-981DE0800407}"/>
    <cellStyle name="Comma 88 2 4 2 2" xfId="29187" xr:uid="{F0838845-5D83-43AD-9252-9B2C4CBF4461}"/>
    <cellStyle name="Comma 88 2 4 2 2 2" xfId="50856" xr:uid="{6E41ED7C-8D4F-43D3-AD67-FB563B608151}"/>
    <cellStyle name="Comma 88 2 4 2 3" xfId="40390" xr:uid="{3073DB23-4684-45F8-A35F-6D65D630973D}"/>
    <cellStyle name="Comma 88 2 4 3" xfId="23955" xr:uid="{584695C1-8717-4C28-A5CE-5AE439624A5E}"/>
    <cellStyle name="Comma 88 2 4 3 2" xfId="45624" xr:uid="{0688DE7C-DA65-49FA-91A5-8452B7FF66BC}"/>
    <cellStyle name="Comma 88 2 4 4" xfId="35158" xr:uid="{F6AC8C54-FBE4-44FD-82F4-93DF53E3246D}"/>
    <cellStyle name="Comma 88 2 5" xfId="30679" xr:uid="{B1000A50-697B-454A-BAC6-351FAA2D462A}"/>
    <cellStyle name="Comma 88 3" xfId="9253" xr:uid="{00000000-0005-0000-0000-00004B030000}"/>
    <cellStyle name="Comma 88 3 2" xfId="10002" xr:uid="{CF53DB31-F078-4EF7-B624-0B40A5F376A9}"/>
    <cellStyle name="Comma 88 3 2 2" xfId="11511" xr:uid="{CAC96F10-421C-459A-862E-9DD28CB19DB0}"/>
    <cellStyle name="Comma 88 3 2 2 2" xfId="13005" xr:uid="{4A418E21-85D1-49B3-B2AC-404FC07B201A}"/>
    <cellStyle name="Comma 88 3 2 2 2 2" xfId="18241" xr:uid="{FD86BBF6-E46A-404A-9D03-568448A6E4D4}"/>
    <cellStyle name="Comma 88 3 2 2 2 2 2" xfId="28707" xr:uid="{B64679E3-0BBB-4010-9994-DDBAFD0B5FF9}"/>
    <cellStyle name="Comma 88 3 2 2 2 2 2 2" xfId="50376" xr:uid="{C86B728E-4B3D-43C8-89BA-2C53C30B8A34}"/>
    <cellStyle name="Comma 88 3 2 2 2 2 3" xfId="39910" xr:uid="{DF0F7753-3300-4D35-AF2E-25E4BC7E8C97}"/>
    <cellStyle name="Comma 88 3 2 2 2 3" xfId="23475" xr:uid="{033093A7-E53F-48B8-B2B2-C1C06E04EC74}"/>
    <cellStyle name="Comma 88 3 2 2 2 3 2" xfId="45144" xr:uid="{B06E33CE-167C-4F81-A06B-F91BCD402E43}"/>
    <cellStyle name="Comma 88 3 2 2 2 4" xfId="34678" xr:uid="{A27DBBC6-EE07-4704-9258-4167CA99F756}"/>
    <cellStyle name="Comma 88 3 2 2 3" xfId="16747" xr:uid="{52C53C6D-7B4A-4FE3-BF65-29FB0130305E}"/>
    <cellStyle name="Comma 88 3 2 2 3 2" xfId="27213" xr:uid="{E824F7E0-B3AC-4BC9-98F9-CD7BF88BB257}"/>
    <cellStyle name="Comma 88 3 2 2 3 2 2" xfId="48882" xr:uid="{A0F44BF4-8489-42F5-BD57-7C01931CC152}"/>
    <cellStyle name="Comma 88 3 2 2 3 3" xfId="38416" xr:uid="{4C9A536B-DB05-4C18-AC18-1897E27C5BD8}"/>
    <cellStyle name="Comma 88 3 2 2 4" xfId="21981" xr:uid="{04C1EE04-9079-4FC3-A8BA-27C1477B8CF5}"/>
    <cellStyle name="Comma 88 3 2 2 4 2" xfId="43650" xr:uid="{14A17D61-D884-4EC6-87B8-12645A8DAAB8}"/>
    <cellStyle name="Comma 88 3 2 2 5" xfId="33184" xr:uid="{84FE8C64-4A8E-4273-AAFB-359029BB62CA}"/>
    <cellStyle name="Comma 88 3 2 3" xfId="10764" xr:uid="{8A1CD14B-5327-4BD0-ADCE-014BB0F5FA5D}"/>
    <cellStyle name="Comma 88 3 2 3 2" xfId="16000" xr:uid="{89B8709E-1FB7-4E88-A0DB-C1121627EE7D}"/>
    <cellStyle name="Comma 88 3 2 3 2 2" xfId="26466" xr:uid="{CA3106E3-9372-4F7A-845E-068440BAFEE5}"/>
    <cellStyle name="Comma 88 3 2 3 2 2 2" xfId="48135" xr:uid="{AA1A2046-6D75-4D9B-A321-0FEDE94FDBF3}"/>
    <cellStyle name="Comma 88 3 2 3 2 3" xfId="37669" xr:uid="{7E09E951-7C2C-4E78-BF41-A17C16971744}"/>
    <cellStyle name="Comma 88 3 2 3 3" xfId="21234" xr:uid="{4023325F-863B-46D2-875D-95C3F3719C96}"/>
    <cellStyle name="Comma 88 3 2 3 3 2" xfId="42903" xr:uid="{DDFD3E3C-5F0F-4FDF-86C6-0ABA5EE8D315}"/>
    <cellStyle name="Comma 88 3 2 3 4" xfId="32437" xr:uid="{7CA62D45-7099-49A3-964A-A45A049ADD6A}"/>
    <cellStyle name="Comma 88 3 2 4" xfId="12258" xr:uid="{BF3C167F-254E-4ED6-972F-FF47889D34CF}"/>
    <cellStyle name="Comma 88 3 2 4 2" xfId="17494" xr:uid="{8E55FC0A-804A-4B5B-A996-4FA834BF2E66}"/>
    <cellStyle name="Comma 88 3 2 4 2 2" xfId="27960" xr:uid="{33084257-189F-413E-82AF-2CD56E05B032}"/>
    <cellStyle name="Comma 88 3 2 4 2 2 2" xfId="49629" xr:uid="{29ADBCD1-1B62-467B-B467-0DADCE45EB24}"/>
    <cellStyle name="Comma 88 3 2 4 2 3" xfId="39163" xr:uid="{1F126719-0D08-4D0D-8580-6768A1777256}"/>
    <cellStyle name="Comma 88 3 2 4 3" xfId="22728" xr:uid="{10AD9CDA-7150-4C39-AA6D-0ED76E8A0479}"/>
    <cellStyle name="Comma 88 3 2 4 3 2" xfId="44397" xr:uid="{22C1F23A-1D64-47AE-BC35-47F2C559AF4A}"/>
    <cellStyle name="Comma 88 3 2 4 4" xfId="33931" xr:uid="{8FD25D77-C367-44DC-8D02-77862BCCF330}"/>
    <cellStyle name="Comma 88 3 2 5" xfId="14501" xr:uid="{4F28B344-A11C-4856-AF83-253B6B9A3910}"/>
    <cellStyle name="Comma 88 3 2 5 2" xfId="19733" xr:uid="{E8E71576-A624-45A0-888C-4009CDACB3B6}"/>
    <cellStyle name="Comma 88 3 2 5 2 2" xfId="30199" xr:uid="{EF2A7107-2F46-443B-8A3F-3571714C7889}"/>
    <cellStyle name="Comma 88 3 2 5 2 2 2" xfId="51868" xr:uid="{C5E9A560-70A2-4F57-8E57-0CCB599A632C}"/>
    <cellStyle name="Comma 88 3 2 5 2 3" xfId="41402" xr:uid="{102884A5-E6CA-459C-93AC-FA93E3F37C28}"/>
    <cellStyle name="Comma 88 3 2 5 3" xfId="24967" xr:uid="{CFC240F2-CBEB-408A-AB94-2D865499ED3A}"/>
    <cellStyle name="Comma 88 3 2 5 3 2" xfId="46636" xr:uid="{118B2CBC-62DD-4470-90C4-0A208D41B52B}"/>
    <cellStyle name="Comma 88 3 2 5 4" xfId="36170" xr:uid="{2DD169A6-1F1A-4F2F-9C4B-3C377E2436D9}"/>
    <cellStyle name="Comma 88 3 2 6" xfId="15254" xr:uid="{4CF1B975-F5C1-42EF-8C26-F00F64FC0D0A}"/>
    <cellStyle name="Comma 88 3 2 6 2" xfId="25720" xr:uid="{4CAA245D-C079-4849-9A56-4F0087603142}"/>
    <cellStyle name="Comma 88 3 2 6 2 2" xfId="47389" xr:uid="{4E777D75-683A-4F27-BD7C-816BB6F1DE17}"/>
    <cellStyle name="Comma 88 3 2 6 3" xfId="36923" xr:uid="{7098C32F-BE92-4761-8322-28788CE8D60A}"/>
    <cellStyle name="Comma 88 3 2 7" xfId="20488" xr:uid="{367BFBBA-4A1A-469E-88D3-F6240700D173}"/>
    <cellStyle name="Comma 88 3 2 7 2" xfId="42157" xr:uid="{5AC3999A-5F24-412C-8247-F891FF615EB0}"/>
    <cellStyle name="Comma 88 3 2 8" xfId="31691" xr:uid="{6424FBE2-D1DA-4A5A-A6F5-9306C567BC00}"/>
    <cellStyle name="Comma 88 3 3" xfId="13756" xr:uid="{9D121B62-90B3-4361-A9AA-F7422A36F1E6}"/>
    <cellStyle name="Comma 88 3 3 2" xfId="18988" xr:uid="{15AD831A-EAC0-44BB-AC55-68AD11EBE8BC}"/>
    <cellStyle name="Comma 88 3 3 2 2" xfId="29454" xr:uid="{E56A72EB-A222-4205-8224-E1252E3D7155}"/>
    <cellStyle name="Comma 88 3 3 2 2 2" xfId="51123" xr:uid="{D0BE99C1-CCD6-4321-AC07-E910BF456359}"/>
    <cellStyle name="Comma 88 3 3 2 3" xfId="40657" xr:uid="{5A4FF1ED-8C9C-4A8C-888C-268753C58422}"/>
    <cellStyle name="Comma 88 3 3 3" xfId="24222" xr:uid="{9C0557FF-BBAE-46E7-B505-9763BF422876}"/>
    <cellStyle name="Comma 88 3 3 3 2" xfId="45891" xr:uid="{9E2D0932-429C-4736-9E71-98487EB86F3F}"/>
    <cellStyle name="Comma 88 3 3 4" xfId="35425" xr:uid="{92A49FC5-7810-4BAA-AA61-9BEF565E087F}"/>
    <cellStyle name="Comma 88 3 4" xfId="30946" xr:uid="{A920557E-B669-4757-8F76-A6AC2C56A335}"/>
    <cellStyle name="Comma 88 4" xfId="9628" xr:uid="{154DE95B-7EAF-4300-80C5-CBE4119EF016}"/>
    <cellStyle name="Comma 88 4 2" xfId="11137" xr:uid="{C18DC604-AA14-496C-A229-62DBE29B22AA}"/>
    <cellStyle name="Comma 88 4 2 2" xfId="12631" xr:uid="{D7675199-EFCB-4C2D-9956-54DDF69A4B4D}"/>
    <cellStyle name="Comma 88 4 2 2 2" xfId="17867" xr:uid="{A9B86A45-538B-4782-8FD8-F6523A950858}"/>
    <cellStyle name="Comma 88 4 2 2 2 2" xfId="28333" xr:uid="{713D2732-C1A3-4617-BD32-3E398D28DD77}"/>
    <cellStyle name="Comma 88 4 2 2 2 2 2" xfId="50002" xr:uid="{78EE8329-D4B7-471C-8F9F-5FC6D06C17BD}"/>
    <cellStyle name="Comma 88 4 2 2 2 3" xfId="39536" xr:uid="{CEFE1301-33C8-4062-BAF1-389D058A1063}"/>
    <cellStyle name="Comma 88 4 2 2 3" xfId="23101" xr:uid="{6F91C604-81C1-4500-BFBF-941E24B87553}"/>
    <cellStyle name="Comma 88 4 2 2 3 2" xfId="44770" xr:uid="{32DF15E5-9AA6-487C-B635-BB06653981E2}"/>
    <cellStyle name="Comma 88 4 2 2 4" xfId="34304" xr:uid="{C6F0AB24-3495-4FD5-9707-CDC9817A1CD2}"/>
    <cellStyle name="Comma 88 4 2 3" xfId="16373" xr:uid="{7E9EC0BD-2D4B-42B1-845D-C2C6F8205D29}"/>
    <cellStyle name="Comma 88 4 2 3 2" xfId="26839" xr:uid="{16679226-D9BB-44ED-B61B-796188456EED}"/>
    <cellStyle name="Comma 88 4 2 3 2 2" xfId="48508" xr:uid="{1617A3DB-A427-4F6E-B76C-6B5351610D83}"/>
    <cellStyle name="Comma 88 4 2 3 3" xfId="38042" xr:uid="{B6B2CA41-8034-4A4B-AEF1-62D36668D2A8}"/>
    <cellStyle name="Comma 88 4 2 4" xfId="21607" xr:uid="{A36B14FB-2DF6-4E78-9EEB-80656A74A424}"/>
    <cellStyle name="Comma 88 4 2 4 2" xfId="43276" xr:uid="{BB587AC8-0EFE-422E-845D-5F1D29113761}"/>
    <cellStyle name="Comma 88 4 2 5" xfId="32810" xr:uid="{08F3DD33-F4C1-489D-8A70-2CE671BCEC82}"/>
    <cellStyle name="Comma 88 4 3" xfId="10390" xr:uid="{CFDF101D-4E8F-4394-9C97-ECA8E5ACBE0D}"/>
    <cellStyle name="Comma 88 4 3 2" xfId="15626" xr:uid="{99556E2F-92B5-482C-B388-0358CD17C738}"/>
    <cellStyle name="Comma 88 4 3 2 2" xfId="26092" xr:uid="{EA7728D0-DD50-4466-AA1F-12B585034E2E}"/>
    <cellStyle name="Comma 88 4 3 2 2 2" xfId="47761" xr:uid="{79465FA8-C710-4CD3-8FB1-6E1E4DCAED98}"/>
    <cellStyle name="Comma 88 4 3 2 3" xfId="37295" xr:uid="{209AC6A3-8E67-414A-89BF-A52DFF9F88E8}"/>
    <cellStyle name="Comma 88 4 3 3" xfId="20860" xr:uid="{32402D05-9694-4A82-A45D-B3ECC68AEE9D}"/>
    <cellStyle name="Comma 88 4 3 3 2" xfId="42529" xr:uid="{DAA456C2-40C0-46E3-8ECA-B01641891923}"/>
    <cellStyle name="Comma 88 4 3 4" xfId="32063" xr:uid="{FADE3282-B15D-4134-A41E-0E5FDC6E9176}"/>
    <cellStyle name="Comma 88 4 4" xfId="11884" xr:uid="{720EF784-5173-44C5-A85E-3877357BD825}"/>
    <cellStyle name="Comma 88 4 4 2" xfId="17120" xr:uid="{8298FDCD-1BD8-4778-BEE4-0D8364BF24B2}"/>
    <cellStyle name="Comma 88 4 4 2 2" xfId="27586" xr:uid="{F2E44A04-7598-4EA1-AB13-14A7B9034649}"/>
    <cellStyle name="Comma 88 4 4 2 2 2" xfId="49255" xr:uid="{879B8463-C4C5-4FCF-A143-4E69E32D99D9}"/>
    <cellStyle name="Comma 88 4 4 2 3" xfId="38789" xr:uid="{770C20E0-FA97-4C5A-AB33-2C1950575561}"/>
    <cellStyle name="Comma 88 4 4 3" xfId="22354" xr:uid="{8A272A53-338A-4DA4-A670-D28545B7138E}"/>
    <cellStyle name="Comma 88 4 4 3 2" xfId="44023" xr:uid="{D5B8FD96-1613-40AF-B7E3-044A56C35293}"/>
    <cellStyle name="Comma 88 4 4 4" xfId="33557" xr:uid="{D729FACA-6663-4251-9E1B-394A36E4EBB1}"/>
    <cellStyle name="Comma 88 4 5" xfId="14127" xr:uid="{5B2750F4-989B-48A1-B9CE-1B8917A58AF0}"/>
    <cellStyle name="Comma 88 4 5 2" xfId="19359" xr:uid="{20FAD7CC-AC9A-428E-825D-F2B6D1B50C99}"/>
    <cellStyle name="Comma 88 4 5 2 2" xfId="29825" xr:uid="{E5EB70C5-75DA-4046-BF76-7A71F1C10B12}"/>
    <cellStyle name="Comma 88 4 5 2 2 2" xfId="51494" xr:uid="{2EC76DFA-CFEC-4821-A7A6-CF88DAD8EE17}"/>
    <cellStyle name="Comma 88 4 5 2 3" xfId="41028" xr:uid="{AD08FE62-8E3C-43AA-AE55-E390819A9767}"/>
    <cellStyle name="Comma 88 4 5 3" xfId="24593" xr:uid="{166043FF-9086-417C-8EE8-953572891FE9}"/>
    <cellStyle name="Comma 88 4 5 3 2" xfId="46262" xr:uid="{BF3F945F-6AAB-4165-BAA9-C2D7750383EF}"/>
    <cellStyle name="Comma 88 4 5 4" xfId="35796" xr:uid="{02F0463B-78FA-412A-9296-73226A862F02}"/>
    <cellStyle name="Comma 88 4 6" xfId="14880" xr:uid="{47FCB062-BE39-4065-84FD-ADC762EC1E26}"/>
    <cellStyle name="Comma 88 4 6 2" xfId="25346" xr:uid="{737A0722-1917-481A-B834-4C297C53FC51}"/>
    <cellStyle name="Comma 88 4 6 2 2" xfId="47015" xr:uid="{7EEB8CF3-67E7-42F5-BBB4-7FA83AA66A52}"/>
    <cellStyle name="Comma 88 4 6 3" xfId="36549" xr:uid="{B8B733C3-65E4-4894-B3B6-96559E7D229C}"/>
    <cellStyle name="Comma 88 4 7" xfId="20114" xr:uid="{78619F9D-AF04-4EDA-8131-C48288290618}"/>
    <cellStyle name="Comma 88 4 7 2" xfId="41783" xr:uid="{6A37B99B-8493-4DED-B700-6A02F0B23BDF}"/>
    <cellStyle name="Comma 88 4 8" xfId="31317" xr:uid="{05E8EBC8-9179-4FD7-A681-E2B7FB81810D}"/>
    <cellStyle name="Comma 88 5" xfId="13385" xr:uid="{284915FD-F3BD-4E3C-8911-A3D9A7CFC70E}"/>
    <cellStyle name="Comma 88 5 2" xfId="18617" xr:uid="{9E55E029-BE76-4625-87B6-8D4452F2F0C5}"/>
    <cellStyle name="Comma 88 5 2 2" xfId="29083" xr:uid="{4C0043C2-D013-4448-BBA3-F409461A8E2F}"/>
    <cellStyle name="Comma 88 5 2 2 2" xfId="50752" xr:uid="{0C06311E-075A-451F-A9DA-5D376965F7A1}"/>
    <cellStyle name="Comma 88 5 2 3" xfId="40286" xr:uid="{220F2BA6-0CDD-4303-BE85-5B5457FAE55D}"/>
    <cellStyle name="Comma 88 5 3" xfId="23851" xr:uid="{7152F190-1950-42F7-A399-2866ADE81342}"/>
    <cellStyle name="Comma 88 5 3 2" xfId="45520" xr:uid="{53B52A0D-84B3-4025-8725-BC2D465E71A0}"/>
    <cellStyle name="Comma 88 5 4" xfId="35054" xr:uid="{81235215-4B3A-40A5-B01E-DD2BDEEA68CD}"/>
    <cellStyle name="Comma 88 6" xfId="30575" xr:uid="{032B89E9-6FD7-4CF5-A2D1-300ABA8FF92B}"/>
    <cellStyle name="Comma 89" xfId="409" xr:uid="{00000000-0005-0000-0000-00004C030000}"/>
    <cellStyle name="Comma 89 2" xfId="604" xr:uid="{00000000-0005-0000-0000-00004D030000}"/>
    <cellStyle name="Comma 89 2 2" xfId="9358" xr:uid="{00000000-0005-0000-0000-00004E030000}"/>
    <cellStyle name="Comma 89 2 2 2" xfId="10107" xr:uid="{97B86FB4-9CE8-4EE0-ACC9-0DC4A5E85BE6}"/>
    <cellStyle name="Comma 89 2 2 2 2" xfId="11616" xr:uid="{3FD9C1C5-0132-45B7-AF54-2AF756959E31}"/>
    <cellStyle name="Comma 89 2 2 2 2 2" xfId="13110" xr:uid="{D2CB784B-811C-46F5-80F5-03FBEBDD1C39}"/>
    <cellStyle name="Comma 89 2 2 2 2 2 2" xfId="18346" xr:uid="{93631017-9B36-4897-A32B-6B0ABB41874A}"/>
    <cellStyle name="Comma 89 2 2 2 2 2 2 2" xfId="28812" xr:uid="{27FD7DE8-AABE-4290-A34A-E4F340B4799A}"/>
    <cellStyle name="Comma 89 2 2 2 2 2 2 2 2" xfId="50481" xr:uid="{3C1643E3-2C4A-4ED5-8F3C-1B15BD9B3350}"/>
    <cellStyle name="Comma 89 2 2 2 2 2 2 3" xfId="40015" xr:uid="{67958643-AE72-4DAB-B3AB-83B708D6FD96}"/>
    <cellStyle name="Comma 89 2 2 2 2 2 3" xfId="23580" xr:uid="{ABB70709-AF69-4044-9BDC-E571633066F8}"/>
    <cellStyle name="Comma 89 2 2 2 2 2 3 2" xfId="45249" xr:uid="{550CEAC1-D7EB-433B-855F-0A535CE4BE7A}"/>
    <cellStyle name="Comma 89 2 2 2 2 2 4" xfId="34783" xr:uid="{A372E5EE-1E73-432F-A804-E26AF46BB75A}"/>
    <cellStyle name="Comma 89 2 2 2 2 3" xfId="16852" xr:uid="{37B2A786-E285-4F14-828C-F8622B67BD06}"/>
    <cellStyle name="Comma 89 2 2 2 2 3 2" xfId="27318" xr:uid="{1261C95B-6899-4C0C-A5B0-708D1B8C7519}"/>
    <cellStyle name="Comma 89 2 2 2 2 3 2 2" xfId="48987" xr:uid="{0A5632C7-B277-40DE-BCA8-259903480128}"/>
    <cellStyle name="Comma 89 2 2 2 2 3 3" xfId="38521" xr:uid="{780828C7-16B1-4A57-8984-A82571F0644E}"/>
    <cellStyle name="Comma 89 2 2 2 2 4" xfId="22086" xr:uid="{26C3AE64-ED9B-4EED-95DB-3E4E9694AB9A}"/>
    <cellStyle name="Comma 89 2 2 2 2 4 2" xfId="43755" xr:uid="{F0B71B34-650E-491B-B01D-46CD9B2B77C5}"/>
    <cellStyle name="Comma 89 2 2 2 2 5" xfId="33289" xr:uid="{9214A06E-7690-4AC1-946F-2DC6F8CCE977}"/>
    <cellStyle name="Comma 89 2 2 2 3" xfId="10869" xr:uid="{6BEF0880-CD08-4354-9322-593874EBF065}"/>
    <cellStyle name="Comma 89 2 2 2 3 2" xfId="16105" xr:uid="{54B3020D-4B75-4F1B-BEC0-16F115F1561A}"/>
    <cellStyle name="Comma 89 2 2 2 3 2 2" xfId="26571" xr:uid="{86877859-26E0-44C7-BCC1-A6EEA1B1F23B}"/>
    <cellStyle name="Comma 89 2 2 2 3 2 2 2" xfId="48240" xr:uid="{C08AB006-A1F4-45B6-B704-CF25C4296C60}"/>
    <cellStyle name="Comma 89 2 2 2 3 2 3" xfId="37774" xr:uid="{CFA5BD3C-8BB9-4729-A548-7DE42C280129}"/>
    <cellStyle name="Comma 89 2 2 2 3 3" xfId="21339" xr:uid="{E007189B-CD93-44B5-B05E-053D08022F4B}"/>
    <cellStyle name="Comma 89 2 2 2 3 3 2" xfId="43008" xr:uid="{8EDFB501-CF2A-42E0-A43F-C8D33B24C2B9}"/>
    <cellStyle name="Comma 89 2 2 2 3 4" xfId="32542" xr:uid="{F2BFF66E-DCE6-4D7E-BA9A-3AD9E40AB56C}"/>
    <cellStyle name="Comma 89 2 2 2 4" xfId="12363" xr:uid="{4CC82BDD-6CF1-406D-AC42-0BEBCA294A81}"/>
    <cellStyle name="Comma 89 2 2 2 4 2" xfId="17599" xr:uid="{FA8AC9C2-A5F8-4D11-A0C1-83E8A47252A8}"/>
    <cellStyle name="Comma 89 2 2 2 4 2 2" xfId="28065" xr:uid="{B4B952DD-5ACC-49C9-B900-1E160E8072A7}"/>
    <cellStyle name="Comma 89 2 2 2 4 2 2 2" xfId="49734" xr:uid="{6746AFC0-DC05-47EE-A7B4-9097DBAC1F8D}"/>
    <cellStyle name="Comma 89 2 2 2 4 2 3" xfId="39268" xr:uid="{53F9BD05-4CBB-4785-A041-734A74CD19DF}"/>
    <cellStyle name="Comma 89 2 2 2 4 3" xfId="22833" xr:uid="{9A2CC5FE-C323-4327-AF3D-4BCE5D179565}"/>
    <cellStyle name="Comma 89 2 2 2 4 3 2" xfId="44502" xr:uid="{A4D74A0B-B3CC-492A-97E5-1B1ED98BB846}"/>
    <cellStyle name="Comma 89 2 2 2 4 4" xfId="34036" xr:uid="{A71B9376-5118-47C9-AF1E-C2B8948CD51D}"/>
    <cellStyle name="Comma 89 2 2 2 5" xfId="14606" xr:uid="{BB6B6473-F192-45BF-AB71-09C5059388C5}"/>
    <cellStyle name="Comma 89 2 2 2 5 2" xfId="19838" xr:uid="{58BD3A85-6AA2-46D4-87DB-5B7FF30A9910}"/>
    <cellStyle name="Comma 89 2 2 2 5 2 2" xfId="30304" xr:uid="{6AF6A169-0F0B-4827-943D-BEFCBDC73CA3}"/>
    <cellStyle name="Comma 89 2 2 2 5 2 2 2" xfId="51973" xr:uid="{3B4C0D7E-300F-46EA-A942-3CAB61FECE80}"/>
    <cellStyle name="Comma 89 2 2 2 5 2 3" xfId="41507" xr:uid="{2C65A893-A756-472C-8BC0-E0B4EB66A3B9}"/>
    <cellStyle name="Comma 89 2 2 2 5 3" xfId="25072" xr:uid="{E0A96402-7731-431C-BBEA-6B75FE92CC17}"/>
    <cellStyle name="Comma 89 2 2 2 5 3 2" xfId="46741" xr:uid="{826E25FA-AC38-42BF-A304-F7361BF4A9F4}"/>
    <cellStyle name="Comma 89 2 2 2 5 4" xfId="36275" xr:uid="{5D91091B-9D39-4F3F-A13F-C3F152FC4B24}"/>
    <cellStyle name="Comma 89 2 2 2 6" xfId="15359" xr:uid="{BD48737F-5E2B-4EDD-A44C-F1C90CCEEF24}"/>
    <cellStyle name="Comma 89 2 2 2 6 2" xfId="25825" xr:uid="{C3CDAF23-20E5-43AA-962D-0E6FC6465113}"/>
    <cellStyle name="Comma 89 2 2 2 6 2 2" xfId="47494" xr:uid="{FD58ECE0-0EFD-44C7-8315-B4BD7847C403}"/>
    <cellStyle name="Comma 89 2 2 2 6 3" xfId="37028" xr:uid="{02B6E710-6AD4-4151-B9A0-1F5DDC1616E2}"/>
    <cellStyle name="Comma 89 2 2 2 7" xfId="20593" xr:uid="{25EBC802-C305-4C9F-8E88-6DFB1FB33CAF}"/>
    <cellStyle name="Comma 89 2 2 2 7 2" xfId="42262" xr:uid="{994AFFD3-F0C8-4CB6-8CB0-7521515B2C27}"/>
    <cellStyle name="Comma 89 2 2 2 8" xfId="31796" xr:uid="{2EECC094-8529-468D-80F9-C9D1B251DD9C}"/>
    <cellStyle name="Comma 89 2 2 3" xfId="13861" xr:uid="{3A66A4FD-CDF8-405D-8C07-462BDD4F2592}"/>
    <cellStyle name="Comma 89 2 2 3 2" xfId="19093" xr:uid="{818A202F-EA83-485D-A0C4-7ED487B3B996}"/>
    <cellStyle name="Comma 89 2 2 3 2 2" xfId="29559" xr:uid="{D4DB2E2E-5801-4D6C-95BE-702009F4B7A0}"/>
    <cellStyle name="Comma 89 2 2 3 2 2 2" xfId="51228" xr:uid="{B0A2F875-E120-4CE5-AAC5-990207B03031}"/>
    <cellStyle name="Comma 89 2 2 3 2 3" xfId="40762" xr:uid="{9CCD3EF7-FB78-460F-95BC-1E6DC28A33B0}"/>
    <cellStyle name="Comma 89 2 2 3 3" xfId="24327" xr:uid="{B0128DE4-6038-4DDD-B2C6-03EAB5C5E7C4}"/>
    <cellStyle name="Comma 89 2 2 3 3 2" xfId="45996" xr:uid="{6C6BC8DF-83BF-46D5-9117-B0BD7F678148}"/>
    <cellStyle name="Comma 89 2 2 3 4" xfId="35530" xr:uid="{86996807-28DA-4450-9722-3E4D9F443532}"/>
    <cellStyle name="Comma 89 2 2 4" xfId="31051" xr:uid="{F958D279-FCE2-44D8-AA5C-6CCBACF50E17}"/>
    <cellStyle name="Comma 89 2 3" xfId="9733" xr:uid="{148B2E58-8F89-4B91-AFFB-A35F4D3EB200}"/>
    <cellStyle name="Comma 89 2 3 2" xfId="11242" xr:uid="{B497EB9F-D4F5-4C7A-ACC6-399E4E45B60E}"/>
    <cellStyle name="Comma 89 2 3 2 2" xfId="12736" xr:uid="{4F0D1E89-2F85-4FC5-BB64-408023B7723B}"/>
    <cellStyle name="Comma 89 2 3 2 2 2" xfId="17972" xr:uid="{C9107581-B2CB-43AC-84DF-9E1FFE2E8C51}"/>
    <cellStyle name="Comma 89 2 3 2 2 2 2" xfId="28438" xr:uid="{CE0B5B0A-51A6-42FD-B006-6C5470512B81}"/>
    <cellStyle name="Comma 89 2 3 2 2 2 2 2" xfId="50107" xr:uid="{D3286740-E76B-4DE6-A239-4E2F3ADA591B}"/>
    <cellStyle name="Comma 89 2 3 2 2 2 3" xfId="39641" xr:uid="{A19F9B28-044A-45BA-A47A-ED6507B58F2C}"/>
    <cellStyle name="Comma 89 2 3 2 2 3" xfId="23206" xr:uid="{E2CA1BCE-5087-4A32-9DA1-AADD9AA7EB44}"/>
    <cellStyle name="Comma 89 2 3 2 2 3 2" xfId="44875" xr:uid="{A0251B2C-19F6-4071-B001-63BFC1684249}"/>
    <cellStyle name="Comma 89 2 3 2 2 4" xfId="34409" xr:uid="{004F0DD6-A19E-4025-872F-61C683B903CE}"/>
    <cellStyle name="Comma 89 2 3 2 3" xfId="16478" xr:uid="{6336A31B-164A-47ED-A1FF-5D06A2E05EDD}"/>
    <cellStyle name="Comma 89 2 3 2 3 2" xfId="26944" xr:uid="{D8869A33-2764-43CD-9BD3-D0C7090C6CC7}"/>
    <cellStyle name="Comma 89 2 3 2 3 2 2" xfId="48613" xr:uid="{ACDC04CA-224C-4B15-B4B1-E2CA841A043A}"/>
    <cellStyle name="Comma 89 2 3 2 3 3" xfId="38147" xr:uid="{EA4B41FF-564B-40A3-845F-3EDAF727DEFB}"/>
    <cellStyle name="Comma 89 2 3 2 4" xfId="21712" xr:uid="{AB3BE92F-79A2-4C4D-9FE1-57D64C818933}"/>
    <cellStyle name="Comma 89 2 3 2 4 2" xfId="43381" xr:uid="{80C3A6F4-90C1-4F22-A17A-FED6437C83EE}"/>
    <cellStyle name="Comma 89 2 3 2 5" xfId="32915" xr:uid="{14DA9275-F9DF-4C3F-BB69-2426C4E4F366}"/>
    <cellStyle name="Comma 89 2 3 3" xfId="10495" xr:uid="{950E0846-F797-4966-875C-4841204DC823}"/>
    <cellStyle name="Comma 89 2 3 3 2" xfId="15731" xr:uid="{022E2894-82B0-4AA1-8086-87D7725D6F63}"/>
    <cellStyle name="Comma 89 2 3 3 2 2" xfId="26197" xr:uid="{4F832E04-BA0D-46E6-9AF3-DBE26A7814DF}"/>
    <cellStyle name="Comma 89 2 3 3 2 2 2" xfId="47866" xr:uid="{AC36E272-56A9-4595-A7F3-F748AA9CD025}"/>
    <cellStyle name="Comma 89 2 3 3 2 3" xfId="37400" xr:uid="{94006555-CF9B-4F37-ABE7-57D75F6FB1F2}"/>
    <cellStyle name="Comma 89 2 3 3 3" xfId="20965" xr:uid="{5128925F-DB7E-412E-A25E-525FAD573E87}"/>
    <cellStyle name="Comma 89 2 3 3 3 2" xfId="42634" xr:uid="{C0F868F9-4690-498B-A653-1B54F956412B}"/>
    <cellStyle name="Comma 89 2 3 3 4" xfId="32168" xr:uid="{9A1048B1-5075-43E2-9E29-2F4A20A98D1A}"/>
    <cellStyle name="Comma 89 2 3 4" xfId="11989" xr:uid="{F85033ED-3E2B-425C-81A9-D55CE76073C2}"/>
    <cellStyle name="Comma 89 2 3 4 2" xfId="17225" xr:uid="{C15777FD-F78A-4664-B23A-47131AB8F459}"/>
    <cellStyle name="Comma 89 2 3 4 2 2" xfId="27691" xr:uid="{221C6B35-961C-4D0F-88BB-8FA345739EAB}"/>
    <cellStyle name="Comma 89 2 3 4 2 2 2" xfId="49360" xr:uid="{0DF8403F-4BB0-4054-89C5-1D1D63B8CE22}"/>
    <cellStyle name="Comma 89 2 3 4 2 3" xfId="38894" xr:uid="{918B14BC-8E70-46DC-A23F-27061C139859}"/>
    <cellStyle name="Comma 89 2 3 4 3" xfId="22459" xr:uid="{9F1C3D27-FA17-4F14-B46D-B0F8A3886CF9}"/>
    <cellStyle name="Comma 89 2 3 4 3 2" xfId="44128" xr:uid="{5838B4D2-8211-40A0-AA26-A49F7A614E23}"/>
    <cellStyle name="Comma 89 2 3 4 4" xfId="33662" xr:uid="{EB106F61-53DC-41A7-A008-1DEACEAA8360}"/>
    <cellStyle name="Comma 89 2 3 5" xfId="14232" xr:uid="{F6987B90-E275-4D76-833E-2B75BCD4E240}"/>
    <cellStyle name="Comma 89 2 3 5 2" xfId="19464" xr:uid="{D95A7DA8-195D-4058-BBD7-35E6F6070999}"/>
    <cellStyle name="Comma 89 2 3 5 2 2" xfId="29930" xr:uid="{356FAC4D-24D9-4215-BFE0-DB37CE78F82B}"/>
    <cellStyle name="Comma 89 2 3 5 2 2 2" xfId="51599" xr:uid="{8B2FE63D-1332-4885-8A90-7DB83F452295}"/>
    <cellStyle name="Comma 89 2 3 5 2 3" xfId="41133" xr:uid="{832A6A51-EB14-4EF8-9A29-6A1BBEC1BD5C}"/>
    <cellStyle name="Comma 89 2 3 5 3" xfId="24698" xr:uid="{1A1FFD2F-F543-4C5E-988B-F36BD9DA861A}"/>
    <cellStyle name="Comma 89 2 3 5 3 2" xfId="46367" xr:uid="{C94A1C7C-ECC8-41C5-A6EC-0D6A763947EC}"/>
    <cellStyle name="Comma 89 2 3 5 4" xfId="35901" xr:uid="{09DB7925-121A-445D-9EE5-3DA4AA725529}"/>
    <cellStyle name="Comma 89 2 3 6" xfId="14985" xr:uid="{5B817A09-8F90-48FE-9267-2DB0B6B85A3E}"/>
    <cellStyle name="Comma 89 2 3 6 2" xfId="25451" xr:uid="{5A901308-D4E3-47BB-AAF0-620FD1868ACD}"/>
    <cellStyle name="Comma 89 2 3 6 2 2" xfId="47120" xr:uid="{E08B0C28-6B63-4F0F-A463-7E73AF6ABC96}"/>
    <cellStyle name="Comma 89 2 3 6 3" xfId="36654" xr:uid="{7568AFBC-B8D5-46E5-974C-C5F8216B8869}"/>
    <cellStyle name="Comma 89 2 3 7" xfId="20219" xr:uid="{76A0DD94-D2B5-4ED4-8390-D2CA673C2D2C}"/>
    <cellStyle name="Comma 89 2 3 7 2" xfId="41888" xr:uid="{C604695F-A34C-47D7-9197-FB27C1FBB2EC}"/>
    <cellStyle name="Comma 89 2 3 8" xfId="31422" xr:uid="{1D63C50D-8A2C-432B-AB5A-77FDB6251256}"/>
    <cellStyle name="Comma 89 2 4" xfId="13490" xr:uid="{773829FF-FBC1-47E6-BD18-79BD44B7FF29}"/>
    <cellStyle name="Comma 89 2 4 2" xfId="18722" xr:uid="{1C9D7919-3239-4949-A8A8-1A98B613EB6D}"/>
    <cellStyle name="Comma 89 2 4 2 2" xfId="29188" xr:uid="{CF9DAA66-F109-41D6-B225-4510338D870A}"/>
    <cellStyle name="Comma 89 2 4 2 2 2" xfId="50857" xr:uid="{6C1B6FF4-6FCA-4B27-B477-308F86FC7E37}"/>
    <cellStyle name="Comma 89 2 4 2 3" xfId="40391" xr:uid="{38947922-525D-4A12-850B-330C49C5A9A6}"/>
    <cellStyle name="Comma 89 2 4 3" xfId="23956" xr:uid="{06FA0C6B-B41B-4BEE-AC58-5C5AA0717FF9}"/>
    <cellStyle name="Comma 89 2 4 3 2" xfId="45625" xr:uid="{C0053513-2222-4CC2-8DC1-A6FCBEBE458A}"/>
    <cellStyle name="Comma 89 2 4 4" xfId="35159" xr:uid="{7CC0B6D7-AFE8-464C-AA7D-04E8FD518E15}"/>
    <cellStyle name="Comma 89 2 5" xfId="30680" xr:uid="{C4D98F5E-5CAA-447B-A2B5-825ECA999ECC}"/>
    <cellStyle name="Comma 89 3" xfId="9258" xr:uid="{00000000-0005-0000-0000-00004F030000}"/>
    <cellStyle name="Comma 89 3 2" xfId="10007" xr:uid="{1523DE67-F779-4CB1-A8B4-201BA76DB3E0}"/>
    <cellStyle name="Comma 89 3 2 2" xfId="11516" xr:uid="{A7FED2F2-BCCD-4CAD-B3F7-3B17AD50C0ED}"/>
    <cellStyle name="Comma 89 3 2 2 2" xfId="13010" xr:uid="{578AE4CF-C33B-40B4-9051-F9F05171FB26}"/>
    <cellStyle name="Comma 89 3 2 2 2 2" xfId="18246" xr:uid="{1F52F814-0AAF-4D44-B4F4-BFCB5497C422}"/>
    <cellStyle name="Comma 89 3 2 2 2 2 2" xfId="28712" xr:uid="{7AF36808-E3AE-4033-9122-D13F452C31D1}"/>
    <cellStyle name="Comma 89 3 2 2 2 2 2 2" xfId="50381" xr:uid="{F9806D12-9234-436B-B573-9BE60EBEDB32}"/>
    <cellStyle name="Comma 89 3 2 2 2 2 3" xfId="39915" xr:uid="{649907F3-B9C4-4B9A-A2A5-8CE3DCBDF514}"/>
    <cellStyle name="Comma 89 3 2 2 2 3" xfId="23480" xr:uid="{66CE0FAD-7681-4243-A8BD-BB009DB6B791}"/>
    <cellStyle name="Comma 89 3 2 2 2 3 2" xfId="45149" xr:uid="{A110744B-D9BE-4160-922B-B694D1C0D922}"/>
    <cellStyle name="Comma 89 3 2 2 2 4" xfId="34683" xr:uid="{8780B0A1-52F1-4233-8175-810CE341CB0A}"/>
    <cellStyle name="Comma 89 3 2 2 3" xfId="16752" xr:uid="{F124C9F2-AE34-4A6A-98B1-AF3BFCEA3C76}"/>
    <cellStyle name="Comma 89 3 2 2 3 2" xfId="27218" xr:uid="{8AD4D29A-5563-4F75-BE55-AFDF80875240}"/>
    <cellStyle name="Comma 89 3 2 2 3 2 2" xfId="48887" xr:uid="{AED3D5F1-5B85-41DC-A9D2-2B6EEB3ABE2B}"/>
    <cellStyle name="Comma 89 3 2 2 3 3" xfId="38421" xr:uid="{47FE63BE-03F1-49E7-9076-7BC4E6E5D1A1}"/>
    <cellStyle name="Comma 89 3 2 2 4" xfId="21986" xr:uid="{2E329CB5-CCE5-4FAD-BFFA-CEAFE3DFF01F}"/>
    <cellStyle name="Comma 89 3 2 2 4 2" xfId="43655" xr:uid="{7B436F30-5F22-49D5-8AE1-F98ABE211E23}"/>
    <cellStyle name="Comma 89 3 2 2 5" xfId="33189" xr:uid="{2A82E7BC-3A3F-40A8-B7B4-137AAD6C39FA}"/>
    <cellStyle name="Comma 89 3 2 3" xfId="10769" xr:uid="{5ABA720B-BFB9-4746-A68A-33EF7DF9402E}"/>
    <cellStyle name="Comma 89 3 2 3 2" xfId="16005" xr:uid="{0894060B-E1BE-4316-8DCA-213670B7FC74}"/>
    <cellStyle name="Comma 89 3 2 3 2 2" xfId="26471" xr:uid="{2000D106-E1FB-4659-B2AC-972320DFEBD4}"/>
    <cellStyle name="Comma 89 3 2 3 2 2 2" xfId="48140" xr:uid="{C6C86184-470A-4E75-B011-D6204F3CB4B8}"/>
    <cellStyle name="Comma 89 3 2 3 2 3" xfId="37674" xr:uid="{B893A1CD-8E43-4CB9-BB43-84C17D92F28B}"/>
    <cellStyle name="Comma 89 3 2 3 3" xfId="21239" xr:uid="{B223B3D9-590B-4826-A7FA-736F401D715A}"/>
    <cellStyle name="Comma 89 3 2 3 3 2" xfId="42908" xr:uid="{6EAB56C5-6D12-444E-A635-4D907447EC19}"/>
    <cellStyle name="Comma 89 3 2 3 4" xfId="32442" xr:uid="{4BC888DE-874E-4517-9497-5F9C22D4F0B1}"/>
    <cellStyle name="Comma 89 3 2 4" xfId="12263" xr:uid="{F9D4AF20-73CB-42FC-9841-155E06B7335D}"/>
    <cellStyle name="Comma 89 3 2 4 2" xfId="17499" xr:uid="{C449CE8C-55A3-4F15-A792-775C73CA426B}"/>
    <cellStyle name="Comma 89 3 2 4 2 2" xfId="27965" xr:uid="{2E8CF783-E591-40FB-B8B1-87C128F87FC3}"/>
    <cellStyle name="Comma 89 3 2 4 2 2 2" xfId="49634" xr:uid="{30A6768C-2E40-498B-AC74-A71F529B13A2}"/>
    <cellStyle name="Comma 89 3 2 4 2 3" xfId="39168" xr:uid="{AAE6C7C0-7BBC-4480-B701-AF85E2E0609D}"/>
    <cellStyle name="Comma 89 3 2 4 3" xfId="22733" xr:uid="{AA08BFFA-D976-49F3-973D-506BC622D2D6}"/>
    <cellStyle name="Comma 89 3 2 4 3 2" xfId="44402" xr:uid="{E537C298-2C06-4196-87D0-5B53A0D8666F}"/>
    <cellStyle name="Comma 89 3 2 4 4" xfId="33936" xr:uid="{6882520D-5961-4973-937B-C49534A06619}"/>
    <cellStyle name="Comma 89 3 2 5" xfId="14506" xr:uid="{16B4CC90-6C78-4C05-BCE0-D1D48A9F679E}"/>
    <cellStyle name="Comma 89 3 2 5 2" xfId="19738" xr:uid="{651DD800-DD20-4A1F-AF97-CFFE8FF168CB}"/>
    <cellStyle name="Comma 89 3 2 5 2 2" xfId="30204" xr:uid="{725AAB56-65F3-42A8-B03A-240B97A8FDDE}"/>
    <cellStyle name="Comma 89 3 2 5 2 2 2" xfId="51873" xr:uid="{A46D0631-A8A3-4A10-8F51-BD8BB7115978}"/>
    <cellStyle name="Comma 89 3 2 5 2 3" xfId="41407" xr:uid="{C6363631-C23C-484C-8574-D095752099DE}"/>
    <cellStyle name="Comma 89 3 2 5 3" xfId="24972" xr:uid="{AD901AFE-3398-4A96-B6FF-27DE1E7D3EC0}"/>
    <cellStyle name="Comma 89 3 2 5 3 2" xfId="46641" xr:uid="{12C57121-B88D-43E8-8BE8-6AB0A330AE81}"/>
    <cellStyle name="Comma 89 3 2 5 4" xfId="36175" xr:uid="{FE2EBB26-4493-4A8C-AB3E-696A6BC69051}"/>
    <cellStyle name="Comma 89 3 2 6" xfId="15259" xr:uid="{B9B71123-D7A9-4237-95EE-F45D1032A341}"/>
    <cellStyle name="Comma 89 3 2 6 2" xfId="25725" xr:uid="{15A0C0F8-74DC-4FFD-8DA3-01E14E247C66}"/>
    <cellStyle name="Comma 89 3 2 6 2 2" xfId="47394" xr:uid="{75773928-39E1-4E31-94F0-246DDBFB3618}"/>
    <cellStyle name="Comma 89 3 2 6 3" xfId="36928" xr:uid="{52996982-FC26-4868-A966-7D7343278E3F}"/>
    <cellStyle name="Comma 89 3 2 7" xfId="20493" xr:uid="{D01B12E4-7F23-4CC3-8169-9CC2D6F3EC5E}"/>
    <cellStyle name="Comma 89 3 2 7 2" xfId="42162" xr:uid="{283371AB-686C-4D56-B09C-43C237F67FED}"/>
    <cellStyle name="Comma 89 3 2 8" xfId="31696" xr:uid="{3978E3DF-53AE-4B7E-92A6-289C759CC614}"/>
    <cellStyle name="Comma 89 3 3" xfId="13761" xr:uid="{AF96554B-32B6-41E3-AB89-C48902F3E1B3}"/>
    <cellStyle name="Comma 89 3 3 2" xfId="18993" xr:uid="{B792B9CB-445D-44E0-A3FF-BE101624B90F}"/>
    <cellStyle name="Comma 89 3 3 2 2" xfId="29459" xr:uid="{402FF28A-5F5C-47F0-B9DB-76EC741637CD}"/>
    <cellStyle name="Comma 89 3 3 2 2 2" xfId="51128" xr:uid="{E6FFE22C-037D-4A2A-A6E5-B7ADA4825E01}"/>
    <cellStyle name="Comma 89 3 3 2 3" xfId="40662" xr:uid="{849DA3EE-3B1C-44DD-B269-615AE7C7FEB2}"/>
    <cellStyle name="Comma 89 3 3 3" xfId="24227" xr:uid="{ECAE64A5-6A6D-4BCF-BB4A-1E9E103A0A65}"/>
    <cellStyle name="Comma 89 3 3 3 2" xfId="45896" xr:uid="{5A4A0094-DE86-492C-B05E-12A44FBF8E5E}"/>
    <cellStyle name="Comma 89 3 3 4" xfId="35430" xr:uid="{3848A3B6-63CE-422B-9127-A81E60F2D6B0}"/>
    <cellStyle name="Comma 89 3 4" xfId="30951" xr:uid="{906BF1F4-0645-43B2-A122-43A78C9A8537}"/>
    <cellStyle name="Comma 89 4" xfId="9633" xr:uid="{37852D98-7C83-47F8-9617-AFBEBDF54490}"/>
    <cellStyle name="Comma 89 4 2" xfId="11142" xr:uid="{BA29B503-0845-42A4-9897-9CA5582D6343}"/>
    <cellStyle name="Comma 89 4 2 2" xfId="12636" xr:uid="{E8369FCA-3372-4C82-871C-77D336BF365C}"/>
    <cellStyle name="Comma 89 4 2 2 2" xfId="17872" xr:uid="{BBD8AC26-91AD-4F88-8D7D-885D4597FD2B}"/>
    <cellStyle name="Comma 89 4 2 2 2 2" xfId="28338" xr:uid="{287D93D7-C4BB-48F9-AE7D-D1E7E0C5E6C6}"/>
    <cellStyle name="Comma 89 4 2 2 2 2 2" xfId="50007" xr:uid="{D2E2A0B2-A0EE-4350-977A-322FDB5AC5B7}"/>
    <cellStyle name="Comma 89 4 2 2 2 3" xfId="39541" xr:uid="{44436443-7308-4AF3-A0A4-3137640EC6B0}"/>
    <cellStyle name="Comma 89 4 2 2 3" xfId="23106" xr:uid="{01431D62-AD63-49A2-8978-4B89F23BF44A}"/>
    <cellStyle name="Comma 89 4 2 2 3 2" xfId="44775" xr:uid="{B88E6F33-17B2-4CB3-85B9-9B276BA4C5E2}"/>
    <cellStyle name="Comma 89 4 2 2 4" xfId="34309" xr:uid="{0C685F5C-330A-436E-A4A3-00E4CED1E0BF}"/>
    <cellStyle name="Comma 89 4 2 3" xfId="16378" xr:uid="{D9A4FDB7-4E41-40E4-954D-5E3662898E42}"/>
    <cellStyle name="Comma 89 4 2 3 2" xfId="26844" xr:uid="{8FE30032-FCFF-4678-A7A3-F0D0D7E6B33C}"/>
    <cellStyle name="Comma 89 4 2 3 2 2" xfId="48513" xr:uid="{90A64309-7D95-4E7C-8F57-B7C297121D28}"/>
    <cellStyle name="Comma 89 4 2 3 3" xfId="38047" xr:uid="{FFCB9ED7-F9CC-4D41-94DE-BAB6A214D675}"/>
    <cellStyle name="Comma 89 4 2 4" xfId="21612" xr:uid="{7024FCD9-A808-48F0-86DB-0E8BD7D9FFB6}"/>
    <cellStyle name="Comma 89 4 2 4 2" xfId="43281" xr:uid="{9180C4B7-80C2-44E9-AB4A-0105D96DF6EB}"/>
    <cellStyle name="Comma 89 4 2 5" xfId="32815" xr:uid="{FEF7C757-1FC4-4CC6-941E-7C7F03EBF292}"/>
    <cellStyle name="Comma 89 4 3" xfId="10395" xr:uid="{3661CA81-3CE6-4798-8B9C-7CB6B1FB7295}"/>
    <cellStyle name="Comma 89 4 3 2" xfId="15631" xr:uid="{D997E9CD-8AD7-4D25-92AF-03F5ABCDBA34}"/>
    <cellStyle name="Comma 89 4 3 2 2" xfId="26097" xr:uid="{6EBB6831-FB92-4811-83EB-FAF5A04A7A00}"/>
    <cellStyle name="Comma 89 4 3 2 2 2" xfId="47766" xr:uid="{5495F347-22F7-46A0-AFA8-F20602DACB3C}"/>
    <cellStyle name="Comma 89 4 3 2 3" xfId="37300" xr:uid="{6A79B920-D62F-49DA-B914-F13AFE5AA804}"/>
    <cellStyle name="Comma 89 4 3 3" xfId="20865" xr:uid="{841E388F-935B-4366-B433-1A29ADBAD886}"/>
    <cellStyle name="Comma 89 4 3 3 2" xfId="42534" xr:uid="{8A370EC9-4EDB-4D5B-B609-40E82F3CE9D4}"/>
    <cellStyle name="Comma 89 4 3 4" xfId="32068" xr:uid="{D720F724-89CE-4BE6-90AE-EA88EA9A543C}"/>
    <cellStyle name="Comma 89 4 4" xfId="11889" xr:uid="{A2B2D7A0-7A16-4DF4-8282-7E9F3662D894}"/>
    <cellStyle name="Comma 89 4 4 2" xfId="17125" xr:uid="{140F0BA0-3B76-4248-8C54-75D4507B6294}"/>
    <cellStyle name="Comma 89 4 4 2 2" xfId="27591" xr:uid="{91961752-5F50-46CD-B9BC-33D8AC8ED7F1}"/>
    <cellStyle name="Comma 89 4 4 2 2 2" xfId="49260" xr:uid="{99EF8B5A-25C8-4F3D-84CB-716ECB9B9921}"/>
    <cellStyle name="Comma 89 4 4 2 3" xfId="38794" xr:uid="{9C14325F-95AD-44AE-971E-55A44B9F0A61}"/>
    <cellStyle name="Comma 89 4 4 3" xfId="22359" xr:uid="{074F9331-CA55-4600-AC33-70DF613BA1CF}"/>
    <cellStyle name="Comma 89 4 4 3 2" xfId="44028" xr:uid="{7F1217CB-F4F2-4E98-A5C3-48E0137F5C40}"/>
    <cellStyle name="Comma 89 4 4 4" xfId="33562" xr:uid="{3D7531D4-BD71-426F-8A13-8A727B2A86EC}"/>
    <cellStyle name="Comma 89 4 5" xfId="14132" xr:uid="{52C2B466-0270-48C7-B5EC-E09A4DCB3B77}"/>
    <cellStyle name="Comma 89 4 5 2" xfId="19364" xr:uid="{321F1D88-E60E-4C65-98BA-A10CD75EF0EC}"/>
    <cellStyle name="Comma 89 4 5 2 2" xfId="29830" xr:uid="{30D65676-5BFC-4A2D-A916-E44D57DF74CA}"/>
    <cellStyle name="Comma 89 4 5 2 2 2" xfId="51499" xr:uid="{F771F3FA-AA9C-407B-8A32-662FB1736535}"/>
    <cellStyle name="Comma 89 4 5 2 3" xfId="41033" xr:uid="{05D91E67-5157-42EA-8E84-749239C3C253}"/>
    <cellStyle name="Comma 89 4 5 3" xfId="24598" xr:uid="{9B3E140C-B33C-4AA7-BDD0-315878476AE9}"/>
    <cellStyle name="Comma 89 4 5 3 2" xfId="46267" xr:uid="{F6983559-B9C1-4064-A1E1-30C37FADE11B}"/>
    <cellStyle name="Comma 89 4 5 4" xfId="35801" xr:uid="{698D0CE2-A9EA-4058-BE01-946CE774F552}"/>
    <cellStyle name="Comma 89 4 6" xfId="14885" xr:uid="{4E560BE1-5349-46A4-B324-5372B4320990}"/>
    <cellStyle name="Comma 89 4 6 2" xfId="25351" xr:uid="{085DA6A7-E1F9-455E-AC32-8C2D52998BE7}"/>
    <cellStyle name="Comma 89 4 6 2 2" xfId="47020" xr:uid="{4EA868CF-12E7-4CBE-9A30-52F27CA30B84}"/>
    <cellStyle name="Comma 89 4 6 3" xfId="36554" xr:uid="{A8B889AC-88A1-445D-A2CF-D18603176310}"/>
    <cellStyle name="Comma 89 4 7" xfId="20119" xr:uid="{DE1C7B60-60BC-4F60-B328-0657973CF14F}"/>
    <cellStyle name="Comma 89 4 7 2" xfId="41788" xr:uid="{674624D5-EECF-4A05-8F05-50952ABAA343}"/>
    <cellStyle name="Comma 89 4 8" xfId="31322" xr:uid="{DBAAF6D7-CC28-4EB7-AF3B-6A0926038CC4}"/>
    <cellStyle name="Comma 89 5" xfId="13390" xr:uid="{26014965-4CE6-4F9B-BEF3-F44F2DCB6D6E}"/>
    <cellStyle name="Comma 89 5 2" xfId="18622" xr:uid="{BA9A3D47-7036-436F-8FBC-126F8FB13F12}"/>
    <cellStyle name="Comma 89 5 2 2" xfId="29088" xr:uid="{D142DB50-2AF6-4D5D-B9AE-EC093B292748}"/>
    <cellStyle name="Comma 89 5 2 2 2" xfId="50757" xr:uid="{A3EE30DF-9910-4588-A93A-F696CE0C2764}"/>
    <cellStyle name="Comma 89 5 2 3" xfId="40291" xr:uid="{F7DB4403-C84A-4483-A6EC-BF3B127B5CBB}"/>
    <cellStyle name="Comma 89 5 3" xfId="23856" xr:uid="{98CF0DBF-7CCE-429F-BB50-F4B6638F6F9F}"/>
    <cellStyle name="Comma 89 5 3 2" xfId="45525" xr:uid="{8FC14324-EBC0-4243-9BD5-7F68D85D9BD4}"/>
    <cellStyle name="Comma 89 5 4" xfId="35059" xr:uid="{42CF1CA3-A9E0-46CD-B1FC-784803CDF8E9}"/>
    <cellStyle name="Comma 89 6" xfId="30580" xr:uid="{0FF1EDC5-4AA1-4CCA-BF57-609A3C9B9B58}"/>
    <cellStyle name="Comma 9" xfId="115" xr:uid="{00000000-0005-0000-0000-000050030000}"/>
    <cellStyle name="Comma 9 2" xfId="456" xr:uid="{00000000-0005-0000-0000-000051030000}"/>
    <cellStyle name="Comma 9 2 2" xfId="9286" xr:uid="{00000000-0005-0000-0000-000052030000}"/>
    <cellStyle name="Comma 9 2 2 2" xfId="10035" xr:uid="{15886D0B-F67F-4084-B7FF-53A8695B89FA}"/>
    <cellStyle name="Comma 9 2 2 2 2" xfId="11544" xr:uid="{41AE5B57-92C5-4D3E-8381-25096CA7214B}"/>
    <cellStyle name="Comma 9 2 2 2 2 2" xfId="13038" xr:uid="{48ABE729-54E1-433D-B6E4-3D24C38BC305}"/>
    <cellStyle name="Comma 9 2 2 2 2 2 2" xfId="18274" xr:uid="{5C108B8E-AE0C-4D2E-8B79-AE8FCBAECC7D}"/>
    <cellStyle name="Comma 9 2 2 2 2 2 2 2" xfId="28740" xr:uid="{62B6BBA3-8B7D-4B43-9D4A-117B34DFFE54}"/>
    <cellStyle name="Comma 9 2 2 2 2 2 2 2 2" xfId="50409" xr:uid="{096BA3FB-6AA3-4827-9DF9-BF1B78648F14}"/>
    <cellStyle name="Comma 9 2 2 2 2 2 2 3" xfId="39943" xr:uid="{DAAD3799-F951-4379-B68F-ADEEEC67C352}"/>
    <cellStyle name="Comma 9 2 2 2 2 2 3" xfId="23508" xr:uid="{ED102F3F-DEF8-4B7E-B0F5-FC174EC4E589}"/>
    <cellStyle name="Comma 9 2 2 2 2 2 3 2" xfId="45177" xr:uid="{A7492C0D-7D64-418C-B8A1-41A6BDCAD223}"/>
    <cellStyle name="Comma 9 2 2 2 2 2 4" xfId="34711" xr:uid="{78D2F4BB-F5F3-422B-8502-EED0E30F0F8D}"/>
    <cellStyle name="Comma 9 2 2 2 2 3" xfId="16780" xr:uid="{D8269F9D-70BF-40EA-99D0-68BFC88FD2D3}"/>
    <cellStyle name="Comma 9 2 2 2 2 3 2" xfId="27246" xr:uid="{2CBE84C4-3EA4-4B7F-8843-39FAB6A7FDFC}"/>
    <cellStyle name="Comma 9 2 2 2 2 3 2 2" xfId="48915" xr:uid="{F3515CDD-C919-4C20-9E64-25C1621E6847}"/>
    <cellStyle name="Comma 9 2 2 2 2 3 3" xfId="38449" xr:uid="{57DA6119-A914-445E-ADCF-881AE1AAA118}"/>
    <cellStyle name="Comma 9 2 2 2 2 4" xfId="22014" xr:uid="{C8833992-FAA0-46B0-B901-93535DA2995C}"/>
    <cellStyle name="Comma 9 2 2 2 2 4 2" xfId="43683" xr:uid="{D32D4AC5-7BD2-4C9F-8E2D-C55FB18A67A0}"/>
    <cellStyle name="Comma 9 2 2 2 2 5" xfId="33217" xr:uid="{A17C121A-4504-4B32-805C-3E160D2D74D3}"/>
    <cellStyle name="Comma 9 2 2 2 3" xfId="10797" xr:uid="{FD701F18-FC96-4BDE-8DC9-87E66D99754F}"/>
    <cellStyle name="Comma 9 2 2 2 3 2" xfId="16033" xr:uid="{C044B59C-F819-4B0C-8FF1-3689763B47B9}"/>
    <cellStyle name="Comma 9 2 2 2 3 2 2" xfId="26499" xr:uid="{7F80541D-C1DB-490C-9AD8-DE98938FBA8E}"/>
    <cellStyle name="Comma 9 2 2 2 3 2 2 2" xfId="48168" xr:uid="{ED66516B-D764-4173-A0DB-550CEE9A93ED}"/>
    <cellStyle name="Comma 9 2 2 2 3 2 3" xfId="37702" xr:uid="{76672D84-9700-4846-B3C2-459EA7912A3D}"/>
    <cellStyle name="Comma 9 2 2 2 3 3" xfId="21267" xr:uid="{708B86FB-AC16-4887-831E-9A5C8EE26D78}"/>
    <cellStyle name="Comma 9 2 2 2 3 3 2" xfId="42936" xr:uid="{CAB64F43-21AF-4918-90E8-3B786A4E9844}"/>
    <cellStyle name="Comma 9 2 2 2 3 4" xfId="32470" xr:uid="{2E81D948-F48A-468D-BDDE-E07FBDE3CC59}"/>
    <cellStyle name="Comma 9 2 2 2 4" xfId="12291" xr:uid="{560B07FB-1C33-41FE-B4FD-FC1B3F739ABE}"/>
    <cellStyle name="Comma 9 2 2 2 4 2" xfId="17527" xr:uid="{64DE25C7-BED9-4A23-AD24-BFE88C48A6B6}"/>
    <cellStyle name="Comma 9 2 2 2 4 2 2" xfId="27993" xr:uid="{7C65430A-319A-49EF-85FD-5DF51DA71874}"/>
    <cellStyle name="Comma 9 2 2 2 4 2 2 2" xfId="49662" xr:uid="{2487673C-1380-4974-8E47-AC9818984FE0}"/>
    <cellStyle name="Comma 9 2 2 2 4 2 3" xfId="39196" xr:uid="{FB1386D8-4E6C-4F88-BBEB-92C8D7807F20}"/>
    <cellStyle name="Comma 9 2 2 2 4 3" xfId="22761" xr:uid="{93BA471C-D5A7-49D2-B43F-B154BCA03464}"/>
    <cellStyle name="Comma 9 2 2 2 4 3 2" xfId="44430" xr:uid="{3470FC57-7ED0-45FA-9942-1207ACEADBE1}"/>
    <cellStyle name="Comma 9 2 2 2 4 4" xfId="33964" xr:uid="{8A4EACFE-818E-4F94-8F34-B86880EF81E7}"/>
    <cellStyle name="Comma 9 2 2 2 5" xfId="14534" xr:uid="{3D333DFA-30E2-4F90-8063-90C443E59CDE}"/>
    <cellStyle name="Comma 9 2 2 2 5 2" xfId="19766" xr:uid="{6E722B78-680F-4D12-BE57-076AEBB04CBE}"/>
    <cellStyle name="Comma 9 2 2 2 5 2 2" xfId="30232" xr:uid="{8BD4381D-4D20-4D71-A222-CC868A7F2920}"/>
    <cellStyle name="Comma 9 2 2 2 5 2 2 2" xfId="51901" xr:uid="{8CF48731-788D-435E-892C-A1C6A8C0A8A8}"/>
    <cellStyle name="Comma 9 2 2 2 5 2 3" xfId="41435" xr:uid="{62A45F1F-8633-4422-B2C0-0A81D9E01A11}"/>
    <cellStyle name="Comma 9 2 2 2 5 3" xfId="25000" xr:uid="{3178559A-00A9-4765-ABAB-2EFB02CD2832}"/>
    <cellStyle name="Comma 9 2 2 2 5 3 2" xfId="46669" xr:uid="{8084752D-725E-46AE-A375-6D4A4921BFB5}"/>
    <cellStyle name="Comma 9 2 2 2 5 4" xfId="36203" xr:uid="{D81063ED-0132-4BAE-8272-AC3E4109AF02}"/>
    <cellStyle name="Comma 9 2 2 2 6" xfId="15287" xr:uid="{F632B67C-8B46-4395-8DFA-148FFE6EA0BC}"/>
    <cellStyle name="Comma 9 2 2 2 6 2" xfId="25753" xr:uid="{316E80CB-58C2-4E3E-A308-8B141024F7E8}"/>
    <cellStyle name="Comma 9 2 2 2 6 2 2" xfId="47422" xr:uid="{EA15FE4F-D8FD-4051-BB13-8E83CFDDC4ED}"/>
    <cellStyle name="Comma 9 2 2 2 6 3" xfId="36956" xr:uid="{BA577600-278D-475D-BDDF-597D98670E6C}"/>
    <cellStyle name="Comma 9 2 2 2 7" xfId="20521" xr:uid="{4C73E956-77CC-40EC-B821-B8EE681CA6F4}"/>
    <cellStyle name="Comma 9 2 2 2 7 2" xfId="42190" xr:uid="{D77FEE77-C7B4-4D19-84F4-EBACE85510C9}"/>
    <cellStyle name="Comma 9 2 2 2 8" xfId="31724" xr:uid="{8E53B6B6-1C8C-4208-97E9-2C56502D6235}"/>
    <cellStyle name="Comma 9 2 2 3" xfId="13789" xr:uid="{2F63266B-E54B-42C2-BBC5-2832B73D6AB1}"/>
    <cellStyle name="Comma 9 2 2 3 2" xfId="19021" xr:uid="{35FACBEA-4F58-4FAF-964B-E65F7F7D3DBD}"/>
    <cellStyle name="Comma 9 2 2 3 2 2" xfId="29487" xr:uid="{BA67D8FD-ACA2-4E6C-9E9F-9BB2DF10E485}"/>
    <cellStyle name="Comma 9 2 2 3 2 2 2" xfId="51156" xr:uid="{84B9B08E-7A74-4C66-A832-4759DF1FC2FC}"/>
    <cellStyle name="Comma 9 2 2 3 2 3" xfId="40690" xr:uid="{BBA8B85E-7BE1-4E8F-96CC-6E4EB1A66BEA}"/>
    <cellStyle name="Comma 9 2 2 3 3" xfId="24255" xr:uid="{8ADBA3FA-EDCE-4DE1-8A34-A33EC6E53A4C}"/>
    <cellStyle name="Comma 9 2 2 3 3 2" xfId="45924" xr:uid="{62DDA912-DC52-4EC7-9095-58512FF7D51E}"/>
    <cellStyle name="Comma 9 2 2 3 4" xfId="35458" xr:uid="{3DA5366D-1632-49DD-A992-5CFEBA2E5EBE}"/>
    <cellStyle name="Comma 9 2 2 4" xfId="30979" xr:uid="{08CDDCD2-0F93-49B6-AA94-82B60FB1A2FC}"/>
    <cellStyle name="Comma 9 2 3" xfId="9661" xr:uid="{54096E65-2525-4654-9CBC-B844DFBB8884}"/>
    <cellStyle name="Comma 9 2 3 2" xfId="11170" xr:uid="{8F9F55AA-E7D2-46F2-9ABD-07719CDB915E}"/>
    <cellStyle name="Comma 9 2 3 2 2" xfId="12664" xr:uid="{20E287AF-CA88-42A3-92BF-5632CF634D2A}"/>
    <cellStyle name="Comma 9 2 3 2 2 2" xfId="17900" xr:uid="{2FB06C14-1FF4-40C5-A053-B1BCC2573934}"/>
    <cellStyle name="Comma 9 2 3 2 2 2 2" xfId="28366" xr:uid="{F3EF620E-C59E-4794-9762-9E3FF762B2D5}"/>
    <cellStyle name="Comma 9 2 3 2 2 2 2 2" xfId="50035" xr:uid="{7F3BAB57-D983-439D-8EF6-B93C181FFF8E}"/>
    <cellStyle name="Comma 9 2 3 2 2 2 3" xfId="39569" xr:uid="{A950CD37-22CC-4FCC-842B-04BA2931007E}"/>
    <cellStyle name="Comma 9 2 3 2 2 3" xfId="23134" xr:uid="{5E5DD4E4-6A52-4502-8195-7AB21CADBAFA}"/>
    <cellStyle name="Comma 9 2 3 2 2 3 2" xfId="44803" xr:uid="{C19D4F72-02C2-40CE-9900-08AF1A4C2106}"/>
    <cellStyle name="Comma 9 2 3 2 2 4" xfId="34337" xr:uid="{C0412C89-1D19-4E33-B857-B4E6139B4DB8}"/>
    <cellStyle name="Comma 9 2 3 2 3" xfId="16406" xr:uid="{BFF80CCD-EFFC-4B27-87B7-D13B118ACEDC}"/>
    <cellStyle name="Comma 9 2 3 2 3 2" xfId="26872" xr:uid="{BD6C7FA5-1B7D-445B-A76D-62378E66105C}"/>
    <cellStyle name="Comma 9 2 3 2 3 2 2" xfId="48541" xr:uid="{93231BAD-B2E4-4A93-A2F6-1AE7A8147331}"/>
    <cellStyle name="Comma 9 2 3 2 3 3" xfId="38075" xr:uid="{F43A635C-3546-46DF-8688-6F6EE83BA469}"/>
    <cellStyle name="Comma 9 2 3 2 4" xfId="21640" xr:uid="{52202F15-1AC1-49D4-8152-23B0A85645A6}"/>
    <cellStyle name="Comma 9 2 3 2 4 2" xfId="43309" xr:uid="{E04A2144-DBEC-4C66-A56E-19A04D347750}"/>
    <cellStyle name="Comma 9 2 3 2 5" xfId="32843" xr:uid="{D870A263-3D1F-40CB-A241-6BA0E1B5D118}"/>
    <cellStyle name="Comma 9 2 3 3" xfId="10423" xr:uid="{11FD82EF-C304-4E55-AB72-3BD95DAA1997}"/>
    <cellStyle name="Comma 9 2 3 3 2" xfId="15659" xr:uid="{F88045A5-10C6-4C85-889C-C6CEC047386B}"/>
    <cellStyle name="Comma 9 2 3 3 2 2" xfId="26125" xr:uid="{92264653-661C-4282-B22E-E85B9ED5D200}"/>
    <cellStyle name="Comma 9 2 3 3 2 2 2" xfId="47794" xr:uid="{4CC41887-A8EB-437B-A21B-509D1D84D634}"/>
    <cellStyle name="Comma 9 2 3 3 2 3" xfId="37328" xr:uid="{6FEFC019-3B50-4725-A638-AD003E89E1D5}"/>
    <cellStyle name="Comma 9 2 3 3 3" xfId="20893" xr:uid="{E811886A-7053-465D-9021-68E4D73F6DA3}"/>
    <cellStyle name="Comma 9 2 3 3 3 2" xfId="42562" xr:uid="{99A6AC7E-D72C-4FBE-B806-30AA2B134F4E}"/>
    <cellStyle name="Comma 9 2 3 3 4" xfId="32096" xr:uid="{EB3CE1C7-79A5-4985-BAF9-3BE10109DD57}"/>
    <cellStyle name="Comma 9 2 3 4" xfId="11917" xr:uid="{3F4C2F81-3A64-48FD-A4B4-7F294CA99BAA}"/>
    <cellStyle name="Comma 9 2 3 4 2" xfId="17153" xr:uid="{A179EF0B-B4B5-45D6-84EA-61ECF1491A4B}"/>
    <cellStyle name="Comma 9 2 3 4 2 2" xfId="27619" xr:uid="{BA9C16CA-BB93-4E01-B274-7D55CD308E74}"/>
    <cellStyle name="Comma 9 2 3 4 2 2 2" xfId="49288" xr:uid="{08D5589C-E6F2-4B62-915F-5B3584CFF119}"/>
    <cellStyle name="Comma 9 2 3 4 2 3" xfId="38822" xr:uid="{40DFE0FA-33D7-4E5A-9066-B8C5971F59E7}"/>
    <cellStyle name="Comma 9 2 3 4 3" xfId="22387" xr:uid="{7041E415-DF3D-4392-8A3F-6ADB89996428}"/>
    <cellStyle name="Comma 9 2 3 4 3 2" xfId="44056" xr:uid="{E0CD16EC-4F85-4ED2-9F71-CCD3FF12E959}"/>
    <cellStyle name="Comma 9 2 3 4 4" xfId="33590" xr:uid="{3EFB161F-F298-4DB2-B7D1-504497E7952E}"/>
    <cellStyle name="Comma 9 2 3 5" xfId="14160" xr:uid="{9FB2B8E9-9F58-4044-B25A-0E3266606EC1}"/>
    <cellStyle name="Comma 9 2 3 5 2" xfId="19392" xr:uid="{8F80FCFC-F871-44A1-A8C3-496C2CDB6905}"/>
    <cellStyle name="Comma 9 2 3 5 2 2" xfId="29858" xr:uid="{439DEF29-1BAA-4C84-9513-3DB90ED30432}"/>
    <cellStyle name="Comma 9 2 3 5 2 2 2" xfId="51527" xr:uid="{06C74725-4C7A-4CB1-A716-899C7AAEA206}"/>
    <cellStyle name="Comma 9 2 3 5 2 3" xfId="41061" xr:uid="{4A756540-A54C-44AB-818D-8A8D49D97FA9}"/>
    <cellStyle name="Comma 9 2 3 5 3" xfId="24626" xr:uid="{5399AB91-47E9-4FB3-906C-C6EE9E55ECF9}"/>
    <cellStyle name="Comma 9 2 3 5 3 2" xfId="46295" xr:uid="{6AB96561-8E39-42B4-A83B-91F88B564D08}"/>
    <cellStyle name="Comma 9 2 3 5 4" xfId="35829" xr:uid="{BD050360-48BA-44BF-9E5A-5D53D2BA19DF}"/>
    <cellStyle name="Comma 9 2 3 6" xfId="14913" xr:uid="{B5695470-7652-4820-8A91-A38D9DF57395}"/>
    <cellStyle name="Comma 9 2 3 6 2" xfId="25379" xr:uid="{1DE6B860-7089-433D-A778-09690858AC30}"/>
    <cellStyle name="Comma 9 2 3 6 2 2" xfId="47048" xr:uid="{EB30D18B-01D8-4B05-9EF1-E44527711936}"/>
    <cellStyle name="Comma 9 2 3 6 3" xfId="36582" xr:uid="{F88DE2A9-98D2-4A39-81D7-5E7910104970}"/>
    <cellStyle name="Comma 9 2 3 7" xfId="20147" xr:uid="{25C22310-66DB-430A-8259-3652F3AFD7E5}"/>
    <cellStyle name="Comma 9 2 3 7 2" xfId="41816" xr:uid="{9F5148EA-BF28-4F33-A51E-93022F16B2C5}"/>
    <cellStyle name="Comma 9 2 3 8" xfId="31350" xr:uid="{03B1D028-F791-4C8A-AC6D-90DE713C9BD7}"/>
    <cellStyle name="Comma 9 2 4" xfId="13418" xr:uid="{BB1B053F-B2D1-44AF-BD92-238076401CEF}"/>
    <cellStyle name="Comma 9 2 4 2" xfId="18650" xr:uid="{AF16D6FE-368D-4CAA-839C-26984C0F0161}"/>
    <cellStyle name="Comma 9 2 4 2 2" xfId="29116" xr:uid="{7A501D71-52BC-41C4-984C-8BB066D860A8}"/>
    <cellStyle name="Comma 9 2 4 2 2 2" xfId="50785" xr:uid="{42FDA80A-553C-4BFE-8AD5-237E426D9721}"/>
    <cellStyle name="Comma 9 2 4 2 3" xfId="40319" xr:uid="{B0CD5032-A62B-4E59-B733-2A9386B59A70}"/>
    <cellStyle name="Comma 9 2 4 3" xfId="23884" xr:uid="{43A85A4C-FA1F-4916-8F64-C76BBE908A53}"/>
    <cellStyle name="Comma 9 2 4 3 2" xfId="45553" xr:uid="{C40D0784-6942-454C-A4A9-394B0B8B4E74}"/>
    <cellStyle name="Comma 9 2 4 4" xfId="35087" xr:uid="{530BF70F-CED8-46D1-BB31-B7643D2304F3}"/>
    <cellStyle name="Comma 9 2 5" xfId="30608" xr:uid="{FE8F4F5D-404B-420B-9319-7EF511CCC46A}"/>
    <cellStyle name="Comma 9 3" xfId="9166" xr:uid="{00000000-0005-0000-0000-000053030000}"/>
    <cellStyle name="Comma 9 3 2" xfId="9915" xr:uid="{00BE78C6-7078-4B60-A56F-F668C6EE5E4B}"/>
    <cellStyle name="Comma 9 3 2 2" xfId="11424" xr:uid="{D36AF3E3-47F9-4A56-A4A3-69F72CDFF34A}"/>
    <cellStyle name="Comma 9 3 2 2 2" xfId="12918" xr:uid="{9B09B307-D381-4BB1-B8D0-A9BB81CD01EA}"/>
    <cellStyle name="Comma 9 3 2 2 2 2" xfId="18154" xr:uid="{455822DC-65C2-4CDA-AB22-B5B0F8494641}"/>
    <cellStyle name="Comma 9 3 2 2 2 2 2" xfId="28620" xr:uid="{4C61A447-A9BF-43EA-AA6F-FEA32663D794}"/>
    <cellStyle name="Comma 9 3 2 2 2 2 2 2" xfId="50289" xr:uid="{A0503609-37C8-438D-88AF-9A87B720A843}"/>
    <cellStyle name="Comma 9 3 2 2 2 2 3" xfId="39823" xr:uid="{BE90F290-BA0A-40B0-96AD-FDFBC7E61B82}"/>
    <cellStyle name="Comma 9 3 2 2 2 3" xfId="23388" xr:uid="{4F1C19DD-C132-4F7E-BDC7-D870AE9F05DB}"/>
    <cellStyle name="Comma 9 3 2 2 2 3 2" xfId="45057" xr:uid="{DCF553C2-F240-49D0-9E16-C92796FC493D}"/>
    <cellStyle name="Comma 9 3 2 2 2 4" xfId="34591" xr:uid="{3EFB5EE0-659F-410A-BF6F-92C738B3CA29}"/>
    <cellStyle name="Comma 9 3 2 2 3" xfId="16660" xr:uid="{F0FF7476-A154-4EB5-94D1-95D8DDEC7711}"/>
    <cellStyle name="Comma 9 3 2 2 3 2" xfId="27126" xr:uid="{6411D969-7E5F-474F-9C29-D8B6E1279153}"/>
    <cellStyle name="Comma 9 3 2 2 3 2 2" xfId="48795" xr:uid="{7F531BA4-BF12-4B6E-9185-AC74AFE20935}"/>
    <cellStyle name="Comma 9 3 2 2 3 3" xfId="38329" xr:uid="{3C435E47-300E-4726-B933-5E2640550A0D}"/>
    <cellStyle name="Comma 9 3 2 2 4" xfId="21894" xr:uid="{AC6B8DA1-BDF3-4E81-ABED-9CEF135FFCC1}"/>
    <cellStyle name="Comma 9 3 2 2 4 2" xfId="43563" xr:uid="{DA2776C1-5E82-40E8-9A3A-9B930311B69F}"/>
    <cellStyle name="Comma 9 3 2 2 5" xfId="33097" xr:uid="{CE3A6758-96A4-4A3C-9AE3-DD65A7EB1294}"/>
    <cellStyle name="Comma 9 3 2 3" xfId="10677" xr:uid="{8A462E2A-9640-4BC6-8FF4-7BB7EA271944}"/>
    <cellStyle name="Comma 9 3 2 3 2" xfId="15913" xr:uid="{22D86282-7C03-45C4-93D3-B06340D742C9}"/>
    <cellStyle name="Comma 9 3 2 3 2 2" xfId="26379" xr:uid="{232B0646-5229-4DBF-B1CC-DFB4E81884B3}"/>
    <cellStyle name="Comma 9 3 2 3 2 2 2" xfId="48048" xr:uid="{510A9EC7-F05E-4988-B1F5-0873C8910563}"/>
    <cellStyle name="Comma 9 3 2 3 2 3" xfId="37582" xr:uid="{D26D91B3-E394-4C19-B2B1-A0A5EA793960}"/>
    <cellStyle name="Comma 9 3 2 3 3" xfId="21147" xr:uid="{E763B1DD-9398-4959-9B1A-E79131ACB559}"/>
    <cellStyle name="Comma 9 3 2 3 3 2" xfId="42816" xr:uid="{49EADB34-8B52-4538-BFB8-A6BCD0313B6E}"/>
    <cellStyle name="Comma 9 3 2 3 4" xfId="32350" xr:uid="{2E4E0A81-A521-4CEC-95FB-9A4AD18940CC}"/>
    <cellStyle name="Comma 9 3 2 4" xfId="12171" xr:uid="{22C67768-35BE-4DE9-98C5-05DF327DF0C1}"/>
    <cellStyle name="Comma 9 3 2 4 2" xfId="17407" xr:uid="{0511FD35-9CA1-4097-8822-F892E3406A7D}"/>
    <cellStyle name="Comma 9 3 2 4 2 2" xfId="27873" xr:uid="{461C501B-98CB-4106-9240-7BF8419D48FF}"/>
    <cellStyle name="Comma 9 3 2 4 2 2 2" xfId="49542" xr:uid="{BDD16922-30FC-4D04-896F-CCF2D43D35E4}"/>
    <cellStyle name="Comma 9 3 2 4 2 3" xfId="39076" xr:uid="{A1B260E9-2032-4529-8FC8-CD677C5B8F77}"/>
    <cellStyle name="Comma 9 3 2 4 3" xfId="22641" xr:uid="{F0AE5521-2D59-440E-8CBA-AFD6AD90518A}"/>
    <cellStyle name="Comma 9 3 2 4 3 2" xfId="44310" xr:uid="{3F062D2E-05EB-4A53-9B08-AF33219A53DD}"/>
    <cellStyle name="Comma 9 3 2 4 4" xfId="33844" xr:uid="{021A147C-6473-4FB7-8D23-3F926E3BE06B}"/>
    <cellStyle name="Comma 9 3 2 5" xfId="14414" xr:uid="{CC8660C8-F104-4576-B5D2-09A13B660F82}"/>
    <cellStyle name="Comma 9 3 2 5 2" xfId="19646" xr:uid="{55F602BB-CA64-46D2-B54D-86508A370631}"/>
    <cellStyle name="Comma 9 3 2 5 2 2" xfId="30112" xr:uid="{253B3A6D-AF0C-4A21-AF59-C1B64B7A06B3}"/>
    <cellStyle name="Comma 9 3 2 5 2 2 2" xfId="51781" xr:uid="{41ED09BE-1C98-4906-9785-BB25A7C881CA}"/>
    <cellStyle name="Comma 9 3 2 5 2 3" xfId="41315" xr:uid="{3377D876-84A4-4010-AFDD-CAA8D658457C}"/>
    <cellStyle name="Comma 9 3 2 5 3" xfId="24880" xr:uid="{A78B3BCB-6CD4-4EF6-B97E-0BC259CCBA4F}"/>
    <cellStyle name="Comma 9 3 2 5 3 2" xfId="46549" xr:uid="{06B7EC3C-E070-46F0-B2F4-B91745949767}"/>
    <cellStyle name="Comma 9 3 2 5 4" xfId="36083" xr:uid="{7D534192-AEF5-467D-B6FA-324996DF4CC7}"/>
    <cellStyle name="Comma 9 3 2 6" xfId="15167" xr:uid="{42E7368F-92A4-4040-B072-0B1731E24AAF}"/>
    <cellStyle name="Comma 9 3 2 6 2" xfId="25633" xr:uid="{1DA0AD4D-DC7D-4D7F-B091-64F1B42B178C}"/>
    <cellStyle name="Comma 9 3 2 6 2 2" xfId="47302" xr:uid="{B057D989-75ED-430B-ABB9-A45327C069C7}"/>
    <cellStyle name="Comma 9 3 2 6 3" xfId="36836" xr:uid="{730A03CD-BA3E-4F89-8A3C-1DC73E747A91}"/>
    <cellStyle name="Comma 9 3 2 7" xfId="20401" xr:uid="{E73CCD9D-9857-4DC5-8BB6-4A6DEB4B1069}"/>
    <cellStyle name="Comma 9 3 2 7 2" xfId="42070" xr:uid="{81821EE0-96CA-4B61-9898-C49D1F7D0DAC}"/>
    <cellStyle name="Comma 9 3 2 8" xfId="31604" xr:uid="{9C113013-CEBD-47D3-A3C8-C81ED3A1920B}"/>
    <cellStyle name="Comma 9 3 3" xfId="13669" xr:uid="{4D69DA96-D18A-41CE-BAC3-D37415A3CE09}"/>
    <cellStyle name="Comma 9 3 3 2" xfId="18901" xr:uid="{157E9E10-CA02-4E91-B483-A76130F2776F}"/>
    <cellStyle name="Comma 9 3 3 2 2" xfId="29367" xr:uid="{16ED58E9-9378-4688-BB99-1D8503B0FA8E}"/>
    <cellStyle name="Comma 9 3 3 2 2 2" xfId="51036" xr:uid="{C5C5108A-1E60-4AA8-B811-35FB52B20BF8}"/>
    <cellStyle name="Comma 9 3 3 2 3" xfId="40570" xr:uid="{88990A2A-EFD8-4D37-9DC4-005B5AEBA058}"/>
    <cellStyle name="Comma 9 3 3 3" xfId="24135" xr:uid="{7B1B11C9-1BD7-4FEC-A8AA-0264E68BA150}"/>
    <cellStyle name="Comma 9 3 3 3 2" xfId="45804" xr:uid="{9D13E316-0748-425C-A2B0-8F92A46A2969}"/>
    <cellStyle name="Comma 9 3 3 4" xfId="35338" xr:uid="{ED569337-91F6-43AB-8939-A295BC7601EE}"/>
    <cellStyle name="Comma 9 3 4" xfId="30859" xr:uid="{6DD81CE4-FDF4-4242-8C71-0115C6FB7DDB}"/>
    <cellStyle name="Comma 9 4" xfId="9541" xr:uid="{0921CF5B-2749-499D-AAA3-B8535CFB1919}"/>
    <cellStyle name="Comma 9 4 2" xfId="11050" xr:uid="{B06F274B-78BE-469E-9988-48A20B4958CE}"/>
    <cellStyle name="Comma 9 4 2 2" xfId="12544" xr:uid="{ABF7CF23-E1B9-416D-895F-2EE44B1DC4BA}"/>
    <cellStyle name="Comma 9 4 2 2 2" xfId="17780" xr:uid="{6E532071-2419-461B-95D6-0F01CD442A63}"/>
    <cellStyle name="Comma 9 4 2 2 2 2" xfId="28246" xr:uid="{B8B1C382-2606-4B83-9F2E-8C458BB2EE07}"/>
    <cellStyle name="Comma 9 4 2 2 2 2 2" xfId="49915" xr:uid="{FA6FF4BD-9A1E-405D-9FEC-BBFCE9EE7123}"/>
    <cellStyle name="Comma 9 4 2 2 2 3" xfId="39449" xr:uid="{04C16E83-660A-49E9-A681-DC7A8AF60332}"/>
    <cellStyle name="Comma 9 4 2 2 3" xfId="23014" xr:uid="{EAD71403-2703-43E0-BBC1-4529F18B427E}"/>
    <cellStyle name="Comma 9 4 2 2 3 2" xfId="44683" xr:uid="{C70BD340-A7C0-469A-981D-C2AE117C03D8}"/>
    <cellStyle name="Comma 9 4 2 2 4" xfId="34217" xr:uid="{A777BF2D-C591-4748-928C-0B44695AB0D0}"/>
    <cellStyle name="Comma 9 4 2 3" xfId="16286" xr:uid="{8F792F9E-F675-4522-BD30-85459F2BAC93}"/>
    <cellStyle name="Comma 9 4 2 3 2" xfId="26752" xr:uid="{E9A45832-A14C-4489-BF1D-B53E4433FD46}"/>
    <cellStyle name="Comma 9 4 2 3 2 2" xfId="48421" xr:uid="{230F5793-5580-4641-9C40-8154CE0B4872}"/>
    <cellStyle name="Comma 9 4 2 3 3" xfId="37955" xr:uid="{613D5C33-31F1-4E25-A0A3-6F3B83F574C4}"/>
    <cellStyle name="Comma 9 4 2 4" xfId="21520" xr:uid="{063614E1-9D8B-495E-AE13-E8C09382A260}"/>
    <cellStyle name="Comma 9 4 2 4 2" xfId="43189" xr:uid="{1491BA18-9422-4A2A-BDDB-95B21C543858}"/>
    <cellStyle name="Comma 9 4 2 5" xfId="32723" xr:uid="{E472EE10-7938-4B1E-A23E-9986C445C51C}"/>
    <cellStyle name="Comma 9 4 3" xfId="10303" xr:uid="{8DCE71DF-E392-4793-8573-17AFB13DD9B8}"/>
    <cellStyle name="Comma 9 4 3 2" xfId="15539" xr:uid="{129CAC06-EB36-4A21-81E8-5D981700B6F2}"/>
    <cellStyle name="Comma 9 4 3 2 2" xfId="26005" xr:uid="{CC84A19C-ACE1-4725-8EB2-753B123A97D8}"/>
    <cellStyle name="Comma 9 4 3 2 2 2" xfId="47674" xr:uid="{E85F15C0-B91F-43A9-B48C-591D66C837F7}"/>
    <cellStyle name="Comma 9 4 3 2 3" xfId="37208" xr:uid="{CB3C9F65-F4A1-40C2-8A3A-F743739601E3}"/>
    <cellStyle name="Comma 9 4 3 3" xfId="20773" xr:uid="{2215907C-0AD8-4AD4-B086-1729290CA5AC}"/>
    <cellStyle name="Comma 9 4 3 3 2" xfId="42442" xr:uid="{E1C7B605-D935-4D7F-96F5-0AE9D777B967}"/>
    <cellStyle name="Comma 9 4 3 4" xfId="31976" xr:uid="{01F136D2-0EC5-46B9-AD13-CF1B73D8D434}"/>
    <cellStyle name="Comma 9 4 4" xfId="11797" xr:uid="{14DA3F45-E7DE-41DF-A67F-FEB6A9CB1FEA}"/>
    <cellStyle name="Comma 9 4 4 2" xfId="17033" xr:uid="{27728671-CD5E-4F4D-9FC4-50F5185CA5AA}"/>
    <cellStyle name="Comma 9 4 4 2 2" xfId="27499" xr:uid="{A5665532-0A96-492C-972D-906A3F117EA6}"/>
    <cellStyle name="Comma 9 4 4 2 2 2" xfId="49168" xr:uid="{EE1154C0-37D6-443E-8D1B-0711A3125D5D}"/>
    <cellStyle name="Comma 9 4 4 2 3" xfId="38702" xr:uid="{5B36435F-62AE-436A-8B72-521BF08C63D4}"/>
    <cellStyle name="Comma 9 4 4 3" xfId="22267" xr:uid="{782A84DC-F346-40A6-BA0C-023A92D05FE5}"/>
    <cellStyle name="Comma 9 4 4 3 2" xfId="43936" xr:uid="{518170AF-C64F-441B-B69E-BCFD77BDEBEA}"/>
    <cellStyle name="Comma 9 4 4 4" xfId="33470" xr:uid="{8BC68C5E-0C74-476C-97C8-63CC9F920F35}"/>
    <cellStyle name="Comma 9 4 5" xfId="14040" xr:uid="{0E158156-95E6-49F3-9548-2E8109821315}"/>
    <cellStyle name="Comma 9 4 5 2" xfId="19272" xr:uid="{106A98E2-F7CF-4552-B942-38A3BDBEF2C4}"/>
    <cellStyle name="Comma 9 4 5 2 2" xfId="29738" xr:uid="{4A651090-184A-46C1-9622-ABD8752CC14B}"/>
    <cellStyle name="Comma 9 4 5 2 2 2" xfId="51407" xr:uid="{120C0C54-E005-479D-AA31-94DE5D3043FB}"/>
    <cellStyle name="Comma 9 4 5 2 3" xfId="40941" xr:uid="{0375AEED-385E-4444-81FA-B3D93555611D}"/>
    <cellStyle name="Comma 9 4 5 3" xfId="24506" xr:uid="{B1061541-C9E0-4886-9004-30A301D623A1}"/>
    <cellStyle name="Comma 9 4 5 3 2" xfId="46175" xr:uid="{8C1A3737-857B-4A6F-A72C-7B289BF25E44}"/>
    <cellStyle name="Comma 9 4 5 4" xfId="35709" xr:uid="{527D0C90-3871-4D59-AB88-E1E5A6EB5A4D}"/>
    <cellStyle name="Comma 9 4 6" xfId="14793" xr:uid="{3C7AC2B0-662D-4F93-9418-7962F5C70D38}"/>
    <cellStyle name="Comma 9 4 6 2" xfId="25259" xr:uid="{E73FE2CF-7078-4E96-BF0D-78E85A1B6225}"/>
    <cellStyle name="Comma 9 4 6 2 2" xfId="46928" xr:uid="{49895CA5-5EB6-426C-B767-A63B85389DFF}"/>
    <cellStyle name="Comma 9 4 6 3" xfId="36462" xr:uid="{5C506A26-1BD3-4657-B74B-F88157E51547}"/>
    <cellStyle name="Comma 9 4 7" xfId="20027" xr:uid="{E04F3549-1A0A-4562-BB38-74BB7684A47A}"/>
    <cellStyle name="Comma 9 4 7 2" xfId="41696" xr:uid="{2CA9429F-72BD-4644-8960-12F99BA13AC3}"/>
    <cellStyle name="Comma 9 4 8" xfId="31230" xr:uid="{6A6B0D18-6A22-479F-9C08-9B5471C2DDF6}"/>
    <cellStyle name="Comma 9 5" xfId="13299" xr:uid="{3F399619-03DC-4B99-84FF-3FC5AA14FD8B}"/>
    <cellStyle name="Comma 9 5 2" xfId="18531" xr:uid="{C5950A43-6B62-462C-8B3C-75055B9771F8}"/>
    <cellStyle name="Comma 9 5 2 2" xfId="28997" xr:uid="{5FFD9C38-9EEA-4436-83AA-B3187147DFE7}"/>
    <cellStyle name="Comma 9 5 2 2 2" xfId="50666" xr:uid="{06005BB4-D149-483C-B1A2-3A79F27B51E0}"/>
    <cellStyle name="Comma 9 5 2 3" xfId="40200" xr:uid="{7BC37484-ECCD-4512-AFD6-2033C6242EF0}"/>
    <cellStyle name="Comma 9 5 3" xfId="23765" xr:uid="{94D980D2-07FA-4A67-8A7E-85C194797A70}"/>
    <cellStyle name="Comma 9 5 3 2" xfId="45434" xr:uid="{B5CFDCF5-8666-4C4F-8281-563304A372FF}"/>
    <cellStyle name="Comma 9 5 4" xfId="34968" xr:uid="{6EF4C1A2-B538-4AEF-98C1-1ABC48FC855C}"/>
    <cellStyle name="Comma 9 6" xfId="30488" xr:uid="{088C56E5-4378-4F65-9A35-0B63EFF2AAB4}"/>
    <cellStyle name="Comma 90" xfId="410" xr:uid="{00000000-0005-0000-0000-000054030000}"/>
    <cellStyle name="Comma 90 2" xfId="605" xr:uid="{00000000-0005-0000-0000-000055030000}"/>
    <cellStyle name="Comma 90 2 2" xfId="9359" xr:uid="{00000000-0005-0000-0000-000056030000}"/>
    <cellStyle name="Comma 90 2 2 2" xfId="10108" xr:uid="{D04E0747-D70F-4BC8-8486-58566BCCD523}"/>
    <cellStyle name="Comma 90 2 2 2 2" xfId="11617" xr:uid="{6649BC97-40A2-4D03-883C-59E16661F5E9}"/>
    <cellStyle name="Comma 90 2 2 2 2 2" xfId="13111" xr:uid="{8C4708D2-AFC7-4123-B93D-7D70BC596CB4}"/>
    <cellStyle name="Comma 90 2 2 2 2 2 2" xfId="18347" xr:uid="{865A8CCB-811F-44C5-9CA0-DBC8728D991E}"/>
    <cellStyle name="Comma 90 2 2 2 2 2 2 2" xfId="28813" xr:uid="{271A9378-3900-460F-8F03-E76DB6B8D5CA}"/>
    <cellStyle name="Comma 90 2 2 2 2 2 2 2 2" xfId="50482" xr:uid="{1872965D-ECD1-4251-833A-9CF2EE6B3FB9}"/>
    <cellStyle name="Comma 90 2 2 2 2 2 2 3" xfId="40016" xr:uid="{A8ED4480-A6F7-445D-BBDE-91FD5192DB3F}"/>
    <cellStyle name="Comma 90 2 2 2 2 2 3" xfId="23581" xr:uid="{5851816D-071C-4710-ABCB-7B5E5336075A}"/>
    <cellStyle name="Comma 90 2 2 2 2 2 3 2" xfId="45250" xr:uid="{C1A5C5D8-C984-4DDB-8F79-67E53693935F}"/>
    <cellStyle name="Comma 90 2 2 2 2 2 4" xfId="34784" xr:uid="{9B463E57-D8BB-4020-91AD-286B360A1572}"/>
    <cellStyle name="Comma 90 2 2 2 2 3" xfId="16853" xr:uid="{311CB61A-8024-4A3C-8638-B149C9858B9F}"/>
    <cellStyle name="Comma 90 2 2 2 2 3 2" xfId="27319" xr:uid="{D1B35420-DF3B-4F85-8138-19B95D595AAC}"/>
    <cellStyle name="Comma 90 2 2 2 2 3 2 2" xfId="48988" xr:uid="{6D768400-2E4A-4DEC-AE41-E0F5BA8F96E3}"/>
    <cellStyle name="Comma 90 2 2 2 2 3 3" xfId="38522" xr:uid="{2BAF0EDE-76C3-42D8-BA8C-836F3FBCB446}"/>
    <cellStyle name="Comma 90 2 2 2 2 4" xfId="22087" xr:uid="{3392DFC0-8529-439C-BDF2-9C89C67DE528}"/>
    <cellStyle name="Comma 90 2 2 2 2 4 2" xfId="43756" xr:uid="{9378B1C0-1D54-4AB8-807D-B0047EE73A13}"/>
    <cellStyle name="Comma 90 2 2 2 2 5" xfId="33290" xr:uid="{AE4708F0-884F-4F13-9CF0-F66FBB96E983}"/>
    <cellStyle name="Comma 90 2 2 2 3" xfId="10870" xr:uid="{EEB67F6B-4091-4DAA-8451-55D050C761EF}"/>
    <cellStyle name="Comma 90 2 2 2 3 2" xfId="16106" xr:uid="{AD139DF7-351E-4AE2-895E-2CB97A680744}"/>
    <cellStyle name="Comma 90 2 2 2 3 2 2" xfId="26572" xr:uid="{E92D2931-021A-43DF-852B-620DFD954E9D}"/>
    <cellStyle name="Comma 90 2 2 2 3 2 2 2" xfId="48241" xr:uid="{10D23CDB-FC13-4F87-A302-7F00D04410E6}"/>
    <cellStyle name="Comma 90 2 2 2 3 2 3" xfId="37775" xr:uid="{5DF6790C-1947-49D6-8BC0-16B3D41AEC6F}"/>
    <cellStyle name="Comma 90 2 2 2 3 3" xfId="21340" xr:uid="{E8BAE2BF-AEC3-44B2-84D4-1157B52B7668}"/>
    <cellStyle name="Comma 90 2 2 2 3 3 2" xfId="43009" xr:uid="{576B1A5A-4D38-4C85-894A-0E6CBF3E1FF3}"/>
    <cellStyle name="Comma 90 2 2 2 3 4" xfId="32543" xr:uid="{307C401C-061E-4B04-B3C5-A7097879F278}"/>
    <cellStyle name="Comma 90 2 2 2 4" xfId="12364" xr:uid="{DD22EEA9-CEC5-4F6D-8B73-24E890D0AB1E}"/>
    <cellStyle name="Comma 90 2 2 2 4 2" xfId="17600" xr:uid="{1B043423-692F-4B98-B1C7-9F8592E2ADB7}"/>
    <cellStyle name="Comma 90 2 2 2 4 2 2" xfId="28066" xr:uid="{6D9855FA-2E3B-44CC-B1C6-0FD6CEAFAC59}"/>
    <cellStyle name="Comma 90 2 2 2 4 2 2 2" xfId="49735" xr:uid="{C8C14C50-E9EC-49DC-9E55-6232B4F761E3}"/>
    <cellStyle name="Comma 90 2 2 2 4 2 3" xfId="39269" xr:uid="{81EAD913-E052-4398-BC36-ADE9BA1DB61D}"/>
    <cellStyle name="Comma 90 2 2 2 4 3" xfId="22834" xr:uid="{6E3E0AD0-CF6D-43EB-8188-790FFDDD1C67}"/>
    <cellStyle name="Comma 90 2 2 2 4 3 2" xfId="44503" xr:uid="{D2ADC373-7ECA-446A-8202-BA3F072CF90F}"/>
    <cellStyle name="Comma 90 2 2 2 4 4" xfId="34037" xr:uid="{F43183E6-B80B-4353-901A-289088773308}"/>
    <cellStyle name="Comma 90 2 2 2 5" xfId="14607" xr:uid="{A54F2C9D-1A68-4C07-A171-A7F0578B4A28}"/>
    <cellStyle name="Comma 90 2 2 2 5 2" xfId="19839" xr:uid="{637ACADA-A00E-4AEB-B2ED-478A7F2853B9}"/>
    <cellStyle name="Comma 90 2 2 2 5 2 2" xfId="30305" xr:uid="{0FC35DE4-93FC-4652-80DB-312C1011EF99}"/>
    <cellStyle name="Comma 90 2 2 2 5 2 2 2" xfId="51974" xr:uid="{0F49E37F-1C2C-4E37-AD5F-C6C5432CA618}"/>
    <cellStyle name="Comma 90 2 2 2 5 2 3" xfId="41508" xr:uid="{2C25DFC1-4702-4B62-8D25-6ED69550581F}"/>
    <cellStyle name="Comma 90 2 2 2 5 3" xfId="25073" xr:uid="{B6A6C9C5-5BEB-4AE8-BD06-D67574BBC0E0}"/>
    <cellStyle name="Comma 90 2 2 2 5 3 2" xfId="46742" xr:uid="{3661F01A-E6AC-4B50-94CB-43F838BE7553}"/>
    <cellStyle name="Comma 90 2 2 2 5 4" xfId="36276" xr:uid="{BBCD5EE8-D44D-43BE-B75E-DFAF0A950537}"/>
    <cellStyle name="Comma 90 2 2 2 6" xfId="15360" xr:uid="{E512AC3B-CE0D-4B87-BC50-C4B073F02768}"/>
    <cellStyle name="Comma 90 2 2 2 6 2" xfId="25826" xr:uid="{F6B44693-A1D0-413A-A12E-CE69B8B1EC49}"/>
    <cellStyle name="Comma 90 2 2 2 6 2 2" xfId="47495" xr:uid="{1636A52C-F24E-4A08-B8DA-E64A20EEB317}"/>
    <cellStyle name="Comma 90 2 2 2 6 3" xfId="37029" xr:uid="{D6706B7E-D31E-47F1-A6F3-2AA00E977DD7}"/>
    <cellStyle name="Comma 90 2 2 2 7" xfId="20594" xr:uid="{917BB29E-5ADD-4D4E-B55D-6D922846740B}"/>
    <cellStyle name="Comma 90 2 2 2 7 2" xfId="42263" xr:uid="{E5BAD1BA-7802-4D43-8976-16D3B58CC493}"/>
    <cellStyle name="Comma 90 2 2 2 8" xfId="31797" xr:uid="{87F25332-7048-4C97-A74A-31DD153F9853}"/>
    <cellStyle name="Comma 90 2 2 3" xfId="13862" xr:uid="{98AFE079-8499-4952-8CAE-D6358161C05D}"/>
    <cellStyle name="Comma 90 2 2 3 2" xfId="19094" xr:uid="{F1521695-7817-4C97-A1A4-AF503B5505A6}"/>
    <cellStyle name="Comma 90 2 2 3 2 2" xfId="29560" xr:uid="{2538C627-7DE5-4833-AA44-97D87C915572}"/>
    <cellStyle name="Comma 90 2 2 3 2 2 2" xfId="51229" xr:uid="{163024EE-21F1-42F9-A7FA-815E93D366FF}"/>
    <cellStyle name="Comma 90 2 2 3 2 3" xfId="40763" xr:uid="{24C8AA39-4860-4E8A-9868-CCA82533E96B}"/>
    <cellStyle name="Comma 90 2 2 3 3" xfId="24328" xr:uid="{01ECE633-4B0C-493C-A69B-F320F1DADD99}"/>
    <cellStyle name="Comma 90 2 2 3 3 2" xfId="45997" xr:uid="{57B17ECD-FED3-4EA6-911D-4FAF1C40AAF1}"/>
    <cellStyle name="Comma 90 2 2 3 4" xfId="35531" xr:uid="{3C30A48F-53C7-472F-B1AB-6C870C660D1E}"/>
    <cellStyle name="Comma 90 2 2 4" xfId="31052" xr:uid="{7AA7E65B-E159-4CCB-99E8-CFA53FA523FE}"/>
    <cellStyle name="Comma 90 2 3" xfId="9734" xr:uid="{E4E515E4-AF34-4636-A505-3AEBD4C8145F}"/>
    <cellStyle name="Comma 90 2 3 2" xfId="11243" xr:uid="{0DDD1E33-B656-4F75-92EF-03BCA702EE97}"/>
    <cellStyle name="Comma 90 2 3 2 2" xfId="12737" xr:uid="{DBF6937F-564F-4965-A5E4-7949C723DCE2}"/>
    <cellStyle name="Comma 90 2 3 2 2 2" xfId="17973" xr:uid="{630D960F-4DEE-4603-9890-CEA9DFC6C843}"/>
    <cellStyle name="Comma 90 2 3 2 2 2 2" xfId="28439" xr:uid="{C3626750-6E4E-4533-924B-C38904D48571}"/>
    <cellStyle name="Comma 90 2 3 2 2 2 2 2" xfId="50108" xr:uid="{631B06E3-4356-418A-B2F4-B59B976BD52F}"/>
    <cellStyle name="Comma 90 2 3 2 2 2 3" xfId="39642" xr:uid="{3B202C76-3F17-41E1-A2A2-2F2D04AEFE21}"/>
    <cellStyle name="Comma 90 2 3 2 2 3" xfId="23207" xr:uid="{98968A8E-25A8-4A9E-8477-C8CCF7DA770A}"/>
    <cellStyle name="Comma 90 2 3 2 2 3 2" xfId="44876" xr:uid="{2E691AEB-AE9F-4993-9F34-99B5C8367D76}"/>
    <cellStyle name="Comma 90 2 3 2 2 4" xfId="34410" xr:uid="{CE134C80-A7C9-4926-BE2C-FCB41BAF4D9E}"/>
    <cellStyle name="Comma 90 2 3 2 3" xfId="16479" xr:uid="{D8BF42D7-4342-407C-8DCF-6768D7266CC5}"/>
    <cellStyle name="Comma 90 2 3 2 3 2" xfId="26945" xr:uid="{7C4B5AF1-A3C6-4CF0-90B9-C202D034322C}"/>
    <cellStyle name="Comma 90 2 3 2 3 2 2" xfId="48614" xr:uid="{B6F55D27-345F-4525-97EC-FA9DD652C444}"/>
    <cellStyle name="Comma 90 2 3 2 3 3" xfId="38148" xr:uid="{8BA5DEEE-19C2-4AE4-B4BF-58A43A27815D}"/>
    <cellStyle name="Comma 90 2 3 2 4" xfId="21713" xr:uid="{B49C2E6F-D77A-4B73-A869-7C78EC7E8E62}"/>
    <cellStyle name="Comma 90 2 3 2 4 2" xfId="43382" xr:uid="{A18FFF29-2088-4390-9314-F8711926244F}"/>
    <cellStyle name="Comma 90 2 3 2 5" xfId="32916" xr:uid="{4813DFDD-7714-449F-B825-4764DAF23E48}"/>
    <cellStyle name="Comma 90 2 3 3" xfId="10496" xr:uid="{DAA002D2-27E6-4474-A597-4335D2F27837}"/>
    <cellStyle name="Comma 90 2 3 3 2" xfId="15732" xr:uid="{79656A40-008F-4E37-9525-5BC510DA80C1}"/>
    <cellStyle name="Comma 90 2 3 3 2 2" xfId="26198" xr:uid="{9A5BDFD5-3B32-405D-98FC-4F242D7EA8CA}"/>
    <cellStyle name="Comma 90 2 3 3 2 2 2" xfId="47867" xr:uid="{3C224317-1B59-43D4-8A4B-B1B536B8DDEF}"/>
    <cellStyle name="Comma 90 2 3 3 2 3" xfId="37401" xr:uid="{0D03ECE8-86EC-44C0-A4D9-84490EC20122}"/>
    <cellStyle name="Comma 90 2 3 3 3" xfId="20966" xr:uid="{DB4840E6-D0AA-45D9-860C-FCE0DD4D1752}"/>
    <cellStyle name="Comma 90 2 3 3 3 2" xfId="42635" xr:uid="{098CE04E-4A79-43A2-9273-59CC7443832C}"/>
    <cellStyle name="Comma 90 2 3 3 4" xfId="32169" xr:uid="{A20FCB57-7C05-4D4C-8978-7EE644A39331}"/>
    <cellStyle name="Comma 90 2 3 4" xfId="11990" xr:uid="{CBC398CE-881C-4816-94E4-FF45A77A4716}"/>
    <cellStyle name="Comma 90 2 3 4 2" xfId="17226" xr:uid="{AFC6F3E2-2BDC-400E-8217-6C5AFC5CAED6}"/>
    <cellStyle name="Comma 90 2 3 4 2 2" xfId="27692" xr:uid="{D6F71A8B-5DDE-4442-A961-92DD5A40595B}"/>
    <cellStyle name="Comma 90 2 3 4 2 2 2" xfId="49361" xr:uid="{0F17597B-5802-4E92-A313-81BB6C1E6221}"/>
    <cellStyle name="Comma 90 2 3 4 2 3" xfId="38895" xr:uid="{59EB7DFF-B0B1-41A7-902D-DDD2460EB1DD}"/>
    <cellStyle name="Comma 90 2 3 4 3" xfId="22460" xr:uid="{06CBD402-F743-43D5-83A6-CBC108C28285}"/>
    <cellStyle name="Comma 90 2 3 4 3 2" xfId="44129" xr:uid="{D9EE37B4-C158-4535-9FA6-BDBF90A36FB5}"/>
    <cellStyle name="Comma 90 2 3 4 4" xfId="33663" xr:uid="{CE591029-0328-448A-B4BA-C25BAA39F81D}"/>
    <cellStyle name="Comma 90 2 3 5" xfId="14233" xr:uid="{1107A3FC-23B3-4AE4-9D5A-B2D2F45DD1FF}"/>
    <cellStyle name="Comma 90 2 3 5 2" xfId="19465" xr:uid="{BC8C680B-2702-4A84-BA3D-4F595A4F193D}"/>
    <cellStyle name="Comma 90 2 3 5 2 2" xfId="29931" xr:uid="{9982C9D2-5200-4FFA-924F-AD8A85152E19}"/>
    <cellStyle name="Comma 90 2 3 5 2 2 2" xfId="51600" xr:uid="{2FB70798-630E-4380-829E-5E4BD0BCD3BF}"/>
    <cellStyle name="Comma 90 2 3 5 2 3" xfId="41134" xr:uid="{4F10DAEE-8182-4212-BEBF-A8785074C260}"/>
    <cellStyle name="Comma 90 2 3 5 3" xfId="24699" xr:uid="{8A125953-4416-4ABD-9D57-2A076B33F68F}"/>
    <cellStyle name="Comma 90 2 3 5 3 2" xfId="46368" xr:uid="{FD665D89-A86D-4F4C-A8D9-A8759DDF8591}"/>
    <cellStyle name="Comma 90 2 3 5 4" xfId="35902" xr:uid="{7CF7DB49-C429-4D80-AA82-79C8B29CA169}"/>
    <cellStyle name="Comma 90 2 3 6" xfId="14986" xr:uid="{1E325F43-70F5-4E11-AB3C-9058E9B7344F}"/>
    <cellStyle name="Comma 90 2 3 6 2" xfId="25452" xr:uid="{7D9FE055-3507-45A5-9253-C7506DE61B5D}"/>
    <cellStyle name="Comma 90 2 3 6 2 2" xfId="47121" xr:uid="{AA81D01A-250C-4792-B8C4-D7819F23B399}"/>
    <cellStyle name="Comma 90 2 3 6 3" xfId="36655" xr:uid="{096E4F95-A07A-47B0-86C5-6B56AA454403}"/>
    <cellStyle name="Comma 90 2 3 7" xfId="20220" xr:uid="{674429FD-3075-4532-927A-45892784DED9}"/>
    <cellStyle name="Comma 90 2 3 7 2" xfId="41889" xr:uid="{63F03CF5-0402-4E52-8E7C-93893C3CD2D4}"/>
    <cellStyle name="Comma 90 2 3 8" xfId="31423" xr:uid="{B1D036C6-34E4-4963-9DB8-FDAC154B5971}"/>
    <cellStyle name="Comma 90 2 4" xfId="13491" xr:uid="{9139F3F2-11B4-42E5-A229-8D430DABDD59}"/>
    <cellStyle name="Comma 90 2 4 2" xfId="18723" xr:uid="{414E1986-DBE7-467E-AB23-3C4E6180B52C}"/>
    <cellStyle name="Comma 90 2 4 2 2" xfId="29189" xr:uid="{37BDA6E4-F20F-4E78-9F18-68E0CB281E1F}"/>
    <cellStyle name="Comma 90 2 4 2 2 2" xfId="50858" xr:uid="{2FD622E1-F7B7-468D-96B8-6540DA4CEC77}"/>
    <cellStyle name="Comma 90 2 4 2 3" xfId="40392" xr:uid="{0C5797A2-6A33-4D62-96E4-705A6116BC00}"/>
    <cellStyle name="Comma 90 2 4 3" xfId="23957" xr:uid="{F9C7D6C0-744D-4D23-B282-16FFD33AEF25}"/>
    <cellStyle name="Comma 90 2 4 3 2" xfId="45626" xr:uid="{7A63794D-DFC0-47A7-A2B6-A0169888672D}"/>
    <cellStyle name="Comma 90 2 4 4" xfId="35160" xr:uid="{CDC6A3E9-BC18-403D-BA33-E590CDAAB238}"/>
    <cellStyle name="Comma 90 2 5" xfId="30681" xr:uid="{2A82C26D-2DE8-416D-BDA7-1AC1625BB07C}"/>
    <cellStyle name="Comma 90 3" xfId="9259" xr:uid="{00000000-0005-0000-0000-000057030000}"/>
    <cellStyle name="Comma 90 3 2" xfId="10008" xr:uid="{0C5AF22D-94DB-4D00-9F7A-B6B11F695BB9}"/>
    <cellStyle name="Comma 90 3 2 2" xfId="11517" xr:uid="{4098D454-AF72-4B9E-BB1D-20ECE76C5310}"/>
    <cellStyle name="Comma 90 3 2 2 2" xfId="13011" xr:uid="{766C07C8-2293-4681-A858-0CB9A5989774}"/>
    <cellStyle name="Comma 90 3 2 2 2 2" xfId="18247" xr:uid="{BED7A1E6-0B86-4B68-9E53-3B3D9BFF2F18}"/>
    <cellStyle name="Comma 90 3 2 2 2 2 2" xfId="28713" xr:uid="{19F940D8-1BC8-4C99-B445-0BB5D687D3E4}"/>
    <cellStyle name="Comma 90 3 2 2 2 2 2 2" xfId="50382" xr:uid="{EB68889A-F9AC-4DEF-8652-848AFA901CE9}"/>
    <cellStyle name="Comma 90 3 2 2 2 2 3" xfId="39916" xr:uid="{0C1DA5CC-7350-4A77-A49F-37B17792D4CC}"/>
    <cellStyle name="Comma 90 3 2 2 2 3" xfId="23481" xr:uid="{93B459F9-6F03-4273-8965-B896D73EBA5E}"/>
    <cellStyle name="Comma 90 3 2 2 2 3 2" xfId="45150" xr:uid="{BCA93030-28FC-4C9C-8502-C3F8044979C1}"/>
    <cellStyle name="Comma 90 3 2 2 2 4" xfId="34684" xr:uid="{E6616DC2-F32A-403F-B46F-A4A56B262187}"/>
    <cellStyle name="Comma 90 3 2 2 3" xfId="16753" xr:uid="{0DE1E69A-C7E7-4911-88CA-04AE91BF6E4F}"/>
    <cellStyle name="Comma 90 3 2 2 3 2" xfId="27219" xr:uid="{BE757226-60A5-4057-92D1-C99FD9CE3B86}"/>
    <cellStyle name="Comma 90 3 2 2 3 2 2" xfId="48888" xr:uid="{F327B3C8-CCC0-407E-AFB8-2C55803D8216}"/>
    <cellStyle name="Comma 90 3 2 2 3 3" xfId="38422" xr:uid="{2E1036CB-182F-49BD-88B5-F361DB0EEE85}"/>
    <cellStyle name="Comma 90 3 2 2 4" xfId="21987" xr:uid="{8DF4B557-1C86-4E77-810F-9C18B43DE79E}"/>
    <cellStyle name="Comma 90 3 2 2 4 2" xfId="43656" xr:uid="{9EA549C9-00FE-43CB-A54C-20BDE716A48E}"/>
    <cellStyle name="Comma 90 3 2 2 5" xfId="33190" xr:uid="{AA26EBE4-587E-481E-997A-84F68A723236}"/>
    <cellStyle name="Comma 90 3 2 3" xfId="10770" xr:uid="{2033EE7A-30A4-4D64-BA61-D1AC3FB3EB0B}"/>
    <cellStyle name="Comma 90 3 2 3 2" xfId="16006" xr:uid="{FF2607A5-103D-4490-843F-17AD31194893}"/>
    <cellStyle name="Comma 90 3 2 3 2 2" xfId="26472" xr:uid="{C31D6AAE-73BC-4AD0-B349-8EAE406FB318}"/>
    <cellStyle name="Comma 90 3 2 3 2 2 2" xfId="48141" xr:uid="{2EA346E6-5DE3-4975-BE01-2A6FD6F61A5C}"/>
    <cellStyle name="Comma 90 3 2 3 2 3" xfId="37675" xr:uid="{38250069-03B8-41D7-83AF-6E2BA1FEA836}"/>
    <cellStyle name="Comma 90 3 2 3 3" xfId="21240" xr:uid="{A2B8E912-04A1-4A10-ADA7-739FF6C00A8A}"/>
    <cellStyle name="Comma 90 3 2 3 3 2" xfId="42909" xr:uid="{18C7A7FB-8927-48B6-ACCF-C22F5576BCE7}"/>
    <cellStyle name="Comma 90 3 2 3 4" xfId="32443" xr:uid="{7BF9FD9B-9966-451D-9951-A68D1AF1AC92}"/>
    <cellStyle name="Comma 90 3 2 4" xfId="12264" xr:uid="{85880B5F-27E1-4696-A432-17A067258243}"/>
    <cellStyle name="Comma 90 3 2 4 2" xfId="17500" xr:uid="{F9E5080C-3F8E-437A-94B2-CB929F770427}"/>
    <cellStyle name="Comma 90 3 2 4 2 2" xfId="27966" xr:uid="{2472C8B3-B53B-485F-92C1-532FDA93C180}"/>
    <cellStyle name="Comma 90 3 2 4 2 2 2" xfId="49635" xr:uid="{9DBD1760-F63C-4DA4-980F-6C931DAD0F32}"/>
    <cellStyle name="Comma 90 3 2 4 2 3" xfId="39169" xr:uid="{B38A59D1-4589-4889-BCAA-0C3497DA2F38}"/>
    <cellStyle name="Comma 90 3 2 4 3" xfId="22734" xr:uid="{17F29B6E-ADA3-45D6-B7A9-7AEA5C6FF649}"/>
    <cellStyle name="Comma 90 3 2 4 3 2" xfId="44403" xr:uid="{36AE6091-3A50-4C38-B6AF-DF57E0079AB8}"/>
    <cellStyle name="Comma 90 3 2 4 4" xfId="33937" xr:uid="{783C5FC8-DC50-4C99-84B4-27492A887CEC}"/>
    <cellStyle name="Comma 90 3 2 5" xfId="14507" xr:uid="{BA80B37A-5B24-4A9F-A087-F0C513286CED}"/>
    <cellStyle name="Comma 90 3 2 5 2" xfId="19739" xr:uid="{7CFC19DC-506C-4392-8753-39CC546C3982}"/>
    <cellStyle name="Comma 90 3 2 5 2 2" xfId="30205" xr:uid="{FB00A652-4E2F-4139-860B-3A6CEA0C2861}"/>
    <cellStyle name="Comma 90 3 2 5 2 2 2" xfId="51874" xr:uid="{1966C7FC-1F56-417F-A232-081B726EEB3D}"/>
    <cellStyle name="Comma 90 3 2 5 2 3" xfId="41408" xr:uid="{960C2ACA-502F-46DD-AE29-FC50A4D32B7E}"/>
    <cellStyle name="Comma 90 3 2 5 3" xfId="24973" xr:uid="{29ECA423-35D0-4407-92A7-B311F1DCEDF6}"/>
    <cellStyle name="Comma 90 3 2 5 3 2" xfId="46642" xr:uid="{D66D50D9-8F48-44B0-9F8C-FFBE654A8F52}"/>
    <cellStyle name="Comma 90 3 2 5 4" xfId="36176" xr:uid="{C92F1429-2EC5-4045-8C8C-D7B70B7149DA}"/>
    <cellStyle name="Comma 90 3 2 6" xfId="15260" xr:uid="{356A6E4D-3C46-416D-995E-5E83BEDFE5B5}"/>
    <cellStyle name="Comma 90 3 2 6 2" xfId="25726" xr:uid="{BA56B592-DBD7-4B7A-93F9-13563428EA65}"/>
    <cellStyle name="Comma 90 3 2 6 2 2" xfId="47395" xr:uid="{F635A63B-135B-47AB-8E3F-9BACAE53F513}"/>
    <cellStyle name="Comma 90 3 2 6 3" xfId="36929" xr:uid="{497DB84C-B793-4D01-8AF3-E0719291D658}"/>
    <cellStyle name="Comma 90 3 2 7" xfId="20494" xr:uid="{05CF46A7-D2A8-4801-B247-6A7AAF77167C}"/>
    <cellStyle name="Comma 90 3 2 7 2" xfId="42163" xr:uid="{28F26C15-4F77-4E51-9F38-9C1DBAFC92A0}"/>
    <cellStyle name="Comma 90 3 2 8" xfId="31697" xr:uid="{B7BA816D-64C3-4114-876A-FA52B3B6179F}"/>
    <cellStyle name="Comma 90 3 3" xfId="13762" xr:uid="{AF4115B4-869F-4E1E-B72B-DD1BC55EA101}"/>
    <cellStyle name="Comma 90 3 3 2" xfId="18994" xr:uid="{FC7D4B1D-94B4-466A-A6EF-34CAE3F1BA85}"/>
    <cellStyle name="Comma 90 3 3 2 2" xfId="29460" xr:uid="{6C2C369E-6622-4D35-A222-64D3EFCD3ADE}"/>
    <cellStyle name="Comma 90 3 3 2 2 2" xfId="51129" xr:uid="{E168F76C-465D-4763-8599-ACB07F41806C}"/>
    <cellStyle name="Comma 90 3 3 2 3" xfId="40663" xr:uid="{2B102DC2-2B9E-429E-AC2E-BC620A0FC968}"/>
    <cellStyle name="Comma 90 3 3 3" xfId="24228" xr:uid="{8D8F0469-8822-4915-A950-7AE5B260930D}"/>
    <cellStyle name="Comma 90 3 3 3 2" xfId="45897" xr:uid="{26F152D0-8929-40F3-AAC5-3B95E81C2FF8}"/>
    <cellStyle name="Comma 90 3 3 4" xfId="35431" xr:uid="{BC885973-8318-41FA-9285-6015AA6B08AB}"/>
    <cellStyle name="Comma 90 3 4" xfId="30952" xr:uid="{F035BCA2-3717-4274-82D4-B6EF16E172FE}"/>
    <cellStyle name="Comma 90 4" xfId="9634" xr:uid="{121AA807-4BA6-473E-98B0-C196852AD6E7}"/>
    <cellStyle name="Comma 90 4 2" xfId="11143" xr:uid="{4EE3298F-F85E-4A45-8162-65605F975225}"/>
    <cellStyle name="Comma 90 4 2 2" xfId="12637" xr:uid="{3688E3E1-D1E0-4E52-A01C-39A0C9597FC6}"/>
    <cellStyle name="Comma 90 4 2 2 2" xfId="17873" xr:uid="{7962872F-EA2C-4778-8411-A7C7220A7B4E}"/>
    <cellStyle name="Comma 90 4 2 2 2 2" xfId="28339" xr:uid="{D93C7566-5A22-4D88-AC57-E2F59AEF000F}"/>
    <cellStyle name="Comma 90 4 2 2 2 2 2" xfId="50008" xr:uid="{2BFCA5A4-1D5E-4E23-881C-F7BE17807321}"/>
    <cellStyle name="Comma 90 4 2 2 2 3" xfId="39542" xr:uid="{919A522F-5F1F-4BED-B7E1-6215E5DE090C}"/>
    <cellStyle name="Comma 90 4 2 2 3" xfId="23107" xr:uid="{F43E98A7-10AE-403C-BE2F-456E49821E5A}"/>
    <cellStyle name="Comma 90 4 2 2 3 2" xfId="44776" xr:uid="{D65403F5-FB15-404E-8408-74B896F65002}"/>
    <cellStyle name="Comma 90 4 2 2 4" xfId="34310" xr:uid="{C3E17B23-642A-450C-9562-4757A793FE6D}"/>
    <cellStyle name="Comma 90 4 2 3" xfId="16379" xr:uid="{C1CDF64E-56C5-4EC7-AC3E-E3A30D8F3440}"/>
    <cellStyle name="Comma 90 4 2 3 2" xfId="26845" xr:uid="{25F12B84-FE84-499B-8711-DB3DD6580498}"/>
    <cellStyle name="Comma 90 4 2 3 2 2" xfId="48514" xr:uid="{113C8074-356A-44B5-B641-F3C88B4877CB}"/>
    <cellStyle name="Comma 90 4 2 3 3" xfId="38048" xr:uid="{8CE7AC34-79FF-4994-A5D3-E748D27EF327}"/>
    <cellStyle name="Comma 90 4 2 4" xfId="21613" xr:uid="{D9D40D80-BBCC-43EF-B382-0A287FF5C331}"/>
    <cellStyle name="Comma 90 4 2 4 2" xfId="43282" xr:uid="{80401C83-658A-43D3-B4D6-637D7D0995EE}"/>
    <cellStyle name="Comma 90 4 2 5" xfId="32816" xr:uid="{07A77E88-53C9-4AE7-83A3-C3B866C9E7A2}"/>
    <cellStyle name="Comma 90 4 3" xfId="10396" xr:uid="{9454C333-C932-402A-BF48-278EB96B1725}"/>
    <cellStyle name="Comma 90 4 3 2" xfId="15632" xr:uid="{5B42E934-1E0E-4DDB-94F8-668778B583D7}"/>
    <cellStyle name="Comma 90 4 3 2 2" xfId="26098" xr:uid="{17E86994-879F-43A1-8C45-C9CD1FBE4173}"/>
    <cellStyle name="Comma 90 4 3 2 2 2" xfId="47767" xr:uid="{12B0FF2F-A4F1-4D5B-B849-C42FC6941A8D}"/>
    <cellStyle name="Comma 90 4 3 2 3" xfId="37301" xr:uid="{CA668CFE-177D-424C-A048-BA4CA773665D}"/>
    <cellStyle name="Comma 90 4 3 3" xfId="20866" xr:uid="{1AC07EB9-B822-4598-A273-DBEC5D58FA21}"/>
    <cellStyle name="Comma 90 4 3 3 2" xfId="42535" xr:uid="{EE7B77A4-EE77-4B23-B300-5D33F6E99EB5}"/>
    <cellStyle name="Comma 90 4 3 4" xfId="32069" xr:uid="{2160D41E-BDDB-4E3F-85F3-C30E4A7646BF}"/>
    <cellStyle name="Comma 90 4 4" xfId="11890" xr:uid="{E396E49D-D57D-4C95-B9DE-D52D8FB58B59}"/>
    <cellStyle name="Comma 90 4 4 2" xfId="17126" xr:uid="{52AD8019-9C70-41DC-A789-DC287B2F32B8}"/>
    <cellStyle name="Comma 90 4 4 2 2" xfId="27592" xr:uid="{6D3B2540-8238-4501-8E73-4979A9E63120}"/>
    <cellStyle name="Comma 90 4 4 2 2 2" xfId="49261" xr:uid="{5C545F90-18C2-408F-A926-33A1AA7C9A87}"/>
    <cellStyle name="Comma 90 4 4 2 3" xfId="38795" xr:uid="{59153F91-4EB8-44D6-B475-2AB04D9581FE}"/>
    <cellStyle name="Comma 90 4 4 3" xfId="22360" xr:uid="{B5CF519D-DB71-47A1-BA5A-7D265D20BEDA}"/>
    <cellStyle name="Comma 90 4 4 3 2" xfId="44029" xr:uid="{CE04FF29-D22C-454D-97B1-913FA6DEA972}"/>
    <cellStyle name="Comma 90 4 4 4" xfId="33563" xr:uid="{45A03939-4571-478F-A227-8A6726CC1435}"/>
    <cellStyle name="Comma 90 4 5" xfId="14133" xr:uid="{E2F5B947-F7BB-41D4-9E69-6AC01D6AFDF3}"/>
    <cellStyle name="Comma 90 4 5 2" xfId="19365" xr:uid="{593E6B02-47F5-4341-904B-906C1DE0132E}"/>
    <cellStyle name="Comma 90 4 5 2 2" xfId="29831" xr:uid="{4AA039AE-E94F-4D19-8352-E7B17B137499}"/>
    <cellStyle name="Comma 90 4 5 2 2 2" xfId="51500" xr:uid="{773FEBB6-7B30-49FA-A766-B7E7BA0771F8}"/>
    <cellStyle name="Comma 90 4 5 2 3" xfId="41034" xr:uid="{34CDF769-55DD-41B9-A908-59CD042F3368}"/>
    <cellStyle name="Comma 90 4 5 3" xfId="24599" xr:uid="{4728B164-B229-450A-B4D8-DD6C384FCC30}"/>
    <cellStyle name="Comma 90 4 5 3 2" xfId="46268" xr:uid="{655FC08D-19FA-44D3-AEFB-E56085453B06}"/>
    <cellStyle name="Comma 90 4 5 4" xfId="35802" xr:uid="{27932375-7D8E-4E35-AF79-A76DEDADCB8A}"/>
    <cellStyle name="Comma 90 4 6" xfId="14886" xr:uid="{A052E318-00BD-4C4F-AAD2-F530048EBFB0}"/>
    <cellStyle name="Comma 90 4 6 2" xfId="25352" xr:uid="{197D7463-0FBD-45A6-A8C8-FF73EFAD16DE}"/>
    <cellStyle name="Comma 90 4 6 2 2" xfId="47021" xr:uid="{0AE2B016-7790-4DE0-BA87-3FE155750890}"/>
    <cellStyle name="Comma 90 4 6 3" xfId="36555" xr:uid="{4FF77046-AD44-4F71-862C-C14D5E73CCBD}"/>
    <cellStyle name="Comma 90 4 7" xfId="20120" xr:uid="{504E8713-0CC9-4ADA-9DE7-7BD6A7E5D903}"/>
    <cellStyle name="Comma 90 4 7 2" xfId="41789" xr:uid="{5942BE20-9491-4A60-88FF-202F030103E6}"/>
    <cellStyle name="Comma 90 4 8" xfId="31323" xr:uid="{CAFBD85A-7560-4F0A-9F35-53206327B727}"/>
    <cellStyle name="Comma 90 5" xfId="13391" xr:uid="{93A3D932-78A7-4F3E-AD94-8E1753E21FDB}"/>
    <cellStyle name="Comma 90 5 2" xfId="18623" xr:uid="{31C234B0-E120-45C2-92D9-EB243E37AF4F}"/>
    <cellStyle name="Comma 90 5 2 2" xfId="29089" xr:uid="{1C1202E6-6C3B-4839-B79C-A07050D28F1B}"/>
    <cellStyle name="Comma 90 5 2 2 2" xfId="50758" xr:uid="{05529499-8A6B-4E4F-8ED9-7F4B444292E6}"/>
    <cellStyle name="Comma 90 5 2 3" xfId="40292" xr:uid="{D5CA3615-3E23-435B-9726-65DDDDF7731A}"/>
    <cellStyle name="Comma 90 5 3" xfId="23857" xr:uid="{50E5EAA1-2768-4AC1-B230-B13D7F4A028D}"/>
    <cellStyle name="Comma 90 5 3 2" xfId="45526" xr:uid="{FE01816B-B899-46E6-945C-371A9C822A8A}"/>
    <cellStyle name="Comma 90 5 4" xfId="35060" xr:uid="{AD8F9F02-6173-495F-BC74-CE95FB2C843D}"/>
    <cellStyle name="Comma 90 6" xfId="30581" xr:uid="{9621038F-A76D-409B-8F9E-3125F2A7A56D}"/>
    <cellStyle name="Comma 91" xfId="402" xr:uid="{00000000-0005-0000-0000-000058030000}"/>
    <cellStyle name="Comma 91 2" xfId="606" xr:uid="{00000000-0005-0000-0000-000059030000}"/>
    <cellStyle name="Comma 91 2 2" xfId="9360" xr:uid="{00000000-0005-0000-0000-00005A030000}"/>
    <cellStyle name="Comma 91 2 2 2" xfId="10109" xr:uid="{E8843A00-18BC-428D-AFDD-AF653D70078C}"/>
    <cellStyle name="Comma 91 2 2 2 2" xfId="11618" xr:uid="{FF29AE20-DB5F-47A5-BD49-B7E8C33FB9BA}"/>
    <cellStyle name="Comma 91 2 2 2 2 2" xfId="13112" xr:uid="{0C7FE145-2E2E-482B-9D6D-81D6FFD87302}"/>
    <cellStyle name="Comma 91 2 2 2 2 2 2" xfId="18348" xr:uid="{062D7562-BB03-48DE-842A-B967DF372666}"/>
    <cellStyle name="Comma 91 2 2 2 2 2 2 2" xfId="28814" xr:uid="{CEA15F55-121C-4A38-B3AA-E04F0708A945}"/>
    <cellStyle name="Comma 91 2 2 2 2 2 2 2 2" xfId="50483" xr:uid="{72A80F33-F0F3-4CC8-B79D-93E20F2361DB}"/>
    <cellStyle name="Comma 91 2 2 2 2 2 2 3" xfId="40017" xr:uid="{40BA82CC-7779-4F2C-B73F-6DE76CA72DEF}"/>
    <cellStyle name="Comma 91 2 2 2 2 2 3" xfId="23582" xr:uid="{B529F403-2E0D-4984-ACA5-CD268D07ADE0}"/>
    <cellStyle name="Comma 91 2 2 2 2 2 3 2" xfId="45251" xr:uid="{3CFAB798-3585-4BB9-A665-676F0B3871B6}"/>
    <cellStyle name="Comma 91 2 2 2 2 2 4" xfId="34785" xr:uid="{7DF174FF-A6F2-4927-AC6D-240EDB2CB290}"/>
    <cellStyle name="Comma 91 2 2 2 2 3" xfId="16854" xr:uid="{C6DD35E6-E59E-407E-A435-9990DEC51C7F}"/>
    <cellStyle name="Comma 91 2 2 2 2 3 2" xfId="27320" xr:uid="{3D802B07-BC52-4274-B580-FC6658169121}"/>
    <cellStyle name="Comma 91 2 2 2 2 3 2 2" xfId="48989" xr:uid="{413DD311-8A8F-40B8-8789-1E8E1E92DFA7}"/>
    <cellStyle name="Comma 91 2 2 2 2 3 3" xfId="38523" xr:uid="{89D5A808-77BE-4898-9D60-7990EC4A9489}"/>
    <cellStyle name="Comma 91 2 2 2 2 4" xfId="22088" xr:uid="{69A8F46B-4A58-4FE9-BD64-60BDAAB660CE}"/>
    <cellStyle name="Comma 91 2 2 2 2 4 2" xfId="43757" xr:uid="{48883D0B-AA84-408C-979F-F562DB09D8D3}"/>
    <cellStyle name="Comma 91 2 2 2 2 5" xfId="33291" xr:uid="{1B1731C2-C18B-4B49-8E65-5FD16D208620}"/>
    <cellStyle name="Comma 91 2 2 2 3" xfId="10871" xr:uid="{01C6C147-568D-480F-B163-7E39A4BB2EDA}"/>
    <cellStyle name="Comma 91 2 2 2 3 2" xfId="16107" xr:uid="{989213C3-8AD9-4E3A-92DD-5F3EBBE7CE79}"/>
    <cellStyle name="Comma 91 2 2 2 3 2 2" xfId="26573" xr:uid="{DD9E58F0-75CC-4883-9996-04BD26CEA8FF}"/>
    <cellStyle name="Comma 91 2 2 2 3 2 2 2" xfId="48242" xr:uid="{6C1FE28E-28C2-4C00-B577-859E3F044C97}"/>
    <cellStyle name="Comma 91 2 2 2 3 2 3" xfId="37776" xr:uid="{ED28926E-20D4-458D-A5A0-B0E9BC4617AA}"/>
    <cellStyle name="Comma 91 2 2 2 3 3" xfId="21341" xr:uid="{7C5241AB-E8A5-4931-A86E-7F907BB4344C}"/>
    <cellStyle name="Comma 91 2 2 2 3 3 2" xfId="43010" xr:uid="{F782C780-FBBA-4129-9E74-AA5F3A80CF13}"/>
    <cellStyle name="Comma 91 2 2 2 3 4" xfId="32544" xr:uid="{BEE663F8-2FA4-419E-A7A9-A512F8695473}"/>
    <cellStyle name="Comma 91 2 2 2 4" xfId="12365" xr:uid="{8F45EBAA-A062-4506-A2E5-0295BFF8ADBD}"/>
    <cellStyle name="Comma 91 2 2 2 4 2" xfId="17601" xr:uid="{CC6A0782-475A-44C7-B784-B00490E22518}"/>
    <cellStyle name="Comma 91 2 2 2 4 2 2" xfId="28067" xr:uid="{A2D87576-9C46-4F84-B1E6-7D4FF1DC6FB4}"/>
    <cellStyle name="Comma 91 2 2 2 4 2 2 2" xfId="49736" xr:uid="{4ADEC0AA-D5B3-4429-83B8-451A8094D899}"/>
    <cellStyle name="Comma 91 2 2 2 4 2 3" xfId="39270" xr:uid="{C6B28F84-2884-4C71-B094-29B52A9A7160}"/>
    <cellStyle name="Comma 91 2 2 2 4 3" xfId="22835" xr:uid="{9CDB1364-3FBD-457E-A2ED-732C78F83853}"/>
    <cellStyle name="Comma 91 2 2 2 4 3 2" xfId="44504" xr:uid="{223670B8-2930-43A5-AA83-6138D2F5C445}"/>
    <cellStyle name="Comma 91 2 2 2 4 4" xfId="34038" xr:uid="{D5FB6E5D-19C0-4B55-A815-AD53929772B5}"/>
    <cellStyle name="Comma 91 2 2 2 5" xfId="14608" xr:uid="{79DF4834-90E3-430B-8DDA-C76C84D554E8}"/>
    <cellStyle name="Comma 91 2 2 2 5 2" xfId="19840" xr:uid="{5E3169D3-465D-4D0B-AE2E-B38CCDBA9BC2}"/>
    <cellStyle name="Comma 91 2 2 2 5 2 2" xfId="30306" xr:uid="{7F3632F9-64AD-4074-88EE-5A708E24AE69}"/>
    <cellStyle name="Comma 91 2 2 2 5 2 2 2" xfId="51975" xr:uid="{40D110F0-1FC3-4D36-9EA9-E36C071181C8}"/>
    <cellStyle name="Comma 91 2 2 2 5 2 3" xfId="41509" xr:uid="{39029CFD-5552-4F5C-8440-C918AA85A74D}"/>
    <cellStyle name="Comma 91 2 2 2 5 3" xfId="25074" xr:uid="{EAFF6EDA-7994-471E-B306-58C4447CBAC9}"/>
    <cellStyle name="Comma 91 2 2 2 5 3 2" xfId="46743" xr:uid="{752A209C-6204-453C-B2DA-7B0C6B19A477}"/>
    <cellStyle name="Comma 91 2 2 2 5 4" xfId="36277" xr:uid="{AF4E8D6F-3FC3-43C1-A985-5FA87170EA3F}"/>
    <cellStyle name="Comma 91 2 2 2 6" xfId="15361" xr:uid="{6566D6AF-DD23-4011-862D-3B2D678C8CE5}"/>
    <cellStyle name="Comma 91 2 2 2 6 2" xfId="25827" xr:uid="{4FC43A27-F27E-4909-A771-F86150148F3C}"/>
    <cellStyle name="Comma 91 2 2 2 6 2 2" xfId="47496" xr:uid="{1086192B-91EF-4138-90F0-F9DE82747E06}"/>
    <cellStyle name="Comma 91 2 2 2 6 3" xfId="37030" xr:uid="{8F2828C4-396C-4724-B820-27A419D51EA0}"/>
    <cellStyle name="Comma 91 2 2 2 7" xfId="20595" xr:uid="{36937857-929D-4BFB-BF1E-237FC755086C}"/>
    <cellStyle name="Comma 91 2 2 2 7 2" xfId="42264" xr:uid="{56669878-29B2-4BE8-9806-1B086048478B}"/>
    <cellStyle name="Comma 91 2 2 2 8" xfId="31798" xr:uid="{ED08B295-6812-4143-B44F-987925BFE3B7}"/>
    <cellStyle name="Comma 91 2 2 3" xfId="13863" xr:uid="{72DFB90B-3F39-4936-BD67-7EE17EFC29E7}"/>
    <cellStyle name="Comma 91 2 2 3 2" xfId="19095" xr:uid="{644BF7B0-5DE3-4A15-98F3-A0F161B8B539}"/>
    <cellStyle name="Comma 91 2 2 3 2 2" xfId="29561" xr:uid="{896E6EAC-F34B-4EFB-B235-56AEBFE5C343}"/>
    <cellStyle name="Comma 91 2 2 3 2 2 2" xfId="51230" xr:uid="{E5CF7923-C961-473C-9C16-EEAD29383B8F}"/>
    <cellStyle name="Comma 91 2 2 3 2 3" xfId="40764" xr:uid="{5CACA6C8-5610-4957-8B3B-3F5DD98AC1CE}"/>
    <cellStyle name="Comma 91 2 2 3 3" xfId="24329" xr:uid="{67F3C0BA-2FF9-4E36-89BF-99B89028CD4C}"/>
    <cellStyle name="Comma 91 2 2 3 3 2" xfId="45998" xr:uid="{59893838-2D94-4E9F-A884-DA5CD68AFAA1}"/>
    <cellStyle name="Comma 91 2 2 3 4" xfId="35532" xr:uid="{67D72049-8BB8-46DD-A49C-F27C6DCB9DA0}"/>
    <cellStyle name="Comma 91 2 2 4" xfId="31053" xr:uid="{4A9FD62F-EB41-48C8-8E85-83BEC4F4C2D4}"/>
    <cellStyle name="Comma 91 2 3" xfId="9735" xr:uid="{D112FD00-0542-4321-B35E-027B50D703CE}"/>
    <cellStyle name="Comma 91 2 3 2" xfId="11244" xr:uid="{E3D97010-8D8A-40C1-9EC7-F46B62934C6D}"/>
    <cellStyle name="Comma 91 2 3 2 2" xfId="12738" xr:uid="{8DF67879-0110-41E6-B104-3E97A45A304B}"/>
    <cellStyle name="Comma 91 2 3 2 2 2" xfId="17974" xr:uid="{A976C23D-1B8C-4DA8-B0BA-56BC139E8573}"/>
    <cellStyle name="Comma 91 2 3 2 2 2 2" xfId="28440" xr:uid="{67EA3848-8017-437C-892B-9BBA90ED67AF}"/>
    <cellStyle name="Comma 91 2 3 2 2 2 2 2" xfId="50109" xr:uid="{BF99F1E7-BF59-4508-9690-03B9CB7999FF}"/>
    <cellStyle name="Comma 91 2 3 2 2 2 3" xfId="39643" xr:uid="{9FF50295-8EA1-4A19-9371-4321E6E7A552}"/>
    <cellStyle name="Comma 91 2 3 2 2 3" xfId="23208" xr:uid="{57A2F255-5CC1-496D-ACB2-C4BECB226D4C}"/>
    <cellStyle name="Comma 91 2 3 2 2 3 2" xfId="44877" xr:uid="{B513C50A-F981-4936-94B1-C360FD728F96}"/>
    <cellStyle name="Comma 91 2 3 2 2 4" xfId="34411" xr:uid="{E9D3F2F6-5F61-4AF0-A13C-0765308EC167}"/>
    <cellStyle name="Comma 91 2 3 2 3" xfId="16480" xr:uid="{531D53FF-1A47-4393-B7FD-35E369CCA238}"/>
    <cellStyle name="Comma 91 2 3 2 3 2" xfId="26946" xr:uid="{A494FE68-EFFE-4EC7-B489-5A9B7C0D4B87}"/>
    <cellStyle name="Comma 91 2 3 2 3 2 2" xfId="48615" xr:uid="{0A634B01-E48D-4347-A498-8C424ED18F52}"/>
    <cellStyle name="Comma 91 2 3 2 3 3" xfId="38149" xr:uid="{788C862C-FAB4-45F9-AC10-A4EE55EE7C71}"/>
    <cellStyle name="Comma 91 2 3 2 4" xfId="21714" xr:uid="{0F2A11B5-3A08-48DC-BFE7-FCACB91491EC}"/>
    <cellStyle name="Comma 91 2 3 2 4 2" xfId="43383" xr:uid="{E4D0ABC9-F0CE-43AF-BBF4-BC507FA26E2A}"/>
    <cellStyle name="Comma 91 2 3 2 5" xfId="32917" xr:uid="{94B06544-37B4-4BF6-87CB-F30C7CE73E24}"/>
    <cellStyle name="Comma 91 2 3 3" xfId="10497" xr:uid="{FEF1E34F-9E96-48F0-A7B1-B6E7DDB0733D}"/>
    <cellStyle name="Comma 91 2 3 3 2" xfId="15733" xr:uid="{01BE1833-1ABD-4F1E-9F20-3CA61FB18D3F}"/>
    <cellStyle name="Comma 91 2 3 3 2 2" xfId="26199" xr:uid="{6A55B5AA-FF5C-4F7F-B7B2-AC77EDE4D348}"/>
    <cellStyle name="Comma 91 2 3 3 2 2 2" xfId="47868" xr:uid="{E692891F-3596-4F97-84BA-BF196FDFBFCE}"/>
    <cellStyle name="Comma 91 2 3 3 2 3" xfId="37402" xr:uid="{FF046248-7770-487E-8A9E-F852E667885F}"/>
    <cellStyle name="Comma 91 2 3 3 3" xfId="20967" xr:uid="{118FB0BF-3D0B-47A0-A3E0-CA1DDE1B8747}"/>
    <cellStyle name="Comma 91 2 3 3 3 2" xfId="42636" xr:uid="{E2EC834C-36AF-4CFE-B3E2-AA3CC62C1DA9}"/>
    <cellStyle name="Comma 91 2 3 3 4" xfId="32170" xr:uid="{EA05C5E3-31BC-47F9-B403-0860CC78EFBC}"/>
    <cellStyle name="Comma 91 2 3 4" xfId="11991" xr:uid="{30B3B6E3-7DD4-40B4-8BFE-CDC099A81E6B}"/>
    <cellStyle name="Comma 91 2 3 4 2" xfId="17227" xr:uid="{AF8BB331-E457-4AFD-A1B1-623EF399C00A}"/>
    <cellStyle name="Comma 91 2 3 4 2 2" xfId="27693" xr:uid="{BE94E2EB-404B-434C-BED2-344C38A83899}"/>
    <cellStyle name="Comma 91 2 3 4 2 2 2" xfId="49362" xr:uid="{B2BBB2CB-02B3-4EA4-B7BB-00B8ABB3CF28}"/>
    <cellStyle name="Comma 91 2 3 4 2 3" xfId="38896" xr:uid="{7FD5EF62-EEAE-4A37-A68C-FB5B39E9AFD5}"/>
    <cellStyle name="Comma 91 2 3 4 3" xfId="22461" xr:uid="{507563EB-FCE1-482A-BA70-97C12851F74E}"/>
    <cellStyle name="Comma 91 2 3 4 3 2" xfId="44130" xr:uid="{CCE0CB15-4379-439D-9287-AA8BCDDD3C44}"/>
    <cellStyle name="Comma 91 2 3 4 4" xfId="33664" xr:uid="{669AD411-C3BB-4F4E-B64A-7ED53C0AA348}"/>
    <cellStyle name="Comma 91 2 3 5" xfId="14234" xr:uid="{DE512395-2BFA-47E4-94CC-6B697E93C322}"/>
    <cellStyle name="Comma 91 2 3 5 2" xfId="19466" xr:uid="{126C367C-C863-44A2-B2FB-57823135A87B}"/>
    <cellStyle name="Comma 91 2 3 5 2 2" xfId="29932" xr:uid="{F7A99B3B-A66C-4188-A8A3-0085EDDC3489}"/>
    <cellStyle name="Comma 91 2 3 5 2 2 2" xfId="51601" xr:uid="{67384443-3D2A-4AF6-9A74-AB80F048A57A}"/>
    <cellStyle name="Comma 91 2 3 5 2 3" xfId="41135" xr:uid="{A7B46064-F15D-47B5-B8C5-BA06B4226616}"/>
    <cellStyle name="Comma 91 2 3 5 3" xfId="24700" xr:uid="{79759940-02BF-4EB4-92F9-E8CD685C671E}"/>
    <cellStyle name="Comma 91 2 3 5 3 2" xfId="46369" xr:uid="{EF20A053-5E93-4E4A-BE85-09458FF8B2EC}"/>
    <cellStyle name="Comma 91 2 3 5 4" xfId="35903" xr:uid="{126A0742-6C48-4278-9329-3835EF46ACD4}"/>
    <cellStyle name="Comma 91 2 3 6" xfId="14987" xr:uid="{8364F88A-74FB-47EC-B8E0-971E3E4B43EB}"/>
    <cellStyle name="Comma 91 2 3 6 2" xfId="25453" xr:uid="{FA7ABAB4-5E6F-4382-B7FD-E42ED47B0073}"/>
    <cellStyle name="Comma 91 2 3 6 2 2" xfId="47122" xr:uid="{879443B2-C7D1-40B2-96AD-211ACF2CEC9C}"/>
    <cellStyle name="Comma 91 2 3 6 3" xfId="36656" xr:uid="{BCFC7352-BE8A-436C-9B3B-F44BC1163188}"/>
    <cellStyle name="Comma 91 2 3 7" xfId="20221" xr:uid="{C19498B6-A8CE-4184-8BF6-F23BD56388D9}"/>
    <cellStyle name="Comma 91 2 3 7 2" xfId="41890" xr:uid="{95252B0D-1906-4953-8308-8105DD09BDA2}"/>
    <cellStyle name="Comma 91 2 3 8" xfId="31424" xr:uid="{152E01B6-0FAC-4742-9776-A47D8014EB67}"/>
    <cellStyle name="Comma 91 2 4" xfId="13492" xr:uid="{A3E8A3EF-21C9-4CAB-8215-7D328C75340B}"/>
    <cellStyle name="Comma 91 2 4 2" xfId="18724" xr:uid="{2CC7178B-B572-43FC-96A6-A5A6DD239DBC}"/>
    <cellStyle name="Comma 91 2 4 2 2" xfId="29190" xr:uid="{8FB961D6-891E-468A-B89B-C1332B14253C}"/>
    <cellStyle name="Comma 91 2 4 2 2 2" xfId="50859" xr:uid="{B00C5141-61AD-4EF4-B960-BB141A99F6EC}"/>
    <cellStyle name="Comma 91 2 4 2 3" xfId="40393" xr:uid="{BBCCBCAD-A22E-487F-9683-9B75CB1A761B}"/>
    <cellStyle name="Comma 91 2 4 3" xfId="23958" xr:uid="{57C79E07-19F0-4F85-B738-CA48E70AC7E0}"/>
    <cellStyle name="Comma 91 2 4 3 2" xfId="45627" xr:uid="{8ED98EF1-95B0-4B63-97E2-318A36819CB0}"/>
    <cellStyle name="Comma 91 2 4 4" xfId="35161" xr:uid="{BFF0A675-437F-4B6C-B56E-75BFC5F04649}"/>
    <cellStyle name="Comma 91 2 5" xfId="30682" xr:uid="{3102C259-3F95-457B-B8C1-9E6D46BDE176}"/>
    <cellStyle name="Comma 91 3" xfId="9252" xr:uid="{00000000-0005-0000-0000-00005B030000}"/>
    <cellStyle name="Comma 91 3 2" xfId="10001" xr:uid="{D2250F98-E544-4A8C-A075-2613414086B6}"/>
    <cellStyle name="Comma 91 3 2 2" xfId="11510" xr:uid="{E828EE1E-4F0A-4EF1-A043-3DC25CFD5B8A}"/>
    <cellStyle name="Comma 91 3 2 2 2" xfId="13004" xr:uid="{2385D054-73FA-44CE-A83D-0C62F1621A8F}"/>
    <cellStyle name="Comma 91 3 2 2 2 2" xfId="18240" xr:uid="{C7186931-02B7-47C4-BB64-3D369911A55C}"/>
    <cellStyle name="Comma 91 3 2 2 2 2 2" xfId="28706" xr:uid="{E693FC2A-2D5C-42F7-B271-8FD81FE383CD}"/>
    <cellStyle name="Comma 91 3 2 2 2 2 2 2" xfId="50375" xr:uid="{99C39A3D-8431-4463-A27B-67D299FEFF6B}"/>
    <cellStyle name="Comma 91 3 2 2 2 2 3" xfId="39909" xr:uid="{63A54521-338B-41F9-9EE8-3D8FF904FAA6}"/>
    <cellStyle name="Comma 91 3 2 2 2 3" xfId="23474" xr:uid="{A9C2D91B-29DE-41A1-B629-5538FCFD486F}"/>
    <cellStyle name="Comma 91 3 2 2 2 3 2" xfId="45143" xr:uid="{583362AB-A750-4211-AFCE-44AE51C67EF5}"/>
    <cellStyle name="Comma 91 3 2 2 2 4" xfId="34677" xr:uid="{DFEA171D-F79E-4999-BFA8-4EFD377C0C0C}"/>
    <cellStyle name="Comma 91 3 2 2 3" xfId="16746" xr:uid="{B0D5FB7C-592F-45D8-AECE-26745E75C750}"/>
    <cellStyle name="Comma 91 3 2 2 3 2" xfId="27212" xr:uid="{C43CB84C-FC64-4B7C-AF64-781D5361E967}"/>
    <cellStyle name="Comma 91 3 2 2 3 2 2" xfId="48881" xr:uid="{5844343C-3D37-4587-8245-8BE2ED9A501F}"/>
    <cellStyle name="Comma 91 3 2 2 3 3" xfId="38415" xr:uid="{7A215837-AFF8-41E2-BC59-7861E2D412D9}"/>
    <cellStyle name="Comma 91 3 2 2 4" xfId="21980" xr:uid="{33D1A785-E04E-4720-90F8-15FE7ECF5D06}"/>
    <cellStyle name="Comma 91 3 2 2 4 2" xfId="43649" xr:uid="{52B69646-2CBE-466C-A32F-32BA6783F5EC}"/>
    <cellStyle name="Comma 91 3 2 2 5" xfId="33183" xr:uid="{F0E48562-948D-4990-922F-4069232C28A1}"/>
    <cellStyle name="Comma 91 3 2 3" xfId="10763" xr:uid="{85063D84-F58F-4CC2-8ECE-078C75CFAFAB}"/>
    <cellStyle name="Comma 91 3 2 3 2" xfId="15999" xr:uid="{14EC3379-BE54-4A7C-802C-0D2BA5D52AA9}"/>
    <cellStyle name="Comma 91 3 2 3 2 2" xfId="26465" xr:uid="{2E596CAC-49EA-4B88-BB9A-B69DF3D713AE}"/>
    <cellStyle name="Comma 91 3 2 3 2 2 2" xfId="48134" xr:uid="{F0E4F630-CEF8-41AB-A6D7-FAD4FE7A65FB}"/>
    <cellStyle name="Comma 91 3 2 3 2 3" xfId="37668" xr:uid="{113D4C18-DA25-4FF1-BB70-044C9047345D}"/>
    <cellStyle name="Comma 91 3 2 3 3" xfId="21233" xr:uid="{F5842970-AA5F-40EB-8BF4-599BB5B45D03}"/>
    <cellStyle name="Comma 91 3 2 3 3 2" xfId="42902" xr:uid="{730B7434-372D-4301-A39A-3F52AAEC2E5F}"/>
    <cellStyle name="Comma 91 3 2 3 4" xfId="32436" xr:uid="{F1E0CE26-556D-4F4E-82B3-AE86F1F49532}"/>
    <cellStyle name="Comma 91 3 2 4" xfId="12257" xr:uid="{906D2226-FA28-4CE1-8B34-E6BA4BBF49F5}"/>
    <cellStyle name="Comma 91 3 2 4 2" xfId="17493" xr:uid="{7A975DDD-D470-41C2-9AD8-3266DEB737CF}"/>
    <cellStyle name="Comma 91 3 2 4 2 2" xfId="27959" xr:uid="{190F82C1-DC65-4F4A-BC6A-E61046A5C52F}"/>
    <cellStyle name="Comma 91 3 2 4 2 2 2" xfId="49628" xr:uid="{E7E94769-81CA-4FE8-B032-82A9616871E0}"/>
    <cellStyle name="Comma 91 3 2 4 2 3" xfId="39162" xr:uid="{59F80D12-CF53-4914-8C41-8F815C3C2F45}"/>
    <cellStyle name="Comma 91 3 2 4 3" xfId="22727" xr:uid="{98E8FE3D-4323-4548-8AF9-1B01F5772031}"/>
    <cellStyle name="Comma 91 3 2 4 3 2" xfId="44396" xr:uid="{0816AA79-5021-460B-ADD6-975CA9D9C94A}"/>
    <cellStyle name="Comma 91 3 2 4 4" xfId="33930" xr:uid="{4926F875-1322-4C9E-A6AE-41081F6350D6}"/>
    <cellStyle name="Comma 91 3 2 5" xfId="14500" xr:uid="{5ACD4ED3-32E1-42D1-9B9A-3BDA784D9B03}"/>
    <cellStyle name="Comma 91 3 2 5 2" xfId="19732" xr:uid="{DCCE1456-167C-410C-AB29-FB927305ED69}"/>
    <cellStyle name="Comma 91 3 2 5 2 2" xfId="30198" xr:uid="{68B069D4-2029-485F-9AAD-1CB3AD78843E}"/>
    <cellStyle name="Comma 91 3 2 5 2 2 2" xfId="51867" xr:uid="{94989322-D227-4CA9-A7DB-63AC54C9DE78}"/>
    <cellStyle name="Comma 91 3 2 5 2 3" xfId="41401" xr:uid="{B3CACB5F-38AA-40BA-A0D2-52C1F9D460B6}"/>
    <cellStyle name="Comma 91 3 2 5 3" xfId="24966" xr:uid="{D8164C41-1234-4813-8A34-CF623933EFD3}"/>
    <cellStyle name="Comma 91 3 2 5 3 2" xfId="46635" xr:uid="{BC8BC581-86F3-40FF-8DDA-7F7E5AF46B65}"/>
    <cellStyle name="Comma 91 3 2 5 4" xfId="36169" xr:uid="{61E5BA4D-3448-4729-94AF-DA401CBCB7AB}"/>
    <cellStyle name="Comma 91 3 2 6" xfId="15253" xr:uid="{68A1FA4A-5CE9-4D66-A6B3-AF807AF0935C}"/>
    <cellStyle name="Comma 91 3 2 6 2" xfId="25719" xr:uid="{C02682DA-B897-46D2-8DB4-2FC0B748229A}"/>
    <cellStyle name="Comma 91 3 2 6 2 2" xfId="47388" xr:uid="{881D9AA6-476F-4123-B96B-63AB991385D4}"/>
    <cellStyle name="Comma 91 3 2 6 3" xfId="36922" xr:uid="{45A740D9-92AA-4EBB-A665-3BE78ECB8B53}"/>
    <cellStyle name="Comma 91 3 2 7" xfId="20487" xr:uid="{4C751288-D6AB-4DA2-9C6D-F81186078DDE}"/>
    <cellStyle name="Comma 91 3 2 7 2" xfId="42156" xr:uid="{437A1793-A6EE-4A12-979A-95EB616D8E4D}"/>
    <cellStyle name="Comma 91 3 2 8" xfId="31690" xr:uid="{5581AD43-C5CD-4F4D-9A52-09A9D49B13F0}"/>
    <cellStyle name="Comma 91 3 3" xfId="13755" xr:uid="{E44C15CE-7984-47F5-9C39-D4D1D6B52E6C}"/>
    <cellStyle name="Comma 91 3 3 2" xfId="18987" xr:uid="{BDBD79AE-77AE-4448-AABA-9514B0DBB68B}"/>
    <cellStyle name="Comma 91 3 3 2 2" xfId="29453" xr:uid="{3B78879A-B047-4227-B8C3-2FE54EAE899F}"/>
    <cellStyle name="Comma 91 3 3 2 2 2" xfId="51122" xr:uid="{852C4F8F-BD02-4485-9DA8-10FC4BDC822B}"/>
    <cellStyle name="Comma 91 3 3 2 3" xfId="40656" xr:uid="{065205EE-4778-42B4-813F-535A521CD7F2}"/>
    <cellStyle name="Comma 91 3 3 3" xfId="24221" xr:uid="{35E128F9-D996-4B45-8565-35706F888107}"/>
    <cellStyle name="Comma 91 3 3 3 2" xfId="45890" xr:uid="{DE136BD8-D94E-4F23-9680-F11F996A6F00}"/>
    <cellStyle name="Comma 91 3 3 4" xfId="35424" xr:uid="{921E7C6F-7A57-4FF7-A6D1-E9095E43FA4B}"/>
    <cellStyle name="Comma 91 3 4" xfId="30945" xr:uid="{D9068C17-F83F-4DEA-9BC5-666EDD8A73B9}"/>
    <cellStyle name="Comma 91 4" xfId="9627" xr:uid="{AE9235F6-58EE-491A-899D-DDA6A263E556}"/>
    <cellStyle name="Comma 91 4 2" xfId="11136" xr:uid="{7B7DB94A-0BBE-4707-BEC1-1DD271B6E055}"/>
    <cellStyle name="Comma 91 4 2 2" xfId="12630" xr:uid="{8BED588B-B074-4827-9246-1CC696214946}"/>
    <cellStyle name="Comma 91 4 2 2 2" xfId="17866" xr:uid="{C44B4808-2723-4521-A154-41C4619F0DBA}"/>
    <cellStyle name="Comma 91 4 2 2 2 2" xfId="28332" xr:uid="{FA83DB18-AFED-4E22-A741-9AB1CE02AE63}"/>
    <cellStyle name="Comma 91 4 2 2 2 2 2" xfId="50001" xr:uid="{CAA05CC5-F96B-4C90-99E5-039E0D6419F5}"/>
    <cellStyle name="Comma 91 4 2 2 2 3" xfId="39535" xr:uid="{27DD8F62-9613-479A-9292-93056D1248DF}"/>
    <cellStyle name="Comma 91 4 2 2 3" xfId="23100" xr:uid="{C3639C2C-5D88-419F-81C6-57D7CE6481AE}"/>
    <cellStyle name="Comma 91 4 2 2 3 2" xfId="44769" xr:uid="{F195C48E-ED65-45CA-B2AA-ECFF1F999CF9}"/>
    <cellStyle name="Comma 91 4 2 2 4" xfId="34303" xr:uid="{1E923BD9-FBCD-4F7A-8707-3F1C2F617E42}"/>
    <cellStyle name="Comma 91 4 2 3" xfId="16372" xr:uid="{4D541CB5-7526-4066-868A-F6CD8DB5ECC7}"/>
    <cellStyle name="Comma 91 4 2 3 2" xfId="26838" xr:uid="{777C31A3-C27B-4094-97FF-69B8E59C4B3F}"/>
    <cellStyle name="Comma 91 4 2 3 2 2" xfId="48507" xr:uid="{FC9A5973-206C-4A2A-8490-C49D9984C305}"/>
    <cellStyle name="Comma 91 4 2 3 3" xfId="38041" xr:uid="{09EFA751-7950-46EB-BC5B-5EF993823BEA}"/>
    <cellStyle name="Comma 91 4 2 4" xfId="21606" xr:uid="{0570A880-7CC4-47DF-A937-9DE8385E499C}"/>
    <cellStyle name="Comma 91 4 2 4 2" xfId="43275" xr:uid="{D40606B5-D105-45D6-B12B-F2FF55CDCF50}"/>
    <cellStyle name="Comma 91 4 2 5" xfId="32809" xr:uid="{50C0EA50-7106-4F8A-B762-A3708E4A0D18}"/>
    <cellStyle name="Comma 91 4 3" xfId="10389" xr:uid="{95EF00D4-1C9E-4221-B2E8-F789793E0BC2}"/>
    <cellStyle name="Comma 91 4 3 2" xfId="15625" xr:uid="{9E25822F-33AA-48E1-A25E-1CE6301AB763}"/>
    <cellStyle name="Comma 91 4 3 2 2" xfId="26091" xr:uid="{EFD1C910-32DA-4191-9F32-155A85A7F17B}"/>
    <cellStyle name="Comma 91 4 3 2 2 2" xfId="47760" xr:uid="{BAC78C9C-8560-403C-9A0E-38935CFCE6E8}"/>
    <cellStyle name="Comma 91 4 3 2 3" xfId="37294" xr:uid="{0D3C1774-CA3E-41EE-BCE8-27E250587E74}"/>
    <cellStyle name="Comma 91 4 3 3" xfId="20859" xr:uid="{6E18761C-868F-4A82-B334-F79E3681307C}"/>
    <cellStyle name="Comma 91 4 3 3 2" xfId="42528" xr:uid="{C6712456-718A-422B-B2E1-4D1E70316DDD}"/>
    <cellStyle name="Comma 91 4 3 4" xfId="32062" xr:uid="{5EB25B8A-4550-4D5C-8CF2-25D3EA24EDCE}"/>
    <cellStyle name="Comma 91 4 4" xfId="11883" xr:uid="{62BAEA83-798E-4551-809C-CBBE31E3D0D1}"/>
    <cellStyle name="Comma 91 4 4 2" xfId="17119" xr:uid="{8DBC4540-D7BB-4E2C-BC87-3BC3448BC118}"/>
    <cellStyle name="Comma 91 4 4 2 2" xfId="27585" xr:uid="{1AFCC39D-7E29-4735-9FB9-161CE6BE5EA9}"/>
    <cellStyle name="Comma 91 4 4 2 2 2" xfId="49254" xr:uid="{311EC08B-1CDE-43A5-A61C-B04C560E111C}"/>
    <cellStyle name="Comma 91 4 4 2 3" xfId="38788" xr:uid="{7CC48028-8D86-4F30-BCAC-428B057A6DCB}"/>
    <cellStyle name="Comma 91 4 4 3" xfId="22353" xr:uid="{C2AABCD2-14F5-4B0C-A6DA-AEC7EE4C540A}"/>
    <cellStyle name="Comma 91 4 4 3 2" xfId="44022" xr:uid="{5B71BC19-A587-4799-8C61-5B1C953BFA9F}"/>
    <cellStyle name="Comma 91 4 4 4" xfId="33556" xr:uid="{6533D8AE-5483-4117-B6BC-A5D5A73E9433}"/>
    <cellStyle name="Comma 91 4 5" xfId="14126" xr:uid="{DA7BA3D6-6EA6-4B80-B6D9-6EC37E0DF57F}"/>
    <cellStyle name="Comma 91 4 5 2" xfId="19358" xr:uid="{38B0CA4A-A1D9-4798-AAC3-5F62634F3529}"/>
    <cellStyle name="Comma 91 4 5 2 2" xfId="29824" xr:uid="{8607A485-C74B-45E5-8DAE-06BE39BA9FE9}"/>
    <cellStyle name="Comma 91 4 5 2 2 2" xfId="51493" xr:uid="{DBF9E46E-F6D2-4C2D-9926-B7F63554EDDF}"/>
    <cellStyle name="Comma 91 4 5 2 3" xfId="41027" xr:uid="{AA5C2E81-507C-4E8E-BF90-A9E2CFA670CA}"/>
    <cellStyle name="Comma 91 4 5 3" xfId="24592" xr:uid="{2791214D-8ABD-4CF0-B7BD-BF34B515754A}"/>
    <cellStyle name="Comma 91 4 5 3 2" xfId="46261" xr:uid="{7C9B95F9-7B26-4C7A-8ED6-E93C79153E3D}"/>
    <cellStyle name="Comma 91 4 5 4" xfId="35795" xr:uid="{E1D1242E-F67B-46CB-A6FB-4219FBF369C2}"/>
    <cellStyle name="Comma 91 4 6" xfId="14879" xr:uid="{FA6E3DA6-9F8B-4E42-93FD-018C7226B59B}"/>
    <cellStyle name="Comma 91 4 6 2" xfId="25345" xr:uid="{BF6469B6-70AB-45A8-9678-7ACA227AAB83}"/>
    <cellStyle name="Comma 91 4 6 2 2" xfId="47014" xr:uid="{C0C4CC6B-8E89-4F37-9C06-221FAE2582C6}"/>
    <cellStyle name="Comma 91 4 6 3" xfId="36548" xr:uid="{58BF8C47-27A6-40E8-BE5B-83188663D13F}"/>
    <cellStyle name="Comma 91 4 7" xfId="20113" xr:uid="{9B891C2F-EF2B-422C-996F-DA4A4B53DA92}"/>
    <cellStyle name="Comma 91 4 7 2" xfId="41782" xr:uid="{2FF6D76A-B1DA-4F24-9A52-251AF8DC644E}"/>
    <cellStyle name="Comma 91 4 8" xfId="31316" xr:uid="{AD656821-5985-498E-92D5-3C1B8E4A8857}"/>
    <cellStyle name="Comma 91 5" xfId="13384" xr:uid="{6BC00BE0-7662-4DDE-9571-93A0AECC5B48}"/>
    <cellStyle name="Comma 91 5 2" xfId="18616" xr:uid="{49E90B15-BAFF-459E-B221-37376CC62DCA}"/>
    <cellStyle name="Comma 91 5 2 2" xfId="29082" xr:uid="{42E72E86-3512-42B7-95B6-03D29C188104}"/>
    <cellStyle name="Comma 91 5 2 2 2" xfId="50751" xr:uid="{867A20A6-4F97-409C-B229-1BF238C80B6B}"/>
    <cellStyle name="Comma 91 5 2 3" xfId="40285" xr:uid="{B74CEEF7-997A-4405-B337-3A27C1DE2A87}"/>
    <cellStyle name="Comma 91 5 3" xfId="23850" xr:uid="{E0FA191A-E1A1-4538-B463-CD16F9C66E1A}"/>
    <cellStyle name="Comma 91 5 3 2" xfId="45519" xr:uid="{6D103B9B-5B3D-4578-9817-B788F9198E01}"/>
    <cellStyle name="Comma 91 5 4" xfId="35053" xr:uid="{59042F49-300F-41A3-B82F-41EBB165EB2C}"/>
    <cellStyle name="Comma 91 6" xfId="30574" xr:uid="{C428EE85-05F0-4760-AC30-824D41FF2A17}"/>
    <cellStyle name="Comma 92" xfId="407" xr:uid="{00000000-0005-0000-0000-00005C030000}"/>
    <cellStyle name="Comma 92 2" xfId="607" xr:uid="{00000000-0005-0000-0000-00005D030000}"/>
    <cellStyle name="Comma 92 2 2" xfId="9361" xr:uid="{00000000-0005-0000-0000-00005E030000}"/>
    <cellStyle name="Comma 92 2 2 2" xfId="10110" xr:uid="{8D16A331-A192-4E9D-9084-6CF125A7CF70}"/>
    <cellStyle name="Comma 92 2 2 2 2" xfId="11619" xr:uid="{20E7C318-4907-49F5-AE98-79F4275E626A}"/>
    <cellStyle name="Comma 92 2 2 2 2 2" xfId="13113" xr:uid="{0E38BD57-16CB-4E53-B44F-8C4EB0DA38BF}"/>
    <cellStyle name="Comma 92 2 2 2 2 2 2" xfId="18349" xr:uid="{0DFB818B-3681-4794-A6D5-EC06E362DB89}"/>
    <cellStyle name="Comma 92 2 2 2 2 2 2 2" xfId="28815" xr:uid="{29C36966-B811-49B5-B77E-1381CA19781F}"/>
    <cellStyle name="Comma 92 2 2 2 2 2 2 2 2" xfId="50484" xr:uid="{AFFFF1AB-5328-463B-A41A-4FDD62419E34}"/>
    <cellStyle name="Comma 92 2 2 2 2 2 2 3" xfId="40018" xr:uid="{408B92C7-2118-4965-BEED-47ECBAAABFA5}"/>
    <cellStyle name="Comma 92 2 2 2 2 2 3" xfId="23583" xr:uid="{5895E7F3-2A9E-4D9B-9D5A-7E1DFB8CCBBE}"/>
    <cellStyle name="Comma 92 2 2 2 2 2 3 2" xfId="45252" xr:uid="{E5085E03-310A-437A-ADC3-4CC0A31E8D3D}"/>
    <cellStyle name="Comma 92 2 2 2 2 2 4" xfId="34786" xr:uid="{6E620064-77D3-4C47-A6C0-5491C8033827}"/>
    <cellStyle name="Comma 92 2 2 2 2 3" xfId="16855" xr:uid="{598D3324-863D-4911-95F8-93A3A9B86C07}"/>
    <cellStyle name="Comma 92 2 2 2 2 3 2" xfId="27321" xr:uid="{7364BAC7-436C-495E-B68E-A6B73D7D7470}"/>
    <cellStyle name="Comma 92 2 2 2 2 3 2 2" xfId="48990" xr:uid="{D3A7C5F6-7193-4FC5-9C1D-D7A4A33DF597}"/>
    <cellStyle name="Comma 92 2 2 2 2 3 3" xfId="38524" xr:uid="{4BFFA75B-C3F8-40CC-8971-0C5D35C6D8AE}"/>
    <cellStyle name="Comma 92 2 2 2 2 4" xfId="22089" xr:uid="{66574387-01D6-4A2C-98B3-52CADBFC87D1}"/>
    <cellStyle name="Comma 92 2 2 2 2 4 2" xfId="43758" xr:uid="{66B9D931-6311-4B8B-ADBE-2551B2B31456}"/>
    <cellStyle name="Comma 92 2 2 2 2 5" xfId="33292" xr:uid="{7BD11F01-07AD-4A58-AEB8-2C21CD6D813E}"/>
    <cellStyle name="Comma 92 2 2 2 3" xfId="10872" xr:uid="{BB61D68D-00AB-41CD-B179-5CEA0553D7A0}"/>
    <cellStyle name="Comma 92 2 2 2 3 2" xfId="16108" xr:uid="{A0850692-6EED-4133-B3D7-AF4DCB1D3964}"/>
    <cellStyle name="Comma 92 2 2 2 3 2 2" xfId="26574" xr:uid="{EFE0B53C-3141-4090-9129-4C382E3285BE}"/>
    <cellStyle name="Comma 92 2 2 2 3 2 2 2" xfId="48243" xr:uid="{8CAAB9B4-0E42-4CF5-A1E9-5D61DD7C5F6B}"/>
    <cellStyle name="Comma 92 2 2 2 3 2 3" xfId="37777" xr:uid="{65E4F0EF-A0F8-449D-85AB-FFBCA4EFA941}"/>
    <cellStyle name="Comma 92 2 2 2 3 3" xfId="21342" xr:uid="{A11A1C87-5E9F-4BF9-9332-2E63B8E75BEC}"/>
    <cellStyle name="Comma 92 2 2 2 3 3 2" xfId="43011" xr:uid="{72D5E8D9-4053-47FE-AA57-1C2FCB49285F}"/>
    <cellStyle name="Comma 92 2 2 2 3 4" xfId="32545" xr:uid="{CA579505-6725-489E-8ACB-A64219ADCE4D}"/>
    <cellStyle name="Comma 92 2 2 2 4" xfId="12366" xr:uid="{5E34911A-EB71-4EF4-8589-919C81695DE3}"/>
    <cellStyle name="Comma 92 2 2 2 4 2" xfId="17602" xr:uid="{CAC9569B-C073-4744-BFBE-BC5FA349BC7E}"/>
    <cellStyle name="Comma 92 2 2 2 4 2 2" xfId="28068" xr:uid="{EDA88754-5C87-40E1-A606-E801B70B3EEB}"/>
    <cellStyle name="Comma 92 2 2 2 4 2 2 2" xfId="49737" xr:uid="{B5327AE8-1E2F-496D-9C78-84E569BA1FBF}"/>
    <cellStyle name="Comma 92 2 2 2 4 2 3" xfId="39271" xr:uid="{387F9C84-F2DE-4D27-9A53-9209FCFBA02D}"/>
    <cellStyle name="Comma 92 2 2 2 4 3" xfId="22836" xr:uid="{BFA5F1CB-86DE-4C86-B5A2-664BED3B420E}"/>
    <cellStyle name="Comma 92 2 2 2 4 3 2" xfId="44505" xr:uid="{D056CD2D-188E-4E4F-BC6B-7E0BDCCB250F}"/>
    <cellStyle name="Comma 92 2 2 2 4 4" xfId="34039" xr:uid="{4D7596F1-0DDC-4D87-98BE-784F903BDECC}"/>
    <cellStyle name="Comma 92 2 2 2 5" xfId="14609" xr:uid="{EDE2E341-795F-4148-B56D-719C87DF7CE2}"/>
    <cellStyle name="Comma 92 2 2 2 5 2" xfId="19841" xr:uid="{EFB06E5F-B300-4B92-9DDD-1348CB7497CA}"/>
    <cellStyle name="Comma 92 2 2 2 5 2 2" xfId="30307" xr:uid="{449CDEA4-555F-4486-8C30-744D3E145F15}"/>
    <cellStyle name="Comma 92 2 2 2 5 2 2 2" xfId="51976" xr:uid="{045AA572-B115-41FD-A73F-7288ED1D9EA9}"/>
    <cellStyle name="Comma 92 2 2 2 5 2 3" xfId="41510" xr:uid="{F8AB9012-177E-4AED-B400-7D9E2589FCA3}"/>
    <cellStyle name="Comma 92 2 2 2 5 3" xfId="25075" xr:uid="{9C5DB201-62F6-433B-8E5A-E3EBEDF02713}"/>
    <cellStyle name="Comma 92 2 2 2 5 3 2" xfId="46744" xr:uid="{D37FF177-B96A-4294-BF3E-39C44DF8A659}"/>
    <cellStyle name="Comma 92 2 2 2 5 4" xfId="36278" xr:uid="{CA100D16-CB7E-44E4-B6C8-D0163D7B18F1}"/>
    <cellStyle name="Comma 92 2 2 2 6" xfId="15362" xr:uid="{0EDEEB85-B51E-43CD-B0C6-3846FB417261}"/>
    <cellStyle name="Comma 92 2 2 2 6 2" xfId="25828" xr:uid="{9FA57F8A-1D1A-4172-8126-67FF94D4204D}"/>
    <cellStyle name="Comma 92 2 2 2 6 2 2" xfId="47497" xr:uid="{333FE94F-7FC8-4FD1-8D1E-792869B1D658}"/>
    <cellStyle name="Comma 92 2 2 2 6 3" xfId="37031" xr:uid="{3D751597-BDA9-40F1-B1E0-033E7E448D86}"/>
    <cellStyle name="Comma 92 2 2 2 7" xfId="20596" xr:uid="{5910D0DA-8519-40A8-A28B-55A978AD74EB}"/>
    <cellStyle name="Comma 92 2 2 2 7 2" xfId="42265" xr:uid="{00A37A4D-A803-4CDD-B742-9FB12BF3B6EC}"/>
    <cellStyle name="Comma 92 2 2 2 8" xfId="31799" xr:uid="{DA60DFE0-7604-490D-BDD8-9C2C64EEBB51}"/>
    <cellStyle name="Comma 92 2 2 3" xfId="13864" xr:uid="{B38BE289-4042-4552-B1BA-4585C064337B}"/>
    <cellStyle name="Comma 92 2 2 3 2" xfId="19096" xr:uid="{8A18AD8D-2FF5-470A-9683-132023F709E1}"/>
    <cellStyle name="Comma 92 2 2 3 2 2" xfId="29562" xr:uid="{613C6AF2-1DBD-4470-B67D-5502ED4F8B8E}"/>
    <cellStyle name="Comma 92 2 2 3 2 2 2" xfId="51231" xr:uid="{32B8A5AB-9DC3-4CAE-8012-B14466714DFE}"/>
    <cellStyle name="Comma 92 2 2 3 2 3" xfId="40765" xr:uid="{CBA778D3-0706-4987-9AF1-D29379717D8D}"/>
    <cellStyle name="Comma 92 2 2 3 3" xfId="24330" xr:uid="{682E4BFD-E181-4ABC-ACB9-0F75EE3DD239}"/>
    <cellStyle name="Comma 92 2 2 3 3 2" xfId="45999" xr:uid="{1BF7FC28-CCF8-491A-9744-68D62CFC24ED}"/>
    <cellStyle name="Comma 92 2 2 3 4" xfId="35533" xr:uid="{AC55096B-5644-4C41-8D98-B4638C8047E1}"/>
    <cellStyle name="Comma 92 2 2 4" xfId="31054" xr:uid="{CED589BD-A049-4E6B-85FF-466D1F70BD71}"/>
    <cellStyle name="Comma 92 2 3" xfId="9736" xr:uid="{6A222877-6C17-4C55-8552-8A66F02F2EE0}"/>
    <cellStyle name="Comma 92 2 3 2" xfId="11245" xr:uid="{39B63E24-D40A-40A5-947E-7A41952EAFC5}"/>
    <cellStyle name="Comma 92 2 3 2 2" xfId="12739" xr:uid="{4CDB099B-2783-4EB9-AB85-0ED49C69835F}"/>
    <cellStyle name="Comma 92 2 3 2 2 2" xfId="17975" xr:uid="{F01A9B4E-8CD5-4DBF-ADCA-236BC57A4B1A}"/>
    <cellStyle name="Comma 92 2 3 2 2 2 2" xfId="28441" xr:uid="{AE83EE55-4257-4BC4-86C3-6754C3845F50}"/>
    <cellStyle name="Comma 92 2 3 2 2 2 2 2" xfId="50110" xr:uid="{E6C9AB7D-39CF-4C26-837C-828007943BE7}"/>
    <cellStyle name="Comma 92 2 3 2 2 2 3" xfId="39644" xr:uid="{59196481-67CC-4CDB-AD24-66F67367F212}"/>
    <cellStyle name="Comma 92 2 3 2 2 3" xfId="23209" xr:uid="{B266A269-86B2-4D1B-8947-310323B30256}"/>
    <cellStyle name="Comma 92 2 3 2 2 3 2" xfId="44878" xr:uid="{BBD9682E-D62E-41C0-B874-E88D624864BE}"/>
    <cellStyle name="Comma 92 2 3 2 2 4" xfId="34412" xr:uid="{D1060623-6A8F-4EDA-9CBC-AEF760CD049D}"/>
    <cellStyle name="Comma 92 2 3 2 3" xfId="16481" xr:uid="{37C4E9B1-8897-43B3-89A5-423B892F1319}"/>
    <cellStyle name="Comma 92 2 3 2 3 2" xfId="26947" xr:uid="{5441061F-93B2-47A4-A8D6-E0B4DE4AB589}"/>
    <cellStyle name="Comma 92 2 3 2 3 2 2" xfId="48616" xr:uid="{55BAA68F-9D0C-4233-9B21-9F8A8DF03AC1}"/>
    <cellStyle name="Comma 92 2 3 2 3 3" xfId="38150" xr:uid="{408FB851-F94F-4FA9-8094-2FA946309340}"/>
    <cellStyle name="Comma 92 2 3 2 4" xfId="21715" xr:uid="{8F03DD18-8598-4F2F-A40C-380B5735E306}"/>
    <cellStyle name="Comma 92 2 3 2 4 2" xfId="43384" xr:uid="{F0DB2CCA-B508-4109-8A51-D4D939193DF7}"/>
    <cellStyle name="Comma 92 2 3 2 5" xfId="32918" xr:uid="{397F01A6-6EB9-40BA-906C-355F5605DA32}"/>
    <cellStyle name="Comma 92 2 3 3" xfId="10498" xr:uid="{F212FB6E-4708-4A54-9519-A32D0D144073}"/>
    <cellStyle name="Comma 92 2 3 3 2" xfId="15734" xr:uid="{7B7251C6-16E8-4AEA-90D9-D37132499257}"/>
    <cellStyle name="Comma 92 2 3 3 2 2" xfId="26200" xr:uid="{4B63BD2A-8DAE-462D-B364-CFA909E11818}"/>
    <cellStyle name="Comma 92 2 3 3 2 2 2" xfId="47869" xr:uid="{3E98EF35-C092-4AC8-920D-D33C455764F9}"/>
    <cellStyle name="Comma 92 2 3 3 2 3" xfId="37403" xr:uid="{D7998477-542B-4EE3-ABC3-E5CE8335A931}"/>
    <cellStyle name="Comma 92 2 3 3 3" xfId="20968" xr:uid="{B4A717F0-34C2-451D-98AC-F9EB1FF5CA37}"/>
    <cellStyle name="Comma 92 2 3 3 3 2" xfId="42637" xr:uid="{0CB5F980-3AF6-4D77-86B0-1407EFAC0380}"/>
    <cellStyle name="Comma 92 2 3 3 4" xfId="32171" xr:uid="{57353701-EFEB-4DE6-99B4-06FA02588BD4}"/>
    <cellStyle name="Comma 92 2 3 4" xfId="11992" xr:uid="{1B573E68-6EFC-444E-B949-1733F492F5E0}"/>
    <cellStyle name="Comma 92 2 3 4 2" xfId="17228" xr:uid="{29165A34-E347-4308-80AA-DD59A3A170A8}"/>
    <cellStyle name="Comma 92 2 3 4 2 2" xfId="27694" xr:uid="{B3D4D1A4-5C69-48BB-B1D6-D1DFC18AFD6E}"/>
    <cellStyle name="Comma 92 2 3 4 2 2 2" xfId="49363" xr:uid="{2C212258-D21B-4637-8783-89DDCC471D94}"/>
    <cellStyle name="Comma 92 2 3 4 2 3" xfId="38897" xr:uid="{E977CF6F-47FB-49F4-AF40-42D5959C420F}"/>
    <cellStyle name="Comma 92 2 3 4 3" xfId="22462" xr:uid="{BF9288D0-3A8F-4ABF-A076-CAC54B0FEE38}"/>
    <cellStyle name="Comma 92 2 3 4 3 2" xfId="44131" xr:uid="{955036D1-E212-44FA-847D-88B56DBE83EF}"/>
    <cellStyle name="Comma 92 2 3 4 4" xfId="33665" xr:uid="{7FB064D7-DDC7-45E0-94C6-AAF50497626F}"/>
    <cellStyle name="Comma 92 2 3 5" xfId="14235" xr:uid="{5DE6764B-1E4E-4019-9FA4-CBF5BE1A89E3}"/>
    <cellStyle name="Comma 92 2 3 5 2" xfId="19467" xr:uid="{780B3547-C98D-4D1A-A4E2-C8416462131C}"/>
    <cellStyle name="Comma 92 2 3 5 2 2" xfId="29933" xr:uid="{2A3D088C-3F3B-4D0B-B668-A044E3C62032}"/>
    <cellStyle name="Comma 92 2 3 5 2 2 2" xfId="51602" xr:uid="{F638CDC0-07C0-4E75-BF12-361C92A937AD}"/>
    <cellStyle name="Comma 92 2 3 5 2 3" xfId="41136" xr:uid="{6E1D7407-3311-4573-A8E7-7679517A7272}"/>
    <cellStyle name="Comma 92 2 3 5 3" xfId="24701" xr:uid="{D8508373-086D-4D8C-A169-6D6799170CDC}"/>
    <cellStyle name="Comma 92 2 3 5 3 2" xfId="46370" xr:uid="{376BC194-4730-41FD-AEFE-AAA13E7ABB46}"/>
    <cellStyle name="Comma 92 2 3 5 4" xfId="35904" xr:uid="{4F319F60-50F9-400E-A8D1-B21F0A87D5E6}"/>
    <cellStyle name="Comma 92 2 3 6" xfId="14988" xr:uid="{7B83F3C4-59BE-4C10-B38C-ACA706C212C8}"/>
    <cellStyle name="Comma 92 2 3 6 2" xfId="25454" xr:uid="{D8F5E982-F438-472E-96F6-6D3016C5CA3D}"/>
    <cellStyle name="Comma 92 2 3 6 2 2" xfId="47123" xr:uid="{6195B525-7D6C-418D-B36D-274DB96C0055}"/>
    <cellStyle name="Comma 92 2 3 6 3" xfId="36657" xr:uid="{31D18ED6-B429-4887-9EE1-79C54EAD336B}"/>
    <cellStyle name="Comma 92 2 3 7" xfId="20222" xr:uid="{0524A128-9624-4EC0-8CBF-00FE59F89841}"/>
    <cellStyle name="Comma 92 2 3 7 2" xfId="41891" xr:uid="{20D11360-9CC1-4C05-80B3-50B0082EFD12}"/>
    <cellStyle name="Comma 92 2 3 8" xfId="31425" xr:uid="{196D056D-E716-49F3-8357-F4341D79D6C9}"/>
    <cellStyle name="Comma 92 2 4" xfId="13493" xr:uid="{F61E4775-2E08-4F73-8CA8-59916F3E8D00}"/>
    <cellStyle name="Comma 92 2 4 2" xfId="18725" xr:uid="{7B048E49-964F-418E-A6C5-18330D264A23}"/>
    <cellStyle name="Comma 92 2 4 2 2" xfId="29191" xr:uid="{F7B8A6C0-3E11-44F9-9D25-392A6C23FBD5}"/>
    <cellStyle name="Comma 92 2 4 2 2 2" xfId="50860" xr:uid="{E748C618-9ECA-4F6C-85EF-FA757AD66E73}"/>
    <cellStyle name="Comma 92 2 4 2 3" xfId="40394" xr:uid="{DFBE1965-ED3D-4DA2-B44B-87246B0DD1E4}"/>
    <cellStyle name="Comma 92 2 4 3" xfId="23959" xr:uid="{C3575EAE-E519-48A1-B3DB-99F46B136A43}"/>
    <cellStyle name="Comma 92 2 4 3 2" xfId="45628" xr:uid="{3730C37A-5E90-48D3-90A3-409B3A76DCCB}"/>
    <cellStyle name="Comma 92 2 4 4" xfId="35162" xr:uid="{912EE567-C034-4B46-AE59-4530159C62EB}"/>
    <cellStyle name="Comma 92 2 5" xfId="30683" xr:uid="{9751DA1C-F57C-466D-A9CB-ADB2553E963F}"/>
    <cellStyle name="Comma 92 3" xfId="9256" xr:uid="{00000000-0005-0000-0000-00005F030000}"/>
    <cellStyle name="Comma 92 3 2" xfId="10005" xr:uid="{98C41FDF-A02F-43F1-A353-E07832CE76C1}"/>
    <cellStyle name="Comma 92 3 2 2" xfId="11514" xr:uid="{BCCE1358-B963-42A4-9AB8-4E4CED1E85F7}"/>
    <cellStyle name="Comma 92 3 2 2 2" xfId="13008" xr:uid="{C8E376B1-0654-4E62-989E-D9FE78E6319D}"/>
    <cellStyle name="Comma 92 3 2 2 2 2" xfId="18244" xr:uid="{102863E5-3620-441B-820A-5A0188FE47C9}"/>
    <cellStyle name="Comma 92 3 2 2 2 2 2" xfId="28710" xr:uid="{85944778-0711-485C-B9D4-445D8776A1B2}"/>
    <cellStyle name="Comma 92 3 2 2 2 2 2 2" xfId="50379" xr:uid="{65C069A5-905D-48F2-A2B0-F0826C8A4559}"/>
    <cellStyle name="Comma 92 3 2 2 2 2 3" xfId="39913" xr:uid="{9F0C91C0-37FD-4412-A64D-0342CBD8D989}"/>
    <cellStyle name="Comma 92 3 2 2 2 3" xfId="23478" xr:uid="{C76BFCA6-731F-49DF-A9CB-FDC276F7A815}"/>
    <cellStyle name="Comma 92 3 2 2 2 3 2" xfId="45147" xr:uid="{8E7FC0B6-E3F0-4A07-BFC7-B60E933C216A}"/>
    <cellStyle name="Comma 92 3 2 2 2 4" xfId="34681" xr:uid="{6FDCDEBE-60D6-4135-B767-F69847DBD8D0}"/>
    <cellStyle name="Comma 92 3 2 2 3" xfId="16750" xr:uid="{59552F53-E941-4372-817A-11AA0A48316B}"/>
    <cellStyle name="Comma 92 3 2 2 3 2" xfId="27216" xr:uid="{DAB54E90-F6E6-4FF0-9250-F2A915F176B8}"/>
    <cellStyle name="Comma 92 3 2 2 3 2 2" xfId="48885" xr:uid="{432072B8-FC4B-4A16-9164-46ADED1F3365}"/>
    <cellStyle name="Comma 92 3 2 2 3 3" xfId="38419" xr:uid="{67222066-2DAB-40C7-A525-C30A28A8C6B0}"/>
    <cellStyle name="Comma 92 3 2 2 4" xfId="21984" xr:uid="{D3900093-1B2D-45F3-B12E-DB3C91734922}"/>
    <cellStyle name="Comma 92 3 2 2 4 2" xfId="43653" xr:uid="{E0247144-ED2A-4348-AF24-268A931779CA}"/>
    <cellStyle name="Comma 92 3 2 2 5" xfId="33187" xr:uid="{A0BE0234-F627-40ED-9095-DB7597A11DE9}"/>
    <cellStyle name="Comma 92 3 2 3" xfId="10767" xr:uid="{A47B3204-B94A-4C64-9B10-1A49B32B03E5}"/>
    <cellStyle name="Comma 92 3 2 3 2" xfId="16003" xr:uid="{C31BC3BD-AC40-4CD0-AD3C-B3AD2A1D5A09}"/>
    <cellStyle name="Comma 92 3 2 3 2 2" xfId="26469" xr:uid="{7E750599-3616-48BC-9BFB-E54FBC5861F2}"/>
    <cellStyle name="Comma 92 3 2 3 2 2 2" xfId="48138" xr:uid="{76C1C361-2606-4CD2-A12C-9AECE0666D50}"/>
    <cellStyle name="Comma 92 3 2 3 2 3" xfId="37672" xr:uid="{6E4304FC-6E08-4673-B8D7-AECCEB23A35D}"/>
    <cellStyle name="Comma 92 3 2 3 3" xfId="21237" xr:uid="{FD27B4E5-57E5-4D05-83DD-5988330D22F2}"/>
    <cellStyle name="Comma 92 3 2 3 3 2" xfId="42906" xr:uid="{34F1C10A-84D7-4730-BD21-F2B101020B98}"/>
    <cellStyle name="Comma 92 3 2 3 4" xfId="32440" xr:uid="{A407B415-0545-47A6-87CD-4D6D13A72BAE}"/>
    <cellStyle name="Comma 92 3 2 4" xfId="12261" xr:uid="{56842A89-9D26-4C45-A5E6-58F4EAA2A34A}"/>
    <cellStyle name="Comma 92 3 2 4 2" xfId="17497" xr:uid="{1637915F-E9D9-4E59-9734-9D4C126B7BA1}"/>
    <cellStyle name="Comma 92 3 2 4 2 2" xfId="27963" xr:uid="{805E8F04-85E7-4C10-BEF5-0CEB100FE254}"/>
    <cellStyle name="Comma 92 3 2 4 2 2 2" xfId="49632" xr:uid="{9851CBCC-B039-4E2F-8458-E2CAE6636274}"/>
    <cellStyle name="Comma 92 3 2 4 2 3" xfId="39166" xr:uid="{4193DA5E-75CC-43D3-B97E-4E8D98F2A0EB}"/>
    <cellStyle name="Comma 92 3 2 4 3" xfId="22731" xr:uid="{65AB556B-0E2F-4130-9EB3-E55256CCFDC1}"/>
    <cellStyle name="Comma 92 3 2 4 3 2" xfId="44400" xr:uid="{90F4B46D-836B-4C22-B187-C0B76FDED9A5}"/>
    <cellStyle name="Comma 92 3 2 4 4" xfId="33934" xr:uid="{65162CAB-E7F2-462B-8071-1865261691A6}"/>
    <cellStyle name="Comma 92 3 2 5" xfId="14504" xr:uid="{E744E35B-72E4-49A9-BC38-586948BB411C}"/>
    <cellStyle name="Comma 92 3 2 5 2" xfId="19736" xr:uid="{E1541BD3-278B-46E2-9094-F99F7066A3BF}"/>
    <cellStyle name="Comma 92 3 2 5 2 2" xfId="30202" xr:uid="{33B0763F-8F08-484B-B18F-32FDD9F23929}"/>
    <cellStyle name="Comma 92 3 2 5 2 2 2" xfId="51871" xr:uid="{CC4BD75A-3DE5-4450-9829-660E3FCCDA78}"/>
    <cellStyle name="Comma 92 3 2 5 2 3" xfId="41405" xr:uid="{DF35E564-D37E-4B4B-A088-32AF033FFAC3}"/>
    <cellStyle name="Comma 92 3 2 5 3" xfId="24970" xr:uid="{54FB8E37-8881-40D2-8F3B-84D9F6BDCEA5}"/>
    <cellStyle name="Comma 92 3 2 5 3 2" xfId="46639" xr:uid="{072ACD45-A706-4B4D-8C7A-CAD4019B728B}"/>
    <cellStyle name="Comma 92 3 2 5 4" xfId="36173" xr:uid="{9076EBBA-41CB-4CF8-95BB-333EDC371B9E}"/>
    <cellStyle name="Comma 92 3 2 6" xfId="15257" xr:uid="{3D390AC4-C76C-4A24-BD08-6B4B622F7E67}"/>
    <cellStyle name="Comma 92 3 2 6 2" xfId="25723" xr:uid="{FA33CEC6-398E-4C31-9628-E39FA55A1909}"/>
    <cellStyle name="Comma 92 3 2 6 2 2" xfId="47392" xr:uid="{CCEE978E-14EF-4594-802F-563CBA4D9B6B}"/>
    <cellStyle name="Comma 92 3 2 6 3" xfId="36926" xr:uid="{F3083491-D876-4DE0-8392-B80E16D17807}"/>
    <cellStyle name="Comma 92 3 2 7" xfId="20491" xr:uid="{C4A9F7C0-F7F9-4294-A998-022C01186243}"/>
    <cellStyle name="Comma 92 3 2 7 2" xfId="42160" xr:uid="{E75B2B04-41F7-4958-BD82-1C89C09E3794}"/>
    <cellStyle name="Comma 92 3 2 8" xfId="31694" xr:uid="{D9C50038-3098-4A5D-AFFF-6FC92E3EF8A9}"/>
    <cellStyle name="Comma 92 3 3" xfId="13759" xr:uid="{973363E2-4F48-4F48-866E-49DC49A6D755}"/>
    <cellStyle name="Comma 92 3 3 2" xfId="18991" xr:uid="{58D80EB1-3DEA-4743-A165-9D16021DB912}"/>
    <cellStyle name="Comma 92 3 3 2 2" xfId="29457" xr:uid="{8680BA46-FF70-4987-9913-D88C929C5367}"/>
    <cellStyle name="Comma 92 3 3 2 2 2" xfId="51126" xr:uid="{4B3CC02D-D181-4EC7-A809-1090AD1A4D45}"/>
    <cellStyle name="Comma 92 3 3 2 3" xfId="40660" xr:uid="{932E4480-994A-4647-9343-C9FE43883919}"/>
    <cellStyle name="Comma 92 3 3 3" xfId="24225" xr:uid="{1B61D3C2-F6EC-4A2E-8CB8-CFD1B32CDAB3}"/>
    <cellStyle name="Comma 92 3 3 3 2" xfId="45894" xr:uid="{9C0BD5EB-E91E-438A-A5C1-75BEC6165AAA}"/>
    <cellStyle name="Comma 92 3 3 4" xfId="35428" xr:uid="{7F7A229D-A04F-4333-A128-5006B33392CC}"/>
    <cellStyle name="Comma 92 3 4" xfId="30949" xr:uid="{F8347452-F238-49BC-8DE8-1A6E61F53529}"/>
    <cellStyle name="Comma 92 4" xfId="9631" xr:uid="{AF17513D-043A-4671-AD82-F7058F4EDAEB}"/>
    <cellStyle name="Comma 92 4 2" xfId="11140" xr:uid="{CEA9A347-D579-4DF1-B3B1-C4FF8210EE5D}"/>
    <cellStyle name="Comma 92 4 2 2" xfId="12634" xr:uid="{EE3E0864-F278-41DB-84C0-3F72A199B22B}"/>
    <cellStyle name="Comma 92 4 2 2 2" xfId="17870" xr:uid="{E6B085F9-4B76-4CA2-A393-561B8B1DEB9E}"/>
    <cellStyle name="Comma 92 4 2 2 2 2" xfId="28336" xr:uid="{A9E75FB2-1E20-44F7-8513-683AD619DE51}"/>
    <cellStyle name="Comma 92 4 2 2 2 2 2" xfId="50005" xr:uid="{98C89921-3B37-4F4B-827F-76C29CFF2568}"/>
    <cellStyle name="Comma 92 4 2 2 2 3" xfId="39539" xr:uid="{58B9FB6C-C4F6-484F-8427-9BEE8ADD78C2}"/>
    <cellStyle name="Comma 92 4 2 2 3" xfId="23104" xr:uid="{FBACC2AC-01A0-47D4-93B9-B77B0887BA4E}"/>
    <cellStyle name="Comma 92 4 2 2 3 2" xfId="44773" xr:uid="{8CE64C9C-786B-482B-934A-D700F02265D2}"/>
    <cellStyle name="Comma 92 4 2 2 4" xfId="34307" xr:uid="{FE6ED806-5A31-438E-BDC6-25E92EA90D7F}"/>
    <cellStyle name="Comma 92 4 2 3" xfId="16376" xr:uid="{ADBEE0CE-2F65-4EE7-AFC7-A79CCF8B8E4D}"/>
    <cellStyle name="Comma 92 4 2 3 2" xfId="26842" xr:uid="{14B3B854-B009-4C9A-AA21-04B6C2BA0723}"/>
    <cellStyle name="Comma 92 4 2 3 2 2" xfId="48511" xr:uid="{65AC9453-A9C7-465A-97FE-5B955C86B35A}"/>
    <cellStyle name="Comma 92 4 2 3 3" xfId="38045" xr:uid="{C515E9BA-8B93-4BAB-863C-B1B04FD94795}"/>
    <cellStyle name="Comma 92 4 2 4" xfId="21610" xr:uid="{93D9573B-7741-41F0-98F2-B28F96588F98}"/>
    <cellStyle name="Comma 92 4 2 4 2" xfId="43279" xr:uid="{D3B29DBC-9643-45DC-85B8-87EF8517AD55}"/>
    <cellStyle name="Comma 92 4 2 5" xfId="32813" xr:uid="{019E71A2-62CC-48E3-851F-79FB857C4D45}"/>
    <cellStyle name="Comma 92 4 3" xfId="10393" xr:uid="{4D6860C3-E61D-4B8F-909D-2F2CBA0289E0}"/>
    <cellStyle name="Comma 92 4 3 2" xfId="15629" xr:uid="{F6F5ED1E-EF51-4D82-B0AF-D60DAC0963EF}"/>
    <cellStyle name="Comma 92 4 3 2 2" xfId="26095" xr:uid="{8C4A0F65-0966-4378-B94A-3A0C520B739D}"/>
    <cellStyle name="Comma 92 4 3 2 2 2" xfId="47764" xr:uid="{CC4C9ABE-0657-4CCF-A6A3-B50C53ED9F61}"/>
    <cellStyle name="Comma 92 4 3 2 3" xfId="37298" xr:uid="{497C7C71-B257-4DD5-AADF-4857751C5C83}"/>
    <cellStyle name="Comma 92 4 3 3" xfId="20863" xr:uid="{F9EF6048-1017-471D-80E1-BE0257A31205}"/>
    <cellStyle name="Comma 92 4 3 3 2" xfId="42532" xr:uid="{6D6D7404-EBFD-4E79-B177-14EC355B3DE7}"/>
    <cellStyle name="Comma 92 4 3 4" xfId="32066" xr:uid="{FEAB8828-7E42-4D6E-9003-5C1AFF1083E0}"/>
    <cellStyle name="Comma 92 4 4" xfId="11887" xr:uid="{D2D6B87A-FA37-49B8-90ED-C00FDB926066}"/>
    <cellStyle name="Comma 92 4 4 2" xfId="17123" xr:uid="{4B9BF956-6E03-49AD-AF88-50E76A9BE9B6}"/>
    <cellStyle name="Comma 92 4 4 2 2" xfId="27589" xr:uid="{645F7BEB-94DA-4E41-B858-6509201FF3EC}"/>
    <cellStyle name="Comma 92 4 4 2 2 2" xfId="49258" xr:uid="{E19AEE0E-FDC6-469C-94F7-D7E01BCC3137}"/>
    <cellStyle name="Comma 92 4 4 2 3" xfId="38792" xr:uid="{363548CA-A433-44B5-A342-21735C47692E}"/>
    <cellStyle name="Comma 92 4 4 3" xfId="22357" xr:uid="{5D61E2A7-ABD2-4251-9F8C-E6DD0D067B83}"/>
    <cellStyle name="Comma 92 4 4 3 2" xfId="44026" xr:uid="{A0DA9245-413D-4EBE-99E1-5F0DFEB48A94}"/>
    <cellStyle name="Comma 92 4 4 4" xfId="33560" xr:uid="{F67697E9-ED39-46A8-AB60-5AEFE1ED4D59}"/>
    <cellStyle name="Comma 92 4 5" xfId="14130" xr:uid="{BB214501-FBE9-488B-A600-4EDB1691DDBB}"/>
    <cellStyle name="Comma 92 4 5 2" xfId="19362" xr:uid="{D022CAB0-8EF6-4979-9AD4-BD6CBB5EA3A6}"/>
    <cellStyle name="Comma 92 4 5 2 2" xfId="29828" xr:uid="{10AEAD84-14F6-4F33-A6AF-AD42D5FE2D49}"/>
    <cellStyle name="Comma 92 4 5 2 2 2" xfId="51497" xr:uid="{DFEF8312-4493-4061-8314-98E3B40550A8}"/>
    <cellStyle name="Comma 92 4 5 2 3" xfId="41031" xr:uid="{FEE82802-3C85-4EEC-824B-D48B58A48A48}"/>
    <cellStyle name="Comma 92 4 5 3" xfId="24596" xr:uid="{89FBC7B4-24D5-4EF6-80E0-6C5B83D925C9}"/>
    <cellStyle name="Comma 92 4 5 3 2" xfId="46265" xr:uid="{820632AA-BFB0-404E-96CE-288A3C7F03A1}"/>
    <cellStyle name="Comma 92 4 5 4" xfId="35799" xr:uid="{4BE3647B-D1EC-4401-A735-B27C1AB92486}"/>
    <cellStyle name="Comma 92 4 6" xfId="14883" xr:uid="{A418B8FD-569D-4AE3-92A8-65C5419B9954}"/>
    <cellStyle name="Comma 92 4 6 2" xfId="25349" xr:uid="{0CEF3428-3945-4D5D-92D9-4EED29581BCC}"/>
    <cellStyle name="Comma 92 4 6 2 2" xfId="47018" xr:uid="{CAED760D-A4FD-44F1-9EE1-0F42F3CDF399}"/>
    <cellStyle name="Comma 92 4 6 3" xfId="36552" xr:uid="{1B107CC0-1B00-4E58-A67D-D8CB51B0114B}"/>
    <cellStyle name="Comma 92 4 7" xfId="20117" xr:uid="{F7A94D20-E75A-4B1F-81F8-BEA24E358EFE}"/>
    <cellStyle name="Comma 92 4 7 2" xfId="41786" xr:uid="{5A70EB99-578B-444A-A728-1FA008F07FC0}"/>
    <cellStyle name="Comma 92 4 8" xfId="31320" xr:uid="{48D3E469-D524-40ED-B9DD-0C360A073182}"/>
    <cellStyle name="Comma 92 5" xfId="13388" xr:uid="{7D4D6A23-52D0-4914-B3E9-BF5F7F793F3B}"/>
    <cellStyle name="Comma 92 5 2" xfId="18620" xr:uid="{4AA4A652-87CB-46B9-B9BC-BB4E072F318B}"/>
    <cellStyle name="Comma 92 5 2 2" xfId="29086" xr:uid="{D12C27BE-A790-48C1-A7BC-C99B553356D8}"/>
    <cellStyle name="Comma 92 5 2 2 2" xfId="50755" xr:uid="{DC9C02E2-1117-4F5E-BA16-8C570B86C7F3}"/>
    <cellStyle name="Comma 92 5 2 3" xfId="40289" xr:uid="{3AD0001C-7B3A-47AC-B793-5E7E9681E666}"/>
    <cellStyle name="Comma 92 5 3" xfId="23854" xr:uid="{C306D691-4618-417E-8FB9-46D6254095B0}"/>
    <cellStyle name="Comma 92 5 3 2" xfId="45523" xr:uid="{05BB82C4-CED5-4C0C-8065-46F112373C48}"/>
    <cellStyle name="Comma 92 5 4" xfId="35057" xr:uid="{66EEF882-3F1D-4FE4-A332-80B1CA9B9509}"/>
    <cellStyle name="Comma 92 6" xfId="30578" xr:uid="{72C6197F-62EC-4B3D-8C44-A70941227B1A}"/>
    <cellStyle name="Comma 93" xfId="411" xr:uid="{00000000-0005-0000-0000-000060030000}"/>
    <cellStyle name="Comma 93 2" xfId="608" xr:uid="{00000000-0005-0000-0000-000061030000}"/>
    <cellStyle name="Comma 93 2 2" xfId="9362" xr:uid="{00000000-0005-0000-0000-000062030000}"/>
    <cellStyle name="Comma 93 2 2 2" xfId="10111" xr:uid="{ADF60578-F904-46E1-8760-33A1B6112C5E}"/>
    <cellStyle name="Comma 93 2 2 2 2" xfId="11620" xr:uid="{517CFE8F-DA76-43B6-A5DA-E3D406872712}"/>
    <cellStyle name="Comma 93 2 2 2 2 2" xfId="13114" xr:uid="{7A800026-7D8D-4549-85F2-E1F194555D60}"/>
    <cellStyle name="Comma 93 2 2 2 2 2 2" xfId="18350" xr:uid="{B00924D4-CBE8-4BF1-89C0-DF7FC6F4F8E9}"/>
    <cellStyle name="Comma 93 2 2 2 2 2 2 2" xfId="28816" xr:uid="{B9360125-F377-4942-982C-36CC55CCC500}"/>
    <cellStyle name="Comma 93 2 2 2 2 2 2 2 2" xfId="50485" xr:uid="{8D32A58E-A33C-46C9-9F9C-868411E67CCD}"/>
    <cellStyle name="Comma 93 2 2 2 2 2 2 3" xfId="40019" xr:uid="{816AFA2B-160A-455F-BBB0-2A2DFD5E6894}"/>
    <cellStyle name="Comma 93 2 2 2 2 2 3" xfId="23584" xr:uid="{7E21E04E-427C-401C-97F1-A73A014456DB}"/>
    <cellStyle name="Comma 93 2 2 2 2 2 3 2" xfId="45253" xr:uid="{C5A22F91-773F-4048-87EB-8B199A67F2D4}"/>
    <cellStyle name="Comma 93 2 2 2 2 2 4" xfId="34787" xr:uid="{D2E5DBC0-4DD1-4E04-AA9D-DF6018466FCB}"/>
    <cellStyle name="Comma 93 2 2 2 2 3" xfId="16856" xr:uid="{64CF9393-D2DB-43B0-8724-F647BEC700B6}"/>
    <cellStyle name="Comma 93 2 2 2 2 3 2" xfId="27322" xr:uid="{D3139B4A-87CE-41E5-9C05-9B0E78E03976}"/>
    <cellStyle name="Comma 93 2 2 2 2 3 2 2" xfId="48991" xr:uid="{DD3D8D2D-BF36-4935-985F-A37C099FFD73}"/>
    <cellStyle name="Comma 93 2 2 2 2 3 3" xfId="38525" xr:uid="{F9EC4472-4336-4FDA-80DA-527A534EE78D}"/>
    <cellStyle name="Comma 93 2 2 2 2 4" xfId="22090" xr:uid="{E8C321A3-90E8-401C-9D00-E8F9CF66EB84}"/>
    <cellStyle name="Comma 93 2 2 2 2 4 2" xfId="43759" xr:uid="{730747A3-177B-421B-8226-22B54EBAFEF0}"/>
    <cellStyle name="Comma 93 2 2 2 2 5" xfId="33293" xr:uid="{92CEB717-F711-4011-BB70-99EB2BCABE2B}"/>
    <cellStyle name="Comma 93 2 2 2 3" xfId="10873" xr:uid="{9DB26513-315D-4813-B66B-7555C2AB4E47}"/>
    <cellStyle name="Comma 93 2 2 2 3 2" xfId="16109" xr:uid="{123CCEB7-012A-4B5F-9F7A-AED6B7FE364F}"/>
    <cellStyle name="Comma 93 2 2 2 3 2 2" xfId="26575" xr:uid="{A0BC3D31-374B-4AD8-AFCA-174A1F2133BD}"/>
    <cellStyle name="Comma 93 2 2 2 3 2 2 2" xfId="48244" xr:uid="{383B0FE0-52E8-4511-B6B5-AE8A565D644E}"/>
    <cellStyle name="Comma 93 2 2 2 3 2 3" xfId="37778" xr:uid="{3752DAF5-7275-4D93-A41B-FE042AF926A7}"/>
    <cellStyle name="Comma 93 2 2 2 3 3" xfId="21343" xr:uid="{ECCF479E-CC35-47BB-A9F2-7079F57772FE}"/>
    <cellStyle name="Comma 93 2 2 2 3 3 2" xfId="43012" xr:uid="{2F0AEC2B-ADD5-403E-8095-74270C2DBA87}"/>
    <cellStyle name="Comma 93 2 2 2 3 4" xfId="32546" xr:uid="{C53D0A0E-6C18-487A-B6DA-499D8D9CFA7C}"/>
    <cellStyle name="Comma 93 2 2 2 4" xfId="12367" xr:uid="{73498FD8-F472-46E3-BB35-7A429514A308}"/>
    <cellStyle name="Comma 93 2 2 2 4 2" xfId="17603" xr:uid="{AE0ED3A2-550C-4496-AE25-AD0E548E6D2A}"/>
    <cellStyle name="Comma 93 2 2 2 4 2 2" xfId="28069" xr:uid="{BAF3F7AC-4762-4A62-B7DF-ED4EA5B388E3}"/>
    <cellStyle name="Comma 93 2 2 2 4 2 2 2" xfId="49738" xr:uid="{8871BCDB-14CD-4D11-8A58-3D949DDE4D16}"/>
    <cellStyle name="Comma 93 2 2 2 4 2 3" xfId="39272" xr:uid="{710BD181-238A-4420-8823-A3E32575559E}"/>
    <cellStyle name="Comma 93 2 2 2 4 3" xfId="22837" xr:uid="{595A3BF1-99F4-4DF4-B2AD-3AC14281B351}"/>
    <cellStyle name="Comma 93 2 2 2 4 3 2" xfId="44506" xr:uid="{FEE16B1D-D9CF-4C6F-A145-2A36C9B980CE}"/>
    <cellStyle name="Comma 93 2 2 2 4 4" xfId="34040" xr:uid="{B66C4C8B-CDFB-437A-A6AE-C20A1BB13ACD}"/>
    <cellStyle name="Comma 93 2 2 2 5" xfId="14610" xr:uid="{044C4480-4C05-45A1-B268-28FF9E28675E}"/>
    <cellStyle name="Comma 93 2 2 2 5 2" xfId="19842" xr:uid="{5B52E340-B730-4A47-B430-E0C2026BFB51}"/>
    <cellStyle name="Comma 93 2 2 2 5 2 2" xfId="30308" xr:uid="{B7A9A3F4-1D1C-4C83-8C5E-0C73E6D4ABF8}"/>
    <cellStyle name="Comma 93 2 2 2 5 2 2 2" xfId="51977" xr:uid="{FB100112-AD68-4481-8AF1-3EBD5539C4C8}"/>
    <cellStyle name="Comma 93 2 2 2 5 2 3" xfId="41511" xr:uid="{348E1D28-067D-4D1C-AFF8-7EBBE04D2A39}"/>
    <cellStyle name="Comma 93 2 2 2 5 3" xfId="25076" xr:uid="{DB821411-54AC-41E8-9D5F-F73A121D9C57}"/>
    <cellStyle name="Comma 93 2 2 2 5 3 2" xfId="46745" xr:uid="{5BFF0506-B272-4261-A6A3-09115442DF1B}"/>
    <cellStyle name="Comma 93 2 2 2 5 4" xfId="36279" xr:uid="{BE836B61-3CBA-4AFD-9FA3-DE1B6A61BCA5}"/>
    <cellStyle name="Comma 93 2 2 2 6" xfId="15363" xr:uid="{BC8703F6-953B-479C-AA4F-C912C2917AC8}"/>
    <cellStyle name="Comma 93 2 2 2 6 2" xfId="25829" xr:uid="{B5A724C6-ABD0-44B4-9976-5DA480C868E0}"/>
    <cellStyle name="Comma 93 2 2 2 6 2 2" xfId="47498" xr:uid="{EE038C2D-0384-40B7-B702-A44E5B5DC891}"/>
    <cellStyle name="Comma 93 2 2 2 6 3" xfId="37032" xr:uid="{27A1CB28-59FB-4190-BB41-0E6606C0AFDA}"/>
    <cellStyle name="Comma 93 2 2 2 7" xfId="20597" xr:uid="{4BD36ED9-D746-4DD5-AC95-74B10CE80FAE}"/>
    <cellStyle name="Comma 93 2 2 2 7 2" xfId="42266" xr:uid="{450BDEF7-5CB0-4CA0-B77B-0ECE25D89217}"/>
    <cellStyle name="Comma 93 2 2 2 8" xfId="31800" xr:uid="{BB9B4DFF-D455-40E1-99DD-B0A2FA2D9C02}"/>
    <cellStyle name="Comma 93 2 2 3" xfId="13865" xr:uid="{E49B7F6B-18D2-47AE-BCBE-4BCD8B2B6926}"/>
    <cellStyle name="Comma 93 2 2 3 2" xfId="19097" xr:uid="{550D164E-F3EC-4FB0-87E3-B25DFF57DA2A}"/>
    <cellStyle name="Comma 93 2 2 3 2 2" xfId="29563" xr:uid="{D7051067-5D63-494C-9CEE-B450F85EBD23}"/>
    <cellStyle name="Comma 93 2 2 3 2 2 2" xfId="51232" xr:uid="{EBFEA3EF-9CA3-4861-A513-B1BDB7EF1FE1}"/>
    <cellStyle name="Comma 93 2 2 3 2 3" xfId="40766" xr:uid="{241C9AB6-BC1C-4F64-9234-1323B32A22F2}"/>
    <cellStyle name="Comma 93 2 2 3 3" xfId="24331" xr:uid="{E9129AB2-9ED3-4202-B485-3C2223FC2EBC}"/>
    <cellStyle name="Comma 93 2 2 3 3 2" xfId="46000" xr:uid="{1916DF99-A3D4-44DE-A450-BE213332AA16}"/>
    <cellStyle name="Comma 93 2 2 3 4" xfId="35534" xr:uid="{DC0B8AD3-30A6-4365-8848-216FC4B1B055}"/>
    <cellStyle name="Comma 93 2 2 4" xfId="31055" xr:uid="{E30B7C18-5D7A-4E68-97E1-58C44A2B1BC0}"/>
    <cellStyle name="Comma 93 2 3" xfId="9737" xr:uid="{73DE4824-38C3-4CF4-B6E8-E63A84070B72}"/>
    <cellStyle name="Comma 93 2 3 2" xfId="11246" xr:uid="{413493DE-BFF6-4360-9FC7-4CD5F1E53006}"/>
    <cellStyle name="Comma 93 2 3 2 2" xfId="12740" xr:uid="{7E0E8554-04BC-4002-ABDC-6397FB043A88}"/>
    <cellStyle name="Comma 93 2 3 2 2 2" xfId="17976" xr:uid="{22E78E12-9661-462A-9744-836F21D82649}"/>
    <cellStyle name="Comma 93 2 3 2 2 2 2" xfId="28442" xr:uid="{FF2CBFD9-6AC2-436E-A404-5BD088F6D65D}"/>
    <cellStyle name="Comma 93 2 3 2 2 2 2 2" xfId="50111" xr:uid="{5345BEFE-2DD2-4229-81A5-2BB09FE2F7D7}"/>
    <cellStyle name="Comma 93 2 3 2 2 2 3" xfId="39645" xr:uid="{62AFD90B-5F2F-4D1C-9ACD-2A27461176C1}"/>
    <cellStyle name="Comma 93 2 3 2 2 3" xfId="23210" xr:uid="{425C190B-292A-4B40-AB33-11B0673E7863}"/>
    <cellStyle name="Comma 93 2 3 2 2 3 2" xfId="44879" xr:uid="{47A1EBAF-8DCE-4452-A556-D8DB9A57365B}"/>
    <cellStyle name="Comma 93 2 3 2 2 4" xfId="34413" xr:uid="{3CD35E3A-0A8B-43FB-B7A7-6CD206E41E50}"/>
    <cellStyle name="Comma 93 2 3 2 3" xfId="16482" xr:uid="{EABA2212-9647-4A31-90A3-239C356C1A0B}"/>
    <cellStyle name="Comma 93 2 3 2 3 2" xfId="26948" xr:uid="{2451BAEB-4473-4DEE-BBB9-2F2CA7E43145}"/>
    <cellStyle name="Comma 93 2 3 2 3 2 2" xfId="48617" xr:uid="{857DF61A-F974-4525-80FC-176204C3E99B}"/>
    <cellStyle name="Comma 93 2 3 2 3 3" xfId="38151" xr:uid="{237050B1-3B42-4789-8ABF-AF485EB8C8CD}"/>
    <cellStyle name="Comma 93 2 3 2 4" xfId="21716" xr:uid="{0C1B8B2C-416E-47F0-BB7E-3E90CAE190DD}"/>
    <cellStyle name="Comma 93 2 3 2 4 2" xfId="43385" xr:uid="{6CAAA73D-7086-4A5D-9530-FE1FE85073F1}"/>
    <cellStyle name="Comma 93 2 3 2 5" xfId="32919" xr:uid="{B410E661-3C0D-489D-980D-3AB38B647FA9}"/>
    <cellStyle name="Comma 93 2 3 3" xfId="10499" xr:uid="{66FAB232-2E8E-4A27-9C3F-6E3638363743}"/>
    <cellStyle name="Comma 93 2 3 3 2" xfId="15735" xr:uid="{D7A568F5-C0A4-446D-9748-EFE6561933B4}"/>
    <cellStyle name="Comma 93 2 3 3 2 2" xfId="26201" xr:uid="{08EA31F4-6BB4-448A-9102-93DAA8A7316D}"/>
    <cellStyle name="Comma 93 2 3 3 2 2 2" xfId="47870" xr:uid="{ABC2B83B-C992-47CF-A0FB-548990EEF445}"/>
    <cellStyle name="Comma 93 2 3 3 2 3" xfId="37404" xr:uid="{AC3C43D3-B8DC-43F1-8B4A-81C7F04537D9}"/>
    <cellStyle name="Comma 93 2 3 3 3" xfId="20969" xr:uid="{CEC36EE2-2498-4475-8D49-810EDC50D345}"/>
    <cellStyle name="Comma 93 2 3 3 3 2" xfId="42638" xr:uid="{A1A4F164-6D21-4E54-872D-991F2860C492}"/>
    <cellStyle name="Comma 93 2 3 3 4" xfId="32172" xr:uid="{1DF9F008-D7C0-4579-B38C-68CDA33498E5}"/>
    <cellStyle name="Comma 93 2 3 4" xfId="11993" xr:uid="{7D4D493D-E4ED-4901-A624-35B187EC1698}"/>
    <cellStyle name="Comma 93 2 3 4 2" xfId="17229" xr:uid="{71333B74-C4D1-4A5F-BB63-B1744DEABAF3}"/>
    <cellStyle name="Comma 93 2 3 4 2 2" xfId="27695" xr:uid="{A8AC017E-5D62-4B70-8631-8E01D8847202}"/>
    <cellStyle name="Comma 93 2 3 4 2 2 2" xfId="49364" xr:uid="{8628BE46-7871-434A-9882-9A8AD0A84A41}"/>
    <cellStyle name="Comma 93 2 3 4 2 3" xfId="38898" xr:uid="{D61A2D52-04B5-4059-A795-BF758ACA6754}"/>
    <cellStyle name="Comma 93 2 3 4 3" xfId="22463" xr:uid="{A435C839-CD11-446E-B910-0BD01AF5CED2}"/>
    <cellStyle name="Comma 93 2 3 4 3 2" xfId="44132" xr:uid="{1E1DDE6C-7BDB-479C-B06B-805ACE508997}"/>
    <cellStyle name="Comma 93 2 3 4 4" xfId="33666" xr:uid="{266D0827-B00E-496A-A0FB-B049BA6EBED1}"/>
    <cellStyle name="Comma 93 2 3 5" xfId="14236" xr:uid="{8EE5898E-0725-46C5-84D0-E435FAF84F49}"/>
    <cellStyle name="Comma 93 2 3 5 2" xfId="19468" xr:uid="{A8476348-16FC-4E3E-9A75-0AEC03962E98}"/>
    <cellStyle name="Comma 93 2 3 5 2 2" xfId="29934" xr:uid="{96EBB78D-7534-46FC-8546-93D155341C6D}"/>
    <cellStyle name="Comma 93 2 3 5 2 2 2" xfId="51603" xr:uid="{FDA1622A-E0EE-448A-AE7C-3A2A34086367}"/>
    <cellStyle name="Comma 93 2 3 5 2 3" xfId="41137" xr:uid="{D8EACCC4-E3C5-4B75-944E-F0711604C990}"/>
    <cellStyle name="Comma 93 2 3 5 3" xfId="24702" xr:uid="{BA9F4475-0B76-47CC-A009-D63CD5324A48}"/>
    <cellStyle name="Comma 93 2 3 5 3 2" xfId="46371" xr:uid="{AD81E7DD-D4C1-44C8-A417-D181F7432F23}"/>
    <cellStyle name="Comma 93 2 3 5 4" xfId="35905" xr:uid="{28C56E6B-D55E-4026-AC5F-155A48EFD17B}"/>
    <cellStyle name="Comma 93 2 3 6" xfId="14989" xr:uid="{B511FE66-97D8-4B8F-A43D-DCF09F46FD90}"/>
    <cellStyle name="Comma 93 2 3 6 2" xfId="25455" xr:uid="{05806A16-696F-413D-8C81-76A5048E8C6D}"/>
    <cellStyle name="Comma 93 2 3 6 2 2" xfId="47124" xr:uid="{D4AE50CA-92AD-4079-A50D-DF8C37D2E2D0}"/>
    <cellStyle name="Comma 93 2 3 6 3" xfId="36658" xr:uid="{87C9FB09-60D3-42A3-ABDB-0084F97ABC32}"/>
    <cellStyle name="Comma 93 2 3 7" xfId="20223" xr:uid="{2C446F88-E626-4294-AEB1-820259F7AFB7}"/>
    <cellStyle name="Comma 93 2 3 7 2" xfId="41892" xr:uid="{9C942051-6F27-4F1A-B3F9-0F7F70C57274}"/>
    <cellStyle name="Comma 93 2 3 8" xfId="31426" xr:uid="{45023677-6E6E-46EE-B8CC-9088CE31B6BA}"/>
    <cellStyle name="Comma 93 2 4" xfId="13494" xr:uid="{DF5008C4-A523-4EB9-BD18-2A610535DFB1}"/>
    <cellStyle name="Comma 93 2 4 2" xfId="18726" xr:uid="{3AC1F529-2CC6-401D-AA45-A4C22940DC6C}"/>
    <cellStyle name="Comma 93 2 4 2 2" xfId="29192" xr:uid="{7FB3DC93-8D70-4C51-9F90-DD790F573D2C}"/>
    <cellStyle name="Comma 93 2 4 2 2 2" xfId="50861" xr:uid="{EB774445-5945-4DED-A8E0-9B600232C17B}"/>
    <cellStyle name="Comma 93 2 4 2 3" xfId="40395" xr:uid="{BCFCC451-56B2-4DF7-9645-A19599058CBD}"/>
    <cellStyle name="Comma 93 2 4 3" xfId="23960" xr:uid="{AFA20567-F215-4B50-9F26-6156BD6AF746}"/>
    <cellStyle name="Comma 93 2 4 3 2" xfId="45629" xr:uid="{83697C80-D3C9-408C-8DBB-A6C84FBEFEF5}"/>
    <cellStyle name="Comma 93 2 4 4" xfId="35163" xr:uid="{B90FEF3B-692E-424E-89BC-694F9ACC520C}"/>
    <cellStyle name="Comma 93 2 5" xfId="30684" xr:uid="{D4F8866E-8C5F-4874-8B51-EEB1E45220B4}"/>
    <cellStyle name="Comma 93 3" xfId="9260" xr:uid="{00000000-0005-0000-0000-000063030000}"/>
    <cellStyle name="Comma 93 3 2" xfId="10009" xr:uid="{14B9816C-EF6F-43A4-BAEF-7400A0029064}"/>
    <cellStyle name="Comma 93 3 2 2" xfId="11518" xr:uid="{710FE4D2-2610-429A-BE31-A0455BDE65ED}"/>
    <cellStyle name="Comma 93 3 2 2 2" xfId="13012" xr:uid="{0CA88B44-B6E9-43B2-8C9C-E1C339C6D025}"/>
    <cellStyle name="Comma 93 3 2 2 2 2" xfId="18248" xr:uid="{6DDFB140-0D11-45F3-AD5D-6C92B3E83184}"/>
    <cellStyle name="Comma 93 3 2 2 2 2 2" xfId="28714" xr:uid="{3A2222B3-A2D3-444B-95A2-72613B3F11E1}"/>
    <cellStyle name="Comma 93 3 2 2 2 2 2 2" xfId="50383" xr:uid="{920A91D8-4A85-4755-B0A7-B0F178158DA0}"/>
    <cellStyle name="Comma 93 3 2 2 2 2 3" xfId="39917" xr:uid="{EE70FDB3-2E1E-42B7-9118-3629EB5C1580}"/>
    <cellStyle name="Comma 93 3 2 2 2 3" xfId="23482" xr:uid="{0C12000B-5571-42CE-B354-76E938365C7A}"/>
    <cellStyle name="Comma 93 3 2 2 2 3 2" xfId="45151" xr:uid="{DAA4CF1A-CA21-40D3-8874-627986152DD1}"/>
    <cellStyle name="Comma 93 3 2 2 2 4" xfId="34685" xr:uid="{C8713ADA-E996-4290-A942-C6B35F611D4B}"/>
    <cellStyle name="Comma 93 3 2 2 3" xfId="16754" xr:uid="{2458591B-2229-45DE-AB54-CAB6E36E88B0}"/>
    <cellStyle name="Comma 93 3 2 2 3 2" xfId="27220" xr:uid="{A4B2D740-93C7-4896-99CB-7E2804C754AE}"/>
    <cellStyle name="Comma 93 3 2 2 3 2 2" xfId="48889" xr:uid="{485D60AB-BA85-48CA-B748-5B3CEDFE5CE8}"/>
    <cellStyle name="Comma 93 3 2 2 3 3" xfId="38423" xr:uid="{4E2BAC30-E835-4AE6-B206-78A5F95C0646}"/>
    <cellStyle name="Comma 93 3 2 2 4" xfId="21988" xr:uid="{B12A829E-EB00-4661-99F0-6A2A0BD8A193}"/>
    <cellStyle name="Comma 93 3 2 2 4 2" xfId="43657" xr:uid="{DA1A6C6B-308B-4A9F-BA75-DD4218551671}"/>
    <cellStyle name="Comma 93 3 2 2 5" xfId="33191" xr:uid="{E3E6D2CD-038B-4A96-900B-A89B994D58CE}"/>
    <cellStyle name="Comma 93 3 2 3" xfId="10771" xr:uid="{94981009-72FB-40FD-B58F-004C0AAA5DE2}"/>
    <cellStyle name="Comma 93 3 2 3 2" xfId="16007" xr:uid="{30D86C80-EF29-47E4-BD34-F91D5B4F7FA1}"/>
    <cellStyle name="Comma 93 3 2 3 2 2" xfId="26473" xr:uid="{F28B2F68-FBAD-4B68-82AA-424368808D71}"/>
    <cellStyle name="Comma 93 3 2 3 2 2 2" xfId="48142" xr:uid="{C4FDA224-CFB8-4EDF-B98A-9652E5E3AB52}"/>
    <cellStyle name="Comma 93 3 2 3 2 3" xfId="37676" xr:uid="{076A15E0-C2CB-4063-AC8D-D32C622D0656}"/>
    <cellStyle name="Comma 93 3 2 3 3" xfId="21241" xr:uid="{3B4986F3-B412-476A-A893-A8558381B446}"/>
    <cellStyle name="Comma 93 3 2 3 3 2" xfId="42910" xr:uid="{720D4BD0-66AE-4F27-895E-921F2330E5FC}"/>
    <cellStyle name="Comma 93 3 2 3 4" xfId="32444" xr:uid="{1EE1ECE5-5ED2-4675-92EF-BBBB88C19CD4}"/>
    <cellStyle name="Comma 93 3 2 4" xfId="12265" xr:uid="{C86F31C0-88D7-41DD-B03D-62CF665AF46E}"/>
    <cellStyle name="Comma 93 3 2 4 2" xfId="17501" xr:uid="{6673C765-F933-4341-B0CA-77A704E5EC26}"/>
    <cellStyle name="Comma 93 3 2 4 2 2" xfId="27967" xr:uid="{33E1E879-730C-4308-AA0C-5B33565FD929}"/>
    <cellStyle name="Comma 93 3 2 4 2 2 2" xfId="49636" xr:uid="{5D89F151-1EEF-48D5-B212-FF2DED74BAFC}"/>
    <cellStyle name="Comma 93 3 2 4 2 3" xfId="39170" xr:uid="{B345E701-2F49-4293-84C1-0290EC01C28B}"/>
    <cellStyle name="Comma 93 3 2 4 3" xfId="22735" xr:uid="{B91569E1-D23B-4011-AF75-0EF15B7E8BFB}"/>
    <cellStyle name="Comma 93 3 2 4 3 2" xfId="44404" xr:uid="{889659CF-6335-4FB9-B057-2C56F6148F2B}"/>
    <cellStyle name="Comma 93 3 2 4 4" xfId="33938" xr:uid="{14948220-2391-4AB0-BA56-377594BD0C26}"/>
    <cellStyle name="Comma 93 3 2 5" xfId="14508" xr:uid="{9E18DA96-CC4F-41F9-86F6-BFFD52648571}"/>
    <cellStyle name="Comma 93 3 2 5 2" xfId="19740" xr:uid="{89801800-43ED-4E0B-9389-08ECDAAA06F6}"/>
    <cellStyle name="Comma 93 3 2 5 2 2" xfId="30206" xr:uid="{7886A29C-6EAA-4C82-928E-4641BF60857F}"/>
    <cellStyle name="Comma 93 3 2 5 2 2 2" xfId="51875" xr:uid="{9A9B03D7-CCB6-4ADC-97E3-8215078372EF}"/>
    <cellStyle name="Comma 93 3 2 5 2 3" xfId="41409" xr:uid="{96331B98-21C7-413A-BAF6-86C5EC74ABEC}"/>
    <cellStyle name="Comma 93 3 2 5 3" xfId="24974" xr:uid="{A91E4E0B-E6E7-4267-AFF1-CD5FDBD6DA69}"/>
    <cellStyle name="Comma 93 3 2 5 3 2" xfId="46643" xr:uid="{B1BC10E8-CE29-4C6C-A083-16F683B61EF3}"/>
    <cellStyle name="Comma 93 3 2 5 4" xfId="36177" xr:uid="{221FB3B2-74AA-4169-8EBF-61D013F0023D}"/>
    <cellStyle name="Comma 93 3 2 6" xfId="15261" xr:uid="{E33A1446-2B8E-4A60-971D-8285EAF4B295}"/>
    <cellStyle name="Comma 93 3 2 6 2" xfId="25727" xr:uid="{4C335B36-5D64-496A-9516-03BB6BB3A301}"/>
    <cellStyle name="Comma 93 3 2 6 2 2" xfId="47396" xr:uid="{04BFAF10-BDB5-45BA-BA19-FF91E297BE48}"/>
    <cellStyle name="Comma 93 3 2 6 3" xfId="36930" xr:uid="{4F8DE0A6-F9EE-4C69-81EB-13CB9D21C2AC}"/>
    <cellStyle name="Comma 93 3 2 7" xfId="20495" xr:uid="{6872657D-3B66-4F94-86E5-CBE035FB8E04}"/>
    <cellStyle name="Comma 93 3 2 7 2" xfId="42164" xr:uid="{449F19D2-C9FF-4417-A1B9-D8189DA58D3D}"/>
    <cellStyle name="Comma 93 3 2 8" xfId="31698" xr:uid="{126A16BE-49FD-4EA2-90A6-F2BF68B101FD}"/>
    <cellStyle name="Comma 93 3 3" xfId="13763" xr:uid="{4CF5ACE4-5A44-4A85-A664-D8EBE2463A6C}"/>
    <cellStyle name="Comma 93 3 3 2" xfId="18995" xr:uid="{A76AE3E6-5C1D-45E7-864D-1398C1ECE9EB}"/>
    <cellStyle name="Comma 93 3 3 2 2" xfId="29461" xr:uid="{FD2B1CDA-95B5-4892-8D58-CC9051415933}"/>
    <cellStyle name="Comma 93 3 3 2 2 2" xfId="51130" xr:uid="{B4630A3A-D6BA-434C-A717-E9C2AE4F27FA}"/>
    <cellStyle name="Comma 93 3 3 2 3" xfId="40664" xr:uid="{54FFA691-9185-4BD9-B8AC-457225F0D47E}"/>
    <cellStyle name="Comma 93 3 3 3" xfId="24229" xr:uid="{6A488299-0CA8-4279-8446-9556318EFD43}"/>
    <cellStyle name="Comma 93 3 3 3 2" xfId="45898" xr:uid="{44F8CCF0-BEE0-48EF-B810-A183F2697FCC}"/>
    <cellStyle name="Comma 93 3 3 4" xfId="35432" xr:uid="{FD8E68E2-0A90-4469-AF9F-C2D687380F68}"/>
    <cellStyle name="Comma 93 3 4" xfId="30953" xr:uid="{91924DBD-3CE5-4BF3-A28A-7748D3BA217D}"/>
    <cellStyle name="Comma 93 4" xfId="9635" xr:uid="{F8F1D9A0-E017-4BD0-B002-B1B659545262}"/>
    <cellStyle name="Comma 93 4 2" xfId="11144" xr:uid="{588C3DAA-451C-43E2-B869-37565FFFCF55}"/>
    <cellStyle name="Comma 93 4 2 2" xfId="12638" xr:uid="{08FEE585-58CE-422B-93B4-38E6ED4F3F10}"/>
    <cellStyle name="Comma 93 4 2 2 2" xfId="17874" xr:uid="{621C027A-508E-4C63-933E-3BFEA087168F}"/>
    <cellStyle name="Comma 93 4 2 2 2 2" xfId="28340" xr:uid="{9C852B69-B73E-424F-B6D7-D646130A572D}"/>
    <cellStyle name="Comma 93 4 2 2 2 2 2" xfId="50009" xr:uid="{0FD54827-4D8F-41B3-B2C1-5C6F1E28BA71}"/>
    <cellStyle name="Comma 93 4 2 2 2 3" xfId="39543" xr:uid="{0FE47F97-75A9-4E77-9166-565182A2A79F}"/>
    <cellStyle name="Comma 93 4 2 2 3" xfId="23108" xr:uid="{683B2930-FBA6-4330-B693-4662B7B3A690}"/>
    <cellStyle name="Comma 93 4 2 2 3 2" xfId="44777" xr:uid="{E3442225-C2D2-4921-A74A-57661E64D6CB}"/>
    <cellStyle name="Comma 93 4 2 2 4" xfId="34311" xr:uid="{B960E746-5984-49E4-8FA4-EF823625F862}"/>
    <cellStyle name="Comma 93 4 2 3" xfId="16380" xr:uid="{F084AAFC-E58F-4B0E-9C53-E24146E2EDCC}"/>
    <cellStyle name="Comma 93 4 2 3 2" xfId="26846" xr:uid="{33CBE140-B732-4FA4-95BE-67EF725EBA4E}"/>
    <cellStyle name="Comma 93 4 2 3 2 2" xfId="48515" xr:uid="{55DEDB76-F484-4FBD-ADEB-DED1E88AC045}"/>
    <cellStyle name="Comma 93 4 2 3 3" xfId="38049" xr:uid="{0C115292-7AF8-485E-80E3-93499F232D0F}"/>
    <cellStyle name="Comma 93 4 2 4" xfId="21614" xr:uid="{4F8B9B7B-207C-460B-9DA5-EF67BFB343C7}"/>
    <cellStyle name="Comma 93 4 2 4 2" xfId="43283" xr:uid="{F752BFE1-0138-42C6-9240-4E8B3ED7506C}"/>
    <cellStyle name="Comma 93 4 2 5" xfId="32817" xr:uid="{D427C2B4-4A99-4CE2-A114-C960963F15E2}"/>
    <cellStyle name="Comma 93 4 3" xfId="10397" xr:uid="{1CD119EB-8EDF-4C42-A698-8A22B548D367}"/>
    <cellStyle name="Comma 93 4 3 2" xfId="15633" xr:uid="{4A0CFEC9-C0B7-40C2-B2E7-7FC67E4EFCEE}"/>
    <cellStyle name="Comma 93 4 3 2 2" xfId="26099" xr:uid="{1CEB3BA2-1FBA-4509-92F4-42432AC36B6C}"/>
    <cellStyle name="Comma 93 4 3 2 2 2" xfId="47768" xr:uid="{771C7546-13D3-4BBF-A49E-28B5911C5F93}"/>
    <cellStyle name="Comma 93 4 3 2 3" xfId="37302" xr:uid="{2A45F8D9-322D-473A-892B-86E30AE10EBB}"/>
    <cellStyle name="Comma 93 4 3 3" xfId="20867" xr:uid="{461313EC-B9F7-4989-BA6A-C75BCE99F948}"/>
    <cellStyle name="Comma 93 4 3 3 2" xfId="42536" xr:uid="{4672AC0B-A3FE-4084-9FF7-4138378A41A6}"/>
    <cellStyle name="Comma 93 4 3 4" xfId="32070" xr:uid="{062ECA90-DE1F-4D55-AC6D-BB91B74A48C5}"/>
    <cellStyle name="Comma 93 4 4" xfId="11891" xr:uid="{041F6E6E-95A2-446F-B495-FFCAE9CF09DE}"/>
    <cellStyle name="Comma 93 4 4 2" xfId="17127" xr:uid="{AFDEF382-2074-446A-BD01-BE3D1FF06F25}"/>
    <cellStyle name="Comma 93 4 4 2 2" xfId="27593" xr:uid="{8054ABF0-742D-488A-94D7-80C3998293EC}"/>
    <cellStyle name="Comma 93 4 4 2 2 2" xfId="49262" xr:uid="{242A87E5-0C8A-40AF-B563-D272805E97DE}"/>
    <cellStyle name="Comma 93 4 4 2 3" xfId="38796" xr:uid="{D6C718E0-381E-468F-B368-7F9430A99915}"/>
    <cellStyle name="Comma 93 4 4 3" xfId="22361" xr:uid="{9403B081-4984-4567-B72B-6E93A2B360F5}"/>
    <cellStyle name="Comma 93 4 4 3 2" xfId="44030" xr:uid="{201C8358-CE53-482F-80E0-574F3EF7A618}"/>
    <cellStyle name="Comma 93 4 4 4" xfId="33564" xr:uid="{97BC6D44-6F00-4844-A50D-880962D36388}"/>
    <cellStyle name="Comma 93 4 5" xfId="14134" xr:uid="{2F799793-92B9-4342-8142-10FDDE4BFC51}"/>
    <cellStyle name="Comma 93 4 5 2" xfId="19366" xr:uid="{B5A6DE8D-39B9-429D-B88E-926A528FC659}"/>
    <cellStyle name="Comma 93 4 5 2 2" xfId="29832" xr:uid="{CFB7A5A4-CE6F-4F96-8F8A-DBA161577615}"/>
    <cellStyle name="Comma 93 4 5 2 2 2" xfId="51501" xr:uid="{0D2259BB-A460-4B9A-BAD9-E33E23544C58}"/>
    <cellStyle name="Comma 93 4 5 2 3" xfId="41035" xr:uid="{6D590D0B-D401-4D20-833C-B1CB3390B0F5}"/>
    <cellStyle name="Comma 93 4 5 3" xfId="24600" xr:uid="{8A4BC49A-72D4-4B41-A78C-FE4A7DEC56F4}"/>
    <cellStyle name="Comma 93 4 5 3 2" xfId="46269" xr:uid="{865134FA-8304-47BE-AD53-3CF33D8D0E24}"/>
    <cellStyle name="Comma 93 4 5 4" xfId="35803" xr:uid="{E4187E52-926E-4F33-9B81-2A789F7BEDFA}"/>
    <cellStyle name="Comma 93 4 6" xfId="14887" xr:uid="{8E0A71BD-A355-449A-9313-67DFC6EE1EAC}"/>
    <cellStyle name="Comma 93 4 6 2" xfId="25353" xr:uid="{AA48EFA7-16E9-4CE9-A20C-A50227FBBA59}"/>
    <cellStyle name="Comma 93 4 6 2 2" xfId="47022" xr:uid="{7A320A73-952A-41BB-AE09-623EFF2196A1}"/>
    <cellStyle name="Comma 93 4 6 3" xfId="36556" xr:uid="{AA4388A5-E8D1-47FA-9793-E2A99CE5399A}"/>
    <cellStyle name="Comma 93 4 7" xfId="20121" xr:uid="{905BCB33-89CA-412B-9117-D3AFD9658585}"/>
    <cellStyle name="Comma 93 4 7 2" xfId="41790" xr:uid="{90BEF4FC-2C05-4F19-96D4-4A6EC4A58B62}"/>
    <cellStyle name="Comma 93 4 8" xfId="31324" xr:uid="{3D134238-41EB-440B-B30F-80F02B22A59D}"/>
    <cellStyle name="Comma 93 5" xfId="13392" xr:uid="{E2BF5299-653A-487A-A27E-5039247C7670}"/>
    <cellStyle name="Comma 93 5 2" xfId="18624" xr:uid="{42447F3D-68DC-4A8E-96DB-07C743CDE5A4}"/>
    <cellStyle name="Comma 93 5 2 2" xfId="29090" xr:uid="{BC726CAC-1E76-4775-8A90-34CCA226780E}"/>
    <cellStyle name="Comma 93 5 2 2 2" xfId="50759" xr:uid="{DE5BE15F-61A1-4A3F-901D-21C752F1015E}"/>
    <cellStyle name="Comma 93 5 2 3" xfId="40293" xr:uid="{7A52F276-3FFE-4049-8D2D-384A09944E09}"/>
    <cellStyle name="Comma 93 5 3" xfId="23858" xr:uid="{DEB08972-013D-4145-B7EE-118FD37553A5}"/>
    <cellStyle name="Comma 93 5 3 2" xfId="45527" xr:uid="{99FE905A-41C5-4E18-91DE-1E33CE0F21BE}"/>
    <cellStyle name="Comma 93 5 4" xfId="35061" xr:uid="{BD5FB8CF-3B78-4414-AE50-475B60DD59AC}"/>
    <cellStyle name="Comma 93 6" xfId="30582" xr:uid="{9802B7C4-46EC-41A2-B2D9-D8C9E36D22F6}"/>
    <cellStyle name="Comma 94" xfId="408" xr:uid="{00000000-0005-0000-0000-000064030000}"/>
    <cellStyle name="Comma 94 2" xfId="609" xr:uid="{00000000-0005-0000-0000-000065030000}"/>
    <cellStyle name="Comma 94 2 2" xfId="9363" xr:uid="{00000000-0005-0000-0000-000066030000}"/>
    <cellStyle name="Comma 94 2 2 2" xfId="10112" xr:uid="{4FFAA62F-114C-40E9-9196-FA633F0E7DF7}"/>
    <cellStyle name="Comma 94 2 2 2 2" xfId="11621" xr:uid="{F8F16AB2-BD9E-4B96-B58C-5CAB759D1204}"/>
    <cellStyle name="Comma 94 2 2 2 2 2" xfId="13115" xr:uid="{92945BE2-7352-4192-862E-0DDEA34E2732}"/>
    <cellStyle name="Comma 94 2 2 2 2 2 2" xfId="18351" xr:uid="{111C1B11-A23D-4B34-8064-D1E1FF89A0AC}"/>
    <cellStyle name="Comma 94 2 2 2 2 2 2 2" xfId="28817" xr:uid="{E59F134A-14C4-4599-908B-713D0C6FAD1B}"/>
    <cellStyle name="Comma 94 2 2 2 2 2 2 2 2" xfId="50486" xr:uid="{46BF9250-5D78-44E5-A9EA-E765B97BCF04}"/>
    <cellStyle name="Comma 94 2 2 2 2 2 2 3" xfId="40020" xr:uid="{DD3C5A70-F48D-427E-B5EE-086B9365C5A6}"/>
    <cellStyle name="Comma 94 2 2 2 2 2 3" xfId="23585" xr:uid="{0F455EBC-71E9-4AD7-89A3-C601824A58E1}"/>
    <cellStyle name="Comma 94 2 2 2 2 2 3 2" xfId="45254" xr:uid="{1A7F918A-3119-4231-8753-B7032AF9FCC8}"/>
    <cellStyle name="Comma 94 2 2 2 2 2 4" xfId="34788" xr:uid="{FDC7F998-ECD8-4FBB-85B1-215AB7DD4796}"/>
    <cellStyle name="Comma 94 2 2 2 2 3" xfId="16857" xr:uid="{F0134231-448B-4241-A647-E69D604DF38D}"/>
    <cellStyle name="Comma 94 2 2 2 2 3 2" xfId="27323" xr:uid="{799E026A-B867-4F7F-A94F-A600E569A4D1}"/>
    <cellStyle name="Comma 94 2 2 2 2 3 2 2" xfId="48992" xr:uid="{C00E7DDE-4589-4617-95C0-A2EBE8F4EDF1}"/>
    <cellStyle name="Comma 94 2 2 2 2 3 3" xfId="38526" xr:uid="{A7A4754A-1477-44FF-B105-1C0B3461D801}"/>
    <cellStyle name="Comma 94 2 2 2 2 4" xfId="22091" xr:uid="{A6F6B1AF-8F75-4EF5-9431-5C91E89DA552}"/>
    <cellStyle name="Comma 94 2 2 2 2 4 2" xfId="43760" xr:uid="{3E1D9710-A003-43DA-934A-8F5358084D0E}"/>
    <cellStyle name="Comma 94 2 2 2 2 5" xfId="33294" xr:uid="{46488362-AE2C-4CA4-9EE1-59F11ECB51DB}"/>
    <cellStyle name="Comma 94 2 2 2 3" xfId="10874" xr:uid="{E1B8215A-205F-4B33-AA6B-6FC5007068F2}"/>
    <cellStyle name="Comma 94 2 2 2 3 2" xfId="16110" xr:uid="{7244567E-7D0C-42EB-9BE5-5246B103F997}"/>
    <cellStyle name="Comma 94 2 2 2 3 2 2" xfId="26576" xr:uid="{E82D0100-51F9-4EE5-B49B-2BD2C4069A3F}"/>
    <cellStyle name="Comma 94 2 2 2 3 2 2 2" xfId="48245" xr:uid="{A791E308-E534-4EA3-8D5F-7F191E33D0DB}"/>
    <cellStyle name="Comma 94 2 2 2 3 2 3" xfId="37779" xr:uid="{1359B901-FAC4-46BD-A681-46126A80370D}"/>
    <cellStyle name="Comma 94 2 2 2 3 3" xfId="21344" xr:uid="{EA2F8356-8743-47B0-BF19-DB2A26F71C12}"/>
    <cellStyle name="Comma 94 2 2 2 3 3 2" xfId="43013" xr:uid="{0720946F-3653-473D-8CD8-7CC0475EB3F1}"/>
    <cellStyle name="Comma 94 2 2 2 3 4" xfId="32547" xr:uid="{FA4C5284-C445-49B8-BC30-FA98DF79AACA}"/>
    <cellStyle name="Comma 94 2 2 2 4" xfId="12368" xr:uid="{637B2CD0-3267-41C8-B7EB-3527445FF1BF}"/>
    <cellStyle name="Comma 94 2 2 2 4 2" xfId="17604" xr:uid="{F0A14DDA-E09D-4D90-B580-131AB011F33D}"/>
    <cellStyle name="Comma 94 2 2 2 4 2 2" xfId="28070" xr:uid="{C99BBA8F-59F3-4753-B39B-15C9CDE92439}"/>
    <cellStyle name="Comma 94 2 2 2 4 2 2 2" xfId="49739" xr:uid="{D0ABA946-AA82-49D9-875D-84D13262C63A}"/>
    <cellStyle name="Comma 94 2 2 2 4 2 3" xfId="39273" xr:uid="{3C033D56-C8EB-4A45-86E0-0B7B76B88C3F}"/>
    <cellStyle name="Comma 94 2 2 2 4 3" xfId="22838" xr:uid="{3D9FD0BE-6D5F-442A-A255-2BEE004239C8}"/>
    <cellStyle name="Comma 94 2 2 2 4 3 2" xfId="44507" xr:uid="{0A131915-69AE-4087-8CD3-6011A5213027}"/>
    <cellStyle name="Comma 94 2 2 2 4 4" xfId="34041" xr:uid="{8982A44C-B2DA-4817-A5B5-A6F5C526061E}"/>
    <cellStyle name="Comma 94 2 2 2 5" xfId="14611" xr:uid="{5C0520EF-3D6D-4E42-BFFF-410B6E6E9B36}"/>
    <cellStyle name="Comma 94 2 2 2 5 2" xfId="19843" xr:uid="{C070E158-BB7A-42EF-AF9A-F428DF698270}"/>
    <cellStyle name="Comma 94 2 2 2 5 2 2" xfId="30309" xr:uid="{AEFA2D2C-EBD3-4723-BDC4-21697CD083EB}"/>
    <cellStyle name="Comma 94 2 2 2 5 2 2 2" xfId="51978" xr:uid="{3494C823-6C64-43DD-A60F-6A6C8C35B177}"/>
    <cellStyle name="Comma 94 2 2 2 5 2 3" xfId="41512" xr:uid="{C53B9AC3-AABE-4D94-89F8-A6B063200D74}"/>
    <cellStyle name="Comma 94 2 2 2 5 3" xfId="25077" xr:uid="{417750C5-FE30-4820-96F3-1949185F83B8}"/>
    <cellStyle name="Comma 94 2 2 2 5 3 2" xfId="46746" xr:uid="{C5E03D5D-3293-4583-A28E-EA9C15E0EFE2}"/>
    <cellStyle name="Comma 94 2 2 2 5 4" xfId="36280" xr:uid="{FC5765CC-B4FF-4582-B7E7-E501D644964C}"/>
    <cellStyle name="Comma 94 2 2 2 6" xfId="15364" xr:uid="{9E46C88C-9FD1-4B56-90B2-5C2A13A96D06}"/>
    <cellStyle name="Comma 94 2 2 2 6 2" xfId="25830" xr:uid="{DB18BE16-F982-47FE-B554-26A112390703}"/>
    <cellStyle name="Comma 94 2 2 2 6 2 2" xfId="47499" xr:uid="{D8AA1CCB-ACD5-4E5C-8618-D0E10007C8D0}"/>
    <cellStyle name="Comma 94 2 2 2 6 3" xfId="37033" xr:uid="{10913CC8-0C1B-4BCD-91F7-A69762316495}"/>
    <cellStyle name="Comma 94 2 2 2 7" xfId="20598" xr:uid="{7EA0370D-21B7-4EEB-AFBB-9DE0CEB8F4F1}"/>
    <cellStyle name="Comma 94 2 2 2 7 2" xfId="42267" xr:uid="{3D52E370-628C-4E50-B6EF-01810499A342}"/>
    <cellStyle name="Comma 94 2 2 2 8" xfId="31801" xr:uid="{BDD722AF-5980-40B2-A58C-06A4A863AA18}"/>
    <cellStyle name="Comma 94 2 2 3" xfId="13866" xr:uid="{11C4F791-649B-4C3E-8FB9-4FD9728CE3A9}"/>
    <cellStyle name="Comma 94 2 2 3 2" xfId="19098" xr:uid="{183F3127-206E-49F1-AC48-AEF5E837C7FB}"/>
    <cellStyle name="Comma 94 2 2 3 2 2" xfId="29564" xr:uid="{17F0C379-9621-493C-A30C-AD1AF400C23B}"/>
    <cellStyle name="Comma 94 2 2 3 2 2 2" xfId="51233" xr:uid="{4B06B329-662A-4E7D-9E73-329F564CC118}"/>
    <cellStyle name="Comma 94 2 2 3 2 3" xfId="40767" xr:uid="{D39C4731-3EB9-4EA2-9693-925F53BFD593}"/>
    <cellStyle name="Comma 94 2 2 3 3" xfId="24332" xr:uid="{35E8A58A-9015-4887-9E81-A80E774E7044}"/>
    <cellStyle name="Comma 94 2 2 3 3 2" xfId="46001" xr:uid="{6156C4C7-7B17-4A3E-BFC5-760582C21459}"/>
    <cellStyle name="Comma 94 2 2 3 4" xfId="35535" xr:uid="{ACF060E0-D99D-4CB6-8552-69980E461E4E}"/>
    <cellStyle name="Comma 94 2 2 4" xfId="31056" xr:uid="{47FD9CA8-258A-495F-8A0D-278249A368D2}"/>
    <cellStyle name="Comma 94 2 3" xfId="9738" xr:uid="{586E5995-7D66-4605-80D0-DFDC6C2A2C68}"/>
    <cellStyle name="Comma 94 2 3 2" xfId="11247" xr:uid="{622BA4EE-D9AF-4EAD-8CF4-2CEB7A6882DC}"/>
    <cellStyle name="Comma 94 2 3 2 2" xfId="12741" xr:uid="{1F9C6235-19EF-44F0-9459-B1CBD2AB21DB}"/>
    <cellStyle name="Comma 94 2 3 2 2 2" xfId="17977" xr:uid="{E1A14D92-2528-4C7F-8C16-00AC0413B270}"/>
    <cellStyle name="Comma 94 2 3 2 2 2 2" xfId="28443" xr:uid="{EAEAF470-2273-4958-A3A3-662C69FBE83F}"/>
    <cellStyle name="Comma 94 2 3 2 2 2 2 2" xfId="50112" xr:uid="{714BF179-E9B0-4DAA-8F17-E9BBA989CC32}"/>
    <cellStyle name="Comma 94 2 3 2 2 2 3" xfId="39646" xr:uid="{BB9B4677-8028-4799-B723-0E1FA15AEB9C}"/>
    <cellStyle name="Comma 94 2 3 2 2 3" xfId="23211" xr:uid="{CE18E7B5-B489-4EB4-96DA-D0E4D834E335}"/>
    <cellStyle name="Comma 94 2 3 2 2 3 2" xfId="44880" xr:uid="{5F2C56E8-A131-4F8C-AB0E-5B52F9BD0722}"/>
    <cellStyle name="Comma 94 2 3 2 2 4" xfId="34414" xr:uid="{0A8CFA84-3C7C-425B-BEFD-43DFE090B53D}"/>
    <cellStyle name="Comma 94 2 3 2 3" xfId="16483" xr:uid="{74F30457-7300-4C38-A75F-7770146E9569}"/>
    <cellStyle name="Comma 94 2 3 2 3 2" xfId="26949" xr:uid="{1637BB85-CD84-4A31-9F75-3F9C7C92A7EE}"/>
    <cellStyle name="Comma 94 2 3 2 3 2 2" xfId="48618" xr:uid="{8EE214ED-CB86-45CE-AE22-3D3D86006C9D}"/>
    <cellStyle name="Comma 94 2 3 2 3 3" xfId="38152" xr:uid="{7716A3DB-9C64-4BC7-B0B2-47A1B15B5D37}"/>
    <cellStyle name="Comma 94 2 3 2 4" xfId="21717" xr:uid="{AE25134F-913E-4F70-8522-D2AB3F860189}"/>
    <cellStyle name="Comma 94 2 3 2 4 2" xfId="43386" xr:uid="{E25901CD-317E-49A9-938F-C422352D6170}"/>
    <cellStyle name="Comma 94 2 3 2 5" xfId="32920" xr:uid="{C1D97B51-161D-438F-8BA3-54421FD4932F}"/>
    <cellStyle name="Comma 94 2 3 3" xfId="10500" xr:uid="{F3FBFAE0-FE70-46CE-88E4-35626E3B901E}"/>
    <cellStyle name="Comma 94 2 3 3 2" xfId="15736" xr:uid="{178EB2CE-ADBE-4AC3-9412-61A3D5E46BF6}"/>
    <cellStyle name="Comma 94 2 3 3 2 2" xfId="26202" xr:uid="{6ACC4EB2-5FF3-4792-AEE1-650777C766E7}"/>
    <cellStyle name="Comma 94 2 3 3 2 2 2" xfId="47871" xr:uid="{8397FE35-B1F0-45D8-BD7C-C151D2996C11}"/>
    <cellStyle name="Comma 94 2 3 3 2 3" xfId="37405" xr:uid="{B06EE6C5-3845-4BA5-9C40-0157AA56F0E9}"/>
    <cellStyle name="Comma 94 2 3 3 3" xfId="20970" xr:uid="{1FB33A0C-ECF8-4E13-8FDB-57395EEF2564}"/>
    <cellStyle name="Comma 94 2 3 3 3 2" xfId="42639" xr:uid="{9D74DD47-3C04-4123-9E35-20C753CD130F}"/>
    <cellStyle name="Comma 94 2 3 3 4" xfId="32173" xr:uid="{A5AD6CB6-072F-4374-9B02-305010937CD8}"/>
    <cellStyle name="Comma 94 2 3 4" xfId="11994" xr:uid="{0B54FB2C-8496-4F59-AFDA-6884152BA022}"/>
    <cellStyle name="Comma 94 2 3 4 2" xfId="17230" xr:uid="{C8A5AA72-5CF4-45E1-B36D-643EDE8DD360}"/>
    <cellStyle name="Comma 94 2 3 4 2 2" xfId="27696" xr:uid="{1FC1085F-F456-4344-8657-CFC2504E20BC}"/>
    <cellStyle name="Comma 94 2 3 4 2 2 2" xfId="49365" xr:uid="{8EC664E5-2B5E-486F-B8C2-939E61A1DB03}"/>
    <cellStyle name="Comma 94 2 3 4 2 3" xfId="38899" xr:uid="{981C0FD6-34CD-46FD-85E7-7BDEACBD85E6}"/>
    <cellStyle name="Comma 94 2 3 4 3" xfId="22464" xr:uid="{927B0430-C3E3-4708-8432-384569B3ABE9}"/>
    <cellStyle name="Comma 94 2 3 4 3 2" xfId="44133" xr:uid="{DDE1AAE1-F180-4605-BAD6-FA496476057D}"/>
    <cellStyle name="Comma 94 2 3 4 4" xfId="33667" xr:uid="{F8B033A0-FE79-4061-A9B7-06EF850D8346}"/>
    <cellStyle name="Comma 94 2 3 5" xfId="14237" xr:uid="{F9FEFAEC-7220-455D-87FB-4BEE2EEBA29D}"/>
    <cellStyle name="Comma 94 2 3 5 2" xfId="19469" xr:uid="{1560E742-EE43-450F-BA74-F5C03F53487A}"/>
    <cellStyle name="Comma 94 2 3 5 2 2" xfId="29935" xr:uid="{B5E9258A-6B3B-4805-8C15-2B613CDD2F77}"/>
    <cellStyle name="Comma 94 2 3 5 2 2 2" xfId="51604" xr:uid="{1CF11F9B-6548-4A60-993E-74B1F1231A31}"/>
    <cellStyle name="Comma 94 2 3 5 2 3" xfId="41138" xr:uid="{FFA97F78-8AA4-4C41-B9A2-0459A5BA02DD}"/>
    <cellStyle name="Comma 94 2 3 5 3" xfId="24703" xr:uid="{777FD02A-9995-4297-9073-274464D2B57E}"/>
    <cellStyle name="Comma 94 2 3 5 3 2" xfId="46372" xr:uid="{09FBB103-DD14-4A41-97D1-5BF31247FAB4}"/>
    <cellStyle name="Comma 94 2 3 5 4" xfId="35906" xr:uid="{C977A281-3E03-4994-9550-8AD18C7DEA32}"/>
    <cellStyle name="Comma 94 2 3 6" xfId="14990" xr:uid="{EA52076B-B1B9-47EC-AA5B-714F8800EED5}"/>
    <cellStyle name="Comma 94 2 3 6 2" xfId="25456" xr:uid="{59F237D5-01BC-4DD2-B7D8-082AA1D88AD0}"/>
    <cellStyle name="Comma 94 2 3 6 2 2" xfId="47125" xr:uid="{36471EC6-A270-41C9-A3A1-822D1D2F4E79}"/>
    <cellStyle name="Comma 94 2 3 6 3" xfId="36659" xr:uid="{31C0BF25-8179-408F-B6DA-01D40B44BE48}"/>
    <cellStyle name="Comma 94 2 3 7" xfId="20224" xr:uid="{DA8A66D4-F570-4A1E-A931-2EAB67EADA6B}"/>
    <cellStyle name="Comma 94 2 3 7 2" xfId="41893" xr:uid="{A4E017FA-5AAA-42A7-B083-CAE685CA621C}"/>
    <cellStyle name="Comma 94 2 3 8" xfId="31427" xr:uid="{FBA8FF35-1974-4A1C-876E-5A504069408A}"/>
    <cellStyle name="Comma 94 2 4" xfId="13495" xr:uid="{A402669C-8880-4559-9396-3BDB253A7DFC}"/>
    <cellStyle name="Comma 94 2 4 2" xfId="18727" xr:uid="{451C54D3-0EB6-44C8-9AFD-FCF3B66826E9}"/>
    <cellStyle name="Comma 94 2 4 2 2" xfId="29193" xr:uid="{A657A7DC-4E44-4B7D-A12F-8BDAA141F09D}"/>
    <cellStyle name="Comma 94 2 4 2 2 2" xfId="50862" xr:uid="{6B6E4823-70EE-49EE-AF2A-B372D1020C4E}"/>
    <cellStyle name="Comma 94 2 4 2 3" xfId="40396" xr:uid="{3AB9DE77-FF6B-42D0-999D-42D47010A48D}"/>
    <cellStyle name="Comma 94 2 4 3" xfId="23961" xr:uid="{25DAFD0D-A974-4AE4-8B50-78DB186D3634}"/>
    <cellStyle name="Comma 94 2 4 3 2" xfId="45630" xr:uid="{1CBC30F9-C322-4D0A-88FC-81EA1CBD25A5}"/>
    <cellStyle name="Comma 94 2 4 4" xfId="35164" xr:uid="{8124605B-6D46-4E89-BADA-31DAF24E3F14}"/>
    <cellStyle name="Comma 94 2 5" xfId="30685" xr:uid="{BC36DD8E-87F4-4F5B-BB8C-DF5676EF11FE}"/>
    <cellStyle name="Comma 94 3" xfId="9257" xr:uid="{00000000-0005-0000-0000-000067030000}"/>
    <cellStyle name="Comma 94 3 2" xfId="10006" xr:uid="{856E1EB9-0505-40A6-8135-57110481F7B4}"/>
    <cellStyle name="Comma 94 3 2 2" xfId="11515" xr:uid="{71D319C9-EE48-437E-8AD9-37CDA2311F68}"/>
    <cellStyle name="Comma 94 3 2 2 2" xfId="13009" xr:uid="{200504FD-55AB-4C21-AAE0-A9EF063C8441}"/>
    <cellStyle name="Comma 94 3 2 2 2 2" xfId="18245" xr:uid="{F3C2E2A1-0FB0-45D9-91A0-0751012EDFF3}"/>
    <cellStyle name="Comma 94 3 2 2 2 2 2" xfId="28711" xr:uid="{C1F46B2A-7631-404F-B7BA-83B138D4C862}"/>
    <cellStyle name="Comma 94 3 2 2 2 2 2 2" xfId="50380" xr:uid="{6A27A576-858E-4738-BEBD-96755FC19155}"/>
    <cellStyle name="Comma 94 3 2 2 2 2 3" xfId="39914" xr:uid="{916D0CB0-4CF6-4141-8941-73A8BEA8CD38}"/>
    <cellStyle name="Comma 94 3 2 2 2 3" xfId="23479" xr:uid="{C9B8E8A6-9CEA-4615-B014-2A62ED1ACCEF}"/>
    <cellStyle name="Comma 94 3 2 2 2 3 2" xfId="45148" xr:uid="{A8B97E3D-CEE4-44F5-8256-E9EF1A0EE4C3}"/>
    <cellStyle name="Comma 94 3 2 2 2 4" xfId="34682" xr:uid="{FF371436-055E-4EA6-BDE5-27B854D12A8D}"/>
    <cellStyle name="Comma 94 3 2 2 3" xfId="16751" xr:uid="{59ADFA13-BD74-4810-9A9D-E3836EF4058D}"/>
    <cellStyle name="Comma 94 3 2 2 3 2" xfId="27217" xr:uid="{54C2967E-B299-4C09-B1F8-BD2DB8D56DAE}"/>
    <cellStyle name="Comma 94 3 2 2 3 2 2" xfId="48886" xr:uid="{8D63DC4C-D6CA-42BB-A93F-1BC4542E4BE2}"/>
    <cellStyle name="Comma 94 3 2 2 3 3" xfId="38420" xr:uid="{32F95F32-EE16-4805-B692-69775B40C812}"/>
    <cellStyle name="Comma 94 3 2 2 4" xfId="21985" xr:uid="{E3E53887-B1DA-41AA-B1C7-2CEC33EDCFAB}"/>
    <cellStyle name="Comma 94 3 2 2 4 2" xfId="43654" xr:uid="{794992EE-E666-4E5E-8E39-034D7874CAD4}"/>
    <cellStyle name="Comma 94 3 2 2 5" xfId="33188" xr:uid="{FF4597B4-77CD-427F-8D33-47944861F446}"/>
    <cellStyle name="Comma 94 3 2 3" xfId="10768" xr:uid="{2B5E8D67-E887-45C9-8732-E8324D7C6DF8}"/>
    <cellStyle name="Comma 94 3 2 3 2" xfId="16004" xr:uid="{48C15053-308F-495C-B897-7B552F57DFFB}"/>
    <cellStyle name="Comma 94 3 2 3 2 2" xfId="26470" xr:uid="{E015B27C-3C41-41D9-8175-E41023FC79BF}"/>
    <cellStyle name="Comma 94 3 2 3 2 2 2" xfId="48139" xr:uid="{F9911688-5BBE-4BFD-BEBF-1D40B1358943}"/>
    <cellStyle name="Comma 94 3 2 3 2 3" xfId="37673" xr:uid="{DE8AA595-4BAC-43B6-AE28-475337E3C5E4}"/>
    <cellStyle name="Comma 94 3 2 3 3" xfId="21238" xr:uid="{5C3D4817-4CBF-4942-911B-567056E32538}"/>
    <cellStyle name="Comma 94 3 2 3 3 2" xfId="42907" xr:uid="{A6A8E756-9758-4122-9B40-FC084B7B196B}"/>
    <cellStyle name="Comma 94 3 2 3 4" xfId="32441" xr:uid="{B5DFFDF3-B293-4F71-A87D-FA397F65B9B5}"/>
    <cellStyle name="Comma 94 3 2 4" xfId="12262" xr:uid="{FD997B0D-6F36-4136-985B-28E7511E9285}"/>
    <cellStyle name="Comma 94 3 2 4 2" xfId="17498" xr:uid="{F2F84AC6-2537-4ADD-AC50-F8C8A74390F0}"/>
    <cellStyle name="Comma 94 3 2 4 2 2" xfId="27964" xr:uid="{577ECDC8-935E-4EFA-9309-A92950F9E096}"/>
    <cellStyle name="Comma 94 3 2 4 2 2 2" xfId="49633" xr:uid="{15DF5584-399B-4BC4-A830-3E170A9B71F2}"/>
    <cellStyle name="Comma 94 3 2 4 2 3" xfId="39167" xr:uid="{21718937-2C8B-4A1A-829C-DAB66108F2E2}"/>
    <cellStyle name="Comma 94 3 2 4 3" xfId="22732" xr:uid="{6B6AAFFF-0934-45B5-8FAF-369B302D5B9D}"/>
    <cellStyle name="Comma 94 3 2 4 3 2" xfId="44401" xr:uid="{A2F74E1F-ABB2-4AEC-B18D-B547AD490034}"/>
    <cellStyle name="Comma 94 3 2 4 4" xfId="33935" xr:uid="{57A189D2-84EF-405B-A440-5D3695B0C411}"/>
    <cellStyle name="Comma 94 3 2 5" xfId="14505" xr:uid="{E2886B33-C410-4320-9687-83E6961972C8}"/>
    <cellStyle name="Comma 94 3 2 5 2" xfId="19737" xr:uid="{CB969864-E0A2-4D6E-BEE1-14717C209370}"/>
    <cellStyle name="Comma 94 3 2 5 2 2" xfId="30203" xr:uid="{4A067779-E7ED-4F9F-9D58-AF00DBC1D8C3}"/>
    <cellStyle name="Comma 94 3 2 5 2 2 2" xfId="51872" xr:uid="{50D3FE6D-7895-456D-BF01-E4DD747F90E3}"/>
    <cellStyle name="Comma 94 3 2 5 2 3" xfId="41406" xr:uid="{7CFBD34B-F62E-41A5-8E54-37A31B6979D4}"/>
    <cellStyle name="Comma 94 3 2 5 3" xfId="24971" xr:uid="{02693408-B429-45CA-BCFA-451E4B256D6F}"/>
    <cellStyle name="Comma 94 3 2 5 3 2" xfId="46640" xr:uid="{9D700E83-E1A4-45E6-8D0D-AF511EB23E43}"/>
    <cellStyle name="Comma 94 3 2 5 4" xfId="36174" xr:uid="{DD941989-A5C4-4C0F-BE9C-ECF05E3A3F3C}"/>
    <cellStyle name="Comma 94 3 2 6" xfId="15258" xr:uid="{373F5C0E-DCE3-4AC5-BC9D-0348E5CC918F}"/>
    <cellStyle name="Comma 94 3 2 6 2" xfId="25724" xr:uid="{E3FD915A-C039-4D8F-A4CD-0F501F080A3F}"/>
    <cellStyle name="Comma 94 3 2 6 2 2" xfId="47393" xr:uid="{BE6F9328-6AD6-4973-B373-40FAA0BD008F}"/>
    <cellStyle name="Comma 94 3 2 6 3" xfId="36927" xr:uid="{7F33621A-AC81-4451-A224-4E6026450398}"/>
    <cellStyle name="Comma 94 3 2 7" xfId="20492" xr:uid="{42B430F0-381F-4AEA-9423-43081AC1F909}"/>
    <cellStyle name="Comma 94 3 2 7 2" xfId="42161" xr:uid="{D4B95384-BB88-4926-8C3C-0A691DEF71CC}"/>
    <cellStyle name="Comma 94 3 2 8" xfId="31695" xr:uid="{424D9D15-E003-47CF-A457-DEC90C935A5D}"/>
    <cellStyle name="Comma 94 3 3" xfId="13760" xr:uid="{34C22437-F677-4661-B4A1-A40DBCA23EF3}"/>
    <cellStyle name="Comma 94 3 3 2" xfId="18992" xr:uid="{5837FBCD-D421-4834-A2FE-37ACC9BCD0E9}"/>
    <cellStyle name="Comma 94 3 3 2 2" xfId="29458" xr:uid="{0D4FEEA3-1E99-460C-9B64-69B3671BC916}"/>
    <cellStyle name="Comma 94 3 3 2 2 2" xfId="51127" xr:uid="{48FB8730-6F6F-41AD-87C7-56E1FFBA708C}"/>
    <cellStyle name="Comma 94 3 3 2 3" xfId="40661" xr:uid="{64A3876E-D5E5-4042-BC50-E30BDD937D36}"/>
    <cellStyle name="Comma 94 3 3 3" xfId="24226" xr:uid="{B839FEAE-7492-4060-89CA-E53934447B58}"/>
    <cellStyle name="Comma 94 3 3 3 2" xfId="45895" xr:uid="{4A4C878F-87C3-434B-9C72-F0AEF2768240}"/>
    <cellStyle name="Comma 94 3 3 4" xfId="35429" xr:uid="{0E1D752E-98E0-4589-991E-16A86B95E286}"/>
    <cellStyle name="Comma 94 3 4" xfId="30950" xr:uid="{14FB9B22-0C50-4916-A1AA-F6005156D44D}"/>
    <cellStyle name="Comma 94 4" xfId="9632" xr:uid="{BE35D819-7FF7-4467-8AF7-277541C45C5F}"/>
    <cellStyle name="Comma 94 4 2" xfId="11141" xr:uid="{EF3B4D59-28B2-4D48-A9F0-AD79F34CB38C}"/>
    <cellStyle name="Comma 94 4 2 2" xfId="12635" xr:uid="{06AB1AFF-2591-455F-A5D5-9EA29C5B6AE4}"/>
    <cellStyle name="Comma 94 4 2 2 2" xfId="17871" xr:uid="{F2D274FE-22DC-4B0A-80B1-59A21DBAAEB3}"/>
    <cellStyle name="Comma 94 4 2 2 2 2" xfId="28337" xr:uid="{A3113222-2D71-484E-AA82-B198395EDEE2}"/>
    <cellStyle name="Comma 94 4 2 2 2 2 2" xfId="50006" xr:uid="{62D2C4C4-388F-40E9-8854-618BC353550A}"/>
    <cellStyle name="Comma 94 4 2 2 2 3" xfId="39540" xr:uid="{1181B49B-4D67-4740-B0AC-795BD53BEE08}"/>
    <cellStyle name="Comma 94 4 2 2 3" xfId="23105" xr:uid="{FD552CC1-AE6C-483C-A83F-B1B6CF18AFE4}"/>
    <cellStyle name="Comma 94 4 2 2 3 2" xfId="44774" xr:uid="{EF562974-D003-4177-A401-B2B556CC6C9A}"/>
    <cellStyle name="Comma 94 4 2 2 4" xfId="34308" xr:uid="{9CA9C351-7F57-4BFD-9FC1-2D8E3D9A2774}"/>
    <cellStyle name="Comma 94 4 2 3" xfId="16377" xr:uid="{73C20918-43F8-49C8-9841-8DD0B774BA32}"/>
    <cellStyle name="Comma 94 4 2 3 2" xfId="26843" xr:uid="{81108D36-C528-4015-A196-5D89DEA2F192}"/>
    <cellStyle name="Comma 94 4 2 3 2 2" xfId="48512" xr:uid="{E64E8611-4CA3-43F1-B6D7-5DF78B554ADE}"/>
    <cellStyle name="Comma 94 4 2 3 3" xfId="38046" xr:uid="{B32F8970-133A-4200-A3B5-47A574C19DD4}"/>
    <cellStyle name="Comma 94 4 2 4" xfId="21611" xr:uid="{B0FA0C84-4F95-4C36-97A4-E82012B6AB36}"/>
    <cellStyle name="Comma 94 4 2 4 2" xfId="43280" xr:uid="{AB12B504-E59E-4417-B876-46522E576567}"/>
    <cellStyle name="Comma 94 4 2 5" xfId="32814" xr:uid="{A2224071-C9E1-4288-B995-66E2175D2B08}"/>
    <cellStyle name="Comma 94 4 3" xfId="10394" xr:uid="{5C3410AE-0CEA-41F6-92A7-895079D3493E}"/>
    <cellStyle name="Comma 94 4 3 2" xfId="15630" xr:uid="{5FF10669-2FEE-4CCB-8EF6-5DCC8D927F61}"/>
    <cellStyle name="Comma 94 4 3 2 2" xfId="26096" xr:uid="{D0F8BFBA-2453-443E-A2BE-292E75E5AF44}"/>
    <cellStyle name="Comma 94 4 3 2 2 2" xfId="47765" xr:uid="{5D9884A7-FE9D-403D-B022-42CDE889BF3D}"/>
    <cellStyle name="Comma 94 4 3 2 3" xfId="37299" xr:uid="{39C04B42-5649-4817-8AA7-59048EB629DD}"/>
    <cellStyle name="Comma 94 4 3 3" xfId="20864" xr:uid="{03A03BCF-0A21-4435-B7DC-58634B5AE2E2}"/>
    <cellStyle name="Comma 94 4 3 3 2" xfId="42533" xr:uid="{0A2C6306-12E9-4AF7-A64A-AEAF1710C25C}"/>
    <cellStyle name="Comma 94 4 3 4" xfId="32067" xr:uid="{CCE4316E-75DF-41A2-8B0B-575A8D25ACB9}"/>
    <cellStyle name="Comma 94 4 4" xfId="11888" xr:uid="{5B5826B9-E254-44C5-A387-CC20212EA2C8}"/>
    <cellStyle name="Comma 94 4 4 2" xfId="17124" xr:uid="{A965643D-3BD8-4F5E-BD45-0745C50F5631}"/>
    <cellStyle name="Comma 94 4 4 2 2" xfId="27590" xr:uid="{9AA48E7F-737D-43E0-89F8-DDCF7E28498E}"/>
    <cellStyle name="Comma 94 4 4 2 2 2" xfId="49259" xr:uid="{C0F291E0-69B4-4162-A48C-1D5BE3327FF3}"/>
    <cellStyle name="Comma 94 4 4 2 3" xfId="38793" xr:uid="{CF9469C0-D300-4D56-80E3-562956C5A34B}"/>
    <cellStyle name="Comma 94 4 4 3" xfId="22358" xr:uid="{F3C53F0B-B0EA-421A-9314-6D1BE87D0900}"/>
    <cellStyle name="Comma 94 4 4 3 2" xfId="44027" xr:uid="{9A08FC73-373F-4BF3-98DB-2176DA18AEB8}"/>
    <cellStyle name="Comma 94 4 4 4" xfId="33561" xr:uid="{4E170A43-A468-4ED0-9F92-48D19DDA919C}"/>
    <cellStyle name="Comma 94 4 5" xfId="14131" xr:uid="{D92880DF-89DA-46FD-85A2-AF8A751052F9}"/>
    <cellStyle name="Comma 94 4 5 2" xfId="19363" xr:uid="{BE5F5055-25F3-4EC0-9ECB-CDF26F6FC8AF}"/>
    <cellStyle name="Comma 94 4 5 2 2" xfId="29829" xr:uid="{D2B45E7B-365D-4A45-8E81-EC3996D88858}"/>
    <cellStyle name="Comma 94 4 5 2 2 2" xfId="51498" xr:uid="{B1EA64C9-65B2-479C-9FBA-96ED67F4A350}"/>
    <cellStyle name="Comma 94 4 5 2 3" xfId="41032" xr:uid="{A14A776A-AE19-4F3D-90A8-B8CEE69F9973}"/>
    <cellStyle name="Comma 94 4 5 3" xfId="24597" xr:uid="{F07354EE-1CBF-4055-9151-A4C19E0E6CC6}"/>
    <cellStyle name="Comma 94 4 5 3 2" xfId="46266" xr:uid="{8A786964-E790-456D-A08F-F9CADF909093}"/>
    <cellStyle name="Comma 94 4 5 4" xfId="35800" xr:uid="{F22ECADD-7195-4E5C-99FA-6CB2F24DCB5A}"/>
    <cellStyle name="Comma 94 4 6" xfId="14884" xr:uid="{2FCED304-CB32-4D86-8681-DABBEE0F3386}"/>
    <cellStyle name="Comma 94 4 6 2" xfId="25350" xr:uid="{AD4EA7C5-23FE-4798-8F91-581D78F5DF26}"/>
    <cellStyle name="Comma 94 4 6 2 2" xfId="47019" xr:uid="{C05BB73C-FEC9-41D0-A378-BAB498298400}"/>
    <cellStyle name="Comma 94 4 6 3" xfId="36553" xr:uid="{F8F34A19-5065-4D69-BE0A-45BE607F257C}"/>
    <cellStyle name="Comma 94 4 7" xfId="20118" xr:uid="{CDE9DB34-43DA-444D-9F00-6BB3B8D44002}"/>
    <cellStyle name="Comma 94 4 7 2" xfId="41787" xr:uid="{101373D4-1FB9-4800-B646-59D1FAA6C986}"/>
    <cellStyle name="Comma 94 4 8" xfId="31321" xr:uid="{B358B2E5-DA8F-49B8-A521-3F07E770A05D}"/>
    <cellStyle name="Comma 94 5" xfId="13389" xr:uid="{63CF6D98-F52C-48CE-B6F1-9A7EC7DF6678}"/>
    <cellStyle name="Comma 94 5 2" xfId="18621" xr:uid="{84942DC6-BACF-48AF-9994-E61C8172DC24}"/>
    <cellStyle name="Comma 94 5 2 2" xfId="29087" xr:uid="{73D99F79-DC83-4425-929B-C066EBE9F35D}"/>
    <cellStyle name="Comma 94 5 2 2 2" xfId="50756" xr:uid="{53CCD049-AE20-4F20-9B56-D5ABEEFE4DE3}"/>
    <cellStyle name="Comma 94 5 2 3" xfId="40290" xr:uid="{29C069B4-1F67-4963-BC2E-799BD47BB29D}"/>
    <cellStyle name="Comma 94 5 3" xfId="23855" xr:uid="{8C181ADA-9642-4DDB-A99F-D638A120999F}"/>
    <cellStyle name="Comma 94 5 3 2" xfId="45524" xr:uid="{E1ECE2D8-44BF-4513-BB9E-2464FCC1EC2D}"/>
    <cellStyle name="Comma 94 5 4" xfId="35058" xr:uid="{AE84D538-9FCF-48F8-971C-93F0D8B4A29F}"/>
    <cellStyle name="Comma 94 6" xfId="30579" xr:uid="{72C69BED-3BAE-4B7B-94CB-5B945BE34CDD}"/>
    <cellStyle name="Comma 95" xfId="406" xr:uid="{00000000-0005-0000-0000-000068030000}"/>
    <cellStyle name="Comma 95 2" xfId="610" xr:uid="{00000000-0005-0000-0000-000069030000}"/>
    <cellStyle name="Comma 95 2 2" xfId="9364" xr:uid="{00000000-0005-0000-0000-00006A030000}"/>
    <cellStyle name="Comma 95 2 2 2" xfId="10113" xr:uid="{4D3C3E67-FC96-4F31-852D-F0BC9315F417}"/>
    <cellStyle name="Comma 95 2 2 2 2" xfId="11622" xr:uid="{D3243589-1D9C-462B-9CDF-B7A38B92C52C}"/>
    <cellStyle name="Comma 95 2 2 2 2 2" xfId="13116" xr:uid="{C89B785D-DB50-4BC5-AC51-0138121875EE}"/>
    <cellStyle name="Comma 95 2 2 2 2 2 2" xfId="18352" xr:uid="{AFB445B7-86AB-40A8-8E99-4BDB9178E1F6}"/>
    <cellStyle name="Comma 95 2 2 2 2 2 2 2" xfId="28818" xr:uid="{11BB4FAA-F1FA-44B9-AD6D-0E35B9ECE640}"/>
    <cellStyle name="Comma 95 2 2 2 2 2 2 2 2" xfId="50487" xr:uid="{370654F8-FFBE-47E0-803F-FE72114230B2}"/>
    <cellStyle name="Comma 95 2 2 2 2 2 2 3" xfId="40021" xr:uid="{365FCE17-1061-4D25-B5E6-CEAC17F8879C}"/>
    <cellStyle name="Comma 95 2 2 2 2 2 3" xfId="23586" xr:uid="{1262B49B-D056-4767-93B8-19165A08B13D}"/>
    <cellStyle name="Comma 95 2 2 2 2 2 3 2" xfId="45255" xr:uid="{5BA676A0-6213-4DA0-A324-22ABA32E4FB7}"/>
    <cellStyle name="Comma 95 2 2 2 2 2 4" xfId="34789" xr:uid="{EF51F850-D7A6-40A5-82DD-9D272AD384A2}"/>
    <cellStyle name="Comma 95 2 2 2 2 3" xfId="16858" xr:uid="{C91BE554-5D4D-45A2-B7C6-DEBFC91611FF}"/>
    <cellStyle name="Comma 95 2 2 2 2 3 2" xfId="27324" xr:uid="{3C56BE36-17EC-4F91-A486-D8F02CBC8660}"/>
    <cellStyle name="Comma 95 2 2 2 2 3 2 2" xfId="48993" xr:uid="{00A685F7-1FA4-4775-8F5E-B0484B86514F}"/>
    <cellStyle name="Comma 95 2 2 2 2 3 3" xfId="38527" xr:uid="{FCC28A47-7E08-487B-9A02-E07219E180FB}"/>
    <cellStyle name="Comma 95 2 2 2 2 4" xfId="22092" xr:uid="{52439C49-42C2-4F60-B574-E9C12FF4DC97}"/>
    <cellStyle name="Comma 95 2 2 2 2 4 2" xfId="43761" xr:uid="{2AE6554B-5EEB-47DE-896C-7A37DBAC9126}"/>
    <cellStyle name="Comma 95 2 2 2 2 5" xfId="33295" xr:uid="{1BC3B34C-9BEC-4A81-859F-E18462CC5942}"/>
    <cellStyle name="Comma 95 2 2 2 3" xfId="10875" xr:uid="{3C8554A4-B0DD-45D8-8059-936FF5C7E51D}"/>
    <cellStyle name="Comma 95 2 2 2 3 2" xfId="16111" xr:uid="{73D0DF62-D374-46E2-B249-A3D575E72AAF}"/>
    <cellStyle name="Comma 95 2 2 2 3 2 2" xfId="26577" xr:uid="{81066D06-B10C-4697-A38E-DE11CAF91F26}"/>
    <cellStyle name="Comma 95 2 2 2 3 2 2 2" xfId="48246" xr:uid="{DE3906D8-F3BB-4916-810D-0117F9B0CD75}"/>
    <cellStyle name="Comma 95 2 2 2 3 2 3" xfId="37780" xr:uid="{24492A61-EFEE-4491-83E1-F0C05CC54DC3}"/>
    <cellStyle name="Comma 95 2 2 2 3 3" xfId="21345" xr:uid="{C56BDF09-D30F-4454-9230-51AD4DF739B4}"/>
    <cellStyle name="Comma 95 2 2 2 3 3 2" xfId="43014" xr:uid="{CE1AC086-2BC7-44E7-A97C-1FA28981D17D}"/>
    <cellStyle name="Comma 95 2 2 2 3 4" xfId="32548" xr:uid="{D5428FCF-B8A6-4623-A1DE-3A4BF8DC2906}"/>
    <cellStyle name="Comma 95 2 2 2 4" xfId="12369" xr:uid="{2E7D7906-09EF-4A76-8938-7A9A03D8A5F8}"/>
    <cellStyle name="Comma 95 2 2 2 4 2" xfId="17605" xr:uid="{21F23A4A-6E05-4E40-9D0A-605AC4D15652}"/>
    <cellStyle name="Comma 95 2 2 2 4 2 2" xfId="28071" xr:uid="{873E3F87-5577-46CF-BE63-5ED2B10D78EA}"/>
    <cellStyle name="Comma 95 2 2 2 4 2 2 2" xfId="49740" xr:uid="{EB8C8C5A-E0EA-4E91-B589-CC0D405F6443}"/>
    <cellStyle name="Comma 95 2 2 2 4 2 3" xfId="39274" xr:uid="{F9E88C1B-5A88-4167-89A2-10D3E42A3EB2}"/>
    <cellStyle name="Comma 95 2 2 2 4 3" xfId="22839" xr:uid="{73FAAB5B-E006-4DB7-AB40-CB45F4679283}"/>
    <cellStyle name="Comma 95 2 2 2 4 3 2" xfId="44508" xr:uid="{4ADEDB6B-80DD-4A8B-BDE7-298069278498}"/>
    <cellStyle name="Comma 95 2 2 2 4 4" xfId="34042" xr:uid="{560992EC-ACCB-4DDE-A1EC-E31B14C6C1B1}"/>
    <cellStyle name="Comma 95 2 2 2 5" xfId="14612" xr:uid="{3EE27E8F-BF56-4662-9732-7A3FB6E622DD}"/>
    <cellStyle name="Comma 95 2 2 2 5 2" xfId="19844" xr:uid="{6BCD6C54-F2EB-4F7F-8D13-79F39D426BAF}"/>
    <cellStyle name="Comma 95 2 2 2 5 2 2" xfId="30310" xr:uid="{057BB4EE-98BD-49BA-80EB-67703E1C3D16}"/>
    <cellStyle name="Comma 95 2 2 2 5 2 2 2" xfId="51979" xr:uid="{B597DAA5-D666-445C-8083-AEE7AF05024C}"/>
    <cellStyle name="Comma 95 2 2 2 5 2 3" xfId="41513" xr:uid="{A2A27969-B05A-4B5C-B612-0793F46B2E9B}"/>
    <cellStyle name="Comma 95 2 2 2 5 3" xfId="25078" xr:uid="{F9DDF8A4-F1C9-4277-8076-577763CF9C0B}"/>
    <cellStyle name="Comma 95 2 2 2 5 3 2" xfId="46747" xr:uid="{5A7E100C-4538-4EDA-BAA8-BBB093804F8B}"/>
    <cellStyle name="Comma 95 2 2 2 5 4" xfId="36281" xr:uid="{05513D3A-9A61-4C64-9FA0-2CF68DB40BB3}"/>
    <cellStyle name="Comma 95 2 2 2 6" xfId="15365" xr:uid="{0A946682-9632-4866-93A4-55FAE4246E4A}"/>
    <cellStyle name="Comma 95 2 2 2 6 2" xfId="25831" xr:uid="{0233E183-3E44-4DAD-8FA2-CC9B26F2C999}"/>
    <cellStyle name="Comma 95 2 2 2 6 2 2" xfId="47500" xr:uid="{23CAE1B0-1B4B-40A6-AB4B-23C9D85DF911}"/>
    <cellStyle name="Comma 95 2 2 2 6 3" xfId="37034" xr:uid="{A8E55922-FF25-423C-BF49-E483F98C1528}"/>
    <cellStyle name="Comma 95 2 2 2 7" xfId="20599" xr:uid="{4AB90073-6CDB-46DF-818B-49B1330D3A82}"/>
    <cellStyle name="Comma 95 2 2 2 7 2" xfId="42268" xr:uid="{33506DFC-759F-4A34-9735-DDB185C7B949}"/>
    <cellStyle name="Comma 95 2 2 2 8" xfId="31802" xr:uid="{3B6D0DEA-A9DE-4CE7-91D3-6D1A74BC2A15}"/>
    <cellStyle name="Comma 95 2 2 3" xfId="13867" xr:uid="{B8223048-BFEA-49AA-993F-D0CF39F9E287}"/>
    <cellStyle name="Comma 95 2 2 3 2" xfId="19099" xr:uid="{90FF872B-809F-4D36-B7B9-511166C60934}"/>
    <cellStyle name="Comma 95 2 2 3 2 2" xfId="29565" xr:uid="{48B89CBA-00C2-4DA3-9E41-13779D775BF1}"/>
    <cellStyle name="Comma 95 2 2 3 2 2 2" xfId="51234" xr:uid="{BC4A77FF-966A-4A82-A928-3B60B0BF877D}"/>
    <cellStyle name="Comma 95 2 2 3 2 3" xfId="40768" xr:uid="{1E6CEA82-4A25-42A4-BED9-750874420D6D}"/>
    <cellStyle name="Comma 95 2 2 3 3" xfId="24333" xr:uid="{E10B64BB-5DB0-4619-87B8-60CC9299BEE4}"/>
    <cellStyle name="Comma 95 2 2 3 3 2" xfId="46002" xr:uid="{C817517D-06BB-4976-8BF6-0D094F7755C6}"/>
    <cellStyle name="Comma 95 2 2 3 4" xfId="35536" xr:uid="{E1DA88EC-DDC3-4FB6-A70A-6987A54FF048}"/>
    <cellStyle name="Comma 95 2 2 4" xfId="31057" xr:uid="{11B884A9-D713-423A-B493-6993ED12C6B2}"/>
    <cellStyle name="Comma 95 2 3" xfId="9739" xr:uid="{6AFA5FD4-F7AB-4CF8-B18B-A751D89ED82A}"/>
    <cellStyle name="Comma 95 2 3 2" xfId="11248" xr:uid="{4A5BEC45-9C96-49FC-83B1-8251965247C6}"/>
    <cellStyle name="Comma 95 2 3 2 2" xfId="12742" xr:uid="{B5A2CEB2-F98B-464A-9CC9-E655768C152D}"/>
    <cellStyle name="Comma 95 2 3 2 2 2" xfId="17978" xr:uid="{51FDE434-23A5-455F-8578-5AAD1598EB0C}"/>
    <cellStyle name="Comma 95 2 3 2 2 2 2" xfId="28444" xr:uid="{391822AF-3011-462A-9CFC-79348B04B590}"/>
    <cellStyle name="Comma 95 2 3 2 2 2 2 2" xfId="50113" xr:uid="{02CF58A9-BEA1-467B-A21C-5BCE84A372D8}"/>
    <cellStyle name="Comma 95 2 3 2 2 2 3" xfId="39647" xr:uid="{AE0C7605-EAA4-4CA4-85CB-CD399020587B}"/>
    <cellStyle name="Comma 95 2 3 2 2 3" xfId="23212" xr:uid="{7BE7D802-BC80-419A-A516-74F09F8D38FA}"/>
    <cellStyle name="Comma 95 2 3 2 2 3 2" xfId="44881" xr:uid="{09918B9D-12F1-4B69-963F-311D71CFCB67}"/>
    <cellStyle name="Comma 95 2 3 2 2 4" xfId="34415" xr:uid="{32F81F33-C70C-488D-97F8-77BF4FD712DF}"/>
    <cellStyle name="Comma 95 2 3 2 3" xfId="16484" xr:uid="{9569104D-4C2C-4319-A657-6EF5E21706A8}"/>
    <cellStyle name="Comma 95 2 3 2 3 2" xfId="26950" xr:uid="{370C77A8-5D61-4336-9D66-A9279255BFE6}"/>
    <cellStyle name="Comma 95 2 3 2 3 2 2" xfId="48619" xr:uid="{C2E7C0DE-1FD1-4471-92D2-E55EA9531E29}"/>
    <cellStyle name="Comma 95 2 3 2 3 3" xfId="38153" xr:uid="{A46F695D-3BF5-4278-8CD3-91908146F230}"/>
    <cellStyle name="Comma 95 2 3 2 4" xfId="21718" xr:uid="{B6645B24-0FE7-4D29-BA96-099AA869EA8D}"/>
    <cellStyle name="Comma 95 2 3 2 4 2" xfId="43387" xr:uid="{581CDED2-AF43-459C-8E1F-33F17939C56A}"/>
    <cellStyle name="Comma 95 2 3 2 5" xfId="32921" xr:uid="{F6577902-3483-4DF6-ACB5-50159B35394E}"/>
    <cellStyle name="Comma 95 2 3 3" xfId="10501" xr:uid="{FD914D8D-E6D9-4267-A28F-A6D9F729BFC0}"/>
    <cellStyle name="Comma 95 2 3 3 2" xfId="15737" xr:uid="{F20B4683-18BF-4C6F-B3FB-DB12677864A8}"/>
    <cellStyle name="Comma 95 2 3 3 2 2" xfId="26203" xr:uid="{858B4A18-A52D-4269-9A58-DD5ED4C2D3BE}"/>
    <cellStyle name="Comma 95 2 3 3 2 2 2" xfId="47872" xr:uid="{E7CF40D5-3F6A-4BB7-84A9-F7777E39FAD7}"/>
    <cellStyle name="Comma 95 2 3 3 2 3" xfId="37406" xr:uid="{BF182D5F-1B80-4C79-9021-6446FE5E8B9F}"/>
    <cellStyle name="Comma 95 2 3 3 3" xfId="20971" xr:uid="{46EE6B06-EBED-46AD-885E-FE5DEDB6550F}"/>
    <cellStyle name="Comma 95 2 3 3 3 2" xfId="42640" xr:uid="{1CCAF98F-8C2D-4A5E-9C79-92BAB27A0C74}"/>
    <cellStyle name="Comma 95 2 3 3 4" xfId="32174" xr:uid="{CF201BD3-F03D-4451-A2B1-6986220955B8}"/>
    <cellStyle name="Comma 95 2 3 4" xfId="11995" xr:uid="{807817B4-CF62-4F89-8896-37F42C2F6ED2}"/>
    <cellStyle name="Comma 95 2 3 4 2" xfId="17231" xr:uid="{C4EB7273-FB10-4AB3-97B9-372B734A054E}"/>
    <cellStyle name="Comma 95 2 3 4 2 2" xfId="27697" xr:uid="{6CF5E233-6927-495D-B177-A598BD0B88FE}"/>
    <cellStyle name="Comma 95 2 3 4 2 2 2" xfId="49366" xr:uid="{4947C76B-C78A-462C-9E04-3C008C6A36BA}"/>
    <cellStyle name="Comma 95 2 3 4 2 3" xfId="38900" xr:uid="{C5D176C5-D0D1-4824-BA41-03A48E47F250}"/>
    <cellStyle name="Comma 95 2 3 4 3" xfId="22465" xr:uid="{37FD622C-C9A0-496E-B9A4-A3A3F5382DFF}"/>
    <cellStyle name="Comma 95 2 3 4 3 2" xfId="44134" xr:uid="{3ADBE347-886C-4315-BDF6-9ECE238DF24C}"/>
    <cellStyle name="Comma 95 2 3 4 4" xfId="33668" xr:uid="{DC9C2770-B8F3-4913-B5FC-C056E90FD4B3}"/>
    <cellStyle name="Comma 95 2 3 5" xfId="14238" xr:uid="{09770667-01F3-4632-8FA0-C2AAD89572C4}"/>
    <cellStyle name="Comma 95 2 3 5 2" xfId="19470" xr:uid="{AE641E0E-89A4-4605-8724-0CFB6C247CE7}"/>
    <cellStyle name="Comma 95 2 3 5 2 2" xfId="29936" xr:uid="{C32095A4-0B2E-4F6C-B833-124E704004EA}"/>
    <cellStyle name="Comma 95 2 3 5 2 2 2" xfId="51605" xr:uid="{D3724F1C-F473-46E4-B114-CEF56D121A4F}"/>
    <cellStyle name="Comma 95 2 3 5 2 3" xfId="41139" xr:uid="{D2B88435-0C2C-414E-8109-D7228C0974BC}"/>
    <cellStyle name="Comma 95 2 3 5 3" xfId="24704" xr:uid="{250FB56F-91B2-45DD-A7B4-93A3FBFF1F3A}"/>
    <cellStyle name="Comma 95 2 3 5 3 2" xfId="46373" xr:uid="{EF0EBBBD-8336-444D-BF05-8DA0FFCDBEC9}"/>
    <cellStyle name="Comma 95 2 3 5 4" xfId="35907" xr:uid="{96F5624D-6305-4F4C-AD48-D758B4FF556C}"/>
    <cellStyle name="Comma 95 2 3 6" xfId="14991" xr:uid="{AC5C79DF-AB94-4A88-992E-26C3212CF5CE}"/>
    <cellStyle name="Comma 95 2 3 6 2" xfId="25457" xr:uid="{87CBD5AE-AB45-497A-895B-B77958A84BC4}"/>
    <cellStyle name="Comma 95 2 3 6 2 2" xfId="47126" xr:uid="{2B16E9FD-D8BE-4854-A447-12AC01CFA6D9}"/>
    <cellStyle name="Comma 95 2 3 6 3" xfId="36660" xr:uid="{68DCD99A-4DFF-401E-82A8-C3700530BE79}"/>
    <cellStyle name="Comma 95 2 3 7" xfId="20225" xr:uid="{71F7358B-3C27-41FE-BF16-E057F21B3370}"/>
    <cellStyle name="Comma 95 2 3 7 2" xfId="41894" xr:uid="{5321EFFE-3C63-4398-A39E-B88E5D2DCF69}"/>
    <cellStyle name="Comma 95 2 3 8" xfId="31428" xr:uid="{AEAD0376-0CDF-45B9-A71A-E2BF04A166FB}"/>
    <cellStyle name="Comma 95 2 4" xfId="13496" xr:uid="{1F22EB38-A2AF-47FB-B75D-6CBA699B221F}"/>
    <cellStyle name="Comma 95 2 4 2" xfId="18728" xr:uid="{E11039E5-CE73-4742-8BD5-15A34845EC89}"/>
    <cellStyle name="Comma 95 2 4 2 2" xfId="29194" xr:uid="{0C6128E7-1749-4279-81F2-892959151592}"/>
    <cellStyle name="Comma 95 2 4 2 2 2" xfId="50863" xr:uid="{75BC2CAE-6C95-462A-AA98-91C8B09E1B5C}"/>
    <cellStyle name="Comma 95 2 4 2 3" xfId="40397" xr:uid="{3E6FA461-86BB-4CC3-8E81-52FBBCDEF6CF}"/>
    <cellStyle name="Comma 95 2 4 3" xfId="23962" xr:uid="{6462981B-CA79-4E0D-84F9-A19461FE224E}"/>
    <cellStyle name="Comma 95 2 4 3 2" xfId="45631" xr:uid="{04EDBACF-E4EE-487C-A0F4-635C24122459}"/>
    <cellStyle name="Comma 95 2 4 4" xfId="35165" xr:uid="{0B4C1582-5322-4DF9-B5F9-138864EDA5BC}"/>
    <cellStyle name="Comma 95 2 5" xfId="30686" xr:uid="{DB1883FF-C3EA-41DD-8C8F-B4D212A1442A}"/>
    <cellStyle name="Comma 95 3" xfId="9255" xr:uid="{00000000-0005-0000-0000-00006B030000}"/>
    <cellStyle name="Comma 95 3 2" xfId="10004" xr:uid="{731A1EED-E796-4E0D-B3DD-CBB369CAF64C}"/>
    <cellStyle name="Comma 95 3 2 2" xfId="11513" xr:uid="{802CBD21-FA2A-4D53-8DB2-06FB81912AEA}"/>
    <cellStyle name="Comma 95 3 2 2 2" xfId="13007" xr:uid="{65450A60-1B6F-4F1F-91E8-CD4C3571094B}"/>
    <cellStyle name="Comma 95 3 2 2 2 2" xfId="18243" xr:uid="{1AEA26B3-357A-4B9B-8A49-9F3AAB0A3E29}"/>
    <cellStyle name="Comma 95 3 2 2 2 2 2" xfId="28709" xr:uid="{5EAE0C65-B7EA-41BB-B6AF-7EF824D0FB1B}"/>
    <cellStyle name="Comma 95 3 2 2 2 2 2 2" xfId="50378" xr:uid="{5DE9AC84-C8C6-4127-9DA8-993F078D38BE}"/>
    <cellStyle name="Comma 95 3 2 2 2 2 3" xfId="39912" xr:uid="{003AAAAC-9249-478E-8285-F1AB3334E1C9}"/>
    <cellStyle name="Comma 95 3 2 2 2 3" xfId="23477" xr:uid="{253D00B1-ECF7-42D0-9D05-B21BA316F3FD}"/>
    <cellStyle name="Comma 95 3 2 2 2 3 2" xfId="45146" xr:uid="{9B87F443-C333-404A-896A-ACF1FC9ADF87}"/>
    <cellStyle name="Comma 95 3 2 2 2 4" xfId="34680" xr:uid="{2B58FBC6-FC95-4550-B8DE-0E28C8A60048}"/>
    <cellStyle name="Comma 95 3 2 2 3" xfId="16749" xr:uid="{7028EC38-EA84-4172-8BF8-128F0812877C}"/>
    <cellStyle name="Comma 95 3 2 2 3 2" xfId="27215" xr:uid="{7F5EEE08-357C-41DA-8472-86EEED5188DA}"/>
    <cellStyle name="Comma 95 3 2 2 3 2 2" xfId="48884" xr:uid="{AE8115AF-73C3-4F9A-9B8C-9D8BB68A2EED}"/>
    <cellStyle name="Comma 95 3 2 2 3 3" xfId="38418" xr:uid="{739A9211-5193-4D2D-8482-BF389572EB73}"/>
    <cellStyle name="Comma 95 3 2 2 4" xfId="21983" xr:uid="{45CC40CA-94B6-40E0-8BCB-D8B2561B5CA8}"/>
    <cellStyle name="Comma 95 3 2 2 4 2" xfId="43652" xr:uid="{02B6DFEF-2745-406F-B1A7-C898D242EB22}"/>
    <cellStyle name="Comma 95 3 2 2 5" xfId="33186" xr:uid="{4E24CD9F-AC1C-4B4B-9771-CC2778672861}"/>
    <cellStyle name="Comma 95 3 2 3" xfId="10766" xr:uid="{A45B73E3-F77E-4D34-BB7D-44003E04FAE0}"/>
    <cellStyle name="Comma 95 3 2 3 2" xfId="16002" xr:uid="{61518FDB-F811-4214-8323-417A0E328F20}"/>
    <cellStyle name="Comma 95 3 2 3 2 2" xfId="26468" xr:uid="{4A7BCAA8-0799-431A-AE71-11520926E6C4}"/>
    <cellStyle name="Comma 95 3 2 3 2 2 2" xfId="48137" xr:uid="{DF747F11-1A3F-42F1-88D8-653BCAE6CC95}"/>
    <cellStyle name="Comma 95 3 2 3 2 3" xfId="37671" xr:uid="{C2929E5A-0D66-4D2E-A330-6AB98F68DE78}"/>
    <cellStyle name="Comma 95 3 2 3 3" xfId="21236" xr:uid="{64F6A7B1-2B99-4334-9C61-96CE9ADBEF71}"/>
    <cellStyle name="Comma 95 3 2 3 3 2" xfId="42905" xr:uid="{C028CD62-1D37-456C-A471-C2906E82729F}"/>
    <cellStyle name="Comma 95 3 2 3 4" xfId="32439" xr:uid="{B597D6C0-4D76-48AC-8C73-C71F1A4B5B95}"/>
    <cellStyle name="Comma 95 3 2 4" xfId="12260" xr:uid="{74B78748-84D2-4624-A21F-223266626318}"/>
    <cellStyle name="Comma 95 3 2 4 2" xfId="17496" xr:uid="{0C5D080E-F25D-42E0-A0F5-935E548FCB2C}"/>
    <cellStyle name="Comma 95 3 2 4 2 2" xfId="27962" xr:uid="{E168A9A6-26CD-49D5-A27F-CCBE3263BB5C}"/>
    <cellStyle name="Comma 95 3 2 4 2 2 2" xfId="49631" xr:uid="{0C03B32C-93ED-4629-942F-AF8896A9AABB}"/>
    <cellStyle name="Comma 95 3 2 4 2 3" xfId="39165" xr:uid="{4FCFB31E-B51E-4BB6-A3CF-98B540CB9ED7}"/>
    <cellStyle name="Comma 95 3 2 4 3" xfId="22730" xr:uid="{ACB306BF-BFD5-47CF-9A9B-3CFB0E116887}"/>
    <cellStyle name="Comma 95 3 2 4 3 2" xfId="44399" xr:uid="{B2778DAB-3383-4DEF-AEB5-75FFB035AE7E}"/>
    <cellStyle name="Comma 95 3 2 4 4" xfId="33933" xr:uid="{B4F50CDF-F7F3-4C61-A64B-BEC55C061B95}"/>
    <cellStyle name="Comma 95 3 2 5" xfId="14503" xr:uid="{99EEE6E8-A68D-4BAB-A4FF-8E77F2126232}"/>
    <cellStyle name="Comma 95 3 2 5 2" xfId="19735" xr:uid="{2459007C-9CCB-4058-ABCD-59EC9310410B}"/>
    <cellStyle name="Comma 95 3 2 5 2 2" xfId="30201" xr:uid="{27E91B33-B1CB-43FD-AB09-225540505931}"/>
    <cellStyle name="Comma 95 3 2 5 2 2 2" xfId="51870" xr:uid="{57C04BD3-DAD6-4CF8-8D9A-A616DBB07A0F}"/>
    <cellStyle name="Comma 95 3 2 5 2 3" xfId="41404" xr:uid="{C5EFDB62-7B26-4BBB-975F-3350A3C8FC97}"/>
    <cellStyle name="Comma 95 3 2 5 3" xfId="24969" xr:uid="{FABA642E-7540-4BD0-A4CE-4D44794E3F31}"/>
    <cellStyle name="Comma 95 3 2 5 3 2" xfId="46638" xr:uid="{48FA20F6-3CA2-43BE-915D-AFD6AE871B2C}"/>
    <cellStyle name="Comma 95 3 2 5 4" xfId="36172" xr:uid="{14064159-D2A4-4398-B7F3-2F682A3B4C26}"/>
    <cellStyle name="Comma 95 3 2 6" xfId="15256" xr:uid="{F554D054-6323-4EDE-8544-98CE8BF2C206}"/>
    <cellStyle name="Comma 95 3 2 6 2" xfId="25722" xr:uid="{C40D0384-D44F-4263-BB7C-3D13923A099E}"/>
    <cellStyle name="Comma 95 3 2 6 2 2" xfId="47391" xr:uid="{0ECBE604-AEEA-468F-8162-C28FF622C3E6}"/>
    <cellStyle name="Comma 95 3 2 6 3" xfId="36925" xr:uid="{5DA39F40-CEB6-445E-BC02-A790728D25AD}"/>
    <cellStyle name="Comma 95 3 2 7" xfId="20490" xr:uid="{2FC44AF9-5F63-4F9B-B7FC-821D7E418334}"/>
    <cellStyle name="Comma 95 3 2 7 2" xfId="42159" xr:uid="{5F2C09C8-109F-452D-BB54-E924F48C081B}"/>
    <cellStyle name="Comma 95 3 2 8" xfId="31693" xr:uid="{5E651D9B-4C4D-4261-B758-70EDF8A6C7B0}"/>
    <cellStyle name="Comma 95 3 3" xfId="13758" xr:uid="{F0FC73F1-818C-407D-8555-B2F7DE6CD35C}"/>
    <cellStyle name="Comma 95 3 3 2" xfId="18990" xr:uid="{BAC64243-0CBA-4283-8286-8CBC5B76F7D3}"/>
    <cellStyle name="Comma 95 3 3 2 2" xfId="29456" xr:uid="{A730830D-C16B-41C8-AFAA-8DD956743D27}"/>
    <cellStyle name="Comma 95 3 3 2 2 2" xfId="51125" xr:uid="{D2117393-03A5-48E3-9945-273B56F9A6BE}"/>
    <cellStyle name="Comma 95 3 3 2 3" xfId="40659" xr:uid="{47C614C5-8F3A-45CD-B1BC-812C5D0C616B}"/>
    <cellStyle name="Comma 95 3 3 3" xfId="24224" xr:uid="{E8047841-5BDB-4EDE-BF73-09786CD7EDC4}"/>
    <cellStyle name="Comma 95 3 3 3 2" xfId="45893" xr:uid="{F7E56AE0-AD98-41CE-9847-4379DC3AB2E5}"/>
    <cellStyle name="Comma 95 3 3 4" xfId="35427" xr:uid="{B6FFAC32-E3DE-4A38-A0E2-88F02EB0EACF}"/>
    <cellStyle name="Comma 95 3 4" xfId="30948" xr:uid="{19722D0B-B9C9-41FA-91DB-A8CC82C3C91F}"/>
    <cellStyle name="Comma 95 4" xfId="9630" xr:uid="{24AE5B2E-8E6A-4F50-B266-5122894CD032}"/>
    <cellStyle name="Comma 95 4 2" xfId="11139" xr:uid="{12BFF3CC-4B15-4918-B491-45B58EC2F984}"/>
    <cellStyle name="Comma 95 4 2 2" xfId="12633" xr:uid="{E72DB170-5BAD-41AA-B898-D5CDDCBA2245}"/>
    <cellStyle name="Comma 95 4 2 2 2" xfId="17869" xr:uid="{96F9E5DC-BB39-4E98-956B-7DA0B8B60362}"/>
    <cellStyle name="Comma 95 4 2 2 2 2" xfId="28335" xr:uid="{D0F0C008-7030-44A2-91A2-EBB5FC0CAF7F}"/>
    <cellStyle name="Comma 95 4 2 2 2 2 2" xfId="50004" xr:uid="{17D4E458-B18A-402C-A213-806D2B8EA050}"/>
    <cellStyle name="Comma 95 4 2 2 2 3" xfId="39538" xr:uid="{8385D8B5-FD0D-473F-BB43-0E1291C5F8E7}"/>
    <cellStyle name="Comma 95 4 2 2 3" xfId="23103" xr:uid="{D45EC8C7-013C-4824-A638-FAF57BB2D012}"/>
    <cellStyle name="Comma 95 4 2 2 3 2" xfId="44772" xr:uid="{A47EF087-8AB6-40B8-9EBC-E288B214615F}"/>
    <cellStyle name="Comma 95 4 2 2 4" xfId="34306" xr:uid="{9CD53D71-6CA1-457C-B159-8D9E94F19881}"/>
    <cellStyle name="Comma 95 4 2 3" xfId="16375" xr:uid="{F9FF4281-553D-4A5C-A809-60618C4B5D73}"/>
    <cellStyle name="Comma 95 4 2 3 2" xfId="26841" xr:uid="{84AA6A0A-0507-46CC-A3B4-1180FCA1971D}"/>
    <cellStyle name="Comma 95 4 2 3 2 2" xfId="48510" xr:uid="{7FE95387-12A2-4B7E-B0ED-A779186CBA6D}"/>
    <cellStyle name="Comma 95 4 2 3 3" xfId="38044" xr:uid="{6DA6D976-E627-430B-B3EB-EDFB1170441F}"/>
    <cellStyle name="Comma 95 4 2 4" xfId="21609" xr:uid="{1F529446-AD90-40E7-B47F-380208C65297}"/>
    <cellStyle name="Comma 95 4 2 4 2" xfId="43278" xr:uid="{DB616524-FB00-44BC-954F-8E2F26055C0E}"/>
    <cellStyle name="Comma 95 4 2 5" xfId="32812" xr:uid="{39883E67-25B4-4328-B39F-533133624B9A}"/>
    <cellStyle name="Comma 95 4 3" xfId="10392" xr:uid="{D6CCCBE9-8F9B-43D1-A028-581A0710924E}"/>
    <cellStyle name="Comma 95 4 3 2" xfId="15628" xr:uid="{F93229E4-174C-49F9-9EFD-57BECAACC438}"/>
    <cellStyle name="Comma 95 4 3 2 2" xfId="26094" xr:uid="{EFDDE1E5-9402-4BD6-8A05-059D43A4DCC3}"/>
    <cellStyle name="Comma 95 4 3 2 2 2" xfId="47763" xr:uid="{4AF4A32C-AD34-4321-A950-4F06EB386512}"/>
    <cellStyle name="Comma 95 4 3 2 3" xfId="37297" xr:uid="{0AD9F18C-4974-4091-A3D7-55A2D06AD1DF}"/>
    <cellStyle name="Comma 95 4 3 3" xfId="20862" xr:uid="{8CCD8762-E66E-4D49-94F7-76721FDAC9BB}"/>
    <cellStyle name="Comma 95 4 3 3 2" xfId="42531" xr:uid="{C5C813B7-D827-49FA-8818-081D57329DA8}"/>
    <cellStyle name="Comma 95 4 3 4" xfId="32065" xr:uid="{2637DBEA-CB57-44CA-B81D-ED4B82DA26C8}"/>
    <cellStyle name="Comma 95 4 4" xfId="11886" xr:uid="{CD5B1A7C-33F0-4B8F-9A85-2A85787F41D1}"/>
    <cellStyle name="Comma 95 4 4 2" xfId="17122" xr:uid="{0F60F287-CD7B-4AE7-B8F3-23A99ABBDD45}"/>
    <cellStyle name="Comma 95 4 4 2 2" xfId="27588" xr:uid="{A4FDAF8B-EA75-4C6D-B292-2FAC97A5176F}"/>
    <cellStyle name="Comma 95 4 4 2 2 2" xfId="49257" xr:uid="{B7D43F35-1001-4AB2-93F8-ADFCC4C978D2}"/>
    <cellStyle name="Comma 95 4 4 2 3" xfId="38791" xr:uid="{BDA432A2-4106-4292-ABF9-77946E3DE183}"/>
    <cellStyle name="Comma 95 4 4 3" xfId="22356" xr:uid="{E16C4F96-7283-48B2-9F94-F88A519FC00F}"/>
    <cellStyle name="Comma 95 4 4 3 2" xfId="44025" xr:uid="{BA070C2B-6B5D-45F8-9E2A-8010748933EB}"/>
    <cellStyle name="Comma 95 4 4 4" xfId="33559" xr:uid="{A2AB70D3-A326-40AC-A9E1-0721B6FF051C}"/>
    <cellStyle name="Comma 95 4 5" xfId="14129" xr:uid="{D3127B0F-3266-42C0-A28F-5F2FC7037965}"/>
    <cellStyle name="Comma 95 4 5 2" xfId="19361" xr:uid="{22B76103-E199-46C7-A2E9-9D881782DA66}"/>
    <cellStyle name="Comma 95 4 5 2 2" xfId="29827" xr:uid="{32829C19-B762-454B-B00F-3EFE1D771F19}"/>
    <cellStyle name="Comma 95 4 5 2 2 2" xfId="51496" xr:uid="{80A836EC-76B7-4916-BF11-CEB9C5D0EF25}"/>
    <cellStyle name="Comma 95 4 5 2 3" xfId="41030" xr:uid="{1285FDEE-96E3-4E79-BFF0-B79EBA73BA9F}"/>
    <cellStyle name="Comma 95 4 5 3" xfId="24595" xr:uid="{71DE851D-65DF-4688-B9CC-DD53ECB2AEF6}"/>
    <cellStyle name="Comma 95 4 5 3 2" xfId="46264" xr:uid="{7AD69FAB-A5F2-4EBA-9506-11D8DAB0C4D5}"/>
    <cellStyle name="Comma 95 4 5 4" xfId="35798" xr:uid="{079B7BF9-DFF7-4EF1-AE69-A8F5823D6828}"/>
    <cellStyle name="Comma 95 4 6" xfId="14882" xr:uid="{FDCDE18B-D630-460A-8A45-94EDEE3FA305}"/>
    <cellStyle name="Comma 95 4 6 2" xfId="25348" xr:uid="{0E8188DD-042C-427E-A047-4A3338B0C7CE}"/>
    <cellStyle name="Comma 95 4 6 2 2" xfId="47017" xr:uid="{D2DA8615-352C-44AF-8435-FCDC163BF6ED}"/>
    <cellStyle name="Comma 95 4 6 3" xfId="36551" xr:uid="{11C4EA6B-6856-455F-9E93-E67B82137975}"/>
    <cellStyle name="Comma 95 4 7" xfId="20116" xr:uid="{C19B4583-214D-4E57-AEB9-40F44DFDA79F}"/>
    <cellStyle name="Comma 95 4 7 2" xfId="41785" xr:uid="{ABB0D77F-56D6-4EAC-B38B-BA92F5844ACA}"/>
    <cellStyle name="Comma 95 4 8" xfId="31319" xr:uid="{D72E584C-9AF5-4793-8464-63E7BDBB1257}"/>
    <cellStyle name="Comma 95 5" xfId="13387" xr:uid="{9D2B32D7-402F-44B4-818C-EF1CDF3F9BB8}"/>
    <cellStyle name="Comma 95 5 2" xfId="18619" xr:uid="{ACE74D75-AE99-4911-9D98-6E5E5279AD5F}"/>
    <cellStyle name="Comma 95 5 2 2" xfId="29085" xr:uid="{ABF4AB88-7D5B-4904-8838-3854030348DE}"/>
    <cellStyle name="Comma 95 5 2 2 2" xfId="50754" xr:uid="{DD06F866-6A63-426D-927F-17237103542E}"/>
    <cellStyle name="Comma 95 5 2 3" xfId="40288" xr:uid="{DD2E462F-6E27-4CFC-83BF-C4A00EFBCBAD}"/>
    <cellStyle name="Comma 95 5 3" xfId="23853" xr:uid="{2A3201B3-289C-48ED-8080-F27D118EFEBC}"/>
    <cellStyle name="Comma 95 5 3 2" xfId="45522" xr:uid="{F853880D-3B49-4151-A261-FEB4C4D3D850}"/>
    <cellStyle name="Comma 95 5 4" xfId="35056" xr:uid="{6E4C906A-D783-4A56-A099-6080B45B9F71}"/>
    <cellStyle name="Comma 95 6" xfId="30577" xr:uid="{8DDB9152-C106-4643-A09D-EDDFDAFF5A90}"/>
    <cellStyle name="Comma 96" xfId="404" xr:uid="{00000000-0005-0000-0000-00006C030000}"/>
    <cellStyle name="Comma 96 2" xfId="611" xr:uid="{00000000-0005-0000-0000-00006D030000}"/>
    <cellStyle name="Comma 96 2 2" xfId="9365" xr:uid="{00000000-0005-0000-0000-00006E030000}"/>
    <cellStyle name="Comma 96 2 2 2" xfId="10114" xr:uid="{7B47AF2E-C725-4508-8189-579DA209E410}"/>
    <cellStyle name="Comma 96 2 2 2 2" xfId="11623" xr:uid="{86BA64F5-71D4-40E9-AF59-3823F2C89328}"/>
    <cellStyle name="Comma 96 2 2 2 2 2" xfId="13117" xr:uid="{A8875460-DE29-4A60-970F-5543798CF9C3}"/>
    <cellStyle name="Comma 96 2 2 2 2 2 2" xfId="18353" xr:uid="{A47D18A2-5129-4ED4-8BFB-51DDDA005D0A}"/>
    <cellStyle name="Comma 96 2 2 2 2 2 2 2" xfId="28819" xr:uid="{AD13B194-0454-4327-B3C5-7F6E6F459857}"/>
    <cellStyle name="Comma 96 2 2 2 2 2 2 2 2" xfId="50488" xr:uid="{804D22FB-437E-4CC5-A41C-001497546927}"/>
    <cellStyle name="Comma 96 2 2 2 2 2 2 3" xfId="40022" xr:uid="{900CB9F4-8CAD-410F-9DBF-261DD6A3B24E}"/>
    <cellStyle name="Comma 96 2 2 2 2 2 3" xfId="23587" xr:uid="{12264821-97BD-415D-8060-4D7B962C4265}"/>
    <cellStyle name="Comma 96 2 2 2 2 2 3 2" xfId="45256" xr:uid="{B6CC390E-C003-4CF0-BFB7-A905EEDD0D20}"/>
    <cellStyle name="Comma 96 2 2 2 2 2 4" xfId="34790" xr:uid="{9E053F0A-0FCB-4FF1-9FC7-B7236AFA2F53}"/>
    <cellStyle name="Comma 96 2 2 2 2 3" xfId="16859" xr:uid="{42C1C17B-BBC9-4352-B922-6F9D743CAE67}"/>
    <cellStyle name="Comma 96 2 2 2 2 3 2" xfId="27325" xr:uid="{E59F4E7D-DEC7-4EE0-AD78-E6327DF08681}"/>
    <cellStyle name="Comma 96 2 2 2 2 3 2 2" xfId="48994" xr:uid="{D2449465-50AF-4024-97B2-016D1A79621A}"/>
    <cellStyle name="Comma 96 2 2 2 2 3 3" xfId="38528" xr:uid="{11CB4CDE-7E00-4846-A643-FD239C1C7C17}"/>
    <cellStyle name="Comma 96 2 2 2 2 4" xfId="22093" xr:uid="{672D1225-B675-4B5C-832B-8283E680FB2D}"/>
    <cellStyle name="Comma 96 2 2 2 2 4 2" xfId="43762" xr:uid="{F4388FFB-4AB6-4FC2-A063-28A4A415011D}"/>
    <cellStyle name="Comma 96 2 2 2 2 5" xfId="33296" xr:uid="{F79512DD-B23B-4F59-9FA9-BEE6AFC9D812}"/>
    <cellStyle name="Comma 96 2 2 2 3" xfId="10876" xr:uid="{87235BCD-AF87-4CA0-9C60-600502898FEC}"/>
    <cellStyle name="Comma 96 2 2 2 3 2" xfId="16112" xr:uid="{4A132C92-0CE4-434A-8C5D-7EEA92059490}"/>
    <cellStyle name="Comma 96 2 2 2 3 2 2" xfId="26578" xr:uid="{FFDD6E58-56D3-4799-AC4F-7B78809259ED}"/>
    <cellStyle name="Comma 96 2 2 2 3 2 2 2" xfId="48247" xr:uid="{9CDFF24D-B636-4CE6-8DF3-7E7F50B8A39A}"/>
    <cellStyle name="Comma 96 2 2 2 3 2 3" xfId="37781" xr:uid="{3FBB6A57-6A55-4223-9420-98A96FFC2F48}"/>
    <cellStyle name="Comma 96 2 2 2 3 3" xfId="21346" xr:uid="{9FCD6AC4-D7ED-466E-9585-BBF098652DA6}"/>
    <cellStyle name="Comma 96 2 2 2 3 3 2" xfId="43015" xr:uid="{9DE4D615-FD37-437B-B5E3-A56AB70CFA7D}"/>
    <cellStyle name="Comma 96 2 2 2 3 4" xfId="32549" xr:uid="{12CE0119-7302-4518-B3BF-0884AE3587CC}"/>
    <cellStyle name="Comma 96 2 2 2 4" xfId="12370" xr:uid="{BD57F7BF-D2CF-428F-A1BD-17D4159641B0}"/>
    <cellStyle name="Comma 96 2 2 2 4 2" xfId="17606" xr:uid="{785EAA78-205B-4E23-BA40-3997D0F40910}"/>
    <cellStyle name="Comma 96 2 2 2 4 2 2" xfId="28072" xr:uid="{3685D6EE-707C-45FC-8652-014AD95678E6}"/>
    <cellStyle name="Comma 96 2 2 2 4 2 2 2" xfId="49741" xr:uid="{F3B1BFDC-262E-41FD-BCC8-B3F66482C388}"/>
    <cellStyle name="Comma 96 2 2 2 4 2 3" xfId="39275" xr:uid="{3ABB3554-4D2D-4D08-B8BF-7D859D0AB798}"/>
    <cellStyle name="Comma 96 2 2 2 4 3" xfId="22840" xr:uid="{7F7AD641-B219-475B-A923-B48EA1FC8D28}"/>
    <cellStyle name="Comma 96 2 2 2 4 3 2" xfId="44509" xr:uid="{F30F1F82-AFF8-4DFF-BC54-16AAF72BA8BF}"/>
    <cellStyle name="Comma 96 2 2 2 4 4" xfId="34043" xr:uid="{8D58C74C-7D4B-4809-BC46-750ABD613F10}"/>
    <cellStyle name="Comma 96 2 2 2 5" xfId="14613" xr:uid="{2A914355-F4F4-4CD7-8E68-52742AD4E2E6}"/>
    <cellStyle name="Comma 96 2 2 2 5 2" xfId="19845" xr:uid="{AB6BE371-5977-41CB-AD90-4C01C3FB25AC}"/>
    <cellStyle name="Comma 96 2 2 2 5 2 2" xfId="30311" xr:uid="{6F6760DD-A6DC-4206-8178-C1B13AB41613}"/>
    <cellStyle name="Comma 96 2 2 2 5 2 2 2" xfId="51980" xr:uid="{33552AC5-3C8F-4412-A716-3C1D8A10DD9F}"/>
    <cellStyle name="Comma 96 2 2 2 5 2 3" xfId="41514" xr:uid="{DB2FCA83-FF6F-4677-A2BE-229AAFF26113}"/>
    <cellStyle name="Comma 96 2 2 2 5 3" xfId="25079" xr:uid="{A00FD455-64DB-499E-AB9D-4EF38126FE8C}"/>
    <cellStyle name="Comma 96 2 2 2 5 3 2" xfId="46748" xr:uid="{5718867F-8D76-4EDB-92A1-75F400328897}"/>
    <cellStyle name="Comma 96 2 2 2 5 4" xfId="36282" xr:uid="{AC8C57DC-D4F8-49B2-9A55-50B39EF454E4}"/>
    <cellStyle name="Comma 96 2 2 2 6" xfId="15366" xr:uid="{088424EE-2DE2-4699-8573-7CF10CBF5A8C}"/>
    <cellStyle name="Comma 96 2 2 2 6 2" xfId="25832" xr:uid="{FC56F392-2BB6-4B6E-8604-FC56CF6DC6FE}"/>
    <cellStyle name="Comma 96 2 2 2 6 2 2" xfId="47501" xr:uid="{5824B044-6762-4BF6-B5E9-A493EF4598D7}"/>
    <cellStyle name="Comma 96 2 2 2 6 3" xfId="37035" xr:uid="{AC6DD99D-33C6-4CCB-A6B4-F721F4A10AA3}"/>
    <cellStyle name="Comma 96 2 2 2 7" xfId="20600" xr:uid="{B4B3A013-13CA-4473-9F55-2D35A4099409}"/>
    <cellStyle name="Comma 96 2 2 2 7 2" xfId="42269" xr:uid="{9979F0C7-E114-4C65-B1A0-924F2263ED9A}"/>
    <cellStyle name="Comma 96 2 2 2 8" xfId="31803" xr:uid="{FE97F1B5-8774-468B-B9EA-7CF431AC086B}"/>
    <cellStyle name="Comma 96 2 2 3" xfId="13868" xr:uid="{7DA5BC5E-17BA-4B15-901E-72C579F5AF36}"/>
    <cellStyle name="Comma 96 2 2 3 2" xfId="19100" xr:uid="{31F63C6E-3717-46A9-B2C2-104AF5DF72C6}"/>
    <cellStyle name="Comma 96 2 2 3 2 2" xfId="29566" xr:uid="{3B862707-6BA3-42AA-A7E9-59870B7FD987}"/>
    <cellStyle name="Comma 96 2 2 3 2 2 2" xfId="51235" xr:uid="{82FAC437-7798-4D74-9863-08B45F67153E}"/>
    <cellStyle name="Comma 96 2 2 3 2 3" xfId="40769" xr:uid="{D1204928-E012-4134-B854-2196B12B0BC4}"/>
    <cellStyle name="Comma 96 2 2 3 3" xfId="24334" xr:uid="{DD1D31E9-E32E-4483-ACC1-53CD082DCF0B}"/>
    <cellStyle name="Comma 96 2 2 3 3 2" xfId="46003" xr:uid="{484CCEB4-C7AF-4B95-8AFD-0B78ACD57A41}"/>
    <cellStyle name="Comma 96 2 2 3 4" xfId="35537" xr:uid="{011E49AC-23E7-498B-B1B3-B7018C9DEF4E}"/>
    <cellStyle name="Comma 96 2 2 4" xfId="31058" xr:uid="{A94A886C-9D7F-4748-AB0D-64AE2785F42E}"/>
    <cellStyle name="Comma 96 2 3" xfId="9740" xr:uid="{D2443C37-0959-42A7-91EF-612495B212D0}"/>
    <cellStyle name="Comma 96 2 3 2" xfId="11249" xr:uid="{97C90271-0598-4FF4-88D4-7B12C8DD27E1}"/>
    <cellStyle name="Comma 96 2 3 2 2" xfId="12743" xr:uid="{170726E8-E90D-4B1F-A225-FD7F7C012977}"/>
    <cellStyle name="Comma 96 2 3 2 2 2" xfId="17979" xr:uid="{1CD80563-82B9-4B85-AA73-9561C2C4FFF5}"/>
    <cellStyle name="Comma 96 2 3 2 2 2 2" xfId="28445" xr:uid="{2DB2FD89-26C5-4572-B5E8-03CA7BFF68FB}"/>
    <cellStyle name="Comma 96 2 3 2 2 2 2 2" xfId="50114" xr:uid="{123C0ED5-D454-4089-A46D-5076AE7759D2}"/>
    <cellStyle name="Comma 96 2 3 2 2 2 3" xfId="39648" xr:uid="{E41A84D6-C3FE-4D51-9031-579A45CA3363}"/>
    <cellStyle name="Comma 96 2 3 2 2 3" xfId="23213" xr:uid="{989D2ED7-A6AF-491B-BA53-D1B058C764D4}"/>
    <cellStyle name="Comma 96 2 3 2 2 3 2" xfId="44882" xr:uid="{CD5B3840-545B-4B6A-AC17-927754456797}"/>
    <cellStyle name="Comma 96 2 3 2 2 4" xfId="34416" xr:uid="{E560164C-C806-4191-93F8-AE68480B7ED4}"/>
    <cellStyle name="Comma 96 2 3 2 3" xfId="16485" xr:uid="{41E40033-53FD-4EB5-A539-0826259CA634}"/>
    <cellStyle name="Comma 96 2 3 2 3 2" xfId="26951" xr:uid="{B63D8FFD-BD20-4D6F-90CE-CE754107A7E7}"/>
    <cellStyle name="Comma 96 2 3 2 3 2 2" xfId="48620" xr:uid="{4C6908E3-1BBF-4892-A211-DF7AB8E68698}"/>
    <cellStyle name="Comma 96 2 3 2 3 3" xfId="38154" xr:uid="{38C8882C-9B06-4DE0-920F-D763DC682A5A}"/>
    <cellStyle name="Comma 96 2 3 2 4" xfId="21719" xr:uid="{65480840-DDCE-4408-96DB-E6565413034F}"/>
    <cellStyle name="Comma 96 2 3 2 4 2" xfId="43388" xr:uid="{CEE53C47-A9F4-4DD7-AB29-E7885DDD33AC}"/>
    <cellStyle name="Comma 96 2 3 2 5" xfId="32922" xr:uid="{C072DC84-452F-4545-B5AE-7DA839C973AE}"/>
    <cellStyle name="Comma 96 2 3 3" xfId="10502" xr:uid="{BA95D6BB-05BC-4F06-A73B-9091763BCAFC}"/>
    <cellStyle name="Comma 96 2 3 3 2" xfId="15738" xr:uid="{E69DF2F7-2585-43A9-A04A-4637CA4B8AD5}"/>
    <cellStyle name="Comma 96 2 3 3 2 2" xfId="26204" xr:uid="{30907B6C-0412-418D-82DF-AF74181AD789}"/>
    <cellStyle name="Comma 96 2 3 3 2 2 2" xfId="47873" xr:uid="{53C7D2F5-CB7A-4D09-8373-CD31365B110F}"/>
    <cellStyle name="Comma 96 2 3 3 2 3" xfId="37407" xr:uid="{95241BC1-FCEC-4DC3-A0D8-6E698979F22A}"/>
    <cellStyle name="Comma 96 2 3 3 3" xfId="20972" xr:uid="{166EF322-E413-47E9-81C4-7952084A4F11}"/>
    <cellStyle name="Comma 96 2 3 3 3 2" xfId="42641" xr:uid="{C985B345-566F-46F7-8436-ED93B5B515BB}"/>
    <cellStyle name="Comma 96 2 3 3 4" xfId="32175" xr:uid="{5CC9C2E6-FE95-472E-A095-73A4042D9C5E}"/>
    <cellStyle name="Comma 96 2 3 4" xfId="11996" xr:uid="{7547C029-DE20-4DC4-AA79-E98280ACBDC6}"/>
    <cellStyle name="Comma 96 2 3 4 2" xfId="17232" xr:uid="{B4EE7D23-D770-43DB-9F1F-DBE81C24E592}"/>
    <cellStyle name="Comma 96 2 3 4 2 2" xfId="27698" xr:uid="{EFCFF6C1-5A09-41F2-8C18-55EB27FE14F1}"/>
    <cellStyle name="Comma 96 2 3 4 2 2 2" xfId="49367" xr:uid="{6F680BBA-F614-4E92-A41F-759CF9D5D1D0}"/>
    <cellStyle name="Comma 96 2 3 4 2 3" xfId="38901" xr:uid="{1864F79A-9483-40B2-984A-9BEB08B0B530}"/>
    <cellStyle name="Comma 96 2 3 4 3" xfId="22466" xr:uid="{848009DC-4C28-4657-93A8-99321FC8E5F4}"/>
    <cellStyle name="Comma 96 2 3 4 3 2" xfId="44135" xr:uid="{6A2FB454-BD9B-4858-839C-6A453AF506B7}"/>
    <cellStyle name="Comma 96 2 3 4 4" xfId="33669" xr:uid="{393293E1-E4C1-47E8-8F1F-937C27501220}"/>
    <cellStyle name="Comma 96 2 3 5" xfId="14239" xr:uid="{B63AF461-16FD-4EDB-8FAB-B82CA3E53E26}"/>
    <cellStyle name="Comma 96 2 3 5 2" xfId="19471" xr:uid="{B7DE3AC5-99EE-406F-AF9F-AD2E598F80E6}"/>
    <cellStyle name="Comma 96 2 3 5 2 2" xfId="29937" xr:uid="{319F5116-9FEC-4FE5-9E5B-163CABEFD081}"/>
    <cellStyle name="Comma 96 2 3 5 2 2 2" xfId="51606" xr:uid="{65D5FB2C-ED31-4D00-A0FE-18EDE9505988}"/>
    <cellStyle name="Comma 96 2 3 5 2 3" xfId="41140" xr:uid="{DE17B152-956A-4712-A30C-61702594F255}"/>
    <cellStyle name="Comma 96 2 3 5 3" xfId="24705" xr:uid="{7C2E683F-A496-4C77-A45E-0AA5799D0147}"/>
    <cellStyle name="Comma 96 2 3 5 3 2" xfId="46374" xr:uid="{34150703-7BDE-47B2-8C7C-F895919BCFFA}"/>
    <cellStyle name="Comma 96 2 3 5 4" xfId="35908" xr:uid="{E9B790D9-0151-4D17-A3B3-D5D61BC22DD9}"/>
    <cellStyle name="Comma 96 2 3 6" xfId="14992" xr:uid="{0D79EBA8-EBC6-4C62-AEFC-A129496604A3}"/>
    <cellStyle name="Comma 96 2 3 6 2" xfId="25458" xr:uid="{469AFF19-4015-44AD-94B5-CB08CA646947}"/>
    <cellStyle name="Comma 96 2 3 6 2 2" xfId="47127" xr:uid="{0B1FB37D-63B8-400F-A1D0-16B04F17BE53}"/>
    <cellStyle name="Comma 96 2 3 6 3" xfId="36661" xr:uid="{08B7498D-4E86-4C64-8F54-A7258CA0A685}"/>
    <cellStyle name="Comma 96 2 3 7" xfId="20226" xr:uid="{BEA86D3A-A3B6-489A-8684-9718A323F0FD}"/>
    <cellStyle name="Comma 96 2 3 7 2" xfId="41895" xr:uid="{BC56DCB2-0370-4556-A3E5-6F84D4D49777}"/>
    <cellStyle name="Comma 96 2 3 8" xfId="31429" xr:uid="{9E483E4A-C975-4C55-B320-831B2645F07E}"/>
    <cellStyle name="Comma 96 2 4" xfId="13497" xr:uid="{F8A79052-A206-49EB-8C9F-B1D50DBE5BF8}"/>
    <cellStyle name="Comma 96 2 4 2" xfId="18729" xr:uid="{4167DCE3-C979-4B97-980E-8AECC9251F16}"/>
    <cellStyle name="Comma 96 2 4 2 2" xfId="29195" xr:uid="{17BF89A6-9711-4E10-BC8B-556B9CC8AA69}"/>
    <cellStyle name="Comma 96 2 4 2 2 2" xfId="50864" xr:uid="{4AD73338-E621-4678-AB57-76E268D4CBE6}"/>
    <cellStyle name="Comma 96 2 4 2 3" xfId="40398" xr:uid="{1101C068-5F49-4132-A720-EFE8461A16EA}"/>
    <cellStyle name="Comma 96 2 4 3" xfId="23963" xr:uid="{78C18C4F-C776-4D5A-AB70-CC44D0301EE3}"/>
    <cellStyle name="Comma 96 2 4 3 2" xfId="45632" xr:uid="{1907F4F5-A79C-46BC-9647-7D63B1138487}"/>
    <cellStyle name="Comma 96 2 4 4" xfId="35166" xr:uid="{9BAF953D-8C73-40B6-84C4-ADD88B304D47}"/>
    <cellStyle name="Comma 96 2 5" xfId="30687" xr:uid="{1274FDF0-394D-4E3C-8895-B72B69F57F80}"/>
    <cellStyle name="Comma 96 3" xfId="9254" xr:uid="{00000000-0005-0000-0000-00006F030000}"/>
    <cellStyle name="Comma 96 3 2" xfId="10003" xr:uid="{EFCDE129-45D0-472D-BB96-93650947814A}"/>
    <cellStyle name="Comma 96 3 2 2" xfId="11512" xr:uid="{92F8111C-DEB5-4A43-B0E3-15C14D03E3FE}"/>
    <cellStyle name="Comma 96 3 2 2 2" xfId="13006" xr:uid="{F9D16B4D-57A4-4DF6-AE66-04890BD99CEC}"/>
    <cellStyle name="Comma 96 3 2 2 2 2" xfId="18242" xr:uid="{0FD408B9-A2C0-4237-9A16-84C65C3639E2}"/>
    <cellStyle name="Comma 96 3 2 2 2 2 2" xfId="28708" xr:uid="{EC9A62B9-66CA-4430-BBE0-E0D1635BC1BE}"/>
    <cellStyle name="Comma 96 3 2 2 2 2 2 2" xfId="50377" xr:uid="{852CF002-8F8E-4239-B232-D8AF7EB6013F}"/>
    <cellStyle name="Comma 96 3 2 2 2 2 3" xfId="39911" xr:uid="{3957E8DB-7549-4BC1-BB44-3671D3220F2B}"/>
    <cellStyle name="Comma 96 3 2 2 2 3" xfId="23476" xr:uid="{E085C1AF-E8F7-4BD9-85E6-54A5A01E5400}"/>
    <cellStyle name="Comma 96 3 2 2 2 3 2" xfId="45145" xr:uid="{8605341C-5F88-43EA-9AE7-AD5A7516821E}"/>
    <cellStyle name="Comma 96 3 2 2 2 4" xfId="34679" xr:uid="{25E2170E-DEF9-4C86-8BA4-D4B7E69A896A}"/>
    <cellStyle name="Comma 96 3 2 2 3" xfId="16748" xr:uid="{0CFE4013-13FE-4D59-B340-DDCF8A91FC6B}"/>
    <cellStyle name="Comma 96 3 2 2 3 2" xfId="27214" xr:uid="{BF4AAE95-3E04-49E8-A129-8900BA316A77}"/>
    <cellStyle name="Comma 96 3 2 2 3 2 2" xfId="48883" xr:uid="{A8033CD4-80BA-49F5-A890-908766BD4107}"/>
    <cellStyle name="Comma 96 3 2 2 3 3" xfId="38417" xr:uid="{CB10C715-CD28-47F2-B263-3C9CBFE1FFE0}"/>
    <cellStyle name="Comma 96 3 2 2 4" xfId="21982" xr:uid="{FB7F32C6-12CA-4FD6-ABB8-02B0C2B5AE04}"/>
    <cellStyle name="Comma 96 3 2 2 4 2" xfId="43651" xr:uid="{67321CE8-2EBE-476D-8099-57CD73B4DB14}"/>
    <cellStyle name="Comma 96 3 2 2 5" xfId="33185" xr:uid="{BF3760BF-5707-4266-9D50-DF0DAF7B6D8C}"/>
    <cellStyle name="Comma 96 3 2 3" xfId="10765" xr:uid="{0FADCD21-F41F-4226-B61B-03D5ACEFEA80}"/>
    <cellStyle name="Comma 96 3 2 3 2" xfId="16001" xr:uid="{83FB5AAD-F5C4-406E-A348-14AF532A581A}"/>
    <cellStyle name="Comma 96 3 2 3 2 2" xfId="26467" xr:uid="{4B874E6A-91DD-4060-B005-3DDFBFAFBF7F}"/>
    <cellStyle name="Comma 96 3 2 3 2 2 2" xfId="48136" xr:uid="{47D7B54E-135F-43C8-927F-94E7FBD2855A}"/>
    <cellStyle name="Comma 96 3 2 3 2 3" xfId="37670" xr:uid="{0C8B4F3E-7961-424E-A61C-ADA4BF845A31}"/>
    <cellStyle name="Comma 96 3 2 3 3" xfId="21235" xr:uid="{40772E6B-8EFB-4FEC-A97D-5449BE080625}"/>
    <cellStyle name="Comma 96 3 2 3 3 2" xfId="42904" xr:uid="{1AC9E838-2E3C-493F-A955-27E358BC02F7}"/>
    <cellStyle name="Comma 96 3 2 3 4" xfId="32438" xr:uid="{72FD14E5-6ACA-4F3E-8528-9EA0B0852C51}"/>
    <cellStyle name="Comma 96 3 2 4" xfId="12259" xr:uid="{AD0CD817-3CD5-4960-8F89-0466F64A8AF4}"/>
    <cellStyle name="Comma 96 3 2 4 2" xfId="17495" xr:uid="{11038D31-9CCF-4D62-B228-2C3EF491501D}"/>
    <cellStyle name="Comma 96 3 2 4 2 2" xfId="27961" xr:uid="{3A62CECA-B407-432E-86AB-F37C11D878AB}"/>
    <cellStyle name="Comma 96 3 2 4 2 2 2" xfId="49630" xr:uid="{051DB8A1-ADC8-405A-9926-0EB94F10FADC}"/>
    <cellStyle name="Comma 96 3 2 4 2 3" xfId="39164" xr:uid="{6133D46B-BF1B-419D-BFCC-F25424396E3E}"/>
    <cellStyle name="Comma 96 3 2 4 3" xfId="22729" xr:uid="{62D3EB75-F238-4675-B342-AD12AF3600DA}"/>
    <cellStyle name="Comma 96 3 2 4 3 2" xfId="44398" xr:uid="{5B7F81A1-B96D-4331-A0EA-5A8298316472}"/>
    <cellStyle name="Comma 96 3 2 4 4" xfId="33932" xr:uid="{DAD222CC-35DA-4093-9174-4DD334BEE3B3}"/>
    <cellStyle name="Comma 96 3 2 5" xfId="14502" xr:uid="{A5EB50A9-68CC-4B50-8762-B2F3EC87EA72}"/>
    <cellStyle name="Comma 96 3 2 5 2" xfId="19734" xr:uid="{0E143D4C-1D50-4790-B4CA-BD58A3065AEB}"/>
    <cellStyle name="Comma 96 3 2 5 2 2" xfId="30200" xr:uid="{09256FFC-70EE-4BA2-B7DD-29A4C5B8E9C7}"/>
    <cellStyle name="Comma 96 3 2 5 2 2 2" xfId="51869" xr:uid="{97A844D8-17A4-42AA-94B3-86B703949BC7}"/>
    <cellStyle name="Comma 96 3 2 5 2 3" xfId="41403" xr:uid="{05EC5B87-4716-4878-8282-F4783DD0AAF4}"/>
    <cellStyle name="Comma 96 3 2 5 3" xfId="24968" xr:uid="{4F344DF6-B310-41A2-93D6-8889CB99FEF2}"/>
    <cellStyle name="Comma 96 3 2 5 3 2" xfId="46637" xr:uid="{948C1CE9-34BB-4533-A4A6-C790A855DD5B}"/>
    <cellStyle name="Comma 96 3 2 5 4" xfId="36171" xr:uid="{E543E57E-0365-4FC6-8A24-55ADCF81758F}"/>
    <cellStyle name="Comma 96 3 2 6" xfId="15255" xr:uid="{872605F4-C534-4F2F-8DC1-BDEFCC6B4156}"/>
    <cellStyle name="Comma 96 3 2 6 2" xfId="25721" xr:uid="{2C9B8B19-0787-42D3-BC0F-39C3498BFD67}"/>
    <cellStyle name="Comma 96 3 2 6 2 2" xfId="47390" xr:uid="{29AEBF7D-E9F9-4D47-BB9C-7C383E92FE35}"/>
    <cellStyle name="Comma 96 3 2 6 3" xfId="36924" xr:uid="{4EFC6621-48AB-4AE5-B7DA-6AAE943278BD}"/>
    <cellStyle name="Comma 96 3 2 7" xfId="20489" xr:uid="{5B15D703-54EC-4D4E-B5CC-7F4480110CAB}"/>
    <cellStyle name="Comma 96 3 2 7 2" xfId="42158" xr:uid="{86519E95-E91A-49B3-A5BD-E7FF1BD91654}"/>
    <cellStyle name="Comma 96 3 2 8" xfId="31692" xr:uid="{B0E0F699-93BB-4EAD-BD7F-909F12C0E690}"/>
    <cellStyle name="Comma 96 3 3" xfId="13757" xr:uid="{169E2470-1430-447F-8A09-172229AD9DED}"/>
    <cellStyle name="Comma 96 3 3 2" xfId="18989" xr:uid="{1C5F2F74-E9D2-4BB8-9E99-EDA673E1E6BF}"/>
    <cellStyle name="Comma 96 3 3 2 2" xfId="29455" xr:uid="{A0824289-ECF2-408C-92E5-4F7E7F8129AF}"/>
    <cellStyle name="Comma 96 3 3 2 2 2" xfId="51124" xr:uid="{8F833276-A8C9-4EC2-992C-BB0BDDD813F6}"/>
    <cellStyle name="Comma 96 3 3 2 3" xfId="40658" xr:uid="{F6EC6508-81B6-411B-A137-CC8EF88AD52D}"/>
    <cellStyle name="Comma 96 3 3 3" xfId="24223" xr:uid="{9A1DA140-7CFA-41F8-A283-2909785618D6}"/>
    <cellStyle name="Comma 96 3 3 3 2" xfId="45892" xr:uid="{4CAF93EC-1FF7-49BC-B505-F508388BD768}"/>
    <cellStyle name="Comma 96 3 3 4" xfId="35426" xr:uid="{342AF849-9A5F-4BDB-91C1-0A114672CDD4}"/>
    <cellStyle name="Comma 96 3 4" xfId="30947" xr:uid="{2A8838BB-0CDD-4EC6-8333-8EA10C3228A3}"/>
    <cellStyle name="Comma 96 4" xfId="9629" xr:uid="{8B65281E-3696-4E3F-BA6A-BD72B772FAEF}"/>
    <cellStyle name="Comma 96 4 2" xfId="11138" xr:uid="{055917A8-FF55-4D90-BD5C-8E545E54EDF0}"/>
    <cellStyle name="Comma 96 4 2 2" xfId="12632" xr:uid="{9C60260D-47C3-45C9-BC0C-2B12B639F2FA}"/>
    <cellStyle name="Comma 96 4 2 2 2" xfId="17868" xr:uid="{D2FA24EA-4F12-47F9-8865-0C2C4CF420F9}"/>
    <cellStyle name="Comma 96 4 2 2 2 2" xfId="28334" xr:uid="{52EB0C34-FF4E-498D-9F94-13DD7A85A369}"/>
    <cellStyle name="Comma 96 4 2 2 2 2 2" xfId="50003" xr:uid="{A437B6B3-62DB-477B-B599-DFC7A1D701C1}"/>
    <cellStyle name="Comma 96 4 2 2 2 3" xfId="39537" xr:uid="{5245CC2E-89AF-4752-80A0-09D39785FD7F}"/>
    <cellStyle name="Comma 96 4 2 2 3" xfId="23102" xr:uid="{B2DA69A5-BB5D-4800-B8B2-D096D9F95818}"/>
    <cellStyle name="Comma 96 4 2 2 3 2" xfId="44771" xr:uid="{B2EB3ABD-1AE4-4411-8E26-D27B844D1912}"/>
    <cellStyle name="Comma 96 4 2 2 4" xfId="34305" xr:uid="{C8473D23-6DAD-419D-834C-1022F13A64F1}"/>
    <cellStyle name="Comma 96 4 2 3" xfId="16374" xr:uid="{D5759645-3552-403D-A0D1-EB31C23359C5}"/>
    <cellStyle name="Comma 96 4 2 3 2" xfId="26840" xr:uid="{4DF6398F-1FCD-49C5-9389-D18F3E121865}"/>
    <cellStyle name="Comma 96 4 2 3 2 2" xfId="48509" xr:uid="{AC36C146-182E-4BEA-92E3-5DB1AAA25617}"/>
    <cellStyle name="Comma 96 4 2 3 3" xfId="38043" xr:uid="{91F14FB7-7458-4704-A660-108E0EF3F8A1}"/>
    <cellStyle name="Comma 96 4 2 4" xfId="21608" xr:uid="{19FE0937-687A-4DE3-AB0A-AB753567154D}"/>
    <cellStyle name="Comma 96 4 2 4 2" xfId="43277" xr:uid="{57A3C155-6CC7-45C7-9A60-09BDA2407C53}"/>
    <cellStyle name="Comma 96 4 2 5" xfId="32811" xr:uid="{77345AF5-3099-4C14-8574-44D58CDAB946}"/>
    <cellStyle name="Comma 96 4 3" xfId="10391" xr:uid="{0A2D5A4E-90E0-4F1C-A5B3-06AD0F2003B2}"/>
    <cellStyle name="Comma 96 4 3 2" xfId="15627" xr:uid="{4AB7F573-2B47-4678-9820-D85238C0E7C2}"/>
    <cellStyle name="Comma 96 4 3 2 2" xfId="26093" xr:uid="{1137313D-7100-49A9-8620-3F3DFFA0F490}"/>
    <cellStyle name="Comma 96 4 3 2 2 2" xfId="47762" xr:uid="{76FE38F8-C7F0-49BD-A67B-281E4022D0F7}"/>
    <cellStyle name="Comma 96 4 3 2 3" xfId="37296" xr:uid="{814FAA3D-ED31-4D86-A9C1-06250430EE4D}"/>
    <cellStyle name="Comma 96 4 3 3" xfId="20861" xr:uid="{4FEEBD6D-EEE5-4FA2-B41D-5C8ED318B73A}"/>
    <cellStyle name="Comma 96 4 3 3 2" xfId="42530" xr:uid="{A66C39A7-4F00-4354-9598-6F4E85BFC90C}"/>
    <cellStyle name="Comma 96 4 3 4" xfId="32064" xr:uid="{6ED74D6D-4DF1-4AEC-BF3F-7AA10E80E6C4}"/>
    <cellStyle name="Comma 96 4 4" xfId="11885" xr:uid="{1E4E6750-F279-4CD3-B6CC-814A50C81F88}"/>
    <cellStyle name="Comma 96 4 4 2" xfId="17121" xr:uid="{EC50B15A-6F1E-4B2C-A4D5-E1B3865F2BB8}"/>
    <cellStyle name="Comma 96 4 4 2 2" xfId="27587" xr:uid="{524352BF-D7CB-4AB2-A420-3D6CB59462B2}"/>
    <cellStyle name="Comma 96 4 4 2 2 2" xfId="49256" xr:uid="{A5F9CECC-1FBE-4D5E-B662-747FBE9DF6DD}"/>
    <cellStyle name="Comma 96 4 4 2 3" xfId="38790" xr:uid="{C255E241-E711-4FE4-9316-CE17DE9F0098}"/>
    <cellStyle name="Comma 96 4 4 3" xfId="22355" xr:uid="{45DE6540-B0F0-4270-88AB-A41B2BCF155B}"/>
    <cellStyle name="Comma 96 4 4 3 2" xfId="44024" xr:uid="{FD2981BC-66A6-481E-835B-B358041A836A}"/>
    <cellStyle name="Comma 96 4 4 4" xfId="33558" xr:uid="{ABCEED78-1488-4FBF-9A75-5A481DD07061}"/>
    <cellStyle name="Comma 96 4 5" xfId="14128" xr:uid="{F82C0462-C122-45A7-930D-7D1A77C64D48}"/>
    <cellStyle name="Comma 96 4 5 2" xfId="19360" xr:uid="{9812CF03-BFB9-4581-B318-6B41758E76A5}"/>
    <cellStyle name="Comma 96 4 5 2 2" xfId="29826" xr:uid="{4A74A1A4-8C19-4E6A-966D-451E47672635}"/>
    <cellStyle name="Comma 96 4 5 2 2 2" xfId="51495" xr:uid="{405689B9-4890-4F19-BDBA-F0FB523A4C39}"/>
    <cellStyle name="Comma 96 4 5 2 3" xfId="41029" xr:uid="{CFA6ED6D-0086-4724-A862-332185D6BC34}"/>
    <cellStyle name="Comma 96 4 5 3" xfId="24594" xr:uid="{EF13BF00-CADD-4CF1-AB13-51F68500771B}"/>
    <cellStyle name="Comma 96 4 5 3 2" xfId="46263" xr:uid="{62A454BD-E4C6-4696-B7B7-C3C893237697}"/>
    <cellStyle name="Comma 96 4 5 4" xfId="35797" xr:uid="{9DE1D5A4-7316-4CD3-8D34-C3480FBF3336}"/>
    <cellStyle name="Comma 96 4 6" xfId="14881" xr:uid="{5DC51443-4520-46BF-9351-52AECD6E7B16}"/>
    <cellStyle name="Comma 96 4 6 2" xfId="25347" xr:uid="{13B45620-E19B-416E-BE33-02633825D74A}"/>
    <cellStyle name="Comma 96 4 6 2 2" xfId="47016" xr:uid="{3205C63D-E7AA-4B1A-8179-F08EB47D48D4}"/>
    <cellStyle name="Comma 96 4 6 3" xfId="36550" xr:uid="{DE75B1C7-C4C4-4E47-A602-FB9D9DB2404A}"/>
    <cellStyle name="Comma 96 4 7" xfId="20115" xr:uid="{6F450AAE-FD20-433E-B7E5-411992E0B286}"/>
    <cellStyle name="Comma 96 4 7 2" xfId="41784" xr:uid="{BE4A83DD-980B-48A1-B5E9-BC0C6591346E}"/>
    <cellStyle name="Comma 96 4 8" xfId="31318" xr:uid="{F807C615-D15F-4A89-BFD8-35E5DB9D6E85}"/>
    <cellStyle name="Comma 96 5" xfId="13386" xr:uid="{DF13B3BB-100E-4E8E-9A36-48399D02B8D1}"/>
    <cellStyle name="Comma 96 5 2" xfId="18618" xr:uid="{136EEF81-1F3A-4D9D-8267-713AEC474B7B}"/>
    <cellStyle name="Comma 96 5 2 2" xfId="29084" xr:uid="{F10D5E0F-77A6-43E0-9BFF-C5188D58D9AC}"/>
    <cellStyle name="Comma 96 5 2 2 2" xfId="50753" xr:uid="{2663BCD2-CF88-4726-B94B-3C274D1E4554}"/>
    <cellStyle name="Comma 96 5 2 3" xfId="40287" xr:uid="{637B9957-BB8E-48CF-8B2D-82BAB61C373D}"/>
    <cellStyle name="Comma 96 5 3" xfId="23852" xr:uid="{674414AD-55F0-45D6-B2C2-B178837D011A}"/>
    <cellStyle name="Comma 96 5 3 2" xfId="45521" xr:uid="{63128305-F619-4643-A1FC-7625FCA33242}"/>
    <cellStyle name="Comma 96 5 4" xfId="35055" xr:uid="{0CA336CA-1C86-44C0-B84A-009136E9F7EF}"/>
    <cellStyle name="Comma 96 6" xfId="30576" xr:uid="{1A575CFA-3034-4B8C-AC33-BF56804E5D1F}"/>
    <cellStyle name="Comma 97" xfId="823" xr:uid="{00000000-0005-0000-0000-000070030000}"/>
    <cellStyle name="Comma 97 2" xfId="9379" xr:uid="{00000000-0005-0000-0000-000071030000}"/>
    <cellStyle name="Comma 97 2 2" xfId="10128" xr:uid="{82CF83CC-4F1F-42CD-9B6A-65A22EC02CA1}"/>
    <cellStyle name="Comma 97 2 2 2" xfId="11637" xr:uid="{187F851B-3DAA-4734-9DF9-19B4BF51E104}"/>
    <cellStyle name="Comma 97 2 2 2 2" xfId="13131" xr:uid="{9253088F-5A45-4FE1-AEC3-8E2D2EE35FF1}"/>
    <cellStyle name="Comma 97 2 2 2 2 2" xfId="18367" xr:uid="{88F60093-47FC-4ED9-9F2F-E5E811B4B905}"/>
    <cellStyle name="Comma 97 2 2 2 2 2 2" xfId="28833" xr:uid="{E832BD94-1856-4928-8D0F-1A7E2F1AB7C8}"/>
    <cellStyle name="Comma 97 2 2 2 2 2 2 2" xfId="50502" xr:uid="{AE735C6A-9904-4373-A92F-C8BF624CC1C7}"/>
    <cellStyle name="Comma 97 2 2 2 2 2 3" xfId="40036" xr:uid="{5302054C-95C8-431E-BEAE-282C75429749}"/>
    <cellStyle name="Comma 97 2 2 2 2 3" xfId="23601" xr:uid="{9E4B1D28-4236-4CF5-8DAD-6D9B9BD3C5D9}"/>
    <cellStyle name="Comma 97 2 2 2 2 3 2" xfId="45270" xr:uid="{9D795060-64A6-430E-852D-3CDD614AA35B}"/>
    <cellStyle name="Comma 97 2 2 2 2 4" xfId="34804" xr:uid="{D21B34C3-9B97-47CC-9519-FA7C65986B78}"/>
    <cellStyle name="Comma 97 2 2 2 3" xfId="16873" xr:uid="{B0FAD1DA-449A-424F-9EA3-11AA04ECF2E2}"/>
    <cellStyle name="Comma 97 2 2 2 3 2" xfId="27339" xr:uid="{6B6D2D83-73DC-424E-9CFF-6EFDC9D6C13C}"/>
    <cellStyle name="Comma 97 2 2 2 3 2 2" xfId="49008" xr:uid="{162D4FB8-803B-421F-A6B7-2C67049B6770}"/>
    <cellStyle name="Comma 97 2 2 2 3 3" xfId="38542" xr:uid="{61CFC8CA-8797-43D0-969F-117720582BEC}"/>
    <cellStyle name="Comma 97 2 2 2 4" xfId="22107" xr:uid="{98036060-FACD-4CAE-8812-C45AC668E8AE}"/>
    <cellStyle name="Comma 97 2 2 2 4 2" xfId="43776" xr:uid="{DAA01BAA-0667-4F15-BB7D-AC74AB5B16E9}"/>
    <cellStyle name="Comma 97 2 2 2 5" xfId="33310" xr:uid="{C959B98C-AEC4-4188-A747-389E2EC9350B}"/>
    <cellStyle name="Comma 97 2 2 3" xfId="10890" xr:uid="{6A5329E5-C697-480C-8C3D-CFB653EBAC88}"/>
    <cellStyle name="Comma 97 2 2 3 2" xfId="16126" xr:uid="{97195532-BB20-43CC-9849-D29E879B3494}"/>
    <cellStyle name="Comma 97 2 2 3 2 2" xfId="26592" xr:uid="{FFE4543A-C262-4ECF-857F-25897A8D6AB1}"/>
    <cellStyle name="Comma 97 2 2 3 2 2 2" xfId="48261" xr:uid="{B6C8AC72-8F99-4DBA-93A8-EF8FDA9F85AE}"/>
    <cellStyle name="Comma 97 2 2 3 2 3" xfId="37795" xr:uid="{8A01A719-0DDF-438A-BDEB-CA0BE85A832E}"/>
    <cellStyle name="Comma 97 2 2 3 3" xfId="21360" xr:uid="{76B2832F-E244-4735-8800-836891BF2463}"/>
    <cellStyle name="Comma 97 2 2 3 3 2" xfId="43029" xr:uid="{D859C42F-2BE4-4AF1-96F2-86B6998993B6}"/>
    <cellStyle name="Comma 97 2 2 3 4" xfId="32563" xr:uid="{BB7522D8-CDD4-4446-8B19-C32B6FCA5579}"/>
    <cellStyle name="Comma 97 2 2 4" xfId="12384" xr:uid="{181E30EF-766D-4113-88E0-06DAC3A4EBC4}"/>
    <cellStyle name="Comma 97 2 2 4 2" xfId="17620" xr:uid="{5A08B3E0-40A0-4AA3-A49C-82B47FE7FE8D}"/>
    <cellStyle name="Comma 97 2 2 4 2 2" xfId="28086" xr:uid="{B1A44DBD-74FD-4083-97B7-7EF15752AF14}"/>
    <cellStyle name="Comma 97 2 2 4 2 2 2" xfId="49755" xr:uid="{4B5845E8-A7F7-44B5-ABD0-07643EA31DEE}"/>
    <cellStyle name="Comma 97 2 2 4 2 3" xfId="39289" xr:uid="{CE6E3A83-7257-4ABD-931C-3B2FC9D6389E}"/>
    <cellStyle name="Comma 97 2 2 4 3" xfId="22854" xr:uid="{2C784B84-6D48-4386-858F-A2EADD816AD7}"/>
    <cellStyle name="Comma 97 2 2 4 3 2" xfId="44523" xr:uid="{C28B9AD0-C4E7-41BD-A12B-CB2028380785}"/>
    <cellStyle name="Comma 97 2 2 4 4" xfId="34057" xr:uid="{3B03D228-029D-4693-87DB-1CB0F74219D8}"/>
    <cellStyle name="Comma 97 2 2 5" xfId="14627" xr:uid="{B62D2BEF-C6E0-4D0B-B1CA-4FA17D780B5D}"/>
    <cellStyle name="Comma 97 2 2 5 2" xfId="19859" xr:uid="{A9461D1D-C410-46B5-9C4B-9BE54636897D}"/>
    <cellStyle name="Comma 97 2 2 5 2 2" xfId="30325" xr:uid="{DD7E5FCB-3DF2-47FB-A885-6F08E0A49587}"/>
    <cellStyle name="Comma 97 2 2 5 2 2 2" xfId="51994" xr:uid="{BF944993-267D-4E56-BE38-EB84B55804D6}"/>
    <cellStyle name="Comma 97 2 2 5 2 3" xfId="41528" xr:uid="{1D30C4A5-8297-46F4-90C2-B253A6A4850C}"/>
    <cellStyle name="Comma 97 2 2 5 3" xfId="25093" xr:uid="{2C73C91E-8997-454D-94E6-08BEA6E31CCA}"/>
    <cellStyle name="Comma 97 2 2 5 3 2" xfId="46762" xr:uid="{B11E58AF-F7D2-4B80-AB24-6C72054E09B8}"/>
    <cellStyle name="Comma 97 2 2 5 4" xfId="36296" xr:uid="{EE4F0379-E681-4A7C-89A6-9F9632C40B8E}"/>
    <cellStyle name="Comma 97 2 2 6" xfId="15380" xr:uid="{5115B884-8651-4E19-800B-54D6DD84700B}"/>
    <cellStyle name="Comma 97 2 2 6 2" xfId="25846" xr:uid="{2B1728CB-2FF2-4F71-BCCF-802782A1B26A}"/>
    <cellStyle name="Comma 97 2 2 6 2 2" xfId="47515" xr:uid="{376843E5-1AA0-44C8-9577-B44D63AB8C5F}"/>
    <cellStyle name="Comma 97 2 2 6 3" xfId="37049" xr:uid="{D0212E8C-6743-4F60-B4E3-4F2884E3DD7F}"/>
    <cellStyle name="Comma 97 2 2 7" xfId="20614" xr:uid="{739BE5A8-80FE-4076-BCAD-2D4C5C2DFBAA}"/>
    <cellStyle name="Comma 97 2 2 7 2" xfId="42283" xr:uid="{63C27B08-CBBA-46DD-B5C4-E169A06FA72F}"/>
    <cellStyle name="Comma 97 2 2 8" xfId="31817" xr:uid="{EC96FF99-280D-4A68-A797-47ADB268D2B4}"/>
    <cellStyle name="Comma 97 2 3" xfId="13882" xr:uid="{E2EAAADE-B231-4371-8D99-F3592A30E8CD}"/>
    <cellStyle name="Comma 97 2 3 2" xfId="19114" xr:uid="{BA67AE88-4E3D-4984-824A-D1A8501606F0}"/>
    <cellStyle name="Comma 97 2 3 2 2" xfId="29580" xr:uid="{A10FCE46-214D-4820-BA82-CFB3C485B92A}"/>
    <cellStyle name="Comma 97 2 3 2 2 2" xfId="51249" xr:uid="{01E2D85B-0489-444F-B39C-69D8944D7879}"/>
    <cellStyle name="Comma 97 2 3 2 3" xfId="40783" xr:uid="{0249227F-D81C-4D9C-91CB-B7635D631652}"/>
    <cellStyle name="Comma 97 2 3 3" xfId="24348" xr:uid="{C22414CF-2B2B-4030-8C9C-AFE8BC9ECF12}"/>
    <cellStyle name="Comma 97 2 3 3 2" xfId="46017" xr:uid="{A42E3973-AAD3-4A81-85DB-087BA9B7DAB6}"/>
    <cellStyle name="Comma 97 2 3 4" xfId="35551" xr:uid="{9E4B146E-8C22-4CAA-A68A-97153AD27ED7}"/>
    <cellStyle name="Comma 97 2 4" xfId="31072" xr:uid="{B82ADB98-FEA5-4AAF-B0B9-0AF8A22A9A3B}"/>
    <cellStyle name="Comma 97 3" xfId="9754" xr:uid="{347D12D9-D590-4537-A45C-AECF5882527C}"/>
    <cellStyle name="Comma 97 3 2" xfId="11263" xr:uid="{B57E10CB-D3BF-46A8-A7D7-334F7DA1AEED}"/>
    <cellStyle name="Comma 97 3 2 2" xfId="12757" xr:uid="{1AB9CD28-9976-4708-A9D2-93DC363FD367}"/>
    <cellStyle name="Comma 97 3 2 2 2" xfId="17993" xr:uid="{72EBB278-59DB-459F-B313-2EDA4893A4F9}"/>
    <cellStyle name="Comma 97 3 2 2 2 2" xfId="28459" xr:uid="{05CB8D59-2D66-41FE-8781-3AC527860E0E}"/>
    <cellStyle name="Comma 97 3 2 2 2 2 2" xfId="50128" xr:uid="{E8E9F136-DAA7-4EE9-8D2B-89E53221BB65}"/>
    <cellStyle name="Comma 97 3 2 2 2 3" xfId="39662" xr:uid="{AA602011-0CA1-45E3-B230-1D26875398A0}"/>
    <cellStyle name="Comma 97 3 2 2 3" xfId="23227" xr:uid="{CA8F48DA-457F-4C08-BE0C-8D9C1CACD61B}"/>
    <cellStyle name="Comma 97 3 2 2 3 2" xfId="44896" xr:uid="{2D804627-42BB-40CC-B7A1-33EACAA37C8A}"/>
    <cellStyle name="Comma 97 3 2 2 4" xfId="34430" xr:uid="{E5195B57-4C6E-4DD1-A17B-91F184E8CC57}"/>
    <cellStyle name="Comma 97 3 2 3" xfId="16499" xr:uid="{ECC755DA-AFF0-4156-9367-93E7C6D83488}"/>
    <cellStyle name="Comma 97 3 2 3 2" xfId="26965" xr:uid="{1867336E-328A-46CF-95EE-802CEE0B563F}"/>
    <cellStyle name="Comma 97 3 2 3 2 2" xfId="48634" xr:uid="{8FC847A5-696B-4C04-A384-8E227BCD9E8F}"/>
    <cellStyle name="Comma 97 3 2 3 3" xfId="38168" xr:uid="{2DB7D8C7-3F42-4EA7-A20F-125DC7720D8B}"/>
    <cellStyle name="Comma 97 3 2 4" xfId="21733" xr:uid="{2AA6BB8A-FE46-419E-B14B-B925188B48C4}"/>
    <cellStyle name="Comma 97 3 2 4 2" xfId="43402" xr:uid="{B8488214-E91E-4E35-BA62-C2D6BEC88D6F}"/>
    <cellStyle name="Comma 97 3 2 5" xfId="32936" xr:uid="{1BE45536-D444-4444-9611-12D6DFCD2B9A}"/>
    <cellStyle name="Comma 97 3 3" xfId="10516" xr:uid="{9D01DCA9-7610-44E7-924F-E555E1DEEBA0}"/>
    <cellStyle name="Comma 97 3 3 2" xfId="15752" xr:uid="{22A4B782-DD96-4924-8393-08BFC3274AEC}"/>
    <cellStyle name="Comma 97 3 3 2 2" xfId="26218" xr:uid="{E3AA845F-8A68-4753-BB87-EFA2628B3A92}"/>
    <cellStyle name="Comma 97 3 3 2 2 2" xfId="47887" xr:uid="{EB9CF797-8434-4184-9999-E75B618956D1}"/>
    <cellStyle name="Comma 97 3 3 2 3" xfId="37421" xr:uid="{AD00068C-86A3-4EAE-BCFB-2CB263A68CC7}"/>
    <cellStyle name="Comma 97 3 3 3" xfId="20986" xr:uid="{75C971C5-F5C0-46B3-845A-AC936BF680BA}"/>
    <cellStyle name="Comma 97 3 3 3 2" xfId="42655" xr:uid="{0667EBE3-0FFF-4364-9EE3-BF22CAABA927}"/>
    <cellStyle name="Comma 97 3 3 4" xfId="32189" xr:uid="{26D10E15-C3C1-4B9E-93D1-522EA5E590A1}"/>
    <cellStyle name="Comma 97 3 4" xfId="12010" xr:uid="{1BE429F8-115D-42F2-A670-83995CE4A2E8}"/>
    <cellStyle name="Comma 97 3 4 2" xfId="17246" xr:uid="{06E95C42-BEC1-477A-9655-B5CF28C03AA6}"/>
    <cellStyle name="Comma 97 3 4 2 2" xfId="27712" xr:uid="{C6560A56-B5CF-4490-8C1F-58583356424D}"/>
    <cellStyle name="Comma 97 3 4 2 2 2" xfId="49381" xr:uid="{2F21CF4A-2039-4C56-94C2-5C06C5506B81}"/>
    <cellStyle name="Comma 97 3 4 2 3" xfId="38915" xr:uid="{AA0B66CD-EC4A-461F-AA82-A32561A8141B}"/>
    <cellStyle name="Comma 97 3 4 3" xfId="22480" xr:uid="{2D6248ED-6ABF-402A-93CD-7B300233E6E6}"/>
    <cellStyle name="Comma 97 3 4 3 2" xfId="44149" xr:uid="{77153279-A7BD-4740-AE14-180D495EB537}"/>
    <cellStyle name="Comma 97 3 4 4" xfId="33683" xr:uid="{3C33CC32-95E9-40E4-B2F1-925FFFE4F707}"/>
    <cellStyle name="Comma 97 3 5" xfId="14253" xr:uid="{1E42A966-C4F5-46F7-B2D9-D23D627437C7}"/>
    <cellStyle name="Comma 97 3 5 2" xfId="19485" xr:uid="{E74FBA22-B188-4AB1-A5CA-AD1B0402A326}"/>
    <cellStyle name="Comma 97 3 5 2 2" xfId="29951" xr:uid="{E2984F48-E926-497E-87B8-DB5495222841}"/>
    <cellStyle name="Comma 97 3 5 2 2 2" xfId="51620" xr:uid="{E5B57154-EF72-409C-A339-5B6AE31C208D}"/>
    <cellStyle name="Comma 97 3 5 2 3" xfId="41154" xr:uid="{5C1F2CDB-C23B-4191-9787-0273A953CBC9}"/>
    <cellStyle name="Comma 97 3 5 3" xfId="24719" xr:uid="{C3BFCD3A-D35C-4C59-9D06-CF0FF21634A2}"/>
    <cellStyle name="Comma 97 3 5 3 2" xfId="46388" xr:uid="{8C300654-3183-4DD3-876F-144FA8325E1D}"/>
    <cellStyle name="Comma 97 3 5 4" xfId="35922" xr:uid="{31CABAAE-3DB3-4DE6-9E91-7F8FBB7BA8F9}"/>
    <cellStyle name="Comma 97 3 6" xfId="15006" xr:uid="{09CA8B98-4BD2-4525-8F77-68241A60239D}"/>
    <cellStyle name="Comma 97 3 6 2" xfId="25472" xr:uid="{EFEF7293-18B4-46A6-986D-4D4F94A6EE90}"/>
    <cellStyle name="Comma 97 3 6 2 2" xfId="47141" xr:uid="{1AAB1281-5FF6-4B98-B4C1-E7AEE9EF8C11}"/>
    <cellStyle name="Comma 97 3 6 3" xfId="36675" xr:uid="{2C9A9B47-F735-4243-BB35-33CCF2CB3A33}"/>
    <cellStyle name="Comma 97 3 7" xfId="20240" xr:uid="{703E38FA-78B7-49CB-BC13-BCE4055E59D8}"/>
    <cellStyle name="Comma 97 3 7 2" xfId="41909" xr:uid="{AB7EA2D9-FB8B-41CC-948F-4BD5D41E3815}"/>
    <cellStyle name="Comma 97 3 8" xfId="31443" xr:uid="{24701DB7-1EBC-46EA-B77A-0E3A0A115EC3}"/>
    <cellStyle name="Comma 97 4" xfId="13511" xr:uid="{376C1659-F06D-4FCD-9CBE-FBBA811F3473}"/>
    <cellStyle name="Comma 97 4 2" xfId="18743" xr:uid="{0ADE92A2-6375-4052-98DE-1DA46918FE68}"/>
    <cellStyle name="Comma 97 4 2 2" xfId="29209" xr:uid="{3CEE92DA-E073-4BD1-AE44-39750CC6A30C}"/>
    <cellStyle name="Comma 97 4 2 2 2" xfId="50878" xr:uid="{B6F17A56-203B-475B-96FE-8E36865B5F64}"/>
    <cellStyle name="Comma 97 4 2 3" xfId="40412" xr:uid="{994419F6-415B-450E-99C6-FE2A9C21F37B}"/>
    <cellStyle name="Comma 97 4 3" xfId="23977" xr:uid="{79C070CB-8F32-4A48-87D9-4765C22AA094}"/>
    <cellStyle name="Comma 97 4 3 2" xfId="45646" xr:uid="{3FDE2AAA-1A04-42C8-84B3-6C1E6971E7BF}"/>
    <cellStyle name="Comma 97 4 4" xfId="35180" xr:uid="{D1E1AA4D-919C-446D-8DD5-A1748542B409}"/>
    <cellStyle name="Comma 97 5" xfId="30701" xr:uid="{3688097F-A198-49A7-9DF1-D6F495739733}"/>
    <cellStyle name="Comma 98" xfId="960" xr:uid="{00000000-0005-0000-0000-000072030000}"/>
    <cellStyle name="Comma 98 2" xfId="9381" xr:uid="{00000000-0005-0000-0000-000073030000}"/>
    <cellStyle name="Comma 98 2 2" xfId="10130" xr:uid="{646A716D-B9B0-4610-A540-7B7A92735099}"/>
    <cellStyle name="Comma 98 2 2 2" xfId="11639" xr:uid="{AF8C513E-7BD5-485B-8E74-9029F192AC35}"/>
    <cellStyle name="Comma 98 2 2 2 2" xfId="13133" xr:uid="{8E95AA64-5678-43DE-AC51-90E6EC8CC41B}"/>
    <cellStyle name="Comma 98 2 2 2 2 2" xfId="18369" xr:uid="{19B7CA19-529A-4CE0-85B8-435ADB1E73C4}"/>
    <cellStyle name="Comma 98 2 2 2 2 2 2" xfId="28835" xr:uid="{C8C8708E-5641-46E9-8464-34ECDCC7EB01}"/>
    <cellStyle name="Comma 98 2 2 2 2 2 2 2" xfId="50504" xr:uid="{FBC6DA46-7280-4A0D-8258-231EC3F12B9E}"/>
    <cellStyle name="Comma 98 2 2 2 2 2 3" xfId="40038" xr:uid="{851F7300-F6D6-4096-95AC-5E0F9ADEE79B}"/>
    <cellStyle name="Comma 98 2 2 2 2 3" xfId="23603" xr:uid="{8FB2EA19-7436-4974-88CC-0FAADE8F8B73}"/>
    <cellStyle name="Comma 98 2 2 2 2 3 2" xfId="45272" xr:uid="{7BEB520D-E1AE-4049-99CC-33EDFD28D38D}"/>
    <cellStyle name="Comma 98 2 2 2 2 4" xfId="34806" xr:uid="{38D960E0-67E3-4792-A08B-85024947B573}"/>
    <cellStyle name="Comma 98 2 2 2 3" xfId="16875" xr:uid="{AC2FFD2F-EBED-49A3-88FE-DA413106EE06}"/>
    <cellStyle name="Comma 98 2 2 2 3 2" xfId="27341" xr:uid="{8D2E4F37-9552-4ECF-B6A3-0D8BD3EB9455}"/>
    <cellStyle name="Comma 98 2 2 2 3 2 2" xfId="49010" xr:uid="{91E6EA3F-ADD3-4529-8B68-BEDD3EC82DC6}"/>
    <cellStyle name="Comma 98 2 2 2 3 3" xfId="38544" xr:uid="{207E241B-6DE5-4FB1-B7F6-CE6D6369C01C}"/>
    <cellStyle name="Comma 98 2 2 2 4" xfId="22109" xr:uid="{0B75D068-AA72-41BC-A265-D72011B46777}"/>
    <cellStyle name="Comma 98 2 2 2 4 2" xfId="43778" xr:uid="{2F825217-08AA-4DBF-B0E4-3FE71A331C07}"/>
    <cellStyle name="Comma 98 2 2 2 5" xfId="33312" xr:uid="{D19C2FDD-54C0-449C-AA64-E5270B26BA5E}"/>
    <cellStyle name="Comma 98 2 2 3" xfId="10892" xr:uid="{F944AA19-77EE-4D91-A976-B39DC8375D7D}"/>
    <cellStyle name="Comma 98 2 2 3 2" xfId="16128" xr:uid="{B058983B-CB3A-41FC-9B57-13351D853233}"/>
    <cellStyle name="Comma 98 2 2 3 2 2" xfId="26594" xr:uid="{3CF13EF7-5493-4902-8C42-A6F111D81D21}"/>
    <cellStyle name="Comma 98 2 2 3 2 2 2" xfId="48263" xr:uid="{EEB121D7-F409-40CE-860E-0AAB26A8DCDE}"/>
    <cellStyle name="Comma 98 2 2 3 2 3" xfId="37797" xr:uid="{9692E750-5780-4FDF-815C-B596779574A7}"/>
    <cellStyle name="Comma 98 2 2 3 3" xfId="21362" xr:uid="{82A73A3A-7055-483F-878D-0309D0FE159C}"/>
    <cellStyle name="Comma 98 2 2 3 3 2" xfId="43031" xr:uid="{B38C6541-71DB-4661-93D4-271D396C2154}"/>
    <cellStyle name="Comma 98 2 2 3 4" xfId="32565" xr:uid="{5882B09C-CA95-4AAE-912A-08D2FD34A486}"/>
    <cellStyle name="Comma 98 2 2 4" xfId="12386" xr:uid="{FAFEB421-FEB9-4C18-B5D2-D0F9BCFF64A3}"/>
    <cellStyle name="Comma 98 2 2 4 2" xfId="17622" xr:uid="{96F56ACF-3A40-41BE-89F3-AD0178F382FB}"/>
    <cellStyle name="Comma 98 2 2 4 2 2" xfId="28088" xr:uid="{1EEEDED9-9B3D-4BF5-9C9A-48FB53372C12}"/>
    <cellStyle name="Comma 98 2 2 4 2 2 2" xfId="49757" xr:uid="{23FA7B5B-BB99-4376-94FD-EDF1261DEEB0}"/>
    <cellStyle name="Comma 98 2 2 4 2 3" xfId="39291" xr:uid="{65D4FE52-B300-4F52-8C4D-3F403EC00FA0}"/>
    <cellStyle name="Comma 98 2 2 4 3" xfId="22856" xr:uid="{570A3EB4-317F-4835-B141-A2C973629907}"/>
    <cellStyle name="Comma 98 2 2 4 3 2" xfId="44525" xr:uid="{F3B99C0A-6628-45DE-8326-76C0B6926019}"/>
    <cellStyle name="Comma 98 2 2 4 4" xfId="34059" xr:uid="{9D989380-610E-4EFD-B2D8-FD08285C5EC6}"/>
    <cellStyle name="Comma 98 2 2 5" xfId="14629" xr:uid="{5D82D689-24CA-42D5-A681-CDC511CE0B4A}"/>
    <cellStyle name="Comma 98 2 2 5 2" xfId="19861" xr:uid="{F258B29A-CF28-43C2-A457-87F33BC9C84F}"/>
    <cellStyle name="Comma 98 2 2 5 2 2" xfId="30327" xr:uid="{92EDB075-53CB-49CD-85A2-0E17874762B0}"/>
    <cellStyle name="Comma 98 2 2 5 2 2 2" xfId="51996" xr:uid="{C1633B88-2496-4EBC-8230-C0318E7DB2C6}"/>
    <cellStyle name="Comma 98 2 2 5 2 3" xfId="41530" xr:uid="{99C904A2-2994-4217-872E-00F0B6CAA48C}"/>
    <cellStyle name="Comma 98 2 2 5 3" xfId="25095" xr:uid="{8B859052-14B6-4098-BC69-49CB9C791468}"/>
    <cellStyle name="Comma 98 2 2 5 3 2" xfId="46764" xr:uid="{04F0B444-AB10-450E-A986-BF404FADCB17}"/>
    <cellStyle name="Comma 98 2 2 5 4" xfId="36298" xr:uid="{ADEB821B-1E11-46F9-BCE9-19ED3078D866}"/>
    <cellStyle name="Comma 98 2 2 6" xfId="15382" xr:uid="{7D846F45-7AA8-4DB3-9444-8B24EC290FA5}"/>
    <cellStyle name="Comma 98 2 2 6 2" xfId="25848" xr:uid="{88ECFC90-674C-4741-BFFE-3F3E0643CAD2}"/>
    <cellStyle name="Comma 98 2 2 6 2 2" xfId="47517" xr:uid="{9CC9890D-2466-43F0-9301-310A2E75FAA0}"/>
    <cellStyle name="Comma 98 2 2 6 3" xfId="37051" xr:uid="{79696724-3C7A-43E9-90FD-8056DCFFE019}"/>
    <cellStyle name="Comma 98 2 2 7" xfId="20616" xr:uid="{5B38C4D5-50C1-4424-8703-C8479756BE70}"/>
    <cellStyle name="Comma 98 2 2 7 2" xfId="42285" xr:uid="{074878C6-9D07-4CC8-A072-4BB2B29790EC}"/>
    <cellStyle name="Comma 98 2 2 8" xfId="31819" xr:uid="{7A8960CB-8AFF-47DB-9104-9EAC03A295A7}"/>
    <cellStyle name="Comma 98 2 3" xfId="13884" xr:uid="{0CB42F2B-637F-42FC-8B48-269FF01D515F}"/>
    <cellStyle name="Comma 98 2 3 2" xfId="19116" xr:uid="{00E3903D-5B3D-4934-AE34-FF2A5DE921D6}"/>
    <cellStyle name="Comma 98 2 3 2 2" xfId="29582" xr:uid="{2C3ACEEF-2D93-4946-9B2B-DC25FB4107BA}"/>
    <cellStyle name="Comma 98 2 3 2 2 2" xfId="51251" xr:uid="{5EB330ED-427F-4E9B-A750-2CF95EB3F29B}"/>
    <cellStyle name="Comma 98 2 3 2 3" xfId="40785" xr:uid="{A024568D-9D24-40FD-AE24-4913B67BB6B5}"/>
    <cellStyle name="Comma 98 2 3 3" xfId="24350" xr:uid="{B47F5214-BE9A-4D12-93FE-6AB85850E234}"/>
    <cellStyle name="Comma 98 2 3 3 2" xfId="46019" xr:uid="{AF380896-0B5B-4C80-B13F-32BDBD91A12A}"/>
    <cellStyle name="Comma 98 2 3 4" xfId="35553" xr:uid="{81D649A5-9985-47E3-9946-13812BB375C7}"/>
    <cellStyle name="Comma 98 2 4" xfId="31074" xr:uid="{8FCF720C-1EDE-499F-BA20-D6BADE1D9EB2}"/>
    <cellStyle name="Comma 98 3" xfId="9756" xr:uid="{8767F2DB-D5B9-42A2-BC91-98DEB5A2851F}"/>
    <cellStyle name="Comma 98 3 2" xfId="11265" xr:uid="{502A7074-2910-445B-9FBD-476651478A29}"/>
    <cellStyle name="Comma 98 3 2 2" xfId="12759" xr:uid="{E6DE858A-B4A5-4506-9CB4-4294BD4D4B1E}"/>
    <cellStyle name="Comma 98 3 2 2 2" xfId="17995" xr:uid="{1E2FC4AD-E1EB-45EE-8635-1AF146B0AF58}"/>
    <cellStyle name="Comma 98 3 2 2 2 2" xfId="28461" xr:uid="{CBDCD8E5-8742-4730-B049-B699F4E8F030}"/>
    <cellStyle name="Comma 98 3 2 2 2 2 2" xfId="50130" xr:uid="{9530407F-4C39-4EE5-ACB6-D641A673C4F8}"/>
    <cellStyle name="Comma 98 3 2 2 2 3" xfId="39664" xr:uid="{52B0B934-5BD2-4D18-AFD5-DC91A2C48124}"/>
    <cellStyle name="Comma 98 3 2 2 3" xfId="23229" xr:uid="{203250A7-426D-4194-9FF9-C04A6888F8FE}"/>
    <cellStyle name="Comma 98 3 2 2 3 2" xfId="44898" xr:uid="{DF243875-5F62-4360-B530-8C8CE3E1487B}"/>
    <cellStyle name="Comma 98 3 2 2 4" xfId="34432" xr:uid="{BAEB8C0C-DA04-415D-B902-56407BC28E21}"/>
    <cellStyle name="Comma 98 3 2 3" xfId="16501" xr:uid="{87AF019E-5BE8-4F6D-976E-72FA88F4A3B3}"/>
    <cellStyle name="Comma 98 3 2 3 2" xfId="26967" xr:uid="{6930E250-144F-456C-A932-8729B16A1FD2}"/>
    <cellStyle name="Comma 98 3 2 3 2 2" xfId="48636" xr:uid="{52CF9088-F8DC-4DCE-ADE1-991110F7B882}"/>
    <cellStyle name="Comma 98 3 2 3 3" xfId="38170" xr:uid="{96DA741D-6D94-420A-B0BE-BDD582807077}"/>
    <cellStyle name="Comma 98 3 2 4" xfId="21735" xr:uid="{F784B214-47F9-4C25-9ABB-BD5ECBB19666}"/>
    <cellStyle name="Comma 98 3 2 4 2" xfId="43404" xr:uid="{D977680A-8CB0-43CF-A648-DF9BF7846986}"/>
    <cellStyle name="Comma 98 3 2 5" xfId="32938" xr:uid="{FDD77F20-70B4-4767-8D79-380396B86014}"/>
    <cellStyle name="Comma 98 3 3" xfId="10518" xr:uid="{2595D67C-C680-4271-9E97-2E5075D9991D}"/>
    <cellStyle name="Comma 98 3 3 2" xfId="15754" xr:uid="{9DF82D8E-05ED-432F-AE22-B8492E4BCE78}"/>
    <cellStyle name="Comma 98 3 3 2 2" xfId="26220" xr:uid="{7434FF23-6F50-4074-898D-68A2915A369D}"/>
    <cellStyle name="Comma 98 3 3 2 2 2" xfId="47889" xr:uid="{865017A6-9437-404F-BE6E-0D6D232916E7}"/>
    <cellStyle name="Comma 98 3 3 2 3" xfId="37423" xr:uid="{A62B326A-EF6F-4E7A-9369-107F9EEB91A5}"/>
    <cellStyle name="Comma 98 3 3 3" xfId="20988" xr:uid="{834E392A-75B9-49AC-AE36-14FA1003222F}"/>
    <cellStyle name="Comma 98 3 3 3 2" xfId="42657" xr:uid="{E516A9B8-BD3E-40EF-A966-5BB8A613113E}"/>
    <cellStyle name="Comma 98 3 3 4" xfId="32191" xr:uid="{28538D2E-25FB-483F-BE83-9DAB0E57F3C7}"/>
    <cellStyle name="Comma 98 3 4" xfId="12012" xr:uid="{BBDCA13B-E120-48E1-B4D0-549C098DB605}"/>
    <cellStyle name="Comma 98 3 4 2" xfId="17248" xr:uid="{E8383DDA-1935-4D65-A1B3-BEB19687EC32}"/>
    <cellStyle name="Comma 98 3 4 2 2" xfId="27714" xr:uid="{BFDCF8F3-EF81-4A2D-BDDE-C0067E5A9E7B}"/>
    <cellStyle name="Comma 98 3 4 2 2 2" xfId="49383" xr:uid="{A47706D7-823A-4822-9277-DD4580E8FA18}"/>
    <cellStyle name="Comma 98 3 4 2 3" xfId="38917" xr:uid="{E029D8EC-6E33-4C72-A1BF-04C1444F2A07}"/>
    <cellStyle name="Comma 98 3 4 3" xfId="22482" xr:uid="{3D1E46BD-C90C-4572-B078-F9C5264C643F}"/>
    <cellStyle name="Comma 98 3 4 3 2" xfId="44151" xr:uid="{3FEDF926-6445-473A-93BF-DBB879FB56E3}"/>
    <cellStyle name="Comma 98 3 4 4" xfId="33685" xr:uid="{D5A7722B-5FBB-4419-8700-58A97231EF64}"/>
    <cellStyle name="Comma 98 3 5" xfId="14255" xr:uid="{87E05995-F6CA-4EF2-AED7-FBB52FA58181}"/>
    <cellStyle name="Comma 98 3 5 2" xfId="19487" xr:uid="{16291E81-98DA-4A0C-89D1-448D861003D3}"/>
    <cellStyle name="Comma 98 3 5 2 2" xfId="29953" xr:uid="{CE227F29-813D-43A8-ACF6-686D66B1E4F2}"/>
    <cellStyle name="Comma 98 3 5 2 2 2" xfId="51622" xr:uid="{B0145E9D-6E8B-4C02-B556-585F165354A4}"/>
    <cellStyle name="Comma 98 3 5 2 3" xfId="41156" xr:uid="{F30CC3D3-E8B7-478C-9D68-08E1ABD973A4}"/>
    <cellStyle name="Comma 98 3 5 3" xfId="24721" xr:uid="{ECEF0868-8B1D-4FD2-B59A-DB29BC743853}"/>
    <cellStyle name="Comma 98 3 5 3 2" xfId="46390" xr:uid="{6CC7E522-C0C4-471C-95F2-3161663188DE}"/>
    <cellStyle name="Comma 98 3 5 4" xfId="35924" xr:uid="{F4A3C033-1092-4F6A-BC13-12E98215ECE9}"/>
    <cellStyle name="Comma 98 3 6" xfId="15008" xr:uid="{AC068F80-69EA-413E-BB8B-60AC4EF701B4}"/>
    <cellStyle name="Comma 98 3 6 2" xfId="25474" xr:uid="{23FCDD66-6ED4-4E34-8E3B-6A487160959B}"/>
    <cellStyle name="Comma 98 3 6 2 2" xfId="47143" xr:uid="{6B68736B-40BC-4F88-B968-F1EA5BA776E9}"/>
    <cellStyle name="Comma 98 3 6 3" xfId="36677" xr:uid="{687F541C-F307-409A-AC68-7F257FE8EA43}"/>
    <cellStyle name="Comma 98 3 7" xfId="20242" xr:uid="{3C74BF01-738F-45E7-A14E-8C3905C4F00F}"/>
    <cellStyle name="Comma 98 3 7 2" xfId="41911" xr:uid="{EAB926CF-3233-4EEF-8884-891CD1E1E04C}"/>
    <cellStyle name="Comma 98 3 8" xfId="31445" xr:uid="{29355FC5-8D28-4EB2-BE50-A4FB6671679C}"/>
    <cellStyle name="Comma 98 4" xfId="13513" xr:uid="{BE830037-748B-4058-975D-13153E2BE3B8}"/>
    <cellStyle name="Comma 98 4 2" xfId="18745" xr:uid="{9F9BA573-74FE-4500-B4FD-BE4A4FAF5A50}"/>
    <cellStyle name="Comma 98 4 2 2" xfId="29211" xr:uid="{254DE939-7208-4AF0-8E71-45E4AD4DAB66}"/>
    <cellStyle name="Comma 98 4 2 2 2" xfId="50880" xr:uid="{6E38120D-EF16-413E-A2AA-FE24C7842249}"/>
    <cellStyle name="Comma 98 4 2 3" xfId="40414" xr:uid="{724573D4-31BB-4205-A975-7E4AFD8000B7}"/>
    <cellStyle name="Comma 98 4 3" xfId="23979" xr:uid="{07CA8FF8-86DE-4CCE-9A54-9743EAF74852}"/>
    <cellStyle name="Comma 98 4 3 2" xfId="45648" xr:uid="{DF509752-0CA3-49F8-BB1B-DEC431CF08B8}"/>
    <cellStyle name="Comma 98 4 4" xfId="35182" xr:uid="{A6F32179-87A2-451E-B368-C966AA22CD40}"/>
    <cellStyle name="Comma 98 5" xfId="30703" xr:uid="{F3C74458-7E90-4FA3-8C7B-3EA586B8F4D9}"/>
    <cellStyle name="Comma 99" xfId="1190" xr:uid="{00000000-0005-0000-0000-000074030000}"/>
    <cellStyle name="Comma 99 2" xfId="9385" xr:uid="{00000000-0005-0000-0000-000075030000}"/>
    <cellStyle name="Comma 99 2 2" xfId="10134" xr:uid="{FA2C0E18-A768-4547-A91D-3C666BC0845F}"/>
    <cellStyle name="Comma 99 2 2 2" xfId="11643" xr:uid="{BDA3DD1F-78C4-4343-AB0C-4AE17A350C34}"/>
    <cellStyle name="Comma 99 2 2 2 2" xfId="13137" xr:uid="{49ED6B01-ED9C-40F6-BD6A-ABFAEFB61784}"/>
    <cellStyle name="Comma 99 2 2 2 2 2" xfId="18373" xr:uid="{6B4F108D-D508-4BFB-8639-2AB3414643B7}"/>
    <cellStyle name="Comma 99 2 2 2 2 2 2" xfId="28839" xr:uid="{35414A94-FD71-42DA-8928-95F59E1D1DBE}"/>
    <cellStyle name="Comma 99 2 2 2 2 2 2 2" xfId="50508" xr:uid="{18903DE5-A47B-4B9D-8639-F1E2DA762187}"/>
    <cellStyle name="Comma 99 2 2 2 2 2 3" xfId="40042" xr:uid="{04CF7ACA-5B3F-46F8-ABC1-F7913881309D}"/>
    <cellStyle name="Comma 99 2 2 2 2 3" xfId="23607" xr:uid="{712132FB-A0BA-484D-9CEF-AB443E7487C5}"/>
    <cellStyle name="Comma 99 2 2 2 2 3 2" xfId="45276" xr:uid="{B2BFBB40-FB94-49FD-A059-2480C5BA3A5F}"/>
    <cellStyle name="Comma 99 2 2 2 2 4" xfId="34810" xr:uid="{81479F61-4E82-4B87-A105-C7F2FB0C6696}"/>
    <cellStyle name="Comma 99 2 2 2 3" xfId="16879" xr:uid="{10473DBA-17E6-454E-B603-8991AF2D0806}"/>
    <cellStyle name="Comma 99 2 2 2 3 2" xfId="27345" xr:uid="{000A7123-E89C-46EE-B650-11CA869D169A}"/>
    <cellStyle name="Comma 99 2 2 2 3 2 2" xfId="49014" xr:uid="{1A84329B-1AB1-4FF4-898B-6A84D6B18974}"/>
    <cellStyle name="Comma 99 2 2 2 3 3" xfId="38548" xr:uid="{A3B79E6B-6665-4461-8756-1E5A2B9B456B}"/>
    <cellStyle name="Comma 99 2 2 2 4" xfId="22113" xr:uid="{716CF1C1-7B2A-4615-8309-6CAD57BE9E51}"/>
    <cellStyle name="Comma 99 2 2 2 4 2" xfId="43782" xr:uid="{F72C909A-528E-4840-BD94-FE919596687D}"/>
    <cellStyle name="Comma 99 2 2 2 5" xfId="33316" xr:uid="{F7AC2070-9355-421B-B221-53AB82CF4895}"/>
    <cellStyle name="Comma 99 2 2 3" xfId="10896" xr:uid="{45B80B88-4310-415F-B7A3-DE0409E2A741}"/>
    <cellStyle name="Comma 99 2 2 3 2" xfId="16132" xr:uid="{9EF366D3-C70F-4F47-8CAC-981223532932}"/>
    <cellStyle name="Comma 99 2 2 3 2 2" xfId="26598" xr:uid="{B88496B4-595D-4F11-8547-EE87FA426F93}"/>
    <cellStyle name="Comma 99 2 2 3 2 2 2" xfId="48267" xr:uid="{DDFD946A-8045-4F19-B382-D43C9EE1D4A5}"/>
    <cellStyle name="Comma 99 2 2 3 2 3" xfId="37801" xr:uid="{6A57E717-F550-4D29-A2BA-5551B10AD763}"/>
    <cellStyle name="Comma 99 2 2 3 3" xfId="21366" xr:uid="{8F8AF689-1BBA-4BEF-B583-7419E24368CC}"/>
    <cellStyle name="Comma 99 2 2 3 3 2" xfId="43035" xr:uid="{9530FB3E-90FC-43E9-BCBB-B3AE385F2904}"/>
    <cellStyle name="Comma 99 2 2 3 4" xfId="32569" xr:uid="{15ED3A0B-1077-497A-A583-E034C991F806}"/>
    <cellStyle name="Comma 99 2 2 4" xfId="12390" xr:uid="{1B279A58-4CEC-42A1-9AC4-35183D4FFA6B}"/>
    <cellStyle name="Comma 99 2 2 4 2" xfId="17626" xr:uid="{B6B25417-7606-43E7-8C79-BBCAB0B81103}"/>
    <cellStyle name="Comma 99 2 2 4 2 2" xfId="28092" xr:uid="{3EDA180C-66B7-4E08-9DE7-D2FEC18FC4B7}"/>
    <cellStyle name="Comma 99 2 2 4 2 2 2" xfId="49761" xr:uid="{F8D786AF-057B-459C-ABC2-F623018AC38D}"/>
    <cellStyle name="Comma 99 2 2 4 2 3" xfId="39295" xr:uid="{E1409E4A-B239-4497-A2C1-FC2158B7BA78}"/>
    <cellStyle name="Comma 99 2 2 4 3" xfId="22860" xr:uid="{D162FDC9-75AE-4405-B92C-DAA141F0FDAF}"/>
    <cellStyle name="Comma 99 2 2 4 3 2" xfId="44529" xr:uid="{39FBED22-F2AE-4A5D-A7B1-C2D28A32A323}"/>
    <cellStyle name="Comma 99 2 2 4 4" xfId="34063" xr:uid="{5C937CFA-A6F8-4E81-B47C-C79827F11200}"/>
    <cellStyle name="Comma 99 2 2 5" xfId="14633" xr:uid="{969C3AE4-06B0-46D0-AC11-6BD6C3F7333B}"/>
    <cellStyle name="Comma 99 2 2 5 2" xfId="19865" xr:uid="{CE97F274-B836-4071-A8A3-E4350B9BC76B}"/>
    <cellStyle name="Comma 99 2 2 5 2 2" xfId="30331" xr:uid="{647D6088-FCAC-4B23-821C-70E07A749C6F}"/>
    <cellStyle name="Comma 99 2 2 5 2 2 2" xfId="52000" xr:uid="{190F6FCD-E48E-4D68-96EE-0A40FA49B00E}"/>
    <cellStyle name="Comma 99 2 2 5 2 3" xfId="41534" xr:uid="{6B0309BB-2D23-4238-9C53-F3C109EBC504}"/>
    <cellStyle name="Comma 99 2 2 5 3" xfId="25099" xr:uid="{38C6B6EB-4BD6-421A-96EB-340FFE117DC2}"/>
    <cellStyle name="Comma 99 2 2 5 3 2" xfId="46768" xr:uid="{9EB9D084-824B-45F6-A217-E0DDD74B7D86}"/>
    <cellStyle name="Comma 99 2 2 5 4" xfId="36302" xr:uid="{5A22E42F-0408-415A-85C9-46BBE11619C0}"/>
    <cellStyle name="Comma 99 2 2 6" xfId="15386" xr:uid="{278EE36A-6DF8-4270-9799-177F50AA9129}"/>
    <cellStyle name="Comma 99 2 2 6 2" xfId="25852" xr:uid="{BA19E43F-6F25-4CB2-A6B3-3AA06B7164FE}"/>
    <cellStyle name="Comma 99 2 2 6 2 2" xfId="47521" xr:uid="{236859A2-A006-45A7-AD99-BCEEF896F94A}"/>
    <cellStyle name="Comma 99 2 2 6 3" xfId="37055" xr:uid="{51D8C8A5-35E4-4833-B049-5E6998E3607F}"/>
    <cellStyle name="Comma 99 2 2 7" xfId="20620" xr:uid="{0C170D53-A141-4598-AEE1-55DF2CD2809A}"/>
    <cellStyle name="Comma 99 2 2 7 2" xfId="42289" xr:uid="{0FBABF4C-1BC2-46A1-901D-F4F2DE62165B}"/>
    <cellStyle name="Comma 99 2 2 8" xfId="31823" xr:uid="{6EB90182-F074-43D7-8519-1DAFBAFE47B3}"/>
    <cellStyle name="Comma 99 2 3" xfId="13888" xr:uid="{844E060A-FE69-4AAA-8E4E-4DA7210BC284}"/>
    <cellStyle name="Comma 99 2 3 2" xfId="19120" xr:uid="{6A08F5B6-BEB8-4554-951F-7F512AF864C3}"/>
    <cellStyle name="Comma 99 2 3 2 2" xfId="29586" xr:uid="{3D3064A2-2262-4396-8532-DF416B1700F3}"/>
    <cellStyle name="Comma 99 2 3 2 2 2" xfId="51255" xr:uid="{7ADFAD28-1698-4CDE-B8BA-ABF49BD4E37A}"/>
    <cellStyle name="Comma 99 2 3 2 3" xfId="40789" xr:uid="{37DCF267-1E7A-43B6-B846-80B20B8EAEFF}"/>
    <cellStyle name="Comma 99 2 3 3" xfId="24354" xr:uid="{364E72EC-58C7-48D6-B4C5-0DA9EA169306}"/>
    <cellStyle name="Comma 99 2 3 3 2" xfId="46023" xr:uid="{F977BB56-FB8C-41BE-AC09-BD705BEBB2CB}"/>
    <cellStyle name="Comma 99 2 3 4" xfId="35557" xr:uid="{6619CCDC-A503-4030-BAC6-C2A7F19E7D4E}"/>
    <cellStyle name="Comma 99 2 4" xfId="31078" xr:uid="{12CAE45D-1F96-4882-BE0E-482BBA5CBD19}"/>
    <cellStyle name="Comma 99 3" xfId="9761" xr:uid="{0FAA19EF-BCE4-473C-8031-B5E60B163DEB}"/>
    <cellStyle name="Comma 99 3 2" xfId="11270" xr:uid="{603616C6-E9B7-40F6-B380-0395B947D03F}"/>
    <cellStyle name="Comma 99 3 2 2" xfId="12764" xr:uid="{22458E02-3D2E-4AA2-9664-4F05D001B590}"/>
    <cellStyle name="Comma 99 3 2 2 2" xfId="18000" xr:uid="{6266F615-9A79-46A3-A029-161E34807E3E}"/>
    <cellStyle name="Comma 99 3 2 2 2 2" xfId="28466" xr:uid="{D29F1337-266D-415C-BFAF-E41F1844CAD4}"/>
    <cellStyle name="Comma 99 3 2 2 2 2 2" xfId="50135" xr:uid="{0725F1DD-5F7A-4419-BFF8-1B52309A2BB8}"/>
    <cellStyle name="Comma 99 3 2 2 2 3" xfId="39669" xr:uid="{C4FC98A5-832C-4338-9B45-9156B6DE1AFE}"/>
    <cellStyle name="Comma 99 3 2 2 3" xfId="23234" xr:uid="{5BF4AAF6-6BA3-452F-A1C6-8BA4A05A9688}"/>
    <cellStyle name="Comma 99 3 2 2 3 2" xfId="44903" xr:uid="{39DB43AC-07A7-43A7-88C1-64CA95FF7887}"/>
    <cellStyle name="Comma 99 3 2 2 4" xfId="34437" xr:uid="{55B215CD-0219-4DEF-9B74-35A57C86A4A8}"/>
    <cellStyle name="Comma 99 3 2 3" xfId="16506" xr:uid="{8BEFEAD7-5EA8-450A-8D7F-51F645C65BD4}"/>
    <cellStyle name="Comma 99 3 2 3 2" xfId="26972" xr:uid="{160DBEF9-B549-4D63-B52D-4BCB6BDDE8D0}"/>
    <cellStyle name="Comma 99 3 2 3 2 2" xfId="48641" xr:uid="{D2FFCFCB-57D0-42D9-9D63-6A305D5B9D0D}"/>
    <cellStyle name="Comma 99 3 2 3 3" xfId="38175" xr:uid="{5CB8722C-5F67-4B4B-BC25-7FC833722FBB}"/>
    <cellStyle name="Comma 99 3 2 4" xfId="21740" xr:uid="{7A33D8E1-2F46-4919-8C27-CACEA42BA9B8}"/>
    <cellStyle name="Comma 99 3 2 4 2" xfId="43409" xr:uid="{6998A68A-8DF5-4B84-8690-0F2540759F3C}"/>
    <cellStyle name="Comma 99 3 2 5" xfId="32943" xr:uid="{712B5907-3969-4CDE-8B2A-9ED1C63F13CC}"/>
    <cellStyle name="Comma 99 3 3" xfId="10523" xr:uid="{B42D1CA6-F7DC-4ABC-9487-CE2BCC498620}"/>
    <cellStyle name="Comma 99 3 3 2" xfId="15759" xr:uid="{6BA19E3B-03E6-46B7-BFAF-D0A3BF6D60F7}"/>
    <cellStyle name="Comma 99 3 3 2 2" xfId="26225" xr:uid="{8967640A-39FD-4BF0-A30E-8D8C7681FEEE}"/>
    <cellStyle name="Comma 99 3 3 2 2 2" xfId="47894" xr:uid="{DAFA2363-F074-4DA0-9D82-4866ACE368F8}"/>
    <cellStyle name="Comma 99 3 3 2 3" xfId="37428" xr:uid="{B4157532-4CBD-4C51-AE43-EDA9B69FB42D}"/>
    <cellStyle name="Comma 99 3 3 3" xfId="20993" xr:uid="{A16CE2D6-5346-4072-8682-F7C67A7CBCD2}"/>
    <cellStyle name="Comma 99 3 3 3 2" xfId="42662" xr:uid="{A3B907EC-BB76-4423-82F3-1B34334539C7}"/>
    <cellStyle name="Comma 99 3 3 4" xfId="32196" xr:uid="{CDD07CC5-DF0D-493E-9D7E-AFF18D555E7B}"/>
    <cellStyle name="Comma 99 3 4" xfId="12017" xr:uid="{C36BFEF4-F652-46B4-8423-FA799B0E192E}"/>
    <cellStyle name="Comma 99 3 4 2" xfId="17253" xr:uid="{391934AE-3A0E-4E58-BD9A-CE14A10AFD28}"/>
    <cellStyle name="Comma 99 3 4 2 2" xfId="27719" xr:uid="{AABD5841-CE89-45A1-954B-9E6F18ABEA0F}"/>
    <cellStyle name="Comma 99 3 4 2 2 2" xfId="49388" xr:uid="{EE69D4B2-0B2B-4467-9832-9C8E5259A490}"/>
    <cellStyle name="Comma 99 3 4 2 3" xfId="38922" xr:uid="{3B80BE20-8B92-49F2-9FC1-4F64F9BF768E}"/>
    <cellStyle name="Comma 99 3 4 3" xfId="22487" xr:uid="{E700B517-237D-4BF3-8DB0-6A9909E13748}"/>
    <cellStyle name="Comma 99 3 4 3 2" xfId="44156" xr:uid="{39B73F9C-6764-4CF5-B002-864860E16D1C}"/>
    <cellStyle name="Comma 99 3 4 4" xfId="33690" xr:uid="{18BE5436-FA9D-46FB-BEF0-7296B756A7E1}"/>
    <cellStyle name="Comma 99 3 5" xfId="14260" xr:uid="{9A81FA9A-C28A-4D90-A0EA-EAE119DE186D}"/>
    <cellStyle name="Comma 99 3 5 2" xfId="19492" xr:uid="{B9BB89F4-041D-41F4-877B-6B73A290B985}"/>
    <cellStyle name="Comma 99 3 5 2 2" xfId="29958" xr:uid="{22C2D645-535A-48FB-AEE4-821FF4AE395F}"/>
    <cellStyle name="Comma 99 3 5 2 2 2" xfId="51627" xr:uid="{D65EAED5-7DBD-4D48-8E4C-FA2994446798}"/>
    <cellStyle name="Comma 99 3 5 2 3" xfId="41161" xr:uid="{39C80E95-8131-4344-A61C-5602EE3BD52F}"/>
    <cellStyle name="Comma 99 3 5 3" xfId="24726" xr:uid="{415C3782-7708-425C-B814-23F972624451}"/>
    <cellStyle name="Comma 99 3 5 3 2" xfId="46395" xr:uid="{58FFF8E9-2989-4B44-9DDD-71A7322F9DAB}"/>
    <cellStyle name="Comma 99 3 5 4" xfId="35929" xr:uid="{D963082A-0B1F-4C52-85D4-4FB23D6FCF28}"/>
    <cellStyle name="Comma 99 3 6" xfId="15013" xr:uid="{885068B9-E3FE-42B9-97AB-4FC76952D3FB}"/>
    <cellStyle name="Comma 99 3 6 2" xfId="25479" xr:uid="{8BF0758B-8FE6-4FB4-8570-94B5BFB65217}"/>
    <cellStyle name="Comma 99 3 6 2 2" xfId="47148" xr:uid="{C750072B-8BB9-4159-AF15-1261AFA82858}"/>
    <cellStyle name="Comma 99 3 6 3" xfId="36682" xr:uid="{869C2AAE-BEDE-4F55-87D8-864032DDF274}"/>
    <cellStyle name="Comma 99 3 7" xfId="20247" xr:uid="{D46E4E22-E477-423A-AAF4-73BE110D9883}"/>
    <cellStyle name="Comma 99 3 7 2" xfId="41916" xr:uid="{04BC4C9C-8891-482C-BA03-FB5E16CFB189}"/>
    <cellStyle name="Comma 99 3 8" xfId="31450" xr:uid="{86DD41AB-0222-4B7A-9E73-77954AA4AAEF}"/>
    <cellStyle name="Comma 99 4" xfId="13517" xr:uid="{AD2C9D69-56E1-4FBE-A641-F2812C3A8795}"/>
    <cellStyle name="Comma 99 4 2" xfId="18749" xr:uid="{DD43E883-880B-4727-A037-6416BAECCCE8}"/>
    <cellStyle name="Comma 99 4 2 2" xfId="29215" xr:uid="{C720AD1C-BF07-4795-9BE0-5B6C138C16D1}"/>
    <cellStyle name="Comma 99 4 2 2 2" xfId="50884" xr:uid="{DB023494-3B16-48F5-AE2F-759F7A66FC8B}"/>
    <cellStyle name="Comma 99 4 2 3" xfId="40418" xr:uid="{FD62AB16-2BC9-45AB-A6D9-753E680D612F}"/>
    <cellStyle name="Comma 99 4 3" xfId="23983" xr:uid="{07E5C1AD-88D9-40F3-9560-AC87743AFC93}"/>
    <cellStyle name="Comma 99 4 3 2" xfId="45652" xr:uid="{619CD3C5-B8E2-41D1-91F7-1308002F3469}"/>
    <cellStyle name="Comma 99 4 4" xfId="35186" xr:uid="{0C8E32BF-ACAA-448F-8C06-A187C1CCD058}"/>
    <cellStyle name="Comma 99 5" xfId="30707" xr:uid="{F812BBB5-5D21-44B9-BF0E-30A64E7BC39F}"/>
    <cellStyle name="Currency" xfId="2" builtinId="4"/>
    <cellStyle name="Currency [0] 2" xfId="13253" xr:uid="{EE9ED566-D842-4B8E-8B40-B5CFFCBAFAA2}"/>
    <cellStyle name="Currency [0] 2 2" xfId="13257" xr:uid="{6B2327A6-2198-453D-AE06-05CC08927B68}"/>
    <cellStyle name="Currency [0] 2 2 2" xfId="18490" xr:uid="{452430AB-12D1-483D-860A-F60EF2824BCA}"/>
    <cellStyle name="Currency [0] 2 2 2 2" xfId="28956" xr:uid="{9FE48D70-E926-44BE-9A64-0F1AAE0897F4}"/>
    <cellStyle name="Currency [0] 2 2 2 2 2" xfId="50625" xr:uid="{6E652D82-90BD-47CF-BADA-C70F9E494EC9}"/>
    <cellStyle name="Currency [0] 2 2 2 3" xfId="40159" xr:uid="{2E539463-EE07-48D7-87BA-A85066CFCBCB}"/>
    <cellStyle name="Currency [0] 2 2 3" xfId="23724" xr:uid="{5519E2A2-4836-4E47-9B87-BE4A28540B4A}"/>
    <cellStyle name="Currency [0] 2 2 3 2" xfId="45393" xr:uid="{AAD3CC5C-DAA1-4342-83C0-E8F03D36D16E}"/>
    <cellStyle name="Currency [0] 2 2 4" xfId="34927" xr:uid="{BBE3C9EC-854C-4B7E-A7A8-7CF146BA8BFB}"/>
    <cellStyle name="Currency [0] 2 3" xfId="14745" xr:uid="{C7C048B0-17EA-490C-A5C3-1F695DF0197B}"/>
    <cellStyle name="Currency [0] 2 3 2" xfId="19977" xr:uid="{558D1F53-BD15-4127-A742-7FF4D63127CC}"/>
    <cellStyle name="Currency [0] 2 3 2 2" xfId="30443" xr:uid="{883C3890-C7C8-4853-A4BC-48806618EEF3}"/>
    <cellStyle name="Currency [0] 2 3 2 2 2" xfId="52112" xr:uid="{AC1F6060-2393-4E97-A0A2-E6E92BBDB1FF}"/>
    <cellStyle name="Currency [0] 2 3 2 3" xfId="41646" xr:uid="{02F0402C-BC67-45EA-9DD3-CC63EA613708}"/>
    <cellStyle name="Currency [0] 2 3 3" xfId="25211" xr:uid="{4363B9E7-44E0-4217-92A7-10E05CD07094}"/>
    <cellStyle name="Currency [0] 2 3 3 2" xfId="46880" xr:uid="{A51451AE-ECCA-410C-AFEA-0AF2947DED29}"/>
    <cellStyle name="Currency [0] 2 3 4" xfId="36414" xr:uid="{C54607F9-5C2F-49A0-862A-92F05A4D3B60}"/>
    <cellStyle name="Currency [0] 2 4" xfId="18486" xr:uid="{B7C3978F-A3D3-4149-988F-B1BE5FC305ED}"/>
    <cellStyle name="Currency [0] 2 4 2" xfId="28952" xr:uid="{279E4403-87E6-47E9-B916-0FB62D70B69D}"/>
    <cellStyle name="Currency [0] 2 4 2 2" xfId="50621" xr:uid="{03C2F87C-F73B-4FDD-951B-4A0854993999}"/>
    <cellStyle name="Currency [0] 2 4 3" xfId="40155" xr:uid="{6D76C8F5-4951-4A09-BC59-474CFC37DDA6}"/>
    <cellStyle name="Currency [0] 2 5" xfId="23720" xr:uid="{C8D551C3-674A-4AC5-AE60-D676AA5CD7FE}"/>
    <cellStyle name="Currency [0] 2 5 2" xfId="45389" xr:uid="{40B6C8DA-62D7-497D-9452-6E417327B8CD}"/>
    <cellStyle name="Currency [0] 2 6" xfId="34923" xr:uid="{8C7C592C-7344-487C-8BBA-42D89BC61E08}"/>
    <cellStyle name="Currency 10" xfId="961" xr:uid="{00000000-0005-0000-0000-000077030000}"/>
    <cellStyle name="Currency 10 2" xfId="1898" xr:uid="{00000000-0005-0000-0000-000078030000}"/>
    <cellStyle name="Currency 10 3" xfId="9382" xr:uid="{00000000-0005-0000-0000-000079030000}"/>
    <cellStyle name="Currency 10 3 2" xfId="10131" xr:uid="{EAC0D7FB-9782-4859-B11C-312226AA1123}"/>
    <cellStyle name="Currency 10 3 2 2" xfId="11640" xr:uid="{EC828ED3-6CDA-4946-BF47-86F8D4DD02B4}"/>
    <cellStyle name="Currency 10 3 2 2 2" xfId="13134" xr:uid="{9868FAD1-99BD-406F-90F9-D56DE4C431E4}"/>
    <cellStyle name="Currency 10 3 2 2 2 2" xfId="18370" xr:uid="{6971FBB5-FF5E-4DD1-90D8-C15927228597}"/>
    <cellStyle name="Currency 10 3 2 2 2 2 2" xfId="28836" xr:uid="{5CDAA045-060E-4C41-BB51-F6169459005D}"/>
    <cellStyle name="Currency 10 3 2 2 2 2 2 2" xfId="50505" xr:uid="{C6005898-5D55-4F74-B28A-96EF822B467B}"/>
    <cellStyle name="Currency 10 3 2 2 2 2 3" xfId="40039" xr:uid="{D6582AFD-4985-470F-A029-6DABF21857F5}"/>
    <cellStyle name="Currency 10 3 2 2 2 3" xfId="23604" xr:uid="{B4EF1621-89C0-4980-99DF-B39EF6BDB8BD}"/>
    <cellStyle name="Currency 10 3 2 2 2 3 2" xfId="45273" xr:uid="{11D4AADC-379F-4AD1-8CE7-8B0522421202}"/>
    <cellStyle name="Currency 10 3 2 2 2 4" xfId="34807" xr:uid="{00C8FEF0-6A3A-48BF-AB96-F7C638EB3BEF}"/>
    <cellStyle name="Currency 10 3 2 2 3" xfId="16876" xr:uid="{2600E2A4-5DA3-45F1-96DD-329B7E3A897F}"/>
    <cellStyle name="Currency 10 3 2 2 3 2" xfId="27342" xr:uid="{1CB22A60-DA31-447F-8D30-5074C20AF85B}"/>
    <cellStyle name="Currency 10 3 2 2 3 2 2" xfId="49011" xr:uid="{0F2B4710-3D9B-4F7D-B6B5-7A8FAF22FFF6}"/>
    <cellStyle name="Currency 10 3 2 2 3 3" xfId="38545" xr:uid="{2E00F563-4E3F-434E-B81A-19EAB77863F2}"/>
    <cellStyle name="Currency 10 3 2 2 4" xfId="22110" xr:uid="{3EE542C5-8201-40B3-BABE-866914DEAC7B}"/>
    <cellStyle name="Currency 10 3 2 2 4 2" xfId="43779" xr:uid="{63360C7D-A54F-4AD6-B5CF-69FFEFCB100F}"/>
    <cellStyle name="Currency 10 3 2 2 5" xfId="33313" xr:uid="{2EB2233D-4E80-45F5-A7E7-8CA8A4CA41B9}"/>
    <cellStyle name="Currency 10 3 2 3" xfId="10893" xr:uid="{D0F174FD-12A3-48D8-AB95-676328D72035}"/>
    <cellStyle name="Currency 10 3 2 3 2" xfId="16129" xr:uid="{21D5825A-95B0-44DC-B889-12011514494D}"/>
    <cellStyle name="Currency 10 3 2 3 2 2" xfId="26595" xr:uid="{1021AB82-24DE-4CB6-A718-7881168EBA96}"/>
    <cellStyle name="Currency 10 3 2 3 2 2 2" xfId="48264" xr:uid="{2BE13B08-471E-4653-9C93-61AD6362BEC2}"/>
    <cellStyle name="Currency 10 3 2 3 2 3" xfId="37798" xr:uid="{BB0B634F-9D0B-4094-802F-66C4D0C4F5A0}"/>
    <cellStyle name="Currency 10 3 2 3 3" xfId="21363" xr:uid="{19AC431F-C867-4A75-A3F6-435667E55391}"/>
    <cellStyle name="Currency 10 3 2 3 3 2" xfId="43032" xr:uid="{56927D59-19C3-4F1B-9111-744CDAF3B52E}"/>
    <cellStyle name="Currency 10 3 2 3 4" xfId="32566" xr:uid="{45A076A9-80E5-4843-B28F-5DE608A3D638}"/>
    <cellStyle name="Currency 10 3 2 4" xfId="12387" xr:uid="{ADE23714-D56D-40BE-9AD4-50D7E7DD740B}"/>
    <cellStyle name="Currency 10 3 2 4 2" xfId="17623" xr:uid="{3213BC0D-387B-4F26-96CD-9820F18141E5}"/>
    <cellStyle name="Currency 10 3 2 4 2 2" xfId="28089" xr:uid="{86D51788-BCB3-46E8-B623-F8C2CD22011D}"/>
    <cellStyle name="Currency 10 3 2 4 2 2 2" xfId="49758" xr:uid="{E18E6BAF-9AFC-4B59-A3AE-CD56D55093FE}"/>
    <cellStyle name="Currency 10 3 2 4 2 3" xfId="39292" xr:uid="{B29E845D-206F-4D53-A2DD-921014CD8E53}"/>
    <cellStyle name="Currency 10 3 2 4 3" xfId="22857" xr:uid="{D46D7615-DD5F-45D5-B552-7E1626844593}"/>
    <cellStyle name="Currency 10 3 2 4 3 2" xfId="44526" xr:uid="{6CA1A2F8-8EE2-4E79-AB35-99C4B7110EA9}"/>
    <cellStyle name="Currency 10 3 2 4 4" xfId="34060" xr:uid="{9353E679-D900-47FC-8979-D9C361A2F2D7}"/>
    <cellStyle name="Currency 10 3 2 5" xfId="14630" xr:uid="{4EA0BB57-FD37-4867-B26D-D5B6EEE33BFE}"/>
    <cellStyle name="Currency 10 3 2 5 2" xfId="19862" xr:uid="{D89D8232-55F6-4138-B8E2-55596273432D}"/>
    <cellStyle name="Currency 10 3 2 5 2 2" xfId="30328" xr:uid="{15BAA3BE-864A-4344-B8CE-7452E887AF6D}"/>
    <cellStyle name="Currency 10 3 2 5 2 2 2" xfId="51997" xr:uid="{CC05E3A7-A632-458A-9B25-07B32F5041D2}"/>
    <cellStyle name="Currency 10 3 2 5 2 3" xfId="41531" xr:uid="{58CC7D94-ACA8-4E23-B9A7-8DC6B6D8DEFE}"/>
    <cellStyle name="Currency 10 3 2 5 3" xfId="25096" xr:uid="{2D017CA6-38C6-4048-BF76-98573CC9E3DF}"/>
    <cellStyle name="Currency 10 3 2 5 3 2" xfId="46765" xr:uid="{EBC1FB58-E6C1-42FB-872B-EAC423F49192}"/>
    <cellStyle name="Currency 10 3 2 5 4" xfId="36299" xr:uid="{F5E8CC5D-2292-4B9D-BB66-A4F6AA5B7600}"/>
    <cellStyle name="Currency 10 3 2 6" xfId="15383" xr:uid="{9A471961-D2EB-4A8F-809A-D6F0DBC216CC}"/>
    <cellStyle name="Currency 10 3 2 6 2" xfId="25849" xr:uid="{3298032C-9926-4094-B689-C978261E316C}"/>
    <cellStyle name="Currency 10 3 2 6 2 2" xfId="47518" xr:uid="{A65BF990-C7DC-44A2-A228-A717699D6573}"/>
    <cellStyle name="Currency 10 3 2 6 3" xfId="37052" xr:uid="{B89F45A9-549C-4753-B983-B81697BE3CB5}"/>
    <cellStyle name="Currency 10 3 2 7" xfId="20617" xr:uid="{0A94559F-AA4F-494D-8EE3-7375E3B00108}"/>
    <cellStyle name="Currency 10 3 2 7 2" xfId="42286" xr:uid="{8C5874C3-3E58-429E-8EAA-5152EE91F4B3}"/>
    <cellStyle name="Currency 10 3 2 8" xfId="31820" xr:uid="{3342C777-A223-41B2-96EF-98798987417A}"/>
    <cellStyle name="Currency 10 3 3" xfId="13885" xr:uid="{C6A956C1-FBEF-4320-9E56-098D099E9E56}"/>
    <cellStyle name="Currency 10 3 3 2" xfId="19117" xr:uid="{C9E82E5C-A46F-4A37-989F-971AC1C4AA46}"/>
    <cellStyle name="Currency 10 3 3 2 2" xfId="29583" xr:uid="{F4BD5A31-C7E4-4BBF-8CB8-0392D193E197}"/>
    <cellStyle name="Currency 10 3 3 2 2 2" xfId="51252" xr:uid="{94A26E2E-CFAB-4329-808A-B0C983097179}"/>
    <cellStyle name="Currency 10 3 3 2 3" xfId="40786" xr:uid="{F73DA48F-6C2F-4311-B275-882DE942057A}"/>
    <cellStyle name="Currency 10 3 3 3" xfId="24351" xr:uid="{D5A929F7-4B4D-45AD-8765-6E2EDE699447}"/>
    <cellStyle name="Currency 10 3 3 3 2" xfId="46020" xr:uid="{0B2D500D-4D93-41D5-8A16-75B403CF250F}"/>
    <cellStyle name="Currency 10 3 3 4" xfId="35554" xr:uid="{44D2F5FD-AE1F-42AC-848E-75F5FB913360}"/>
    <cellStyle name="Currency 10 3 4" xfId="31075" xr:uid="{55BC40B3-5E56-4669-AAA5-2737F7730407}"/>
    <cellStyle name="Currency 10 4" xfId="9757" xr:uid="{ABE2558B-FC1C-4CEF-85C9-7302CEEBB204}"/>
    <cellStyle name="Currency 10 4 2" xfId="11266" xr:uid="{578A009A-ACF4-4570-A7E0-1CAC31F37028}"/>
    <cellStyle name="Currency 10 4 2 2" xfId="12760" xr:uid="{6FD1A2E5-1AF4-45F1-9FAE-EC69B1E8353D}"/>
    <cellStyle name="Currency 10 4 2 2 2" xfId="17996" xr:uid="{D6AFF649-212C-4990-A92E-07CA5E874470}"/>
    <cellStyle name="Currency 10 4 2 2 2 2" xfId="28462" xr:uid="{29409944-BA10-49FA-940E-6866E793D2E2}"/>
    <cellStyle name="Currency 10 4 2 2 2 2 2" xfId="50131" xr:uid="{C5692739-47DA-4A30-AD8E-40336D67D213}"/>
    <cellStyle name="Currency 10 4 2 2 2 3" xfId="39665" xr:uid="{BCA60B75-2EC6-4C4E-B142-63ED72C86D14}"/>
    <cellStyle name="Currency 10 4 2 2 3" xfId="23230" xr:uid="{3BAB9EFE-06BA-4D31-A9E4-0E4C2BD03011}"/>
    <cellStyle name="Currency 10 4 2 2 3 2" xfId="44899" xr:uid="{FB10176B-A562-4D41-BD5F-28D011514A6C}"/>
    <cellStyle name="Currency 10 4 2 2 4" xfId="34433" xr:uid="{E327DDC3-F735-48F5-AA3F-4E260046D71E}"/>
    <cellStyle name="Currency 10 4 2 3" xfId="16502" xr:uid="{269C15D3-7FD4-49EE-A742-AABD92A15056}"/>
    <cellStyle name="Currency 10 4 2 3 2" xfId="26968" xr:uid="{06BBD7B2-CA49-4407-8347-AD301E10BCA1}"/>
    <cellStyle name="Currency 10 4 2 3 2 2" xfId="48637" xr:uid="{A15B1F69-7F91-4A27-9B03-97D2A8B47B8C}"/>
    <cellStyle name="Currency 10 4 2 3 3" xfId="38171" xr:uid="{0383BA70-8507-45DF-B138-1D34DC2B366A}"/>
    <cellStyle name="Currency 10 4 2 4" xfId="21736" xr:uid="{837AED9C-0B60-42E6-808B-0F2C0BD627A3}"/>
    <cellStyle name="Currency 10 4 2 4 2" xfId="43405" xr:uid="{F33D3F08-BCD4-443C-9CE0-1DCE49D16BEA}"/>
    <cellStyle name="Currency 10 4 2 5" xfId="32939" xr:uid="{36BCE106-5511-4E82-9D0F-D9D399945362}"/>
    <cellStyle name="Currency 10 4 3" xfId="10519" xr:uid="{054C4183-37FF-4F9D-8657-D870AC5071CA}"/>
    <cellStyle name="Currency 10 4 3 2" xfId="15755" xr:uid="{B723A046-9FF3-4D81-B675-110863F57D27}"/>
    <cellStyle name="Currency 10 4 3 2 2" xfId="26221" xr:uid="{0C20FD6D-2E80-4FE7-A95B-786ADB76680A}"/>
    <cellStyle name="Currency 10 4 3 2 2 2" xfId="47890" xr:uid="{78C05088-EB44-4290-9B1B-37A2C3C9DD3B}"/>
    <cellStyle name="Currency 10 4 3 2 3" xfId="37424" xr:uid="{22DA4E8C-FDC0-4226-B2B0-E24F4BC5FE68}"/>
    <cellStyle name="Currency 10 4 3 3" xfId="20989" xr:uid="{B3E7A26B-1B58-472B-8905-73C319213E27}"/>
    <cellStyle name="Currency 10 4 3 3 2" xfId="42658" xr:uid="{867899C0-DE92-470C-9015-36540E9FC671}"/>
    <cellStyle name="Currency 10 4 3 4" xfId="32192" xr:uid="{034DA470-EEBE-4CBD-82DC-412023390380}"/>
    <cellStyle name="Currency 10 4 4" xfId="12013" xr:uid="{6B818097-EA84-43DF-B8BB-9B1B20A2E422}"/>
    <cellStyle name="Currency 10 4 4 2" xfId="17249" xr:uid="{9303FE4C-8A8D-4F98-B1B4-4D6335A53BBA}"/>
    <cellStyle name="Currency 10 4 4 2 2" xfId="27715" xr:uid="{A454E807-DE63-4C5F-AEE0-6C79EF88E9EC}"/>
    <cellStyle name="Currency 10 4 4 2 2 2" xfId="49384" xr:uid="{BA0BE07E-91A0-446E-B183-F228C5912119}"/>
    <cellStyle name="Currency 10 4 4 2 3" xfId="38918" xr:uid="{8AD02956-F276-4180-9F13-C97A56CA413C}"/>
    <cellStyle name="Currency 10 4 4 3" xfId="22483" xr:uid="{3024F7AD-63E0-4713-B05F-36607F3F2318}"/>
    <cellStyle name="Currency 10 4 4 3 2" xfId="44152" xr:uid="{C1F22836-1964-4B81-8FC3-C016920FFA11}"/>
    <cellStyle name="Currency 10 4 4 4" xfId="33686" xr:uid="{D6DC7426-934F-4FB1-B8A2-A7B0C19F75CC}"/>
    <cellStyle name="Currency 10 4 5" xfId="14256" xr:uid="{D91D135E-5F36-46BE-BFC9-60D750021274}"/>
    <cellStyle name="Currency 10 4 5 2" xfId="19488" xr:uid="{D8AD625E-9434-4A42-A540-45D503D76DF0}"/>
    <cellStyle name="Currency 10 4 5 2 2" xfId="29954" xr:uid="{7399438D-A7F2-4F97-9363-C55A3E6C5C34}"/>
    <cellStyle name="Currency 10 4 5 2 2 2" xfId="51623" xr:uid="{8A80AB04-FEF5-478E-B0CB-C34CAD9C483E}"/>
    <cellStyle name="Currency 10 4 5 2 3" xfId="41157" xr:uid="{FF2B9E89-03D4-4917-A80E-451A66765188}"/>
    <cellStyle name="Currency 10 4 5 3" xfId="24722" xr:uid="{22B3B3A0-5089-46E9-B6DD-87D5C76658F7}"/>
    <cellStyle name="Currency 10 4 5 3 2" xfId="46391" xr:uid="{6F73D8BF-460C-4A92-AE63-BD5A97ECCA9F}"/>
    <cellStyle name="Currency 10 4 5 4" xfId="35925" xr:uid="{F6A87710-BCC6-476E-B9DF-E96463123255}"/>
    <cellStyle name="Currency 10 4 6" xfId="15009" xr:uid="{9945BC58-44E3-492E-A29E-7EE4E0B2120B}"/>
    <cellStyle name="Currency 10 4 6 2" xfId="25475" xr:uid="{86A2B9EE-4D19-4A10-A453-2B88AEBE1930}"/>
    <cellStyle name="Currency 10 4 6 2 2" xfId="47144" xr:uid="{D731CD4D-B261-454C-8D5C-1AC7743CFD00}"/>
    <cellStyle name="Currency 10 4 6 3" xfId="36678" xr:uid="{B74E0E9F-86F6-43E4-9549-FF6151DAA831}"/>
    <cellStyle name="Currency 10 4 7" xfId="20243" xr:uid="{61543781-70E4-4354-9BE4-B97632E1B020}"/>
    <cellStyle name="Currency 10 4 7 2" xfId="41912" xr:uid="{17C9ADD4-0915-485E-B992-41B40442733F}"/>
    <cellStyle name="Currency 10 4 8" xfId="31446" xr:uid="{C2061B31-5BEF-4AA2-91FC-642B88795E50}"/>
    <cellStyle name="Currency 10 5" xfId="13514" xr:uid="{25C6D1E0-63F3-4C30-B395-4972521C6C6A}"/>
    <cellStyle name="Currency 10 5 2" xfId="18746" xr:uid="{2274411B-C36E-4C0E-B5AF-E61FE864C34B}"/>
    <cellStyle name="Currency 10 5 2 2" xfId="29212" xr:uid="{7816434F-0E0A-4867-AEAC-94FACE73799C}"/>
    <cellStyle name="Currency 10 5 2 2 2" xfId="50881" xr:uid="{E162A9F5-9EB8-4E1D-8E86-F2FF40E7D820}"/>
    <cellStyle name="Currency 10 5 2 3" xfId="40415" xr:uid="{CE320B27-323C-4FE9-8E92-17E0B61E36F9}"/>
    <cellStyle name="Currency 10 5 3" xfId="23980" xr:uid="{7E1A5E38-BF95-4828-8FF1-CF8BD2378A82}"/>
    <cellStyle name="Currency 10 5 3 2" xfId="45649" xr:uid="{3B74EB8B-7740-4234-A1E3-EEBFC8691896}"/>
    <cellStyle name="Currency 10 5 4" xfId="35183" xr:uid="{5658DCED-D9D8-476F-BD2C-CF4A34A20D0B}"/>
    <cellStyle name="Currency 10 6" xfId="30704" xr:uid="{7D7C193B-5BA1-40AA-A102-8283731B5888}"/>
    <cellStyle name="Currency 11" xfId="1247" xr:uid="{00000000-0005-0000-0000-00007A030000}"/>
    <cellStyle name="Currency 11 2" xfId="1895" xr:uid="{00000000-0005-0000-0000-00007B030000}"/>
    <cellStyle name="Currency 11 3" xfId="9398" xr:uid="{00000000-0005-0000-0000-00007C030000}"/>
    <cellStyle name="Currency 11 3 2" xfId="10147" xr:uid="{BDBF9634-AF6A-43DA-AA94-4097F57FF6F8}"/>
    <cellStyle name="Currency 11 3 2 2" xfId="11656" xr:uid="{1ED65BD2-A976-491B-A976-2AF5C63CC52E}"/>
    <cellStyle name="Currency 11 3 2 2 2" xfId="13150" xr:uid="{91F9C68F-9D0D-43B2-BD87-85934B4BE906}"/>
    <cellStyle name="Currency 11 3 2 2 2 2" xfId="18386" xr:uid="{98A786CB-5D2A-48E1-A496-935474F665A5}"/>
    <cellStyle name="Currency 11 3 2 2 2 2 2" xfId="28852" xr:uid="{0C9FD47D-3249-4C3F-91BE-70F470093F89}"/>
    <cellStyle name="Currency 11 3 2 2 2 2 2 2" xfId="50521" xr:uid="{1E71688C-0A61-4FC5-BC40-145EE25A9D80}"/>
    <cellStyle name="Currency 11 3 2 2 2 2 3" xfId="40055" xr:uid="{305583D8-39A5-49AD-811D-6AA566DCD163}"/>
    <cellStyle name="Currency 11 3 2 2 2 3" xfId="23620" xr:uid="{A9671BBB-5C7C-4C10-AD06-405C1C4E2BFC}"/>
    <cellStyle name="Currency 11 3 2 2 2 3 2" xfId="45289" xr:uid="{C5B39F60-4601-4B45-9B52-3B1E7240A72E}"/>
    <cellStyle name="Currency 11 3 2 2 2 4" xfId="34823" xr:uid="{40B5F304-D7AF-4EA8-B1F8-A0925E66F768}"/>
    <cellStyle name="Currency 11 3 2 2 3" xfId="16892" xr:uid="{0DA26350-FD89-4D4A-9839-C1AB3D40E178}"/>
    <cellStyle name="Currency 11 3 2 2 3 2" xfId="27358" xr:uid="{EBD9228A-37D1-405B-9CDA-49D3D8A35205}"/>
    <cellStyle name="Currency 11 3 2 2 3 2 2" xfId="49027" xr:uid="{9FB7663D-8F9B-4BB7-A207-95C8906BAB81}"/>
    <cellStyle name="Currency 11 3 2 2 3 3" xfId="38561" xr:uid="{EFB919B1-FFD1-484E-ACBB-EFF4F30E9A54}"/>
    <cellStyle name="Currency 11 3 2 2 4" xfId="22126" xr:uid="{01799651-88EB-4103-B24B-FD7BF703AA36}"/>
    <cellStyle name="Currency 11 3 2 2 4 2" xfId="43795" xr:uid="{3B5D66C9-05A1-4BCA-B8A6-3F5055BD5BB4}"/>
    <cellStyle name="Currency 11 3 2 2 5" xfId="33329" xr:uid="{3E7EA438-3123-4439-9436-B0D4D299FD39}"/>
    <cellStyle name="Currency 11 3 2 3" xfId="10909" xr:uid="{28B6E91F-0752-4E57-A70A-FA7812B74D5D}"/>
    <cellStyle name="Currency 11 3 2 3 2" xfId="16145" xr:uid="{F530271B-4556-4225-ADC1-EEEF4C59F21D}"/>
    <cellStyle name="Currency 11 3 2 3 2 2" xfId="26611" xr:uid="{B8EDCE99-85F0-4620-B38B-29EFD2A2F2F3}"/>
    <cellStyle name="Currency 11 3 2 3 2 2 2" xfId="48280" xr:uid="{1BEE5D83-0B99-4006-A8A1-00AA178F096D}"/>
    <cellStyle name="Currency 11 3 2 3 2 3" xfId="37814" xr:uid="{0EE7E73D-7882-4021-923B-A95B2098D79A}"/>
    <cellStyle name="Currency 11 3 2 3 3" xfId="21379" xr:uid="{9FE6EC67-0BC4-4349-8CC8-4E02678F3465}"/>
    <cellStyle name="Currency 11 3 2 3 3 2" xfId="43048" xr:uid="{D817A62F-DBDC-411F-91D0-165000DA9F65}"/>
    <cellStyle name="Currency 11 3 2 3 4" xfId="32582" xr:uid="{BD3D11FA-5DBE-4093-83BE-8E087AF36CD0}"/>
    <cellStyle name="Currency 11 3 2 4" xfId="12403" xr:uid="{430371F1-B4E5-4454-BC9C-ED9EF8A6A4C8}"/>
    <cellStyle name="Currency 11 3 2 4 2" xfId="17639" xr:uid="{30FD4B9A-11DC-4185-8A35-8248BCCD6494}"/>
    <cellStyle name="Currency 11 3 2 4 2 2" xfId="28105" xr:uid="{D8A21319-7B17-4C28-B04A-55EDDAD1E391}"/>
    <cellStyle name="Currency 11 3 2 4 2 2 2" xfId="49774" xr:uid="{89405E60-D349-4911-B035-75AF469C3DAD}"/>
    <cellStyle name="Currency 11 3 2 4 2 3" xfId="39308" xr:uid="{9461BF60-5E21-42BA-BBF1-96615E624C31}"/>
    <cellStyle name="Currency 11 3 2 4 3" xfId="22873" xr:uid="{7BB50AF8-2E82-4DEB-AD86-0E133AC340BE}"/>
    <cellStyle name="Currency 11 3 2 4 3 2" xfId="44542" xr:uid="{93770A9F-60CE-4C0D-BA5C-004C62802B0D}"/>
    <cellStyle name="Currency 11 3 2 4 4" xfId="34076" xr:uid="{9D11179B-19F0-423D-87C2-6C04BF26CD69}"/>
    <cellStyle name="Currency 11 3 2 5" xfId="14646" xr:uid="{01118FBF-2D6B-4E00-982D-AA7F1972E172}"/>
    <cellStyle name="Currency 11 3 2 5 2" xfId="19878" xr:uid="{778BB910-350E-4957-A237-D6D5D648D019}"/>
    <cellStyle name="Currency 11 3 2 5 2 2" xfId="30344" xr:uid="{7B8C9C27-810D-4ED9-93E1-FF1AE5CCE92A}"/>
    <cellStyle name="Currency 11 3 2 5 2 2 2" xfId="52013" xr:uid="{B2516D02-222A-4A00-9282-EA6684B6C1BF}"/>
    <cellStyle name="Currency 11 3 2 5 2 3" xfId="41547" xr:uid="{DCB969A5-43D5-46DC-8199-65FB81FA2878}"/>
    <cellStyle name="Currency 11 3 2 5 3" xfId="25112" xr:uid="{936E8151-5043-4657-BD2D-00946932167D}"/>
    <cellStyle name="Currency 11 3 2 5 3 2" xfId="46781" xr:uid="{EAEECBAF-2CBE-4271-B577-F37283D06D99}"/>
    <cellStyle name="Currency 11 3 2 5 4" xfId="36315" xr:uid="{E3A5F737-B970-4AF5-8D6E-B3AF84428215}"/>
    <cellStyle name="Currency 11 3 2 6" xfId="15399" xr:uid="{16475549-DBF0-412D-B57A-F17E72070989}"/>
    <cellStyle name="Currency 11 3 2 6 2" xfId="25865" xr:uid="{14410ED9-29C2-408F-8E70-3E303452E622}"/>
    <cellStyle name="Currency 11 3 2 6 2 2" xfId="47534" xr:uid="{51AB4333-A372-4FA9-B6FA-E812A8EA0254}"/>
    <cellStyle name="Currency 11 3 2 6 3" xfId="37068" xr:uid="{4DEEBA95-34DF-4502-8B9B-6507E675A2AF}"/>
    <cellStyle name="Currency 11 3 2 7" xfId="20633" xr:uid="{48E1019A-5A86-47A0-834A-6ED7C9644DBD}"/>
    <cellStyle name="Currency 11 3 2 7 2" xfId="42302" xr:uid="{45A58D58-BE8F-4687-9D28-6D672238A2B3}"/>
    <cellStyle name="Currency 11 3 2 8" xfId="31836" xr:uid="{54DBC904-B8B7-4270-A1C0-F6372DED5420}"/>
    <cellStyle name="Currency 11 3 3" xfId="13901" xr:uid="{C5BFA369-8A27-4DD9-8194-11F755DA798D}"/>
    <cellStyle name="Currency 11 3 3 2" xfId="19133" xr:uid="{580C315B-872E-427B-B344-2C23153F392F}"/>
    <cellStyle name="Currency 11 3 3 2 2" xfId="29599" xr:uid="{6C42802C-C53E-4378-ACC5-ABD213C1E02C}"/>
    <cellStyle name="Currency 11 3 3 2 2 2" xfId="51268" xr:uid="{5EE037FD-316A-473E-8D3E-6D81740E555F}"/>
    <cellStyle name="Currency 11 3 3 2 3" xfId="40802" xr:uid="{2C0C6EC8-0ADC-49FE-BF6F-26E22769A990}"/>
    <cellStyle name="Currency 11 3 3 3" xfId="24367" xr:uid="{8DF38B5B-5B77-4CCF-8C5C-F86181B9D973}"/>
    <cellStyle name="Currency 11 3 3 3 2" xfId="46036" xr:uid="{1D02B747-E6A7-44C2-AE00-8D408AD7AA2F}"/>
    <cellStyle name="Currency 11 3 3 4" xfId="35570" xr:uid="{18C91E23-650F-46F9-9DF2-B04BBD2F06B7}"/>
    <cellStyle name="Currency 11 3 4" xfId="31091" xr:uid="{1794E640-1AF2-453A-A5EE-DCC23407B52E}"/>
    <cellStyle name="Currency 11 4" xfId="9774" xr:uid="{64F66A6F-35B0-429B-8E49-48F2A7E5B4B0}"/>
    <cellStyle name="Currency 11 4 2" xfId="11283" xr:uid="{B8A4F13F-C5F2-478A-9CDB-0F7C9EC54494}"/>
    <cellStyle name="Currency 11 4 2 2" xfId="12777" xr:uid="{4692D846-41C6-4B05-BC08-D784BC5B7212}"/>
    <cellStyle name="Currency 11 4 2 2 2" xfId="18013" xr:uid="{EF3EC325-62DD-4514-91CE-74668BAA5CA7}"/>
    <cellStyle name="Currency 11 4 2 2 2 2" xfId="28479" xr:uid="{D655C169-B88D-4559-8584-3038BF2660D5}"/>
    <cellStyle name="Currency 11 4 2 2 2 2 2" xfId="50148" xr:uid="{416D7878-00B1-4A42-9B6F-C91C14478FE9}"/>
    <cellStyle name="Currency 11 4 2 2 2 3" xfId="39682" xr:uid="{4D9D3CBC-7C5F-4689-B1B3-86D105F437B8}"/>
    <cellStyle name="Currency 11 4 2 2 3" xfId="23247" xr:uid="{886A277E-4EB5-4D10-831D-4C0414F5DA12}"/>
    <cellStyle name="Currency 11 4 2 2 3 2" xfId="44916" xr:uid="{71EF6C04-1E36-42C4-B78F-3EF7F195673F}"/>
    <cellStyle name="Currency 11 4 2 2 4" xfId="34450" xr:uid="{411A996B-D8E1-4F0D-A167-F9BC4E985803}"/>
    <cellStyle name="Currency 11 4 2 3" xfId="16519" xr:uid="{3108FE3E-669B-474E-8916-869DC560A4E8}"/>
    <cellStyle name="Currency 11 4 2 3 2" xfId="26985" xr:uid="{F4EB6E55-0DB2-44DB-A585-D8AFAEE24B51}"/>
    <cellStyle name="Currency 11 4 2 3 2 2" xfId="48654" xr:uid="{FB3C712A-7007-49F5-968E-278DC7137217}"/>
    <cellStyle name="Currency 11 4 2 3 3" xfId="38188" xr:uid="{1997189A-AD41-4348-95F9-7AB543504B13}"/>
    <cellStyle name="Currency 11 4 2 4" xfId="21753" xr:uid="{C56AFF51-403C-4868-8D77-71AE381582B5}"/>
    <cellStyle name="Currency 11 4 2 4 2" xfId="43422" xr:uid="{5D37AF95-EE84-44F1-8194-977A25F509C4}"/>
    <cellStyle name="Currency 11 4 2 5" xfId="32956" xr:uid="{D29CBB76-C9E7-49DE-A369-656FB9D81AB3}"/>
    <cellStyle name="Currency 11 4 3" xfId="10536" xr:uid="{CC83E1A3-9A12-410C-A6A6-1BC54D293B52}"/>
    <cellStyle name="Currency 11 4 3 2" xfId="15772" xr:uid="{292D6C27-09A1-4EB1-A1C0-A40FF5D8987E}"/>
    <cellStyle name="Currency 11 4 3 2 2" xfId="26238" xr:uid="{CCC5CE89-73AC-4A1D-95AF-360E0145CDC5}"/>
    <cellStyle name="Currency 11 4 3 2 2 2" xfId="47907" xr:uid="{B7E14E1D-B253-455D-B24F-7718229F98CA}"/>
    <cellStyle name="Currency 11 4 3 2 3" xfId="37441" xr:uid="{1AFDCE2D-63FC-49F5-95D2-9CD36536D2BF}"/>
    <cellStyle name="Currency 11 4 3 3" xfId="21006" xr:uid="{3B32004C-65A4-4672-BD2C-3174326E97DE}"/>
    <cellStyle name="Currency 11 4 3 3 2" xfId="42675" xr:uid="{C2286F96-8B13-4FA6-A6E2-68C641713FFE}"/>
    <cellStyle name="Currency 11 4 3 4" xfId="32209" xr:uid="{7946C2CC-2774-48E9-A341-75E86B284F69}"/>
    <cellStyle name="Currency 11 4 4" xfId="12030" xr:uid="{5760CC79-2921-4C92-9715-30BB0B14D06C}"/>
    <cellStyle name="Currency 11 4 4 2" xfId="17266" xr:uid="{FE187B51-8867-4A2C-8C81-9CFC42EB38DF}"/>
    <cellStyle name="Currency 11 4 4 2 2" xfId="27732" xr:uid="{457EC02F-8DAC-4BB8-800D-38FB7BF3A9A9}"/>
    <cellStyle name="Currency 11 4 4 2 2 2" xfId="49401" xr:uid="{220EE99E-E605-4889-9BDB-0F073362FEDA}"/>
    <cellStyle name="Currency 11 4 4 2 3" xfId="38935" xr:uid="{06B31F01-3BA0-4820-8666-588F4C1B7440}"/>
    <cellStyle name="Currency 11 4 4 3" xfId="22500" xr:uid="{DF60220A-A8B4-4DD9-9E66-F7CBC51F7C8D}"/>
    <cellStyle name="Currency 11 4 4 3 2" xfId="44169" xr:uid="{B8F6249C-998C-4A38-88AB-55144377621E}"/>
    <cellStyle name="Currency 11 4 4 4" xfId="33703" xr:uid="{B9C8D2E3-4EE9-419E-9218-2D2B5F395A15}"/>
    <cellStyle name="Currency 11 4 5" xfId="14273" xr:uid="{438EB8F9-3691-4468-8BA6-4119E51FEBD8}"/>
    <cellStyle name="Currency 11 4 5 2" xfId="19505" xr:uid="{E5E41FD2-70E9-4657-8277-B9AD7DF09CA9}"/>
    <cellStyle name="Currency 11 4 5 2 2" xfId="29971" xr:uid="{E90A9990-A306-4C26-9C6E-84D4190F283F}"/>
    <cellStyle name="Currency 11 4 5 2 2 2" xfId="51640" xr:uid="{C567CFAB-34A7-446F-86C0-29CE7984DB2E}"/>
    <cellStyle name="Currency 11 4 5 2 3" xfId="41174" xr:uid="{0DC23305-A98A-432E-B541-311BFE87DC9F}"/>
    <cellStyle name="Currency 11 4 5 3" xfId="24739" xr:uid="{5101CE19-589B-4BD2-96B2-EE45636EA6E5}"/>
    <cellStyle name="Currency 11 4 5 3 2" xfId="46408" xr:uid="{E427FA00-BEA3-40F7-B827-D845C07F4E2C}"/>
    <cellStyle name="Currency 11 4 5 4" xfId="35942" xr:uid="{8BC644E2-0866-45AA-AFE7-BF06421C1130}"/>
    <cellStyle name="Currency 11 4 6" xfId="15026" xr:uid="{037B2DBF-E5F1-403E-9BE0-7B60FB07C9D2}"/>
    <cellStyle name="Currency 11 4 6 2" xfId="25492" xr:uid="{EEDEB0FC-BB29-4F3F-87EF-8F916214CFFA}"/>
    <cellStyle name="Currency 11 4 6 2 2" xfId="47161" xr:uid="{9F53A14D-DA1D-4A19-977E-8C426376D0A6}"/>
    <cellStyle name="Currency 11 4 6 3" xfId="36695" xr:uid="{7A7D557D-E430-4FA6-93FF-3D6BF5B096F0}"/>
    <cellStyle name="Currency 11 4 7" xfId="20260" xr:uid="{07C6D5B2-9D90-496C-A2BC-B801D4335EF4}"/>
    <cellStyle name="Currency 11 4 7 2" xfId="41929" xr:uid="{D071178A-A0E9-4583-ABE2-B08848ECC5AF}"/>
    <cellStyle name="Currency 11 4 8" xfId="31463" xr:uid="{92BD2386-33C7-4837-BCB0-6FEA49F44B78}"/>
    <cellStyle name="Currency 11 5" xfId="13530" xr:uid="{EF637B67-1248-4D12-BD26-EF96A2927801}"/>
    <cellStyle name="Currency 11 5 2" xfId="18762" xr:uid="{20641FC0-1F4C-4242-BB0D-92A07DA4F87C}"/>
    <cellStyle name="Currency 11 5 2 2" xfId="29228" xr:uid="{5B26742F-0C79-44B9-8F1A-4BCA6FB79D73}"/>
    <cellStyle name="Currency 11 5 2 2 2" xfId="50897" xr:uid="{CC5011D0-A2B1-4077-9850-8E4654EBB94E}"/>
    <cellStyle name="Currency 11 5 2 3" xfId="40431" xr:uid="{D3947658-C80F-4BAE-80C3-6CA02DB86D26}"/>
    <cellStyle name="Currency 11 5 3" xfId="23996" xr:uid="{A7F10046-4AA2-4251-80F5-EA000890EB95}"/>
    <cellStyle name="Currency 11 5 3 2" xfId="45665" xr:uid="{096AA09B-50EF-4F19-9017-1AF522674F37}"/>
    <cellStyle name="Currency 11 5 4" xfId="35199" xr:uid="{D49647D8-740B-45A7-9F1D-138A91365D3E}"/>
    <cellStyle name="Currency 11 6" xfId="30720" xr:uid="{2ED1EBD6-BE24-4742-B03B-AD866C4FD5CC}"/>
    <cellStyle name="Currency 12" xfId="1894" xr:uid="{00000000-0005-0000-0000-00007D030000}"/>
    <cellStyle name="Currency 13" xfId="1896" xr:uid="{00000000-0005-0000-0000-00007E030000}"/>
    <cellStyle name="Currency 14" xfId="1893" xr:uid="{00000000-0005-0000-0000-00007F030000}"/>
    <cellStyle name="Currency 15" xfId="1897" xr:uid="{00000000-0005-0000-0000-000080030000}"/>
    <cellStyle name="Currency 16" xfId="1902" xr:uid="{00000000-0005-0000-0000-000081030000}"/>
    <cellStyle name="Currency 17" xfId="1935" xr:uid="{00000000-0005-0000-0000-000082030000}"/>
    <cellStyle name="Currency 17 2" xfId="9446" xr:uid="{00000000-0005-0000-0000-000083030000}"/>
    <cellStyle name="Currency 17 2 2" xfId="10195" xr:uid="{E25094E5-EAD9-4239-9765-F23FEAEA8779}"/>
    <cellStyle name="Currency 17 2 2 2" xfId="11704" xr:uid="{3336DC2C-F241-4E79-B291-A0BF9E001D8E}"/>
    <cellStyle name="Currency 17 2 2 2 2" xfId="13198" xr:uid="{0B767022-C5E3-4CB3-A764-7B525048B24C}"/>
    <cellStyle name="Currency 17 2 2 2 2 2" xfId="18434" xr:uid="{6610CDC8-2167-46A5-9B89-98B42523F626}"/>
    <cellStyle name="Currency 17 2 2 2 2 2 2" xfId="28900" xr:uid="{C9B83219-5491-4B85-AE48-C7AFE7483CA5}"/>
    <cellStyle name="Currency 17 2 2 2 2 2 2 2" xfId="50569" xr:uid="{85B08A00-0ACF-439F-A146-1113122023BE}"/>
    <cellStyle name="Currency 17 2 2 2 2 2 3" xfId="40103" xr:uid="{F3835E92-E392-4230-BCAF-23FFD2C6DE11}"/>
    <cellStyle name="Currency 17 2 2 2 2 3" xfId="23668" xr:uid="{ECA14456-3294-4EA7-9A0F-2D1306962CDE}"/>
    <cellStyle name="Currency 17 2 2 2 2 3 2" xfId="45337" xr:uid="{23478B63-3174-4139-9874-3EDA368CA2DA}"/>
    <cellStyle name="Currency 17 2 2 2 2 4" xfId="34871" xr:uid="{6F87F1D6-013A-44ED-AAE5-F1CED9AD19BA}"/>
    <cellStyle name="Currency 17 2 2 2 3" xfId="16940" xr:uid="{648C647C-C2BA-4274-A978-391FB83D9C05}"/>
    <cellStyle name="Currency 17 2 2 2 3 2" xfId="27406" xr:uid="{87F8986F-6E50-4B6F-BAC7-6A8DAB570B8E}"/>
    <cellStyle name="Currency 17 2 2 2 3 2 2" xfId="49075" xr:uid="{1304E1DE-ADA9-4977-B969-1A75546AFE19}"/>
    <cellStyle name="Currency 17 2 2 2 3 3" xfId="38609" xr:uid="{C592D307-7817-4707-B62D-B0C908568BB8}"/>
    <cellStyle name="Currency 17 2 2 2 4" xfId="22174" xr:uid="{A32BADF7-35E1-45D2-8FB8-F0B44CF8AFCD}"/>
    <cellStyle name="Currency 17 2 2 2 4 2" xfId="43843" xr:uid="{3D71FA60-3620-4370-9FB1-E0E875776750}"/>
    <cellStyle name="Currency 17 2 2 2 5" xfId="33377" xr:uid="{9BCD911E-70B2-487E-A0C8-55DE082A6685}"/>
    <cellStyle name="Currency 17 2 2 3" xfId="10957" xr:uid="{ECA1AB9A-0A27-48CD-ABF9-D3B47BAACE99}"/>
    <cellStyle name="Currency 17 2 2 3 2" xfId="16193" xr:uid="{C66A55E3-0084-4D7C-87D8-324781076D23}"/>
    <cellStyle name="Currency 17 2 2 3 2 2" xfId="26659" xr:uid="{80839D62-9FAE-4405-B1E4-6E414CA70F40}"/>
    <cellStyle name="Currency 17 2 2 3 2 2 2" xfId="48328" xr:uid="{AE707427-84A4-4DA8-BA16-77E6A8388A2A}"/>
    <cellStyle name="Currency 17 2 2 3 2 3" xfId="37862" xr:uid="{143B721B-9AE5-4FC9-9F32-3F5DF9335796}"/>
    <cellStyle name="Currency 17 2 2 3 3" xfId="21427" xr:uid="{98B0F314-1CBF-44BB-B191-D1AFA5C32C02}"/>
    <cellStyle name="Currency 17 2 2 3 3 2" xfId="43096" xr:uid="{94780109-B139-43F6-94E8-4F3142838E02}"/>
    <cellStyle name="Currency 17 2 2 3 4" xfId="32630" xr:uid="{20D35355-68DF-41C5-9A85-B6530A7D2364}"/>
    <cellStyle name="Currency 17 2 2 4" xfId="12451" xr:uid="{522F4AB9-8837-4883-A32A-0E1CFB7BEBCD}"/>
    <cellStyle name="Currency 17 2 2 4 2" xfId="17687" xr:uid="{8C2EDB2F-EF7D-4BFB-AF3F-C682CA807232}"/>
    <cellStyle name="Currency 17 2 2 4 2 2" xfId="28153" xr:uid="{B6BBC17D-2261-412A-8EB0-0E75C290A1FF}"/>
    <cellStyle name="Currency 17 2 2 4 2 2 2" xfId="49822" xr:uid="{33EFD4AA-80F5-4670-8429-3A35D439B323}"/>
    <cellStyle name="Currency 17 2 2 4 2 3" xfId="39356" xr:uid="{87194AE6-0341-4F79-A36E-1F4E962925CC}"/>
    <cellStyle name="Currency 17 2 2 4 3" xfId="22921" xr:uid="{C3340394-A332-4685-8D90-DCEA7209A556}"/>
    <cellStyle name="Currency 17 2 2 4 3 2" xfId="44590" xr:uid="{85639845-7467-4F8F-869A-EEF0713F683B}"/>
    <cellStyle name="Currency 17 2 2 4 4" xfId="34124" xr:uid="{0F88D995-8D49-445D-AC6C-F07397559854}"/>
    <cellStyle name="Currency 17 2 2 5" xfId="14694" xr:uid="{DDBFC8E6-0659-4DC5-BD01-8AF5C65DAA95}"/>
    <cellStyle name="Currency 17 2 2 5 2" xfId="19926" xr:uid="{7B684BC5-1CBC-428D-AC8E-875ECF564B9E}"/>
    <cellStyle name="Currency 17 2 2 5 2 2" xfId="30392" xr:uid="{DB492AB4-7512-41B3-8B87-75D59975F0C2}"/>
    <cellStyle name="Currency 17 2 2 5 2 2 2" xfId="52061" xr:uid="{57740E4D-5703-4227-93A6-64B7F7E6C58C}"/>
    <cellStyle name="Currency 17 2 2 5 2 3" xfId="41595" xr:uid="{EC5F5C31-6324-415B-BB53-208E115DFE58}"/>
    <cellStyle name="Currency 17 2 2 5 3" xfId="25160" xr:uid="{2E316E68-3F56-4378-AA96-63F4CEAF853C}"/>
    <cellStyle name="Currency 17 2 2 5 3 2" xfId="46829" xr:uid="{8935E104-ADF3-4C16-9C2E-99B82B91C340}"/>
    <cellStyle name="Currency 17 2 2 5 4" xfId="36363" xr:uid="{49142C87-1D37-4D4B-A41F-708DF594F0FF}"/>
    <cellStyle name="Currency 17 2 2 6" xfId="15447" xr:uid="{F51B8CB6-1578-426A-9BAA-8C8A5AD45F05}"/>
    <cellStyle name="Currency 17 2 2 6 2" xfId="25913" xr:uid="{2C58C7D4-46BC-49A0-BA30-27FD81811214}"/>
    <cellStyle name="Currency 17 2 2 6 2 2" xfId="47582" xr:uid="{F8F6247E-F1EA-4575-8FFF-9949DE961F59}"/>
    <cellStyle name="Currency 17 2 2 6 3" xfId="37116" xr:uid="{50953F82-7B6B-471A-BF93-E46418A09602}"/>
    <cellStyle name="Currency 17 2 2 7" xfId="20681" xr:uid="{CFC7FCBC-7858-4F26-A078-2042C77A0E17}"/>
    <cellStyle name="Currency 17 2 2 7 2" xfId="42350" xr:uid="{CAAC6FD7-EBDC-4B3E-A130-02EE4F51B716}"/>
    <cellStyle name="Currency 17 2 2 8" xfId="31884" xr:uid="{C365D1A4-5266-4289-9157-517D86A2112B}"/>
    <cellStyle name="Currency 17 2 3" xfId="13949" xr:uid="{5D8F562C-33E5-47F0-9C70-51D5102DC9BE}"/>
    <cellStyle name="Currency 17 2 3 2" xfId="19181" xr:uid="{1BC5C094-3DD8-43E9-9F8C-5634B2E5A7DF}"/>
    <cellStyle name="Currency 17 2 3 2 2" xfId="29647" xr:uid="{79E49997-17C3-4482-AD4C-74A5806963DD}"/>
    <cellStyle name="Currency 17 2 3 2 2 2" xfId="51316" xr:uid="{CDF5F066-A8A7-4BCA-94BB-C107715B2EA0}"/>
    <cellStyle name="Currency 17 2 3 2 3" xfId="40850" xr:uid="{6AF4C24C-6848-473D-A024-0FF0ECFE4F52}"/>
    <cellStyle name="Currency 17 2 3 3" xfId="24415" xr:uid="{3DAC2919-6288-4CEB-A0A4-B15C038DCB4C}"/>
    <cellStyle name="Currency 17 2 3 3 2" xfId="46084" xr:uid="{A3848A94-63D1-4892-9DDC-C21F744A720C}"/>
    <cellStyle name="Currency 17 2 3 4" xfId="35618" xr:uid="{F092D658-34DC-4E72-BB20-37ACBF180C70}"/>
    <cellStyle name="Currency 17 2 4" xfId="31139" xr:uid="{CF2CE969-FB89-4748-8E7B-EA896B0C6069}"/>
    <cellStyle name="Currency 17 3" xfId="9822" xr:uid="{C9FCBDC0-1304-408C-86C9-031A7CED02EA}"/>
    <cellStyle name="Currency 17 3 2" xfId="11331" xr:uid="{5300302F-C666-4DAA-9A20-1B4C0C1C171F}"/>
    <cellStyle name="Currency 17 3 2 2" xfId="12825" xr:uid="{EDF3D6D8-B6D8-45C6-9240-78F77EF85645}"/>
    <cellStyle name="Currency 17 3 2 2 2" xfId="18061" xr:uid="{4C07720B-2467-4D74-9071-0AD2A0FCCC8F}"/>
    <cellStyle name="Currency 17 3 2 2 2 2" xfId="28527" xr:uid="{6C7D255E-26AB-44A4-94B9-8D45EF60DEA7}"/>
    <cellStyle name="Currency 17 3 2 2 2 2 2" xfId="50196" xr:uid="{04DC3642-4041-40D9-BB87-9B736E8522A7}"/>
    <cellStyle name="Currency 17 3 2 2 2 3" xfId="39730" xr:uid="{16999F46-466B-4B51-A061-9D32AACD129E}"/>
    <cellStyle name="Currency 17 3 2 2 3" xfId="23295" xr:uid="{A01D78BD-C88C-42A6-BD01-AB1C8DB7C6FD}"/>
    <cellStyle name="Currency 17 3 2 2 3 2" xfId="44964" xr:uid="{22DF2C34-62E2-4057-997B-4E5022181A47}"/>
    <cellStyle name="Currency 17 3 2 2 4" xfId="34498" xr:uid="{92119DF4-5E18-4D5B-90F9-355B2992558A}"/>
    <cellStyle name="Currency 17 3 2 3" xfId="16567" xr:uid="{79FE01C3-E3B1-477F-9EA8-5CF25732558C}"/>
    <cellStyle name="Currency 17 3 2 3 2" xfId="27033" xr:uid="{904B6783-ED23-4546-A12B-94A0FF44B19A}"/>
    <cellStyle name="Currency 17 3 2 3 2 2" xfId="48702" xr:uid="{9D59C9A2-D037-4328-9319-B26578DE396F}"/>
    <cellStyle name="Currency 17 3 2 3 3" xfId="38236" xr:uid="{E8011CB1-FB80-4AE8-9650-3B5EC92C856A}"/>
    <cellStyle name="Currency 17 3 2 4" xfId="21801" xr:uid="{8D6D7FAA-5E67-48D1-886D-D637BC1B0E58}"/>
    <cellStyle name="Currency 17 3 2 4 2" xfId="43470" xr:uid="{9E201A33-4C54-4349-94A2-AB7B1C435F95}"/>
    <cellStyle name="Currency 17 3 2 5" xfId="33004" xr:uid="{6B83792A-D164-46EA-B811-A35E452A68E3}"/>
    <cellStyle name="Currency 17 3 3" xfId="10584" xr:uid="{673D3A12-F34E-4FF0-BCDB-FFEDDAF7C891}"/>
    <cellStyle name="Currency 17 3 3 2" xfId="15820" xr:uid="{E039BCA2-3886-49BC-895A-C50E9B661673}"/>
    <cellStyle name="Currency 17 3 3 2 2" xfId="26286" xr:uid="{9813C569-5689-4348-BBF8-0B7DAB51A45A}"/>
    <cellStyle name="Currency 17 3 3 2 2 2" xfId="47955" xr:uid="{2EC3C641-ECBF-413C-B313-77D6A53FDAE3}"/>
    <cellStyle name="Currency 17 3 3 2 3" xfId="37489" xr:uid="{CD0F4067-4E5D-495B-8B92-C9D52618085B}"/>
    <cellStyle name="Currency 17 3 3 3" xfId="21054" xr:uid="{7D9CCE54-1D0B-4A06-87B8-A4A1A56C4315}"/>
    <cellStyle name="Currency 17 3 3 3 2" xfId="42723" xr:uid="{0A113CA3-F525-4E55-8995-6EC4EBC8A0E9}"/>
    <cellStyle name="Currency 17 3 3 4" xfId="32257" xr:uid="{ECA0E72B-0D22-46A2-AC65-7A37F8DCFA2B}"/>
    <cellStyle name="Currency 17 3 4" xfId="12078" xr:uid="{19B64C55-7BF3-43EA-9277-87AABF6DEF3E}"/>
    <cellStyle name="Currency 17 3 4 2" xfId="17314" xr:uid="{041CECE0-BD17-436D-BB71-8E9BD4F06DE9}"/>
    <cellStyle name="Currency 17 3 4 2 2" xfId="27780" xr:uid="{CC295CB8-AC15-4179-B0BF-755233CAC9C4}"/>
    <cellStyle name="Currency 17 3 4 2 2 2" xfId="49449" xr:uid="{7DAA6D16-16C3-4B50-8105-16FCBAA98524}"/>
    <cellStyle name="Currency 17 3 4 2 3" xfId="38983" xr:uid="{AEFA19A9-BAA1-4FBD-897D-EDEDE741893C}"/>
    <cellStyle name="Currency 17 3 4 3" xfId="22548" xr:uid="{5085F91E-C8D1-473B-8F3A-B5F5D6ACF067}"/>
    <cellStyle name="Currency 17 3 4 3 2" xfId="44217" xr:uid="{D65E1A82-4D90-42D1-88C1-7C099F2C5825}"/>
    <cellStyle name="Currency 17 3 4 4" xfId="33751" xr:uid="{D1FB207B-F271-485E-8473-887960702CCA}"/>
    <cellStyle name="Currency 17 3 5" xfId="14321" xr:uid="{854FCC75-2C8D-4F53-AC81-676C145A9BAB}"/>
    <cellStyle name="Currency 17 3 5 2" xfId="19553" xr:uid="{439AB899-922B-4E38-86CC-7E476FCD529E}"/>
    <cellStyle name="Currency 17 3 5 2 2" xfId="30019" xr:uid="{8AE13712-185B-4152-B9EC-C43EFCC61B4A}"/>
    <cellStyle name="Currency 17 3 5 2 2 2" xfId="51688" xr:uid="{7A20F4FE-EECE-4F25-8540-EB327A618021}"/>
    <cellStyle name="Currency 17 3 5 2 3" xfId="41222" xr:uid="{5988A858-8B40-42CE-B20D-ACC3AB18CDB6}"/>
    <cellStyle name="Currency 17 3 5 3" xfId="24787" xr:uid="{F0B2177F-AE7B-4F03-AF59-2BC482BA89CC}"/>
    <cellStyle name="Currency 17 3 5 3 2" xfId="46456" xr:uid="{CB5F8747-FE40-44E2-BD3B-6C2AC917493A}"/>
    <cellStyle name="Currency 17 3 5 4" xfId="35990" xr:uid="{51B2DD24-91FE-43B3-91B8-5A22FB313F46}"/>
    <cellStyle name="Currency 17 3 6" xfId="15074" xr:uid="{B717FDF9-CA88-4C8F-BB18-AA890FA4E7D5}"/>
    <cellStyle name="Currency 17 3 6 2" xfId="25540" xr:uid="{3F3B76E6-5E20-4454-8CE7-68709D08037F}"/>
    <cellStyle name="Currency 17 3 6 2 2" xfId="47209" xr:uid="{9B127CA1-EDD7-4194-A0E2-7100D05BC8B6}"/>
    <cellStyle name="Currency 17 3 6 3" xfId="36743" xr:uid="{5ECCC8BC-8EA9-4ADA-8F40-A1F98EBB8515}"/>
    <cellStyle name="Currency 17 3 7" xfId="20308" xr:uid="{DF2FF247-13A0-4264-8AC2-BA850847A4EC}"/>
    <cellStyle name="Currency 17 3 7 2" xfId="41977" xr:uid="{633F985A-241A-49B1-90D6-75016CC4DCEA}"/>
    <cellStyle name="Currency 17 3 8" xfId="31511" xr:uid="{F8E4B885-DFB8-4FD9-B2DF-CF376670F000}"/>
    <cellStyle name="Currency 17 4" xfId="13578" xr:uid="{4807A13F-53CC-4D97-B76F-4C9ADEF067A9}"/>
    <cellStyle name="Currency 17 4 2" xfId="18810" xr:uid="{956169FC-8530-4400-8D76-D7F833FEFE31}"/>
    <cellStyle name="Currency 17 4 2 2" xfId="29276" xr:uid="{DAE39485-0716-44CA-9ED9-0C5FCD7902EB}"/>
    <cellStyle name="Currency 17 4 2 2 2" xfId="50945" xr:uid="{9FC06BF7-5874-4982-A12E-5FE4B69F851F}"/>
    <cellStyle name="Currency 17 4 2 3" xfId="40479" xr:uid="{3EEACC9F-2510-4F11-916A-78C30B5F968A}"/>
    <cellStyle name="Currency 17 4 3" xfId="24044" xr:uid="{861A604C-314A-41A8-9BCE-DA0D9773A25F}"/>
    <cellStyle name="Currency 17 4 3 2" xfId="45713" xr:uid="{988C961A-51C2-43AF-9E93-D93F2DE03A69}"/>
    <cellStyle name="Currency 17 4 4" xfId="35247" xr:uid="{2FFEFE63-962A-4F19-BC56-E33690EF0462}"/>
    <cellStyle name="Currency 17 5" xfId="30768" xr:uid="{E6876F0E-E599-4A75-8317-2B0763848EA0}"/>
    <cellStyle name="Currency 18" xfId="116" xr:uid="{00000000-0005-0000-0000-000084030000}"/>
    <cellStyle name="Currency 18 2" xfId="9167" xr:uid="{00000000-0005-0000-0000-000085030000}"/>
    <cellStyle name="Currency 18 2 2" xfId="9916" xr:uid="{CCEE4C73-86D1-40F1-BADE-9051232CFE32}"/>
    <cellStyle name="Currency 18 2 2 2" xfId="11425" xr:uid="{35855D20-DF1E-45D1-8540-3AF988E1F443}"/>
    <cellStyle name="Currency 18 2 2 2 2" xfId="12919" xr:uid="{BDA57AE5-9D32-4F4B-8803-75741B30BDB7}"/>
    <cellStyle name="Currency 18 2 2 2 2 2" xfId="18155" xr:uid="{EA2A52F3-1195-47A9-9FA6-AB7AF9B6054B}"/>
    <cellStyle name="Currency 18 2 2 2 2 2 2" xfId="28621" xr:uid="{5955AE10-D085-4735-B4D3-81A20D51E899}"/>
    <cellStyle name="Currency 18 2 2 2 2 2 2 2" xfId="50290" xr:uid="{BF5A0127-7C94-480D-BA91-CDF7E7346E10}"/>
    <cellStyle name="Currency 18 2 2 2 2 2 3" xfId="39824" xr:uid="{B968D0F3-2152-4FE5-BCF4-5CB91139D572}"/>
    <cellStyle name="Currency 18 2 2 2 2 3" xfId="23389" xr:uid="{C5602159-D6D1-447C-9F28-DCDC9FB62784}"/>
    <cellStyle name="Currency 18 2 2 2 2 3 2" xfId="45058" xr:uid="{E1C4F4D3-7CD3-4BE3-995E-1FDCCC0B2155}"/>
    <cellStyle name="Currency 18 2 2 2 2 4" xfId="34592" xr:uid="{94ED591C-19CF-4F88-908A-C213479F5831}"/>
    <cellStyle name="Currency 18 2 2 2 3" xfId="16661" xr:uid="{8D7721C1-1108-4549-B904-1A9C2685DC08}"/>
    <cellStyle name="Currency 18 2 2 2 3 2" xfId="27127" xr:uid="{459274B8-2FD1-48F8-A905-CBDB7A7317D8}"/>
    <cellStyle name="Currency 18 2 2 2 3 2 2" xfId="48796" xr:uid="{3B2CD09A-3F2C-48F9-933A-BADE4AAA162D}"/>
    <cellStyle name="Currency 18 2 2 2 3 3" xfId="38330" xr:uid="{1B230EF2-29DA-4A20-8943-4179A3EB51D3}"/>
    <cellStyle name="Currency 18 2 2 2 4" xfId="21895" xr:uid="{DD8348D3-5749-4ABF-AB65-F07D709D2293}"/>
    <cellStyle name="Currency 18 2 2 2 4 2" xfId="43564" xr:uid="{20E88B01-BB79-4881-922C-76AD33201BB7}"/>
    <cellStyle name="Currency 18 2 2 2 5" xfId="33098" xr:uid="{D6710EE3-525B-48F2-B7D1-3FD7529921C4}"/>
    <cellStyle name="Currency 18 2 2 3" xfId="10678" xr:uid="{41023F0A-0D5A-4A1B-8190-60E2A1BDCD93}"/>
    <cellStyle name="Currency 18 2 2 3 2" xfId="15914" xr:uid="{2D39D9E9-CC1D-4E68-88B2-DF062E051185}"/>
    <cellStyle name="Currency 18 2 2 3 2 2" xfId="26380" xr:uid="{22FF2ABF-0A4C-48D7-BB86-BC9B91703F5D}"/>
    <cellStyle name="Currency 18 2 2 3 2 2 2" xfId="48049" xr:uid="{EDD6CE7A-5EE0-4585-BB71-380686A0F94C}"/>
    <cellStyle name="Currency 18 2 2 3 2 3" xfId="37583" xr:uid="{8620DB51-ADD9-47B7-8680-C4028002790C}"/>
    <cellStyle name="Currency 18 2 2 3 3" xfId="21148" xr:uid="{FD54B34D-75DA-47C0-A449-72C9E30305C3}"/>
    <cellStyle name="Currency 18 2 2 3 3 2" xfId="42817" xr:uid="{43594F65-09B8-4C8B-9587-0023B6877DDE}"/>
    <cellStyle name="Currency 18 2 2 3 4" xfId="32351" xr:uid="{2C6AB3F5-F4F2-443F-84EC-0BD369296A46}"/>
    <cellStyle name="Currency 18 2 2 4" xfId="12172" xr:uid="{DB725E9D-6EB1-43EB-AEA2-1551B7A69E02}"/>
    <cellStyle name="Currency 18 2 2 4 2" xfId="17408" xr:uid="{4E79E4A0-A063-4CCC-A5DE-C68B456625C7}"/>
    <cellStyle name="Currency 18 2 2 4 2 2" xfId="27874" xr:uid="{0697C883-9508-4F05-B360-D5C6F5C08B7E}"/>
    <cellStyle name="Currency 18 2 2 4 2 2 2" xfId="49543" xr:uid="{BDC90514-BD6F-452C-9084-3BE5751F85F1}"/>
    <cellStyle name="Currency 18 2 2 4 2 3" xfId="39077" xr:uid="{6DC692E7-B32D-4812-8326-EB35AE86710E}"/>
    <cellStyle name="Currency 18 2 2 4 3" xfId="22642" xr:uid="{63E55EF0-C7AF-468B-941F-DF36017AE6AA}"/>
    <cellStyle name="Currency 18 2 2 4 3 2" xfId="44311" xr:uid="{7B888E73-8AE7-4364-9013-A1547BB1B385}"/>
    <cellStyle name="Currency 18 2 2 4 4" xfId="33845" xr:uid="{BDEF3C63-E432-45A4-A289-D15D4AFA92E8}"/>
    <cellStyle name="Currency 18 2 2 5" xfId="14415" xr:uid="{955F467E-3BF4-4C10-B69F-BFD4A7DC3054}"/>
    <cellStyle name="Currency 18 2 2 5 2" xfId="19647" xr:uid="{BF19E9AE-EF48-4CB2-8AAB-B983044BC58C}"/>
    <cellStyle name="Currency 18 2 2 5 2 2" xfId="30113" xr:uid="{CB8B48FE-3617-4254-B270-8025FAA060B9}"/>
    <cellStyle name="Currency 18 2 2 5 2 2 2" xfId="51782" xr:uid="{AA45225A-92BC-469A-B69D-BB38BCB7F6A6}"/>
    <cellStyle name="Currency 18 2 2 5 2 3" xfId="41316" xr:uid="{F4C0652C-B5C8-404E-B6E5-D885CF3A6039}"/>
    <cellStyle name="Currency 18 2 2 5 3" xfId="24881" xr:uid="{E5310CE5-D1B3-4CD7-BEDA-6CBF07EBFAA0}"/>
    <cellStyle name="Currency 18 2 2 5 3 2" xfId="46550" xr:uid="{F99B06C5-CE76-423A-88D0-45D48408BD22}"/>
    <cellStyle name="Currency 18 2 2 5 4" xfId="36084" xr:uid="{9522CA35-1ADE-443F-A8E6-82FFC4FDCD38}"/>
    <cellStyle name="Currency 18 2 2 6" xfId="15168" xr:uid="{C7C9FF9D-1213-4427-BF14-AFF99BB1680B}"/>
    <cellStyle name="Currency 18 2 2 6 2" xfId="25634" xr:uid="{5F359A47-C29B-4C0A-AD00-963758E07ED4}"/>
    <cellStyle name="Currency 18 2 2 6 2 2" xfId="47303" xr:uid="{8CB3755C-C5C2-44B2-8A92-022BAFEB8B61}"/>
    <cellStyle name="Currency 18 2 2 6 3" xfId="36837" xr:uid="{CA8EA07F-D4F1-4B20-8EAD-F24DD8EA5EC9}"/>
    <cellStyle name="Currency 18 2 2 7" xfId="20402" xr:uid="{146FEF1E-42D9-43E8-9E55-272DBFAF00BF}"/>
    <cellStyle name="Currency 18 2 2 7 2" xfId="42071" xr:uid="{C84BA7C0-EA0F-48AC-B544-510238C60A96}"/>
    <cellStyle name="Currency 18 2 2 8" xfId="31605" xr:uid="{A06B4783-50D6-4DDD-9840-944104A51E4D}"/>
    <cellStyle name="Currency 18 2 3" xfId="13670" xr:uid="{D9C78AEA-2854-4837-82F5-6A51973316CD}"/>
    <cellStyle name="Currency 18 2 3 2" xfId="18902" xr:uid="{7DD9C704-8811-4AD4-85C9-EECEE0F1531A}"/>
    <cellStyle name="Currency 18 2 3 2 2" xfId="29368" xr:uid="{EC71A02E-57BD-4BC8-A258-0935AE0CC4B7}"/>
    <cellStyle name="Currency 18 2 3 2 2 2" xfId="51037" xr:uid="{F4B773E8-0DB0-4864-B148-2C97CE891C1E}"/>
    <cellStyle name="Currency 18 2 3 2 3" xfId="40571" xr:uid="{A648F95C-CACC-472A-A4AB-F6D57C7F2100}"/>
    <cellStyle name="Currency 18 2 3 3" xfId="24136" xr:uid="{383BB572-0028-4752-83BF-BF5DB24D4206}"/>
    <cellStyle name="Currency 18 2 3 3 2" xfId="45805" xr:uid="{771B57CF-259B-4D8C-BFB4-0EF079DA321C}"/>
    <cellStyle name="Currency 18 2 3 4" xfId="35339" xr:uid="{96BB31AF-3E1B-45DF-879A-925D93F9853A}"/>
    <cellStyle name="Currency 18 2 4" xfId="30860" xr:uid="{B86A0A2B-6FDA-4683-9508-80AFBBFE9C8C}"/>
    <cellStyle name="Currency 18 3" xfId="9542" xr:uid="{AAAAEE86-278D-45E1-98F7-0E56DC2C90DD}"/>
    <cellStyle name="Currency 18 3 2" xfId="11051" xr:uid="{09D32F4E-3826-44B8-9360-31E523488D13}"/>
    <cellStyle name="Currency 18 3 2 2" xfId="12545" xr:uid="{62E4EC82-7043-4055-9676-077E4E1270FD}"/>
    <cellStyle name="Currency 18 3 2 2 2" xfId="17781" xr:uid="{50413E12-58B0-4869-82D3-723E2D4920A7}"/>
    <cellStyle name="Currency 18 3 2 2 2 2" xfId="28247" xr:uid="{22F3048F-A712-489B-BCB8-A805D46813F6}"/>
    <cellStyle name="Currency 18 3 2 2 2 2 2" xfId="49916" xr:uid="{580821AC-31C9-4857-B7B5-38ED10616093}"/>
    <cellStyle name="Currency 18 3 2 2 2 3" xfId="39450" xr:uid="{808E57A4-D0DB-45A9-AB00-4828C4AC7B9E}"/>
    <cellStyle name="Currency 18 3 2 2 3" xfId="23015" xr:uid="{D9FEEB36-CC2D-4EDC-83D1-21E9527580AE}"/>
    <cellStyle name="Currency 18 3 2 2 3 2" xfId="44684" xr:uid="{320F7778-E44E-4955-BAF8-C7FB0D22F945}"/>
    <cellStyle name="Currency 18 3 2 2 4" xfId="34218" xr:uid="{588540F1-D463-46C5-A22E-83A581D2D5AF}"/>
    <cellStyle name="Currency 18 3 2 3" xfId="16287" xr:uid="{56CE62FF-B435-4603-A891-DFDFAD76DB8E}"/>
    <cellStyle name="Currency 18 3 2 3 2" xfId="26753" xr:uid="{37FF6FA3-11A6-43B7-9500-ABBADC22E935}"/>
    <cellStyle name="Currency 18 3 2 3 2 2" xfId="48422" xr:uid="{DA2EA5D7-0B2E-40D3-8832-ADD692D10488}"/>
    <cellStyle name="Currency 18 3 2 3 3" xfId="37956" xr:uid="{29D83773-897E-4956-9FE6-E768CF62098D}"/>
    <cellStyle name="Currency 18 3 2 4" xfId="21521" xr:uid="{6EE6CD2A-AA11-4A6B-9207-DB1843B721B5}"/>
    <cellStyle name="Currency 18 3 2 4 2" xfId="43190" xr:uid="{336C7072-79DE-4DA8-9869-B245451DF4FB}"/>
    <cellStyle name="Currency 18 3 2 5" xfId="32724" xr:uid="{9AE45146-921F-4ED9-9715-4944FD44E25C}"/>
    <cellStyle name="Currency 18 3 3" xfId="10304" xr:uid="{22FB465D-B8FE-46A6-B964-1D8D1A6E4F34}"/>
    <cellStyle name="Currency 18 3 3 2" xfId="15540" xr:uid="{AC727B7C-14D5-42E5-8050-8323586480DE}"/>
    <cellStyle name="Currency 18 3 3 2 2" xfId="26006" xr:uid="{1B4BAEAC-2767-48B2-A72D-7005642CED93}"/>
    <cellStyle name="Currency 18 3 3 2 2 2" xfId="47675" xr:uid="{12027B76-C636-4C16-A8E7-7996C04DE900}"/>
    <cellStyle name="Currency 18 3 3 2 3" xfId="37209" xr:uid="{367880C6-3EBB-4C99-82E6-189BC7912FC2}"/>
    <cellStyle name="Currency 18 3 3 3" xfId="20774" xr:uid="{0C8EAF62-FA92-47D1-AAB8-532F7043E462}"/>
    <cellStyle name="Currency 18 3 3 3 2" xfId="42443" xr:uid="{CBF8BBC4-45F5-460A-B0D3-CFBC41CCD883}"/>
    <cellStyle name="Currency 18 3 3 4" xfId="31977" xr:uid="{923400B8-6BF5-43B1-8E98-A03E7DD0C0C9}"/>
    <cellStyle name="Currency 18 3 4" xfId="11798" xr:uid="{604947CC-4688-414F-8387-613E705B77DE}"/>
    <cellStyle name="Currency 18 3 4 2" xfId="17034" xr:uid="{AF3352E1-C30C-4965-BDC7-C0A6EF4C28EB}"/>
    <cellStyle name="Currency 18 3 4 2 2" xfId="27500" xr:uid="{5067B74B-5498-46E8-B52E-50F9EB5BE25B}"/>
    <cellStyle name="Currency 18 3 4 2 2 2" xfId="49169" xr:uid="{7ECCA1D7-7DA0-442F-8914-33B7DC0B358C}"/>
    <cellStyle name="Currency 18 3 4 2 3" xfId="38703" xr:uid="{E0797361-73AE-4D61-AB40-55136B334527}"/>
    <cellStyle name="Currency 18 3 4 3" xfId="22268" xr:uid="{9249E0D9-BD0D-4EBC-9F30-DC0B07B1E343}"/>
    <cellStyle name="Currency 18 3 4 3 2" xfId="43937" xr:uid="{D67148ED-B63E-4B40-87DA-EAF78702C846}"/>
    <cellStyle name="Currency 18 3 4 4" xfId="33471" xr:uid="{3B95DDAF-13F3-42D7-BA1D-90539E974FC9}"/>
    <cellStyle name="Currency 18 3 5" xfId="14041" xr:uid="{5BE9CBA5-5BE3-48DC-85AF-55576E2153DB}"/>
    <cellStyle name="Currency 18 3 5 2" xfId="19273" xr:uid="{8741C428-E10F-48C8-A5EB-4CF00B0C1C39}"/>
    <cellStyle name="Currency 18 3 5 2 2" xfId="29739" xr:uid="{5FBFE377-380F-48FD-B529-2124C5CB70A6}"/>
    <cellStyle name="Currency 18 3 5 2 2 2" xfId="51408" xr:uid="{E2D5D606-85E9-4CC9-BC05-2EDF39E0AE7E}"/>
    <cellStyle name="Currency 18 3 5 2 3" xfId="40942" xr:uid="{51121413-90E6-42C9-8266-F50427C8A58A}"/>
    <cellStyle name="Currency 18 3 5 3" xfId="24507" xr:uid="{81E0BE56-839B-4749-978D-EFCC1D0CD354}"/>
    <cellStyle name="Currency 18 3 5 3 2" xfId="46176" xr:uid="{BFCB73A1-6A85-42E7-8AE9-B1ECC9341CCA}"/>
    <cellStyle name="Currency 18 3 5 4" xfId="35710" xr:uid="{D65C7D4F-3072-484B-982E-2438D0BFC7C9}"/>
    <cellStyle name="Currency 18 3 6" xfId="14794" xr:uid="{4E1E341D-FFBF-4C43-A6D3-5F4C82FA26E8}"/>
    <cellStyle name="Currency 18 3 6 2" xfId="25260" xr:uid="{12AB18FE-EE57-46DA-8295-A052A0E72091}"/>
    <cellStyle name="Currency 18 3 6 2 2" xfId="46929" xr:uid="{FC5DF903-964C-4425-92AE-A2FA4B5CC070}"/>
    <cellStyle name="Currency 18 3 6 3" xfId="36463" xr:uid="{40FB9DC2-609F-4791-A7E0-4A96B1DFBDE4}"/>
    <cellStyle name="Currency 18 3 7" xfId="20028" xr:uid="{E1477DDC-2FC0-4B7F-B1F1-93F00BBAF094}"/>
    <cellStyle name="Currency 18 3 7 2" xfId="41697" xr:uid="{9D2AE3F7-3AE3-47DE-9801-610E5BE35DFF}"/>
    <cellStyle name="Currency 18 3 8" xfId="31231" xr:uid="{FA79D6E5-1A5D-4884-96D8-930A11048DBB}"/>
    <cellStyle name="Currency 18 4" xfId="13300" xr:uid="{EF72F522-07B4-4A75-A58B-C816CEE50C14}"/>
    <cellStyle name="Currency 18 4 2" xfId="18532" xr:uid="{B6421817-2D0B-4C47-BDB0-DF28425D4B26}"/>
    <cellStyle name="Currency 18 4 2 2" xfId="28998" xr:uid="{5A3577B8-1CAA-4CE0-A10B-7998F759C1C6}"/>
    <cellStyle name="Currency 18 4 2 2 2" xfId="50667" xr:uid="{D97B64F3-122C-45D7-B13F-5D0B96CA03E6}"/>
    <cellStyle name="Currency 18 4 2 3" xfId="40201" xr:uid="{A22197F9-FD62-4CAC-A83A-B110D7AC40A1}"/>
    <cellStyle name="Currency 18 4 3" xfId="23766" xr:uid="{B91EB22A-3193-4DAA-8210-600E0F28B1D7}"/>
    <cellStyle name="Currency 18 4 3 2" xfId="45435" xr:uid="{7D9487E2-C2A4-4637-978A-F75AFE5FADEA}"/>
    <cellStyle name="Currency 18 4 4" xfId="34969" xr:uid="{D6C70C13-E847-404D-B502-67E01D6C14F6}"/>
    <cellStyle name="Currency 18 5" xfId="30489" xr:uid="{41CAE302-B5AC-4591-B05A-EC914A0C55A4}"/>
    <cellStyle name="Currency 19" xfId="9126" xr:uid="{00000000-0005-0000-0000-000086030000}"/>
    <cellStyle name="Currency 19 2" xfId="9875" xr:uid="{035999F1-DD84-4126-9019-61817F2069EA}"/>
    <cellStyle name="Currency 19 2 2" xfId="11384" xr:uid="{41996EA9-1EB5-43EC-B795-6C6C49EDBBEB}"/>
    <cellStyle name="Currency 19 2 2 2" xfId="12878" xr:uid="{D8F67F77-7EB7-49CF-9147-1600EE6868AE}"/>
    <cellStyle name="Currency 19 2 2 2 2" xfId="18114" xr:uid="{4A6BF932-144E-4855-9AE5-C237692BFE09}"/>
    <cellStyle name="Currency 19 2 2 2 2 2" xfId="28580" xr:uid="{038C5030-FAF7-4F1C-BF22-9A5B49410A19}"/>
    <cellStyle name="Currency 19 2 2 2 2 2 2" xfId="50249" xr:uid="{4AEE61F5-CA59-40DE-856F-0665626C9C8C}"/>
    <cellStyle name="Currency 19 2 2 2 2 3" xfId="39783" xr:uid="{DB7FA25A-538D-4BEB-9833-3BD552DF8C8E}"/>
    <cellStyle name="Currency 19 2 2 2 3" xfId="23348" xr:uid="{17DCA8AB-7311-4A3D-9F35-543A8AB25BDF}"/>
    <cellStyle name="Currency 19 2 2 2 3 2" xfId="45017" xr:uid="{C6F98C41-8155-44A8-BC5D-D4C9EACA24A0}"/>
    <cellStyle name="Currency 19 2 2 2 4" xfId="34551" xr:uid="{6ED61B2B-7AE5-4BDB-8400-91736C3D31E1}"/>
    <cellStyle name="Currency 19 2 2 3" xfId="16620" xr:uid="{E66FA69D-BC21-4180-B1C8-409733BE5219}"/>
    <cellStyle name="Currency 19 2 2 3 2" xfId="27086" xr:uid="{B24E7B83-2DD1-4B83-B996-B4E20177F626}"/>
    <cellStyle name="Currency 19 2 2 3 2 2" xfId="48755" xr:uid="{7BE4A535-0574-45F5-A42C-A2EAE8F33142}"/>
    <cellStyle name="Currency 19 2 2 3 3" xfId="38289" xr:uid="{F92BCE24-E7AA-43DE-8C0D-B66513503D24}"/>
    <cellStyle name="Currency 19 2 2 4" xfId="21854" xr:uid="{4C07F7E2-A5A4-4D16-A715-A11069531ED2}"/>
    <cellStyle name="Currency 19 2 2 4 2" xfId="43523" xr:uid="{CC0BB684-A441-4224-A773-91596D60733B}"/>
    <cellStyle name="Currency 19 2 2 5" xfId="33057" xr:uid="{2335C9E4-12B8-477B-AF9C-4823B1CF1A13}"/>
    <cellStyle name="Currency 19 2 3" xfId="10637" xr:uid="{44CF0473-8555-4CE1-9767-9395CF09D2DD}"/>
    <cellStyle name="Currency 19 2 3 2" xfId="15873" xr:uid="{415A635A-FE60-4AE0-B990-32F4CB0BC01A}"/>
    <cellStyle name="Currency 19 2 3 2 2" xfId="26339" xr:uid="{813F0010-4829-4DE6-A809-41567454C79C}"/>
    <cellStyle name="Currency 19 2 3 2 2 2" xfId="48008" xr:uid="{F8429ED4-A0A7-432C-9260-C79FB9800D48}"/>
    <cellStyle name="Currency 19 2 3 2 3" xfId="37542" xr:uid="{EA005E36-2676-40F8-88AB-6E3366FFA41F}"/>
    <cellStyle name="Currency 19 2 3 3" xfId="21107" xr:uid="{63516698-0A43-4F38-95AD-53C3CE1DFBC1}"/>
    <cellStyle name="Currency 19 2 3 3 2" xfId="42776" xr:uid="{6E587B4D-E991-4D45-BA68-14EAE60E6961}"/>
    <cellStyle name="Currency 19 2 3 4" xfId="32310" xr:uid="{97B6E2E9-0A72-4748-AC93-423B58A12610}"/>
    <cellStyle name="Currency 19 2 4" xfId="12131" xr:uid="{653800C4-F0E9-4395-AF07-9CC0CFB5DA27}"/>
    <cellStyle name="Currency 19 2 4 2" xfId="17367" xr:uid="{B5E916D5-6516-4DA8-86A4-0DB674B622EB}"/>
    <cellStyle name="Currency 19 2 4 2 2" xfId="27833" xr:uid="{726DB5AA-477E-4630-84D5-8DAC61D292A2}"/>
    <cellStyle name="Currency 19 2 4 2 2 2" xfId="49502" xr:uid="{E8626368-694F-4E18-B6F9-CA8287279D29}"/>
    <cellStyle name="Currency 19 2 4 2 3" xfId="39036" xr:uid="{893A0ED5-03D9-4657-AD53-8FEA8954DF07}"/>
    <cellStyle name="Currency 19 2 4 3" xfId="22601" xr:uid="{8D0F0AF9-2B4A-462B-969F-F3B2D0F75D83}"/>
    <cellStyle name="Currency 19 2 4 3 2" xfId="44270" xr:uid="{2764EDA3-081A-4E41-BB9E-467D10663971}"/>
    <cellStyle name="Currency 19 2 4 4" xfId="33804" xr:uid="{C64F109D-BA75-45F8-AEB6-9A25525557E1}"/>
    <cellStyle name="Currency 19 2 5" xfId="14374" xr:uid="{F22917FC-9CC3-42CF-9E9E-489E28FD89FF}"/>
    <cellStyle name="Currency 19 2 5 2" xfId="19606" xr:uid="{B75D37F1-A29E-487B-A850-833ED49F1771}"/>
    <cellStyle name="Currency 19 2 5 2 2" xfId="30072" xr:uid="{D6CC6AA5-1FB3-455C-8660-97049BFC0668}"/>
    <cellStyle name="Currency 19 2 5 2 2 2" xfId="51741" xr:uid="{9A8452EE-A1A3-4696-8D33-93F8DC8FBBC5}"/>
    <cellStyle name="Currency 19 2 5 2 3" xfId="41275" xr:uid="{F501E151-56F6-48D5-A796-49FDA0C7563C}"/>
    <cellStyle name="Currency 19 2 5 3" xfId="24840" xr:uid="{72DE1C08-CD1C-4427-9E84-3F89763E43D6}"/>
    <cellStyle name="Currency 19 2 5 3 2" xfId="46509" xr:uid="{B379F892-298A-4B29-9FE5-355147909EB9}"/>
    <cellStyle name="Currency 19 2 5 4" xfId="36043" xr:uid="{6E1D216E-4EB2-4F0C-8A46-1B97F1E7537B}"/>
    <cellStyle name="Currency 19 2 6" xfId="15127" xr:uid="{E92BBB69-98D0-4881-B3D9-CBD7B222B544}"/>
    <cellStyle name="Currency 19 2 6 2" xfId="25593" xr:uid="{1664A7F9-5707-4620-A742-5F1783ADA321}"/>
    <cellStyle name="Currency 19 2 6 2 2" xfId="47262" xr:uid="{46D891CB-FA84-4AE8-86EF-B71D49033941}"/>
    <cellStyle name="Currency 19 2 6 3" xfId="36796" xr:uid="{72FC74D7-5359-43C3-B8EB-5A94D222E952}"/>
    <cellStyle name="Currency 19 2 7" xfId="20361" xr:uid="{CB720964-E385-4757-9F52-1495F334A962}"/>
    <cellStyle name="Currency 19 2 7 2" xfId="42030" xr:uid="{98EB2DD1-F4E4-4B5D-AB3A-5555030D7A4D}"/>
    <cellStyle name="Currency 19 2 8" xfId="31564" xr:uid="{A7FACE67-BBCF-4D82-8B6F-E4F2EAFE48C9}"/>
    <cellStyle name="Currency 19 3" xfId="13629" xr:uid="{A0C0020E-22D1-4CF6-96FA-6C7FE9AABBD9}"/>
    <cellStyle name="Currency 19 3 2" xfId="18861" xr:uid="{2E61A870-654D-47FA-A23E-ABD7445B3857}"/>
    <cellStyle name="Currency 19 3 2 2" xfId="29327" xr:uid="{AEFE89C0-66F7-4D36-A234-6636A1B5879E}"/>
    <cellStyle name="Currency 19 3 2 2 2" xfId="50996" xr:uid="{7928D013-4224-48A6-8216-C4C5725171F4}"/>
    <cellStyle name="Currency 19 3 2 3" xfId="40530" xr:uid="{35144D81-9113-43F8-8962-34F7697695F2}"/>
    <cellStyle name="Currency 19 3 3" xfId="24095" xr:uid="{ED5BA1D8-5CEB-4FB9-AF05-9658E298DB19}"/>
    <cellStyle name="Currency 19 3 3 2" xfId="45764" xr:uid="{AEF0EDCB-0EBD-4D0C-A898-742C43F11CF2}"/>
    <cellStyle name="Currency 19 3 4" xfId="35298" xr:uid="{D4BAD301-1EE0-442C-A077-05BE3BD75232}"/>
    <cellStyle name="Currency 19 4" xfId="30819" xr:uid="{3ABA10B1-D242-45C5-812B-67249F1695C3}"/>
    <cellStyle name="Currency 2" xfId="14" xr:uid="{00000000-0005-0000-0000-000087030000}"/>
    <cellStyle name="Currency 2 10" xfId="30450" xr:uid="{7294F006-FAB9-45AA-A47E-5B22EB4FB748}"/>
    <cellStyle name="Currency 2 2" xfId="25" xr:uid="{00000000-0005-0000-0000-000088030000}"/>
    <cellStyle name="Currency 2 2 10" xfId="30454" xr:uid="{098D9DEC-21FB-482F-BC1A-0A3E7FE3C5C2}"/>
    <cellStyle name="Currency 2 2 2" xfId="301" xr:uid="{00000000-0005-0000-0000-000089030000}"/>
    <cellStyle name="Currency 2 2 2 2" xfId="9192" xr:uid="{00000000-0005-0000-0000-00008A030000}"/>
    <cellStyle name="Currency 2 2 2 2 2" xfId="9941" xr:uid="{DBF72C53-D948-4756-A247-0D9C67A08A89}"/>
    <cellStyle name="Currency 2 2 2 2 2 2" xfId="11450" xr:uid="{D793F42C-C659-4E27-9430-42BFB00FACC5}"/>
    <cellStyle name="Currency 2 2 2 2 2 2 2" xfId="12944" xr:uid="{B21F20BF-2365-4FDF-9A3D-A585A7EA3FB7}"/>
    <cellStyle name="Currency 2 2 2 2 2 2 2 2" xfId="18180" xr:uid="{9D769B1C-49FD-4822-AD5A-9B81456CBCA6}"/>
    <cellStyle name="Currency 2 2 2 2 2 2 2 2 2" xfId="28646" xr:uid="{3C2E849D-F830-4086-80B0-9ED9D5A6D0FC}"/>
    <cellStyle name="Currency 2 2 2 2 2 2 2 2 2 2" xfId="50315" xr:uid="{4698E6D1-F0CA-44B7-AF4C-370AFDB51F49}"/>
    <cellStyle name="Currency 2 2 2 2 2 2 2 2 3" xfId="39849" xr:uid="{4C2BA9FA-A851-46D8-A3CF-8B09C7014DB4}"/>
    <cellStyle name="Currency 2 2 2 2 2 2 2 3" xfId="23414" xr:uid="{1C8891F7-C90F-401D-B71A-9DE2A40056FB}"/>
    <cellStyle name="Currency 2 2 2 2 2 2 2 3 2" xfId="45083" xr:uid="{7019B07F-10F9-4E72-98A3-6911FE93398C}"/>
    <cellStyle name="Currency 2 2 2 2 2 2 2 4" xfId="34617" xr:uid="{1D21AE3E-20DA-4686-9FFB-1DDA8B834964}"/>
    <cellStyle name="Currency 2 2 2 2 2 2 3" xfId="16686" xr:uid="{837C043C-6D87-4470-B645-89C4FB898BB2}"/>
    <cellStyle name="Currency 2 2 2 2 2 2 3 2" xfId="27152" xr:uid="{3829E273-ECDF-4808-A403-856D3CFE8F98}"/>
    <cellStyle name="Currency 2 2 2 2 2 2 3 2 2" xfId="48821" xr:uid="{146CDED7-6720-4EF9-9590-40530C91B875}"/>
    <cellStyle name="Currency 2 2 2 2 2 2 3 3" xfId="38355" xr:uid="{73A6282F-AED5-49FE-AE74-C3A245D628FE}"/>
    <cellStyle name="Currency 2 2 2 2 2 2 4" xfId="21920" xr:uid="{04D7E752-AA7E-483C-82F4-364CC3476D1A}"/>
    <cellStyle name="Currency 2 2 2 2 2 2 4 2" xfId="43589" xr:uid="{7EA0CFE9-3B66-4A1C-B903-9EB74D81DD2F}"/>
    <cellStyle name="Currency 2 2 2 2 2 2 5" xfId="33123" xr:uid="{EE30EAB3-5C1A-42E5-A759-017BA69E5705}"/>
    <cellStyle name="Currency 2 2 2 2 2 3" xfId="10703" xr:uid="{381FBE5A-9956-4E66-AE62-BE1853F4EEBC}"/>
    <cellStyle name="Currency 2 2 2 2 2 3 2" xfId="15939" xr:uid="{7A2E0962-FD07-4F03-BA3D-FC4F72A843F3}"/>
    <cellStyle name="Currency 2 2 2 2 2 3 2 2" xfId="26405" xr:uid="{13178FE0-CE78-471B-92B0-54C565D3B7F2}"/>
    <cellStyle name="Currency 2 2 2 2 2 3 2 2 2" xfId="48074" xr:uid="{C71B8772-AA14-40F4-8068-02DDA53E036F}"/>
    <cellStyle name="Currency 2 2 2 2 2 3 2 3" xfId="37608" xr:uid="{C735ACC1-2FC7-4851-AD60-BCC0C27ABF39}"/>
    <cellStyle name="Currency 2 2 2 2 2 3 3" xfId="21173" xr:uid="{8E2324A0-B174-495D-B204-BC46BC0C3E9A}"/>
    <cellStyle name="Currency 2 2 2 2 2 3 3 2" xfId="42842" xr:uid="{ECF744AB-6506-4787-AF2F-9870E6F779E9}"/>
    <cellStyle name="Currency 2 2 2 2 2 3 4" xfId="32376" xr:uid="{64FBA22A-A0ED-414C-888E-8B681F280E12}"/>
    <cellStyle name="Currency 2 2 2 2 2 4" xfId="12197" xr:uid="{39624C7C-3D91-46D3-BF34-CDEA3E5084D2}"/>
    <cellStyle name="Currency 2 2 2 2 2 4 2" xfId="17433" xr:uid="{DFC2A2CB-D7BA-483C-AA8B-89EB13B79A65}"/>
    <cellStyle name="Currency 2 2 2 2 2 4 2 2" xfId="27899" xr:uid="{7DFFC149-0B37-4FC9-8CED-6F95A8DCBEB3}"/>
    <cellStyle name="Currency 2 2 2 2 2 4 2 2 2" xfId="49568" xr:uid="{2CA06642-B04F-4F6F-83B9-70E928A9E82C}"/>
    <cellStyle name="Currency 2 2 2 2 2 4 2 3" xfId="39102" xr:uid="{A72A8EE0-C179-4F8F-AFC4-3040AAA73D37}"/>
    <cellStyle name="Currency 2 2 2 2 2 4 3" xfId="22667" xr:uid="{4730E6EC-50E3-4BFA-B514-8D54973198E7}"/>
    <cellStyle name="Currency 2 2 2 2 2 4 3 2" xfId="44336" xr:uid="{15DE78E8-DA77-4E45-AF49-1A564769F326}"/>
    <cellStyle name="Currency 2 2 2 2 2 4 4" xfId="33870" xr:uid="{68EAF42E-DCBD-4D1E-9718-78AF8F4CDAFB}"/>
    <cellStyle name="Currency 2 2 2 2 2 5" xfId="14440" xr:uid="{9A87EF2E-2209-4C78-A75F-037764C5CAF5}"/>
    <cellStyle name="Currency 2 2 2 2 2 5 2" xfId="19672" xr:uid="{A1A85BEB-617B-4161-A44E-F4A60CB2AEE6}"/>
    <cellStyle name="Currency 2 2 2 2 2 5 2 2" xfId="30138" xr:uid="{47E6ABC2-97B9-4AB5-8F80-ED707CC416CD}"/>
    <cellStyle name="Currency 2 2 2 2 2 5 2 2 2" xfId="51807" xr:uid="{ECE934A4-307C-4DFA-AFAF-3E551393D678}"/>
    <cellStyle name="Currency 2 2 2 2 2 5 2 3" xfId="41341" xr:uid="{4B2F95F1-4DE6-4685-82A2-93C602475A11}"/>
    <cellStyle name="Currency 2 2 2 2 2 5 3" xfId="24906" xr:uid="{1532539B-002A-45E7-BFCE-FB1C8ACC057D}"/>
    <cellStyle name="Currency 2 2 2 2 2 5 3 2" xfId="46575" xr:uid="{83262A84-0E05-4FB0-A16A-8DBF9584DE28}"/>
    <cellStyle name="Currency 2 2 2 2 2 5 4" xfId="36109" xr:uid="{16EE8B08-2810-47F2-8A5A-1BFD7F75EE41}"/>
    <cellStyle name="Currency 2 2 2 2 2 6" xfId="15193" xr:uid="{1AC9D44C-F999-4268-9EFF-11C2259212FD}"/>
    <cellStyle name="Currency 2 2 2 2 2 6 2" xfId="25659" xr:uid="{2C6C7276-D34B-478B-A0B9-6FAA921946BA}"/>
    <cellStyle name="Currency 2 2 2 2 2 6 2 2" xfId="47328" xr:uid="{57BF7130-8EF6-4ADD-B9A1-A0A08451544C}"/>
    <cellStyle name="Currency 2 2 2 2 2 6 3" xfId="36862" xr:uid="{28774CFA-3121-494B-8685-C8FED6EAA955}"/>
    <cellStyle name="Currency 2 2 2 2 2 7" xfId="20427" xr:uid="{B46AB2B6-F8A5-413A-BFAF-B213762F37DB}"/>
    <cellStyle name="Currency 2 2 2 2 2 7 2" xfId="42096" xr:uid="{26E29358-0CB2-465D-B2EB-3B61EF91DFC7}"/>
    <cellStyle name="Currency 2 2 2 2 2 8" xfId="31630" xr:uid="{9515D945-42AD-489A-8A70-84BD5E706148}"/>
    <cellStyle name="Currency 2 2 2 2 3" xfId="13695" xr:uid="{E28AB949-1C09-476C-8DC3-BBF71A7CD32F}"/>
    <cellStyle name="Currency 2 2 2 2 3 2" xfId="18927" xr:uid="{870F5907-8C3A-401F-99B7-929048FF091D}"/>
    <cellStyle name="Currency 2 2 2 2 3 2 2" xfId="29393" xr:uid="{2BDEEB5B-12A2-4272-A205-EED708F83659}"/>
    <cellStyle name="Currency 2 2 2 2 3 2 2 2" xfId="51062" xr:uid="{557A453A-721C-427F-825F-130CF525AC55}"/>
    <cellStyle name="Currency 2 2 2 2 3 2 3" xfId="40596" xr:uid="{289DA315-0694-43DA-A6FE-060E965A10E5}"/>
    <cellStyle name="Currency 2 2 2 2 3 3" xfId="24161" xr:uid="{CFF1F9DB-918B-4BC1-AA6A-5FFD601A91E3}"/>
    <cellStyle name="Currency 2 2 2 2 3 3 2" xfId="45830" xr:uid="{BA803AFD-79DF-4C4E-868F-817AF0D2BAF7}"/>
    <cellStyle name="Currency 2 2 2 2 3 4" xfId="35364" xr:uid="{724E0D3E-FC48-4413-AD60-632F7F5C8C96}"/>
    <cellStyle name="Currency 2 2 2 2 4" xfId="30885" xr:uid="{156DC01B-9132-4CDB-9010-412E9DD01BAC}"/>
    <cellStyle name="Currency 2 2 2 3" xfId="9567" xr:uid="{859C11D7-998E-4A96-9B48-95E800606223}"/>
    <cellStyle name="Currency 2 2 2 3 2" xfId="11076" xr:uid="{A4E652E9-5808-4914-AD67-012885E44017}"/>
    <cellStyle name="Currency 2 2 2 3 2 2" xfId="12570" xr:uid="{ABB2A353-F695-4EC7-89A4-52A546A65129}"/>
    <cellStyle name="Currency 2 2 2 3 2 2 2" xfId="17806" xr:uid="{C319939A-204E-47DF-9194-0A9B226BA50C}"/>
    <cellStyle name="Currency 2 2 2 3 2 2 2 2" xfId="28272" xr:uid="{0FB81B2F-CD5A-4558-B50C-0C406FC3A3B8}"/>
    <cellStyle name="Currency 2 2 2 3 2 2 2 2 2" xfId="49941" xr:uid="{B44F7C05-8FEC-4592-B2FF-90D29A070772}"/>
    <cellStyle name="Currency 2 2 2 3 2 2 2 3" xfId="39475" xr:uid="{FCD4DE10-230A-455D-8650-7FFA31CE37F0}"/>
    <cellStyle name="Currency 2 2 2 3 2 2 3" xfId="23040" xr:uid="{99CE8B4B-FF66-44C0-B77C-BF947E45A916}"/>
    <cellStyle name="Currency 2 2 2 3 2 2 3 2" xfId="44709" xr:uid="{CB61E12F-1590-4F5C-930B-8726C0A8F3AB}"/>
    <cellStyle name="Currency 2 2 2 3 2 2 4" xfId="34243" xr:uid="{BFCACF8D-06BE-48AF-A442-DD01CCF6448F}"/>
    <cellStyle name="Currency 2 2 2 3 2 3" xfId="16312" xr:uid="{E6FCD213-863E-4E90-88E7-A4AD157B5B51}"/>
    <cellStyle name="Currency 2 2 2 3 2 3 2" xfId="26778" xr:uid="{A0E83EF5-8566-4632-8475-C39C59D3512B}"/>
    <cellStyle name="Currency 2 2 2 3 2 3 2 2" xfId="48447" xr:uid="{757F7545-19BB-4E23-B471-32EA8378DB5E}"/>
    <cellStyle name="Currency 2 2 2 3 2 3 3" xfId="37981" xr:uid="{F9EAC4C5-AE21-441D-91F2-1FB9ED43B162}"/>
    <cellStyle name="Currency 2 2 2 3 2 4" xfId="21546" xr:uid="{59C1E96B-6EBF-481C-8AD4-B1B99F1CE2C1}"/>
    <cellStyle name="Currency 2 2 2 3 2 4 2" xfId="43215" xr:uid="{C2C95116-E80B-4C05-B60C-25060676FA26}"/>
    <cellStyle name="Currency 2 2 2 3 2 5" xfId="32749" xr:uid="{F5769F5C-1EDF-4318-9913-C6D2C6A53FE7}"/>
    <cellStyle name="Currency 2 2 2 3 3" xfId="10329" xr:uid="{54590951-B447-46DF-AB7A-B06EE9A451E2}"/>
    <cellStyle name="Currency 2 2 2 3 3 2" xfId="15565" xr:uid="{A06B2259-AD80-4145-84FF-193C0E3BB777}"/>
    <cellStyle name="Currency 2 2 2 3 3 2 2" xfId="26031" xr:uid="{EA5D7C59-D89D-477B-B92A-4732D4879BBB}"/>
    <cellStyle name="Currency 2 2 2 3 3 2 2 2" xfId="47700" xr:uid="{BB036C2F-5619-4F95-B772-0E806A13800D}"/>
    <cellStyle name="Currency 2 2 2 3 3 2 3" xfId="37234" xr:uid="{AF2D5B1D-39ED-46CB-8B49-0AC7A7ECF17A}"/>
    <cellStyle name="Currency 2 2 2 3 3 3" xfId="20799" xr:uid="{764A96BB-FF40-4694-A72B-B126C8061F59}"/>
    <cellStyle name="Currency 2 2 2 3 3 3 2" xfId="42468" xr:uid="{E7968D80-8A1C-40E9-90D5-F7F7B481C629}"/>
    <cellStyle name="Currency 2 2 2 3 3 4" xfId="32002" xr:uid="{0FA86B1F-C08D-471A-8B21-70DDAE94FA2E}"/>
    <cellStyle name="Currency 2 2 2 3 4" xfId="11823" xr:uid="{4D18B944-3772-4970-8CE0-B1CE3C036012}"/>
    <cellStyle name="Currency 2 2 2 3 4 2" xfId="17059" xr:uid="{92A0D328-DF38-480A-9956-FCA2499DDD48}"/>
    <cellStyle name="Currency 2 2 2 3 4 2 2" xfId="27525" xr:uid="{CFA2C6F5-3EF8-4367-91AD-C8FA1F2EB8E5}"/>
    <cellStyle name="Currency 2 2 2 3 4 2 2 2" xfId="49194" xr:uid="{446ACFC7-5A13-4BEC-9416-4A68B625F580}"/>
    <cellStyle name="Currency 2 2 2 3 4 2 3" xfId="38728" xr:uid="{11FBE9E1-4708-47C9-8C86-0E02719F606E}"/>
    <cellStyle name="Currency 2 2 2 3 4 3" xfId="22293" xr:uid="{AA852913-53DA-43CF-B15B-4CEF3D4ED17D}"/>
    <cellStyle name="Currency 2 2 2 3 4 3 2" xfId="43962" xr:uid="{EC4426A3-6398-4247-9046-FF9EA2F420E3}"/>
    <cellStyle name="Currency 2 2 2 3 4 4" xfId="33496" xr:uid="{8E11F0F1-923C-462F-9000-4DF8E50BC511}"/>
    <cellStyle name="Currency 2 2 2 3 5" xfId="14066" xr:uid="{BE1F9B76-702D-47F6-BB37-E453BAFF2895}"/>
    <cellStyle name="Currency 2 2 2 3 5 2" xfId="19298" xr:uid="{BF50F20B-1659-4093-A2D4-ECF22923E484}"/>
    <cellStyle name="Currency 2 2 2 3 5 2 2" xfId="29764" xr:uid="{6FE67E8E-1AC9-4429-A637-FC07ADEC30EA}"/>
    <cellStyle name="Currency 2 2 2 3 5 2 2 2" xfId="51433" xr:uid="{C856C507-950F-49D6-91C5-D18940519F0A}"/>
    <cellStyle name="Currency 2 2 2 3 5 2 3" xfId="40967" xr:uid="{5B6E592A-6515-4470-8EB4-E3874D7A571C}"/>
    <cellStyle name="Currency 2 2 2 3 5 3" xfId="24532" xr:uid="{B4ABD330-5510-4CD1-AE82-DBB510332A37}"/>
    <cellStyle name="Currency 2 2 2 3 5 3 2" xfId="46201" xr:uid="{BC26468A-CC78-4FFA-A391-425CC12B4A2C}"/>
    <cellStyle name="Currency 2 2 2 3 5 4" xfId="35735" xr:uid="{9D31775E-77F6-43F3-BBF3-50A284ADF6E1}"/>
    <cellStyle name="Currency 2 2 2 3 6" xfId="14819" xr:uid="{7538B601-7D95-4490-A9CC-7BDAE6923F56}"/>
    <cellStyle name="Currency 2 2 2 3 6 2" xfId="25285" xr:uid="{8F40D66F-C16E-4D14-BE35-31EC914988B1}"/>
    <cellStyle name="Currency 2 2 2 3 6 2 2" xfId="46954" xr:uid="{93557B49-6006-4C37-BE79-B93778344EED}"/>
    <cellStyle name="Currency 2 2 2 3 6 3" xfId="36488" xr:uid="{D15574FB-07C7-46A3-B420-8DFC6B1AA2E1}"/>
    <cellStyle name="Currency 2 2 2 3 7" xfId="20053" xr:uid="{F4D6D13A-4CB0-4DF0-B007-645673E26D09}"/>
    <cellStyle name="Currency 2 2 2 3 7 2" xfId="41722" xr:uid="{CCC1D6AC-73FA-4E96-A08D-9D0D5CC76BA2}"/>
    <cellStyle name="Currency 2 2 2 3 8" xfId="31256" xr:uid="{E6F5A6C6-6FAA-4642-AABD-87DA03470E69}"/>
    <cellStyle name="Currency 2 2 2 4" xfId="13324" xr:uid="{06B25E39-3E9E-486F-ACA1-1C97F90293E5}"/>
    <cellStyle name="Currency 2 2 2 4 2" xfId="18556" xr:uid="{A3987A0A-D7A5-4F72-8455-CAF0EAE675EC}"/>
    <cellStyle name="Currency 2 2 2 4 2 2" xfId="29022" xr:uid="{305078BE-04DC-4CB5-A73B-551BB0F3AE46}"/>
    <cellStyle name="Currency 2 2 2 4 2 2 2" xfId="50691" xr:uid="{DFCDFFC6-9818-4144-9318-287CB024AB6F}"/>
    <cellStyle name="Currency 2 2 2 4 2 3" xfId="40225" xr:uid="{99BE95C6-947F-46BC-89E6-B9E52B20E9A2}"/>
    <cellStyle name="Currency 2 2 2 4 3" xfId="23790" xr:uid="{342DF927-E00D-452C-BA94-8004A42AA576}"/>
    <cellStyle name="Currency 2 2 2 4 3 2" xfId="45459" xr:uid="{97BF74FF-3F48-4724-8767-A7C0934F0042}"/>
    <cellStyle name="Currency 2 2 2 4 4" xfId="34993" xr:uid="{A42E19E8-F5FA-46D0-A341-A7C16755F828}"/>
    <cellStyle name="Currency 2 2 2 5" xfId="30514" xr:uid="{D9DCF973-CEAD-4088-970F-05F11B483257}"/>
    <cellStyle name="Currency 2 2 3" xfId="612" xr:uid="{00000000-0005-0000-0000-00008B030000}"/>
    <cellStyle name="Currency 2 2 3 2" xfId="9366" xr:uid="{00000000-0005-0000-0000-00008C030000}"/>
    <cellStyle name="Currency 2 2 3 2 2" xfId="10115" xr:uid="{AC29A5FC-5026-4920-BC94-51E602B39471}"/>
    <cellStyle name="Currency 2 2 3 2 2 2" xfId="11624" xr:uid="{0EE31BE0-F294-4C28-B015-26A26AE4065D}"/>
    <cellStyle name="Currency 2 2 3 2 2 2 2" xfId="13118" xr:uid="{2CE1F430-3010-4D61-932E-32E9FC82A750}"/>
    <cellStyle name="Currency 2 2 3 2 2 2 2 2" xfId="18354" xr:uid="{B24E9B89-9ABB-4B25-9024-95E0D34080B1}"/>
    <cellStyle name="Currency 2 2 3 2 2 2 2 2 2" xfId="28820" xr:uid="{3DFEEBB7-9529-416B-A35F-F40C4EE77402}"/>
    <cellStyle name="Currency 2 2 3 2 2 2 2 2 2 2" xfId="50489" xr:uid="{1EA535BA-BD78-4894-B0E0-6DCB3DEE80F4}"/>
    <cellStyle name="Currency 2 2 3 2 2 2 2 2 3" xfId="40023" xr:uid="{4C30B51A-BBF0-4F74-8A7F-A977497BDA4D}"/>
    <cellStyle name="Currency 2 2 3 2 2 2 2 3" xfId="23588" xr:uid="{A2D7917E-994E-4EB9-8E26-1249C63F2595}"/>
    <cellStyle name="Currency 2 2 3 2 2 2 2 3 2" xfId="45257" xr:uid="{EA03AD6B-3C92-4780-8FF9-D301DB0400BF}"/>
    <cellStyle name="Currency 2 2 3 2 2 2 2 4" xfId="34791" xr:uid="{9B9BFD6F-5617-4A4F-A0B4-A44B24323256}"/>
    <cellStyle name="Currency 2 2 3 2 2 2 3" xfId="16860" xr:uid="{C0FC9601-98A1-4B2F-9D10-C27F135E494F}"/>
    <cellStyle name="Currency 2 2 3 2 2 2 3 2" xfId="27326" xr:uid="{F30DC3BF-6DBC-4920-8B69-DA0AF4470123}"/>
    <cellStyle name="Currency 2 2 3 2 2 2 3 2 2" xfId="48995" xr:uid="{E63131C4-8E15-44D1-884B-E0C9DBEDA73E}"/>
    <cellStyle name="Currency 2 2 3 2 2 2 3 3" xfId="38529" xr:uid="{B4BCCAF4-A0C9-4196-9E42-5D2C9BA57B35}"/>
    <cellStyle name="Currency 2 2 3 2 2 2 4" xfId="22094" xr:uid="{4611E653-C496-4F56-A210-4F5CC989BF9A}"/>
    <cellStyle name="Currency 2 2 3 2 2 2 4 2" xfId="43763" xr:uid="{72356AF3-BB63-448D-9AD2-C414CC0C5721}"/>
    <cellStyle name="Currency 2 2 3 2 2 2 5" xfId="33297" xr:uid="{B360C13F-0044-4D2B-ABF8-1DA26DF211A5}"/>
    <cellStyle name="Currency 2 2 3 2 2 3" xfId="10877" xr:uid="{787CDE36-B0BA-4EE4-89A9-741E5A4D673A}"/>
    <cellStyle name="Currency 2 2 3 2 2 3 2" xfId="16113" xr:uid="{71C09FA0-8515-4B7E-9218-D131CA33A3B2}"/>
    <cellStyle name="Currency 2 2 3 2 2 3 2 2" xfId="26579" xr:uid="{2397DE7F-296F-43B2-A314-AA1913FA4BFD}"/>
    <cellStyle name="Currency 2 2 3 2 2 3 2 2 2" xfId="48248" xr:uid="{E2187269-88BE-4433-9B3A-F823A2036393}"/>
    <cellStyle name="Currency 2 2 3 2 2 3 2 3" xfId="37782" xr:uid="{3FABCE5B-4944-4EC5-A2B1-A9B8A8D91EA4}"/>
    <cellStyle name="Currency 2 2 3 2 2 3 3" xfId="21347" xr:uid="{50DE7B81-CB66-430D-AE1B-A738CE7D1CAD}"/>
    <cellStyle name="Currency 2 2 3 2 2 3 3 2" xfId="43016" xr:uid="{46B729AF-DA81-4E6D-8735-9B8D29685E7B}"/>
    <cellStyle name="Currency 2 2 3 2 2 3 4" xfId="32550" xr:uid="{91F0E2F1-C028-435C-A60F-3D4ED5D0A519}"/>
    <cellStyle name="Currency 2 2 3 2 2 4" xfId="12371" xr:uid="{715B1487-7CD5-4FBF-B48E-457BAB10EA04}"/>
    <cellStyle name="Currency 2 2 3 2 2 4 2" xfId="17607" xr:uid="{27470F24-AC01-4611-81F6-1C5444DD8495}"/>
    <cellStyle name="Currency 2 2 3 2 2 4 2 2" xfId="28073" xr:uid="{092BCCD4-E639-40E1-9B4B-C79BACD59F78}"/>
    <cellStyle name="Currency 2 2 3 2 2 4 2 2 2" xfId="49742" xr:uid="{25DB0163-7ED2-43EC-8532-9CDD62725638}"/>
    <cellStyle name="Currency 2 2 3 2 2 4 2 3" xfId="39276" xr:uid="{7E322FDE-583B-409C-9A7A-0C6234E77D30}"/>
    <cellStyle name="Currency 2 2 3 2 2 4 3" xfId="22841" xr:uid="{70F1BB64-547B-4151-B5D2-A9F3A5E152AA}"/>
    <cellStyle name="Currency 2 2 3 2 2 4 3 2" xfId="44510" xr:uid="{1E5C7499-F116-4955-B1AD-A59AC335A345}"/>
    <cellStyle name="Currency 2 2 3 2 2 4 4" xfId="34044" xr:uid="{7D39F240-FB56-4FB8-80C9-4DCCA51D88A9}"/>
    <cellStyle name="Currency 2 2 3 2 2 5" xfId="14614" xr:uid="{D60AEE06-07ED-4D87-BC29-F1A5CB052E92}"/>
    <cellStyle name="Currency 2 2 3 2 2 5 2" xfId="19846" xr:uid="{49D7CC8B-F3A1-4BB4-9F5C-7A016FF85E1C}"/>
    <cellStyle name="Currency 2 2 3 2 2 5 2 2" xfId="30312" xr:uid="{8794DAA6-B3DE-4D47-A465-D2E579C93920}"/>
    <cellStyle name="Currency 2 2 3 2 2 5 2 2 2" xfId="51981" xr:uid="{352DA625-29BA-43CD-81CF-CFCCA5753B50}"/>
    <cellStyle name="Currency 2 2 3 2 2 5 2 3" xfId="41515" xr:uid="{868D7252-3546-4B39-B3AA-9532C3B7BDBF}"/>
    <cellStyle name="Currency 2 2 3 2 2 5 3" xfId="25080" xr:uid="{DD2A3BC7-B8BB-4466-896E-360975AF89B9}"/>
    <cellStyle name="Currency 2 2 3 2 2 5 3 2" xfId="46749" xr:uid="{84675012-191E-485F-8B00-B0C7E8D321FB}"/>
    <cellStyle name="Currency 2 2 3 2 2 5 4" xfId="36283" xr:uid="{3A14F778-35E2-4798-ABC1-36F42EDAFE93}"/>
    <cellStyle name="Currency 2 2 3 2 2 6" xfId="15367" xr:uid="{F41AC8A4-8B8E-403E-97C3-B5428F0BCA3E}"/>
    <cellStyle name="Currency 2 2 3 2 2 6 2" xfId="25833" xr:uid="{3AF91C14-26BC-4213-AAA4-B5386520E2E0}"/>
    <cellStyle name="Currency 2 2 3 2 2 6 2 2" xfId="47502" xr:uid="{90765973-7D25-4D51-BB79-CCD4C04BAB57}"/>
    <cellStyle name="Currency 2 2 3 2 2 6 3" xfId="37036" xr:uid="{D56797D6-9E81-4E2E-BBE4-4876A1298C21}"/>
    <cellStyle name="Currency 2 2 3 2 2 7" xfId="20601" xr:uid="{ACA08629-F7EF-48CD-827E-DB383A395C87}"/>
    <cellStyle name="Currency 2 2 3 2 2 7 2" xfId="42270" xr:uid="{D070BF58-7EF3-4017-AF3C-589EE50974FF}"/>
    <cellStyle name="Currency 2 2 3 2 2 8" xfId="31804" xr:uid="{F4BE7BBD-F2FE-47B4-BF23-0D088776339A}"/>
    <cellStyle name="Currency 2 2 3 2 3" xfId="13869" xr:uid="{6CE9236A-0BC6-406F-BEFB-ECFFB70F118C}"/>
    <cellStyle name="Currency 2 2 3 2 3 2" xfId="19101" xr:uid="{FE912E8A-C229-4DB4-A41A-C54DE6469159}"/>
    <cellStyle name="Currency 2 2 3 2 3 2 2" xfId="29567" xr:uid="{BAC81514-77EE-4809-9C4D-3ECE21BD8351}"/>
    <cellStyle name="Currency 2 2 3 2 3 2 2 2" xfId="51236" xr:uid="{41F41F04-7F7A-4352-BB52-0A68C71EA98A}"/>
    <cellStyle name="Currency 2 2 3 2 3 2 3" xfId="40770" xr:uid="{A54A99E0-5678-43AF-8E80-4BC3EBA4D45E}"/>
    <cellStyle name="Currency 2 2 3 2 3 3" xfId="24335" xr:uid="{7F798FB9-1E92-4664-BA62-2A044743EF4E}"/>
    <cellStyle name="Currency 2 2 3 2 3 3 2" xfId="46004" xr:uid="{4EFC8566-887C-4350-AAD8-0134064D02D0}"/>
    <cellStyle name="Currency 2 2 3 2 3 4" xfId="35538" xr:uid="{CE84C383-3001-4681-92FD-C640FDED8D2A}"/>
    <cellStyle name="Currency 2 2 3 2 4" xfId="31059" xr:uid="{4549A9A1-3DBA-4007-B420-F7DB044B9653}"/>
    <cellStyle name="Currency 2 2 3 3" xfId="9741" xr:uid="{2FA1F41D-114A-46AC-8451-3A5DDAEFCD8A}"/>
    <cellStyle name="Currency 2 2 3 3 2" xfId="11250" xr:uid="{CCDE01DB-CEFE-427D-B5C3-2E60B879A84B}"/>
    <cellStyle name="Currency 2 2 3 3 2 2" xfId="12744" xr:uid="{4A65562E-0003-4D96-B72E-AFB4648A271C}"/>
    <cellStyle name="Currency 2 2 3 3 2 2 2" xfId="17980" xr:uid="{93B403F4-F150-4BA2-BE33-0A2A5F528468}"/>
    <cellStyle name="Currency 2 2 3 3 2 2 2 2" xfId="28446" xr:uid="{C0C29C85-1B25-4DD0-AC81-9B6B66B3665F}"/>
    <cellStyle name="Currency 2 2 3 3 2 2 2 2 2" xfId="50115" xr:uid="{E91A8A1B-D714-4F74-9676-5E8F44783584}"/>
    <cellStyle name="Currency 2 2 3 3 2 2 2 3" xfId="39649" xr:uid="{A5B39923-5DC5-4601-9224-A9BD54F7DFB3}"/>
    <cellStyle name="Currency 2 2 3 3 2 2 3" xfId="23214" xr:uid="{87DEB4F0-374C-4529-B420-211398046C68}"/>
    <cellStyle name="Currency 2 2 3 3 2 2 3 2" xfId="44883" xr:uid="{E2EF6ABF-A139-442F-A3AF-A7FDB97698CC}"/>
    <cellStyle name="Currency 2 2 3 3 2 2 4" xfId="34417" xr:uid="{4E6557B7-97DF-4928-BD28-E498F6E35762}"/>
    <cellStyle name="Currency 2 2 3 3 2 3" xfId="16486" xr:uid="{50D7E830-A3E1-4F25-AED4-D2CE40C337B0}"/>
    <cellStyle name="Currency 2 2 3 3 2 3 2" xfId="26952" xr:uid="{24FE092D-9E38-4CDA-8653-EE70D25242A2}"/>
    <cellStyle name="Currency 2 2 3 3 2 3 2 2" xfId="48621" xr:uid="{54452D54-716F-413D-888C-0BCFC58DC7BE}"/>
    <cellStyle name="Currency 2 2 3 3 2 3 3" xfId="38155" xr:uid="{ECA5B997-DD2F-4BB4-BCB6-0F872106D85E}"/>
    <cellStyle name="Currency 2 2 3 3 2 4" xfId="21720" xr:uid="{2D35531B-8612-47E5-A160-1CF6AFD92B41}"/>
    <cellStyle name="Currency 2 2 3 3 2 4 2" xfId="43389" xr:uid="{25D1CB42-EA36-4A61-AA4F-AACDFB04B38B}"/>
    <cellStyle name="Currency 2 2 3 3 2 5" xfId="32923" xr:uid="{E6C9A33E-E105-4E41-8597-449469FA559C}"/>
    <cellStyle name="Currency 2 2 3 3 3" xfId="10503" xr:uid="{E391FBB5-13C0-47E6-A644-84795DD92CF3}"/>
    <cellStyle name="Currency 2 2 3 3 3 2" xfId="15739" xr:uid="{401A8325-652E-478B-A920-F9157D616139}"/>
    <cellStyle name="Currency 2 2 3 3 3 2 2" xfId="26205" xr:uid="{E5CB73E7-BE1C-4257-BEB3-850B9B7CCC82}"/>
    <cellStyle name="Currency 2 2 3 3 3 2 2 2" xfId="47874" xr:uid="{3148EF61-2FDA-4686-AC01-C27BD9F69D7D}"/>
    <cellStyle name="Currency 2 2 3 3 3 2 3" xfId="37408" xr:uid="{FCD84A49-6690-482B-A668-C24FCF729B40}"/>
    <cellStyle name="Currency 2 2 3 3 3 3" xfId="20973" xr:uid="{31B90A13-3738-4EE9-8018-E57E5C6D33FD}"/>
    <cellStyle name="Currency 2 2 3 3 3 3 2" xfId="42642" xr:uid="{EA70F5A3-DEB2-4BD8-A21E-3A508E787B25}"/>
    <cellStyle name="Currency 2 2 3 3 3 4" xfId="32176" xr:uid="{1F963D63-84DD-4BFF-B063-52B62A5DD369}"/>
    <cellStyle name="Currency 2 2 3 3 4" xfId="11997" xr:uid="{91AEE195-9C1F-4445-983B-1B1199F89B5D}"/>
    <cellStyle name="Currency 2 2 3 3 4 2" xfId="17233" xr:uid="{AB0A5E35-3ABD-4691-8003-963B4C1D550D}"/>
    <cellStyle name="Currency 2 2 3 3 4 2 2" xfId="27699" xr:uid="{85C50D08-2364-462F-BFDF-50E74DF1BD81}"/>
    <cellStyle name="Currency 2 2 3 3 4 2 2 2" xfId="49368" xr:uid="{0FA66B21-8750-4665-A85E-A8AD4FC816F3}"/>
    <cellStyle name="Currency 2 2 3 3 4 2 3" xfId="38902" xr:uid="{5946CCDB-3FED-462A-B7E1-CAA27ACB3155}"/>
    <cellStyle name="Currency 2 2 3 3 4 3" xfId="22467" xr:uid="{DEF85A50-589D-471C-8AF3-765662DA68B2}"/>
    <cellStyle name="Currency 2 2 3 3 4 3 2" xfId="44136" xr:uid="{B5697B46-22F4-4297-8A59-1016A87AC1FD}"/>
    <cellStyle name="Currency 2 2 3 3 4 4" xfId="33670" xr:uid="{0EE2CB51-856D-485A-A974-0226D29E9E07}"/>
    <cellStyle name="Currency 2 2 3 3 5" xfId="14240" xr:uid="{FAEC2D75-012B-4D7F-88DF-5F5CD889CBCE}"/>
    <cellStyle name="Currency 2 2 3 3 5 2" xfId="19472" xr:uid="{DDC9A485-ED2F-4DA6-B05A-0A4E49C8A723}"/>
    <cellStyle name="Currency 2 2 3 3 5 2 2" xfId="29938" xr:uid="{5831314E-E4B1-4793-B0EF-45F6F96B18FA}"/>
    <cellStyle name="Currency 2 2 3 3 5 2 2 2" xfId="51607" xr:uid="{7F4BE845-663A-4F3F-91DA-B657DABF489A}"/>
    <cellStyle name="Currency 2 2 3 3 5 2 3" xfId="41141" xr:uid="{B6BEDC55-F744-4821-8627-D8D27DA14D25}"/>
    <cellStyle name="Currency 2 2 3 3 5 3" xfId="24706" xr:uid="{26E221C0-0230-40E6-948C-80B11EB37561}"/>
    <cellStyle name="Currency 2 2 3 3 5 3 2" xfId="46375" xr:uid="{832E6A6A-D2B8-4DBD-A248-A836F4F36512}"/>
    <cellStyle name="Currency 2 2 3 3 5 4" xfId="35909" xr:uid="{39F0098D-2338-4156-88CA-FE62E48BA22F}"/>
    <cellStyle name="Currency 2 2 3 3 6" xfId="14993" xr:uid="{7E666196-1DDF-40A1-A268-EF3656BB8FB8}"/>
    <cellStyle name="Currency 2 2 3 3 6 2" xfId="25459" xr:uid="{C0A17D66-24AF-441E-812A-EEE3A8CA4D57}"/>
    <cellStyle name="Currency 2 2 3 3 6 2 2" xfId="47128" xr:uid="{ECBAA416-8C99-4412-AD1F-F6F4C5FA0ED7}"/>
    <cellStyle name="Currency 2 2 3 3 6 3" xfId="36662" xr:uid="{ACDC1CC9-D5D4-4BE0-8092-7A3200B0274E}"/>
    <cellStyle name="Currency 2 2 3 3 7" xfId="20227" xr:uid="{90C1ADC0-6EB4-4F17-B8CB-80DA9D54CA19}"/>
    <cellStyle name="Currency 2 2 3 3 7 2" xfId="41896" xr:uid="{D4EF3159-479B-4385-9BF3-7928242CFD84}"/>
    <cellStyle name="Currency 2 2 3 3 8" xfId="31430" xr:uid="{926E51E5-29AC-4507-90DC-E51C0FE80E73}"/>
    <cellStyle name="Currency 2 2 3 4" xfId="13498" xr:uid="{27BBAA2D-B438-4359-B1DA-D35E725D65D2}"/>
    <cellStyle name="Currency 2 2 3 4 2" xfId="18730" xr:uid="{65744FF0-945F-4809-BAB0-81DEEE30BBEB}"/>
    <cellStyle name="Currency 2 2 3 4 2 2" xfId="29196" xr:uid="{8A9F5366-782F-4E15-8045-D5409E8A7B0F}"/>
    <cellStyle name="Currency 2 2 3 4 2 2 2" xfId="50865" xr:uid="{7CBF9115-E83D-48FF-9BA1-592B1D8B1A26}"/>
    <cellStyle name="Currency 2 2 3 4 2 3" xfId="40399" xr:uid="{BB30212B-1059-4D2D-A156-7E5E40F8080D}"/>
    <cellStyle name="Currency 2 2 3 4 3" xfId="23964" xr:uid="{AF1B1F67-A74B-4393-82CC-4FDDBD3EF42B}"/>
    <cellStyle name="Currency 2 2 3 4 3 2" xfId="45633" xr:uid="{2A93F017-836C-4C1A-BEDA-01665DB21DD0}"/>
    <cellStyle name="Currency 2 2 3 4 4" xfId="35167" xr:uid="{FDA92714-03F5-4F49-9704-1A2171D8DA47}"/>
    <cellStyle name="Currency 2 2 3 5" xfId="30688" xr:uid="{DC716908-DAA4-46FB-801C-92C1A2322B77}"/>
    <cellStyle name="Currency 2 2 4" xfId="2932" xr:uid="{00000000-0005-0000-0000-00008D030000}"/>
    <cellStyle name="Currency 2 2 4 2" xfId="9469" xr:uid="{00000000-0005-0000-0000-00008E030000}"/>
    <cellStyle name="Currency 2 2 4 2 2" xfId="10218" xr:uid="{7696D3F5-DC46-4285-935C-CAD022E65FC9}"/>
    <cellStyle name="Currency 2 2 4 2 2 2" xfId="11727" xr:uid="{0AA0F45B-74F7-4D9A-B2A7-9667CA684FED}"/>
    <cellStyle name="Currency 2 2 4 2 2 2 2" xfId="13221" xr:uid="{0EEDA519-F4FE-4D35-ABC3-31539A4A10DD}"/>
    <cellStyle name="Currency 2 2 4 2 2 2 2 2" xfId="18457" xr:uid="{AFF7D7D7-F63B-411F-969C-6D53874FFADC}"/>
    <cellStyle name="Currency 2 2 4 2 2 2 2 2 2" xfId="28923" xr:uid="{84298AA9-DA9C-4E49-BDF5-844983EFE209}"/>
    <cellStyle name="Currency 2 2 4 2 2 2 2 2 2 2" xfId="50592" xr:uid="{74D57B36-40A7-42C8-AAE9-D282E77EBC8D}"/>
    <cellStyle name="Currency 2 2 4 2 2 2 2 2 3" xfId="40126" xr:uid="{1BC08EEF-D8CE-401A-B117-98333312E12E}"/>
    <cellStyle name="Currency 2 2 4 2 2 2 2 3" xfId="23691" xr:uid="{7A68E089-02E2-4F3D-A891-0A131486D1D9}"/>
    <cellStyle name="Currency 2 2 4 2 2 2 2 3 2" xfId="45360" xr:uid="{18CAB524-BE35-46FE-A765-ADD6901F2439}"/>
    <cellStyle name="Currency 2 2 4 2 2 2 2 4" xfId="34894" xr:uid="{87C536EF-B2E1-4650-A393-CE822386E375}"/>
    <cellStyle name="Currency 2 2 4 2 2 2 3" xfId="16963" xr:uid="{BFB493C2-75CD-4BFD-B2AF-E849106DBE9C}"/>
    <cellStyle name="Currency 2 2 4 2 2 2 3 2" xfId="27429" xr:uid="{E052C12E-290F-45E9-A7FF-1BE183BA6E42}"/>
    <cellStyle name="Currency 2 2 4 2 2 2 3 2 2" xfId="49098" xr:uid="{BBDE254C-43E0-4309-AABC-080748F7CACC}"/>
    <cellStyle name="Currency 2 2 4 2 2 2 3 3" xfId="38632" xr:uid="{672E86E6-2536-43C6-998C-C752D5FCF7E4}"/>
    <cellStyle name="Currency 2 2 4 2 2 2 4" xfId="22197" xr:uid="{01761AB5-5C23-41CB-BFBD-CA3CA5F9B4A5}"/>
    <cellStyle name="Currency 2 2 4 2 2 2 4 2" xfId="43866" xr:uid="{94D03CDD-08FE-4F25-81CD-5E698BFDA036}"/>
    <cellStyle name="Currency 2 2 4 2 2 2 5" xfId="33400" xr:uid="{0A674809-B63E-4851-9DC5-1E11C989A07F}"/>
    <cellStyle name="Currency 2 2 4 2 2 3" xfId="10980" xr:uid="{3820077A-BFB0-435D-B15C-51B95CFFB346}"/>
    <cellStyle name="Currency 2 2 4 2 2 3 2" xfId="16216" xr:uid="{C782EC32-275B-4303-8179-24E4F2C017DE}"/>
    <cellStyle name="Currency 2 2 4 2 2 3 2 2" xfId="26682" xr:uid="{1B63DF5F-8AD7-4AFE-B4D4-852B129AA82E}"/>
    <cellStyle name="Currency 2 2 4 2 2 3 2 2 2" xfId="48351" xr:uid="{41A0A304-969F-49C3-AA41-38DA2C1EAEE3}"/>
    <cellStyle name="Currency 2 2 4 2 2 3 2 3" xfId="37885" xr:uid="{AF2C4316-E0BF-4E40-8A18-CFCCA7D8EAD5}"/>
    <cellStyle name="Currency 2 2 4 2 2 3 3" xfId="21450" xr:uid="{D6305A4D-A930-4B6C-948A-1AA92216FCDD}"/>
    <cellStyle name="Currency 2 2 4 2 2 3 3 2" xfId="43119" xr:uid="{402B8E00-6DAF-4E08-AE26-B7F9EC69108C}"/>
    <cellStyle name="Currency 2 2 4 2 2 3 4" xfId="32653" xr:uid="{BB3CEFD8-7A7C-4D8B-B742-856E4D687459}"/>
    <cellStyle name="Currency 2 2 4 2 2 4" xfId="12474" xr:uid="{82817BF2-CD44-4C27-98AF-7141037D0BD2}"/>
    <cellStyle name="Currency 2 2 4 2 2 4 2" xfId="17710" xr:uid="{41808D92-A460-4322-ACC7-58F8C73A10A3}"/>
    <cellStyle name="Currency 2 2 4 2 2 4 2 2" xfId="28176" xr:uid="{D0A8509E-05E4-4706-AA4D-118B606636C3}"/>
    <cellStyle name="Currency 2 2 4 2 2 4 2 2 2" xfId="49845" xr:uid="{E7764840-03BE-4546-985C-C56F6E434D06}"/>
    <cellStyle name="Currency 2 2 4 2 2 4 2 3" xfId="39379" xr:uid="{1A6FE88E-2902-44AA-A182-0E65D9263B6D}"/>
    <cellStyle name="Currency 2 2 4 2 2 4 3" xfId="22944" xr:uid="{695856E6-642F-4BB2-A733-0559B40EE653}"/>
    <cellStyle name="Currency 2 2 4 2 2 4 3 2" xfId="44613" xr:uid="{8626684C-75C4-4828-9CBC-608FF1E8FF07}"/>
    <cellStyle name="Currency 2 2 4 2 2 4 4" xfId="34147" xr:uid="{8C68723D-246A-43DA-8FA8-7514792A6623}"/>
    <cellStyle name="Currency 2 2 4 2 2 5" xfId="14717" xr:uid="{B1839F83-79DD-4488-AB88-DFD49BF8DA77}"/>
    <cellStyle name="Currency 2 2 4 2 2 5 2" xfId="19949" xr:uid="{23555075-EBF6-44E0-B12A-1447F493FD2D}"/>
    <cellStyle name="Currency 2 2 4 2 2 5 2 2" xfId="30415" xr:uid="{4F0E2906-7577-4A10-A4B9-9A13D02BA1B4}"/>
    <cellStyle name="Currency 2 2 4 2 2 5 2 2 2" xfId="52084" xr:uid="{00E14563-84A8-4B7C-8432-16BBD4251110}"/>
    <cellStyle name="Currency 2 2 4 2 2 5 2 3" xfId="41618" xr:uid="{5391F970-EDE0-4ABD-8E16-3EAB5D9BD945}"/>
    <cellStyle name="Currency 2 2 4 2 2 5 3" xfId="25183" xr:uid="{8D2AFAD4-8366-4849-8F88-CCD5F7B7E4DC}"/>
    <cellStyle name="Currency 2 2 4 2 2 5 3 2" xfId="46852" xr:uid="{017EF818-EEB2-499E-888A-84EE56A54895}"/>
    <cellStyle name="Currency 2 2 4 2 2 5 4" xfId="36386" xr:uid="{6F57BE68-9644-432D-BD22-4FA4274F990E}"/>
    <cellStyle name="Currency 2 2 4 2 2 6" xfId="15470" xr:uid="{87F1762E-CE20-4E0F-B5C0-E31FC8EB6C0C}"/>
    <cellStyle name="Currency 2 2 4 2 2 6 2" xfId="25936" xr:uid="{351725D3-62BB-4C41-AC4D-F068BA933A09}"/>
    <cellStyle name="Currency 2 2 4 2 2 6 2 2" xfId="47605" xr:uid="{713F28DB-4797-4280-B772-79309A907E27}"/>
    <cellStyle name="Currency 2 2 4 2 2 6 3" xfId="37139" xr:uid="{CD638C88-0896-4875-80D1-2B0F68ABDB90}"/>
    <cellStyle name="Currency 2 2 4 2 2 7" xfId="20704" xr:uid="{1A730D41-A176-4BEE-A4C7-3E4D1C790385}"/>
    <cellStyle name="Currency 2 2 4 2 2 7 2" xfId="42373" xr:uid="{FA3497AD-3DA8-4F36-90E0-83226838810C}"/>
    <cellStyle name="Currency 2 2 4 2 2 8" xfId="31907" xr:uid="{97328A78-B236-40BF-BEDE-52F901017844}"/>
    <cellStyle name="Currency 2 2 4 2 3" xfId="13972" xr:uid="{57CF6956-27CE-487E-9ADE-E9CED2099475}"/>
    <cellStyle name="Currency 2 2 4 2 3 2" xfId="19204" xr:uid="{E16E0D1E-BF35-403F-B9C2-FF9333866C67}"/>
    <cellStyle name="Currency 2 2 4 2 3 2 2" xfId="29670" xr:uid="{1E29E07A-FEF9-420C-8261-C866EF1E974D}"/>
    <cellStyle name="Currency 2 2 4 2 3 2 2 2" xfId="51339" xr:uid="{98A01501-7948-4B94-A1D0-93B7D1DFF23F}"/>
    <cellStyle name="Currency 2 2 4 2 3 2 3" xfId="40873" xr:uid="{B7CB1899-BD90-40D2-AAB9-9089A21028FD}"/>
    <cellStyle name="Currency 2 2 4 2 3 3" xfId="24438" xr:uid="{4C292B64-3916-4CE5-B257-3B2606534564}"/>
    <cellStyle name="Currency 2 2 4 2 3 3 2" xfId="46107" xr:uid="{1D92FE23-A5C6-4F3A-B8CC-869650BAFCB2}"/>
    <cellStyle name="Currency 2 2 4 2 3 4" xfId="35641" xr:uid="{B918076C-EAB4-4263-BDFD-70E8B966154E}"/>
    <cellStyle name="Currency 2 2 4 2 4" xfId="31162" xr:uid="{41DF235C-FD71-436E-823C-2238D0BFDE5C}"/>
    <cellStyle name="Currency 2 2 4 3" xfId="9846" xr:uid="{551C36B7-C8BB-4EC6-B29B-CEA3174BD55B}"/>
    <cellStyle name="Currency 2 2 4 3 2" xfId="11355" xr:uid="{A626E7AA-40E0-43D9-8F39-284DF54FAB54}"/>
    <cellStyle name="Currency 2 2 4 3 2 2" xfId="12849" xr:uid="{CE2D0C88-48FD-42F4-8701-27C5C5CD3121}"/>
    <cellStyle name="Currency 2 2 4 3 2 2 2" xfId="18085" xr:uid="{EF3AB1C4-21E7-4B2D-883C-7FC9D8B2F7DB}"/>
    <cellStyle name="Currency 2 2 4 3 2 2 2 2" xfId="28551" xr:uid="{6BDF3E49-A835-4A43-A6C1-0EED671A97BB}"/>
    <cellStyle name="Currency 2 2 4 3 2 2 2 2 2" xfId="50220" xr:uid="{63937A98-FA0B-4EC1-8D48-D4766768332E}"/>
    <cellStyle name="Currency 2 2 4 3 2 2 2 3" xfId="39754" xr:uid="{64E62F9E-876F-497D-89BB-4C3AA0A1F0CD}"/>
    <cellStyle name="Currency 2 2 4 3 2 2 3" xfId="23319" xr:uid="{9A795D86-42DC-45F7-8E49-0602EC64CD9A}"/>
    <cellStyle name="Currency 2 2 4 3 2 2 3 2" xfId="44988" xr:uid="{71C13542-28FD-4FB4-A33B-D1BC906B85E7}"/>
    <cellStyle name="Currency 2 2 4 3 2 2 4" xfId="34522" xr:uid="{69834BF4-5E6D-4E7C-81D5-5CAF19442F7F}"/>
    <cellStyle name="Currency 2 2 4 3 2 3" xfId="16591" xr:uid="{0FBEAC1F-5CAD-4299-BA5C-C1AA7C90805E}"/>
    <cellStyle name="Currency 2 2 4 3 2 3 2" xfId="27057" xr:uid="{241D0CDA-2584-4244-BCEF-682BF808EFAB}"/>
    <cellStyle name="Currency 2 2 4 3 2 3 2 2" xfId="48726" xr:uid="{1B58A50E-853A-42EF-9B8B-19387EC4C9EF}"/>
    <cellStyle name="Currency 2 2 4 3 2 3 3" xfId="38260" xr:uid="{C56A813C-90AA-4A7C-8395-6F7D3A0E5931}"/>
    <cellStyle name="Currency 2 2 4 3 2 4" xfId="21825" xr:uid="{F568C2D1-EC2C-4698-98D2-1549CEA0A355}"/>
    <cellStyle name="Currency 2 2 4 3 2 4 2" xfId="43494" xr:uid="{F1C94E59-BEB2-4C63-B01E-A0F41A976F57}"/>
    <cellStyle name="Currency 2 2 4 3 2 5" xfId="33028" xr:uid="{5F882065-7235-4315-B6A8-FCE86FA22D04}"/>
    <cellStyle name="Currency 2 2 4 3 3" xfId="10608" xr:uid="{D8E9859A-532F-47D3-802F-C88775989AA9}"/>
    <cellStyle name="Currency 2 2 4 3 3 2" xfId="15844" xr:uid="{00B3EBAB-9DC8-4A01-969D-AF3256B4ACC4}"/>
    <cellStyle name="Currency 2 2 4 3 3 2 2" xfId="26310" xr:uid="{D160370B-EC70-4542-913C-3A641B5BBD73}"/>
    <cellStyle name="Currency 2 2 4 3 3 2 2 2" xfId="47979" xr:uid="{14EDA1A7-E8BF-40B2-988A-36D8048C8BEF}"/>
    <cellStyle name="Currency 2 2 4 3 3 2 3" xfId="37513" xr:uid="{6BF83211-D0CF-4EE8-BDC8-73973F4F94A4}"/>
    <cellStyle name="Currency 2 2 4 3 3 3" xfId="21078" xr:uid="{741CECD0-FB43-4312-8A25-0912B83A3D99}"/>
    <cellStyle name="Currency 2 2 4 3 3 3 2" xfId="42747" xr:uid="{37B0246C-3D34-46B8-9AF6-41D90EE7589E}"/>
    <cellStyle name="Currency 2 2 4 3 3 4" xfId="32281" xr:uid="{5DEB6564-A7E7-4C67-B2A1-88EB0B558ED7}"/>
    <cellStyle name="Currency 2 2 4 3 4" xfId="12102" xr:uid="{6A7036B3-CE09-4D11-BBB6-D2E4264E3F2F}"/>
    <cellStyle name="Currency 2 2 4 3 4 2" xfId="17338" xr:uid="{76E4A90A-4073-44BE-A278-30849BABE86F}"/>
    <cellStyle name="Currency 2 2 4 3 4 2 2" xfId="27804" xr:uid="{C8426771-AF2E-4D22-AE87-35BB5DF832B4}"/>
    <cellStyle name="Currency 2 2 4 3 4 2 2 2" xfId="49473" xr:uid="{D398D339-77C9-42D5-949B-86C5D5A9A7B9}"/>
    <cellStyle name="Currency 2 2 4 3 4 2 3" xfId="39007" xr:uid="{DC68CD52-9BD4-4C19-B3A2-522E9A215FDA}"/>
    <cellStyle name="Currency 2 2 4 3 4 3" xfId="22572" xr:uid="{7ED3A0F1-8415-4B89-958B-566EE9BDC376}"/>
    <cellStyle name="Currency 2 2 4 3 4 3 2" xfId="44241" xr:uid="{5E9AA8B3-1140-4E40-A623-EC241FB679AB}"/>
    <cellStyle name="Currency 2 2 4 3 4 4" xfId="33775" xr:uid="{BA420B5F-0235-4069-9E53-8F386E3C6C90}"/>
    <cellStyle name="Currency 2 2 4 3 5" xfId="14345" xr:uid="{39ABF753-90E7-42AE-BEE7-6889DA26340C}"/>
    <cellStyle name="Currency 2 2 4 3 5 2" xfId="19577" xr:uid="{A1B87F73-85E7-4EE1-B4AF-D4F709ACB737}"/>
    <cellStyle name="Currency 2 2 4 3 5 2 2" xfId="30043" xr:uid="{69275EFF-1897-4BA1-9F15-EEF76855E465}"/>
    <cellStyle name="Currency 2 2 4 3 5 2 2 2" xfId="51712" xr:uid="{5387A8E9-C653-4C8E-B1FA-4522B523BC63}"/>
    <cellStyle name="Currency 2 2 4 3 5 2 3" xfId="41246" xr:uid="{26D57A2B-FA89-41E7-BD43-B05555B09AD9}"/>
    <cellStyle name="Currency 2 2 4 3 5 3" xfId="24811" xr:uid="{DF99D185-1B85-49B7-9526-9A897E28780C}"/>
    <cellStyle name="Currency 2 2 4 3 5 3 2" xfId="46480" xr:uid="{D9012E6E-3C31-4189-8E0A-96630A675C60}"/>
    <cellStyle name="Currency 2 2 4 3 5 4" xfId="36014" xr:uid="{756972E1-1DEB-4B68-8915-6A67BEDD3481}"/>
    <cellStyle name="Currency 2 2 4 3 6" xfId="15098" xr:uid="{C1973E93-EA1C-447A-AD34-B39F329C6DAD}"/>
    <cellStyle name="Currency 2 2 4 3 6 2" xfId="25564" xr:uid="{89FA8F3C-2F7D-4682-B4EC-1603D3B3FCF6}"/>
    <cellStyle name="Currency 2 2 4 3 6 2 2" xfId="47233" xr:uid="{3505431C-3536-41B7-8D60-642FF88F7C7C}"/>
    <cellStyle name="Currency 2 2 4 3 6 3" xfId="36767" xr:uid="{3A43DCBF-747A-4C8D-80F4-CDA7E9D1E487}"/>
    <cellStyle name="Currency 2 2 4 3 7" xfId="20332" xr:uid="{6C2E0DD3-6FFD-4C97-985E-46FAEFAA9B66}"/>
    <cellStyle name="Currency 2 2 4 3 7 2" xfId="42001" xr:uid="{1D46A7B1-3C29-4B5A-9CD7-748CC5B538C2}"/>
    <cellStyle name="Currency 2 2 4 3 8" xfId="31535" xr:uid="{E5522435-21A9-452C-B6A5-5B81C516D072}"/>
    <cellStyle name="Currency 2 2 4 4" xfId="13601" xr:uid="{B678E3B0-911C-44D0-8E2E-63FCC5975C95}"/>
    <cellStyle name="Currency 2 2 4 4 2" xfId="18833" xr:uid="{C9DB4260-4263-4658-B5F4-0F9AC1029F2E}"/>
    <cellStyle name="Currency 2 2 4 4 2 2" xfId="29299" xr:uid="{91DFADA0-740C-4A91-B7B3-DF354D402836}"/>
    <cellStyle name="Currency 2 2 4 4 2 2 2" xfId="50968" xr:uid="{490ABE4C-0477-40A4-9854-5D7625859809}"/>
    <cellStyle name="Currency 2 2 4 4 2 3" xfId="40502" xr:uid="{6F6B4524-BF09-4DE7-8D96-FA4AAB3B4217}"/>
    <cellStyle name="Currency 2 2 4 4 3" xfId="24067" xr:uid="{CEA752C8-43CD-4212-8D47-DF01B47591E4}"/>
    <cellStyle name="Currency 2 2 4 4 3 2" xfId="45736" xr:uid="{BFE25A56-0687-4D46-A6BA-41892BD8D96F}"/>
    <cellStyle name="Currency 2 2 4 4 4" xfId="35270" xr:uid="{11489540-91AA-4C4D-A7CE-EBD683D26EF5}"/>
    <cellStyle name="Currency 2 2 4 5" xfId="30791" xr:uid="{0FA735DD-F3FF-403F-8ECC-AFED13C06FD4}"/>
    <cellStyle name="Currency 2 2 5" xfId="118" xr:uid="{00000000-0005-0000-0000-00008F030000}"/>
    <cellStyle name="Currency 2 2 5 2" xfId="9169" xr:uid="{00000000-0005-0000-0000-000090030000}"/>
    <cellStyle name="Currency 2 2 5 2 2" xfId="9918" xr:uid="{7B813773-A511-4BA7-84AD-1576E2157897}"/>
    <cellStyle name="Currency 2 2 5 2 2 2" xfId="11427" xr:uid="{3D1F1422-F945-4EBA-AE07-249C84EEF6B6}"/>
    <cellStyle name="Currency 2 2 5 2 2 2 2" xfId="12921" xr:uid="{6C6DA325-4648-4BCD-9C70-55AB2C37587D}"/>
    <cellStyle name="Currency 2 2 5 2 2 2 2 2" xfId="18157" xr:uid="{EDEF8396-50C1-4DF2-9257-DCCDC9E8FD4C}"/>
    <cellStyle name="Currency 2 2 5 2 2 2 2 2 2" xfId="28623" xr:uid="{A13BF447-C6CB-4DB2-8E7E-208DFCD4179B}"/>
    <cellStyle name="Currency 2 2 5 2 2 2 2 2 2 2" xfId="50292" xr:uid="{903F31F4-FA7F-4D4C-AB7F-1CE3B034B50B}"/>
    <cellStyle name="Currency 2 2 5 2 2 2 2 2 3" xfId="39826" xr:uid="{A3229BA3-1FFE-47E9-A368-27F9D13D4BA4}"/>
    <cellStyle name="Currency 2 2 5 2 2 2 2 3" xfId="23391" xr:uid="{624E0040-4D4E-4920-94BA-0849C42DA151}"/>
    <cellStyle name="Currency 2 2 5 2 2 2 2 3 2" xfId="45060" xr:uid="{97F5A170-C1E1-4FFE-95B4-95A5D59C4E85}"/>
    <cellStyle name="Currency 2 2 5 2 2 2 2 4" xfId="34594" xr:uid="{FC5AADAC-93A8-40D0-8754-A106AAA7DFAD}"/>
    <cellStyle name="Currency 2 2 5 2 2 2 3" xfId="16663" xr:uid="{FB0F7F81-F93C-491B-B168-1B2AEE1BE2EA}"/>
    <cellStyle name="Currency 2 2 5 2 2 2 3 2" xfId="27129" xr:uid="{20BE92FC-A06F-4662-8DFC-43F51BDC1B72}"/>
    <cellStyle name="Currency 2 2 5 2 2 2 3 2 2" xfId="48798" xr:uid="{537CA3DF-9E33-4FDE-B504-EAE2A5843E87}"/>
    <cellStyle name="Currency 2 2 5 2 2 2 3 3" xfId="38332" xr:uid="{B9A44EC6-AB03-480C-96D8-7CD5CB8FA7E9}"/>
    <cellStyle name="Currency 2 2 5 2 2 2 4" xfId="21897" xr:uid="{A2D6D4F6-D3FA-44D7-BEB0-C682485E1CF6}"/>
    <cellStyle name="Currency 2 2 5 2 2 2 4 2" xfId="43566" xr:uid="{71FF5042-8517-4387-8559-4945EEA18224}"/>
    <cellStyle name="Currency 2 2 5 2 2 2 5" xfId="33100" xr:uid="{A40AB27B-8915-479A-9EBE-0A070ADD25C3}"/>
    <cellStyle name="Currency 2 2 5 2 2 3" xfId="10680" xr:uid="{B4092F88-F6D4-4271-BE5C-0B96503F318A}"/>
    <cellStyle name="Currency 2 2 5 2 2 3 2" xfId="15916" xr:uid="{5B670EE0-B10C-499B-8483-329E73B2F7A5}"/>
    <cellStyle name="Currency 2 2 5 2 2 3 2 2" xfId="26382" xr:uid="{7CDB64AE-0386-4676-9BE4-3330065EA15B}"/>
    <cellStyle name="Currency 2 2 5 2 2 3 2 2 2" xfId="48051" xr:uid="{E82085A6-E2E8-446D-B926-5467B819094E}"/>
    <cellStyle name="Currency 2 2 5 2 2 3 2 3" xfId="37585" xr:uid="{AA013765-5187-4A4B-95E3-3B4EEF53C067}"/>
    <cellStyle name="Currency 2 2 5 2 2 3 3" xfId="21150" xr:uid="{9B3AA391-C804-4C73-A89A-7D2A19AD5161}"/>
    <cellStyle name="Currency 2 2 5 2 2 3 3 2" xfId="42819" xr:uid="{5C852D2F-D7DB-4120-A83A-2C02B036B915}"/>
    <cellStyle name="Currency 2 2 5 2 2 3 4" xfId="32353" xr:uid="{8E8BA150-F7B4-4650-8770-70D4F157AF2E}"/>
    <cellStyle name="Currency 2 2 5 2 2 4" xfId="12174" xr:uid="{791C255E-E35D-4ED7-8850-3FF846871629}"/>
    <cellStyle name="Currency 2 2 5 2 2 4 2" xfId="17410" xr:uid="{B43CD905-0294-499E-917B-B243AFC131DE}"/>
    <cellStyle name="Currency 2 2 5 2 2 4 2 2" xfId="27876" xr:uid="{0D69CA1C-4B7C-4B1A-9CA3-FDDDB43F223F}"/>
    <cellStyle name="Currency 2 2 5 2 2 4 2 2 2" xfId="49545" xr:uid="{9B39CC38-3E75-4FD2-B0A8-497F25218782}"/>
    <cellStyle name="Currency 2 2 5 2 2 4 2 3" xfId="39079" xr:uid="{DFF07A57-838C-4F70-843E-D49DF2A551F9}"/>
    <cellStyle name="Currency 2 2 5 2 2 4 3" xfId="22644" xr:uid="{99695B38-4895-4B58-8567-91F3CEC0F747}"/>
    <cellStyle name="Currency 2 2 5 2 2 4 3 2" xfId="44313" xr:uid="{0FDF5F44-8FB8-4570-9D1E-14D59C1FA2A6}"/>
    <cellStyle name="Currency 2 2 5 2 2 4 4" xfId="33847" xr:uid="{82EBEA4A-9D32-4F17-9486-7B537302C561}"/>
    <cellStyle name="Currency 2 2 5 2 2 5" xfId="14417" xr:uid="{7B37E83D-1B81-48C8-9270-2989DB852E8E}"/>
    <cellStyle name="Currency 2 2 5 2 2 5 2" xfId="19649" xr:uid="{55EC1C35-6AEF-462C-B58A-D481523B2555}"/>
    <cellStyle name="Currency 2 2 5 2 2 5 2 2" xfId="30115" xr:uid="{04269CA5-6A45-4812-848A-A4AE423FE184}"/>
    <cellStyle name="Currency 2 2 5 2 2 5 2 2 2" xfId="51784" xr:uid="{17F1497F-EC4A-4BE9-8BC5-BECB02A64870}"/>
    <cellStyle name="Currency 2 2 5 2 2 5 2 3" xfId="41318" xr:uid="{CC708761-411F-483D-8BE2-E9CC3022BA6E}"/>
    <cellStyle name="Currency 2 2 5 2 2 5 3" xfId="24883" xr:uid="{0EBB0258-86DC-4D73-B7C2-D183D483481F}"/>
    <cellStyle name="Currency 2 2 5 2 2 5 3 2" xfId="46552" xr:uid="{D79167E4-A9DB-428D-A381-48DC4BD5C4AD}"/>
    <cellStyle name="Currency 2 2 5 2 2 5 4" xfId="36086" xr:uid="{4FC7FA48-5D22-46CD-9C4A-32347B640066}"/>
    <cellStyle name="Currency 2 2 5 2 2 6" xfId="15170" xr:uid="{055F2A33-2CF7-4D39-96CB-ADB4E32B5F48}"/>
    <cellStyle name="Currency 2 2 5 2 2 6 2" xfId="25636" xr:uid="{36324845-74F0-4454-AF68-DB1EFBB80D09}"/>
    <cellStyle name="Currency 2 2 5 2 2 6 2 2" xfId="47305" xr:uid="{E2030055-0AF3-4A64-971B-16B7555A28CB}"/>
    <cellStyle name="Currency 2 2 5 2 2 6 3" xfId="36839" xr:uid="{D6E314AD-9F8B-43E2-9BD8-F2BA445EBAF6}"/>
    <cellStyle name="Currency 2 2 5 2 2 7" xfId="20404" xr:uid="{3F60349B-2DB3-4EE1-8E0C-A77C3ABEDDD1}"/>
    <cellStyle name="Currency 2 2 5 2 2 7 2" xfId="42073" xr:uid="{9961F576-E044-4BB0-918D-3DD901C62977}"/>
    <cellStyle name="Currency 2 2 5 2 2 8" xfId="31607" xr:uid="{E1228A03-878C-4CCE-8300-3214EDF3EC58}"/>
    <cellStyle name="Currency 2 2 5 2 3" xfId="13672" xr:uid="{B672AE91-D329-4186-96A0-719F6F5EA778}"/>
    <cellStyle name="Currency 2 2 5 2 3 2" xfId="18904" xr:uid="{1D1EC7A7-9352-4902-A699-E135A47DFD6C}"/>
    <cellStyle name="Currency 2 2 5 2 3 2 2" xfId="29370" xr:uid="{EE82363A-52E9-449C-A5F1-229E14E3A74C}"/>
    <cellStyle name="Currency 2 2 5 2 3 2 2 2" xfId="51039" xr:uid="{38B99696-758B-4787-94B4-C36922D63143}"/>
    <cellStyle name="Currency 2 2 5 2 3 2 3" xfId="40573" xr:uid="{1C635BE0-4BF7-410D-B7A0-D843A6B5279A}"/>
    <cellStyle name="Currency 2 2 5 2 3 3" xfId="24138" xr:uid="{E9652AA8-6E6D-4CD4-B966-5266A0470FA8}"/>
    <cellStyle name="Currency 2 2 5 2 3 3 2" xfId="45807" xr:uid="{D893380C-0004-4E7D-8CC2-AD6830FCFC03}"/>
    <cellStyle name="Currency 2 2 5 2 3 4" xfId="35341" xr:uid="{A94E1091-152F-4DB6-B76E-B490139C47D9}"/>
    <cellStyle name="Currency 2 2 5 2 4" xfId="30862" xr:uid="{F026DC3F-956B-41AD-9904-481031066E1F}"/>
    <cellStyle name="Currency 2 2 5 3" xfId="9544" xr:uid="{5505A1BA-748E-40BE-B108-472219D19309}"/>
    <cellStyle name="Currency 2 2 5 3 2" xfId="11053" xr:uid="{BFF2A166-7445-4936-B99B-AC370D630E31}"/>
    <cellStyle name="Currency 2 2 5 3 2 2" xfId="12547" xr:uid="{D7D056C7-A9E8-4A2E-B097-3E996545FD29}"/>
    <cellStyle name="Currency 2 2 5 3 2 2 2" xfId="17783" xr:uid="{C9A40FDF-BAB9-4330-A628-E4001C3BCBD2}"/>
    <cellStyle name="Currency 2 2 5 3 2 2 2 2" xfId="28249" xr:uid="{DF1C7A20-1F96-4402-B7B9-7AD835B29B83}"/>
    <cellStyle name="Currency 2 2 5 3 2 2 2 2 2" xfId="49918" xr:uid="{00126F8F-837C-4DD7-AEC1-542F9D822498}"/>
    <cellStyle name="Currency 2 2 5 3 2 2 2 3" xfId="39452" xr:uid="{F105BE2E-1910-4964-9506-F4DC7CDA21F3}"/>
    <cellStyle name="Currency 2 2 5 3 2 2 3" xfId="23017" xr:uid="{D404F2CB-6754-4774-91A1-370E1A4933E1}"/>
    <cellStyle name="Currency 2 2 5 3 2 2 3 2" xfId="44686" xr:uid="{CC67CC83-7067-4867-B3CB-7B8DECEF1152}"/>
    <cellStyle name="Currency 2 2 5 3 2 2 4" xfId="34220" xr:uid="{837CA4B8-A3D0-4F1C-9BF8-BA93BA3FC7DE}"/>
    <cellStyle name="Currency 2 2 5 3 2 3" xfId="16289" xr:uid="{C90ABE18-119D-4A35-86A3-400C55C01704}"/>
    <cellStyle name="Currency 2 2 5 3 2 3 2" xfId="26755" xr:uid="{BEB9CE58-493B-4232-B1FF-FB3F42CDB676}"/>
    <cellStyle name="Currency 2 2 5 3 2 3 2 2" xfId="48424" xr:uid="{08FAD52A-D247-430C-9588-0375F9ADB016}"/>
    <cellStyle name="Currency 2 2 5 3 2 3 3" xfId="37958" xr:uid="{CE116F56-C453-4BBE-8A18-8AC12835702B}"/>
    <cellStyle name="Currency 2 2 5 3 2 4" xfId="21523" xr:uid="{079BEEE3-608C-44F7-B740-1DC274A5D486}"/>
    <cellStyle name="Currency 2 2 5 3 2 4 2" xfId="43192" xr:uid="{18BD2CEF-15F2-4790-8C66-B4804CE5B73D}"/>
    <cellStyle name="Currency 2 2 5 3 2 5" xfId="32726" xr:uid="{DB7280FB-B286-4E67-B9C9-63CEF76ACD1F}"/>
    <cellStyle name="Currency 2 2 5 3 3" xfId="10306" xr:uid="{36FAB245-1448-4318-B61B-14BD00DF5563}"/>
    <cellStyle name="Currency 2 2 5 3 3 2" xfId="15542" xr:uid="{5A856B6B-7E10-4699-8FDE-EFABCC386875}"/>
    <cellStyle name="Currency 2 2 5 3 3 2 2" xfId="26008" xr:uid="{9DC59411-297F-406F-A300-40E3517ACBA6}"/>
    <cellStyle name="Currency 2 2 5 3 3 2 2 2" xfId="47677" xr:uid="{1118FC0B-5730-4C5E-B350-94822A046AA6}"/>
    <cellStyle name="Currency 2 2 5 3 3 2 3" xfId="37211" xr:uid="{43ADEB55-2579-442C-A17B-D1C4BE3D3E86}"/>
    <cellStyle name="Currency 2 2 5 3 3 3" xfId="20776" xr:uid="{C6906D09-A304-423B-BC5B-89874304764A}"/>
    <cellStyle name="Currency 2 2 5 3 3 3 2" xfId="42445" xr:uid="{400C6D52-FAD1-44DD-8126-D611BB6AF82E}"/>
    <cellStyle name="Currency 2 2 5 3 3 4" xfId="31979" xr:uid="{0C18B5AA-2405-4F45-AEF9-6E306D3ED708}"/>
    <cellStyle name="Currency 2 2 5 3 4" xfId="11800" xr:uid="{AD3CB26B-DF53-48B4-8E9A-E8C977F2993E}"/>
    <cellStyle name="Currency 2 2 5 3 4 2" xfId="17036" xr:uid="{EA5FDB5B-74CE-4847-B82E-A5047015EEBB}"/>
    <cellStyle name="Currency 2 2 5 3 4 2 2" xfId="27502" xr:uid="{BF5109C3-263C-4D6A-BE21-49C2686B4F27}"/>
    <cellStyle name="Currency 2 2 5 3 4 2 2 2" xfId="49171" xr:uid="{D5B15253-30B4-4319-9DCD-EF8417B9FBF3}"/>
    <cellStyle name="Currency 2 2 5 3 4 2 3" xfId="38705" xr:uid="{11AB01CD-8ED2-4E76-BFAD-6E198314978E}"/>
    <cellStyle name="Currency 2 2 5 3 4 3" xfId="22270" xr:uid="{13A12832-8DDB-426E-BB3A-B3EC465C8A6A}"/>
    <cellStyle name="Currency 2 2 5 3 4 3 2" xfId="43939" xr:uid="{05C5F97E-21D9-4B9B-BE81-9C5457D8AE34}"/>
    <cellStyle name="Currency 2 2 5 3 4 4" xfId="33473" xr:uid="{DA99F75E-0DB1-438C-9575-72FCE374EE1D}"/>
    <cellStyle name="Currency 2 2 5 3 5" xfId="14043" xr:uid="{7313C8CF-C377-40BB-900F-57A876A8E432}"/>
    <cellStyle name="Currency 2 2 5 3 5 2" xfId="19275" xr:uid="{096E22A8-2ACB-461A-AFF1-BFD65C5385D9}"/>
    <cellStyle name="Currency 2 2 5 3 5 2 2" xfId="29741" xr:uid="{CB0379D8-74B5-4F04-B52D-4342F1733DE0}"/>
    <cellStyle name="Currency 2 2 5 3 5 2 2 2" xfId="51410" xr:uid="{7316C730-E445-42DC-B39A-47AC6C677912}"/>
    <cellStyle name="Currency 2 2 5 3 5 2 3" xfId="40944" xr:uid="{089538FD-0A5B-4361-B99C-17907596C4D4}"/>
    <cellStyle name="Currency 2 2 5 3 5 3" xfId="24509" xr:uid="{578075DD-F7E4-4671-BBC3-4BD26D77882A}"/>
    <cellStyle name="Currency 2 2 5 3 5 3 2" xfId="46178" xr:uid="{A29AAC5C-A526-4796-9310-271FA0B130C8}"/>
    <cellStyle name="Currency 2 2 5 3 5 4" xfId="35712" xr:uid="{02519AF2-931F-4754-B10C-3F270C84F90D}"/>
    <cellStyle name="Currency 2 2 5 3 6" xfId="14796" xr:uid="{9BC7AD8C-4099-4384-8ECE-BA46E8F48235}"/>
    <cellStyle name="Currency 2 2 5 3 6 2" xfId="25262" xr:uid="{E397CE51-5B21-469D-A729-B5029422CBE9}"/>
    <cellStyle name="Currency 2 2 5 3 6 2 2" xfId="46931" xr:uid="{E903C113-A18F-48B3-95BA-AC5BD470ECFD}"/>
    <cellStyle name="Currency 2 2 5 3 6 3" xfId="36465" xr:uid="{7E72E19F-5A8C-45A6-BC15-C65A4F0C327A}"/>
    <cellStyle name="Currency 2 2 5 3 7" xfId="20030" xr:uid="{1C5231C8-1E91-4FE9-9E7C-03A3AF9BD362}"/>
    <cellStyle name="Currency 2 2 5 3 7 2" xfId="41699" xr:uid="{D57584CB-090A-4750-B4C9-8F7F63138C9F}"/>
    <cellStyle name="Currency 2 2 5 3 8" xfId="31233" xr:uid="{EFEA6594-A18B-4874-8544-9B3D61C366C1}"/>
    <cellStyle name="Currency 2 2 5 4" xfId="13302" xr:uid="{C9F08405-04AE-4CD4-96DD-39B7C21C1CF5}"/>
    <cellStyle name="Currency 2 2 5 4 2" xfId="18534" xr:uid="{EA8B0A8D-B99B-4BCB-993C-CFC9A34A19DC}"/>
    <cellStyle name="Currency 2 2 5 4 2 2" xfId="29000" xr:uid="{F715B9B7-E4BE-4481-8C01-12FFB7BEAC2A}"/>
    <cellStyle name="Currency 2 2 5 4 2 2 2" xfId="50669" xr:uid="{932006B9-96EA-4406-B88C-5BC9D26D4068}"/>
    <cellStyle name="Currency 2 2 5 4 2 3" xfId="40203" xr:uid="{2933F2B6-23E4-46FE-8500-7E2766C6A861}"/>
    <cellStyle name="Currency 2 2 5 4 3" xfId="23768" xr:uid="{07A60D38-0378-47AD-B184-762CD152047F}"/>
    <cellStyle name="Currency 2 2 5 4 3 2" xfId="45437" xr:uid="{414981C4-7BD2-402E-85D3-473C9A37864C}"/>
    <cellStyle name="Currency 2 2 5 4 4" xfId="34971" xr:uid="{16B0BF71-E2E3-40FA-AE6E-5E3E527C0AB3}"/>
    <cellStyle name="Currency 2 2 5 5" xfId="30491" xr:uid="{998B1866-F452-4D16-8BA7-5B4FC8F0A0C2}"/>
    <cellStyle name="Currency 2 2 6" xfId="9132" xr:uid="{00000000-0005-0000-0000-000091030000}"/>
    <cellStyle name="Currency 2 2 6 2" xfId="9881" xr:uid="{54092D0D-FF70-4FF7-81EF-4BE6D7A107B3}"/>
    <cellStyle name="Currency 2 2 6 2 2" xfId="11390" xr:uid="{FE5A679E-DC80-4160-91A1-E29CAE69FDF1}"/>
    <cellStyle name="Currency 2 2 6 2 2 2" xfId="12884" xr:uid="{BE9E4078-F0AE-4FAC-9E70-2F85C38F02CC}"/>
    <cellStyle name="Currency 2 2 6 2 2 2 2" xfId="18120" xr:uid="{CFC75065-A49E-41E7-A431-F793E4F0AF71}"/>
    <cellStyle name="Currency 2 2 6 2 2 2 2 2" xfId="28586" xr:uid="{BE9B0A10-DBB8-4A18-B25D-7AAB6F0CC2DB}"/>
    <cellStyle name="Currency 2 2 6 2 2 2 2 2 2" xfId="50255" xr:uid="{8A33EF82-5438-4A35-A43A-91348292AA92}"/>
    <cellStyle name="Currency 2 2 6 2 2 2 2 3" xfId="39789" xr:uid="{D6C4E44E-1A1D-411C-BAE0-D17EB95EDC3D}"/>
    <cellStyle name="Currency 2 2 6 2 2 2 3" xfId="23354" xr:uid="{B82575D9-0729-4A29-843A-777179901D6B}"/>
    <cellStyle name="Currency 2 2 6 2 2 2 3 2" xfId="45023" xr:uid="{949C3CE0-507A-425C-BB96-881E5CC3B732}"/>
    <cellStyle name="Currency 2 2 6 2 2 2 4" xfId="34557" xr:uid="{1C07B9A0-3A2B-439A-8A00-812666926933}"/>
    <cellStyle name="Currency 2 2 6 2 2 3" xfId="16626" xr:uid="{CCE0023C-B499-4D5E-B6B3-68BCAC6EF25C}"/>
    <cellStyle name="Currency 2 2 6 2 2 3 2" xfId="27092" xr:uid="{F30D6F6A-7A7A-4144-992C-657048AA3A1A}"/>
    <cellStyle name="Currency 2 2 6 2 2 3 2 2" xfId="48761" xr:uid="{D9AA9B05-D792-4437-BBC3-FE96699EB24E}"/>
    <cellStyle name="Currency 2 2 6 2 2 3 3" xfId="38295" xr:uid="{472337FF-90A3-4354-81B6-DCCB6FFF5084}"/>
    <cellStyle name="Currency 2 2 6 2 2 4" xfId="21860" xr:uid="{D599B0C4-4174-4712-A6D8-809859C7C9C2}"/>
    <cellStyle name="Currency 2 2 6 2 2 4 2" xfId="43529" xr:uid="{C3054285-D8C7-48D7-A29D-A16995769853}"/>
    <cellStyle name="Currency 2 2 6 2 2 5" xfId="33063" xr:uid="{1FFD881B-7054-4317-836C-B0A1D2253CC0}"/>
    <cellStyle name="Currency 2 2 6 2 3" xfId="10643" xr:uid="{A09E1EA4-2A75-4843-AE01-297BBDDFDD6C}"/>
    <cellStyle name="Currency 2 2 6 2 3 2" xfId="15879" xr:uid="{829ABE21-DB38-4BE1-97C8-399C747205B5}"/>
    <cellStyle name="Currency 2 2 6 2 3 2 2" xfId="26345" xr:uid="{665D29D9-6375-41B1-844C-28144EE0284E}"/>
    <cellStyle name="Currency 2 2 6 2 3 2 2 2" xfId="48014" xr:uid="{33275140-54D2-4ACC-8CC5-DC4DE9D3B753}"/>
    <cellStyle name="Currency 2 2 6 2 3 2 3" xfId="37548" xr:uid="{F73665DC-7B1F-42E2-B87B-E1E957C48D01}"/>
    <cellStyle name="Currency 2 2 6 2 3 3" xfId="21113" xr:uid="{E1EF1908-768F-46E6-B378-7E0BF875A777}"/>
    <cellStyle name="Currency 2 2 6 2 3 3 2" xfId="42782" xr:uid="{F12C6BF7-A90B-4F8E-80B7-72B623290531}"/>
    <cellStyle name="Currency 2 2 6 2 3 4" xfId="32316" xr:uid="{390E469A-8CD0-445E-B50F-5CFF26B2A66E}"/>
    <cellStyle name="Currency 2 2 6 2 4" xfId="12137" xr:uid="{9471C946-8A7D-4B3B-9AE3-E246BAC377D8}"/>
    <cellStyle name="Currency 2 2 6 2 4 2" xfId="17373" xr:uid="{75FED73E-FE76-4A2E-92C9-2A234394FED0}"/>
    <cellStyle name="Currency 2 2 6 2 4 2 2" xfId="27839" xr:uid="{5986CA99-D21D-46BA-AE8D-50FF041A54F9}"/>
    <cellStyle name="Currency 2 2 6 2 4 2 2 2" xfId="49508" xr:uid="{5F1BAB24-3699-4B48-8FF7-88B3DB7109A8}"/>
    <cellStyle name="Currency 2 2 6 2 4 2 3" xfId="39042" xr:uid="{BF23834A-28DC-4F6E-9B7B-B55DB8F1DADB}"/>
    <cellStyle name="Currency 2 2 6 2 4 3" xfId="22607" xr:uid="{AF757C60-0C80-4CF4-9F4E-E115F67DD927}"/>
    <cellStyle name="Currency 2 2 6 2 4 3 2" xfId="44276" xr:uid="{A95F091B-32CF-40BF-8DB2-50E263479523}"/>
    <cellStyle name="Currency 2 2 6 2 4 4" xfId="33810" xr:uid="{B33A9E8A-2C57-4EF1-8D58-6D1E7ED9764C}"/>
    <cellStyle name="Currency 2 2 6 2 5" xfId="14380" xr:uid="{D05738CA-1E04-4E2B-8472-A6B25F7E7C09}"/>
    <cellStyle name="Currency 2 2 6 2 5 2" xfId="19612" xr:uid="{8D8F66DB-8039-4603-93A3-8760EDD5E98B}"/>
    <cellStyle name="Currency 2 2 6 2 5 2 2" xfId="30078" xr:uid="{AEA22E4D-E814-4D70-90D1-0A70E17921EF}"/>
    <cellStyle name="Currency 2 2 6 2 5 2 2 2" xfId="51747" xr:uid="{782524DF-CAD5-458C-B396-F0058CE4A152}"/>
    <cellStyle name="Currency 2 2 6 2 5 2 3" xfId="41281" xr:uid="{93565433-8A17-4069-B4F8-4003713765A2}"/>
    <cellStyle name="Currency 2 2 6 2 5 3" xfId="24846" xr:uid="{C1A104DE-5FFE-4449-B101-31FEFC98DFBF}"/>
    <cellStyle name="Currency 2 2 6 2 5 3 2" xfId="46515" xr:uid="{64501DD5-144C-41DC-80F2-48DD8D2CFD8A}"/>
    <cellStyle name="Currency 2 2 6 2 5 4" xfId="36049" xr:uid="{3EF28DF9-C923-4C82-9B38-EF47B717C4FF}"/>
    <cellStyle name="Currency 2 2 6 2 6" xfId="15133" xr:uid="{ACE8F81F-8F17-4301-A41D-8D34ABB31ACC}"/>
    <cellStyle name="Currency 2 2 6 2 6 2" xfId="25599" xr:uid="{4DD07DC7-DCA3-44E9-8976-3CE9A962BA0D}"/>
    <cellStyle name="Currency 2 2 6 2 6 2 2" xfId="47268" xr:uid="{2E880F87-DA4B-4A09-A01F-4AF8504A239E}"/>
    <cellStyle name="Currency 2 2 6 2 6 3" xfId="36802" xr:uid="{EB0D1208-E1E3-4BF2-802E-7BFDFA4AF5D7}"/>
    <cellStyle name="Currency 2 2 6 2 7" xfId="20367" xr:uid="{568723D7-E822-4A30-B7F3-415E0F86EF87}"/>
    <cellStyle name="Currency 2 2 6 2 7 2" xfId="42036" xr:uid="{A733D4C9-FB9B-4036-9071-3DBDD5212D69}"/>
    <cellStyle name="Currency 2 2 6 2 8" xfId="31570" xr:uid="{FE1240D3-EF53-4FC8-B3C8-ABF051D21C26}"/>
    <cellStyle name="Currency 2 2 6 3" xfId="13635" xr:uid="{F47583BC-324A-47A2-9A3D-73CE49D2D743}"/>
    <cellStyle name="Currency 2 2 6 3 2" xfId="18867" xr:uid="{0EC7B743-6992-477C-AFB9-85F98D922DD3}"/>
    <cellStyle name="Currency 2 2 6 3 2 2" xfId="29333" xr:uid="{F4F6C49C-BBAF-499F-A6F3-82C6F4D24CEE}"/>
    <cellStyle name="Currency 2 2 6 3 2 2 2" xfId="51002" xr:uid="{794D2A51-7486-4C4D-9DE0-765006CA618F}"/>
    <cellStyle name="Currency 2 2 6 3 2 3" xfId="40536" xr:uid="{02CC3E6F-E8B3-4852-81D2-799E5A8A23C8}"/>
    <cellStyle name="Currency 2 2 6 3 3" xfId="24101" xr:uid="{248EBFAB-DF60-4EE6-BB00-6746FC6D2709}"/>
    <cellStyle name="Currency 2 2 6 3 3 2" xfId="45770" xr:uid="{0853E603-BA6A-43E2-9D18-8706F5EB345E}"/>
    <cellStyle name="Currency 2 2 6 3 4" xfId="35304" xr:uid="{494B7B9C-BACE-4D0A-9D8B-26449841BA93}"/>
    <cellStyle name="Currency 2 2 6 4" xfId="30825" xr:uid="{D9912087-3157-4901-8465-F980E9FC5BCB}"/>
    <cellStyle name="Currency 2 2 7" xfId="9507" xr:uid="{831179E5-81F8-4DFC-9061-F0C0CF8FA48A}"/>
    <cellStyle name="Currency 2 2 7 2" xfId="11016" xr:uid="{97695FD7-092D-4EAF-B458-130A4C34A5AB}"/>
    <cellStyle name="Currency 2 2 7 2 2" xfId="12510" xr:uid="{F9728190-69FE-4D1D-A7B7-A7AFCC4417B9}"/>
    <cellStyle name="Currency 2 2 7 2 2 2" xfId="17746" xr:uid="{895CCBD2-C257-4020-92FB-D305FB54482F}"/>
    <cellStyle name="Currency 2 2 7 2 2 2 2" xfId="28212" xr:uid="{B0E5CA87-59EB-46EA-8DEC-E4B025FBABFD}"/>
    <cellStyle name="Currency 2 2 7 2 2 2 2 2" xfId="49881" xr:uid="{D74F9F25-3E95-4E28-8345-7C5D73C49E6B}"/>
    <cellStyle name="Currency 2 2 7 2 2 2 3" xfId="39415" xr:uid="{6AF5A29F-3842-4351-8A68-30E752958BDD}"/>
    <cellStyle name="Currency 2 2 7 2 2 3" xfId="22980" xr:uid="{EF6C5154-3177-4ED0-84B5-268411743F16}"/>
    <cellStyle name="Currency 2 2 7 2 2 3 2" xfId="44649" xr:uid="{D149105D-D2D3-47E4-BF28-58358F3D80EB}"/>
    <cellStyle name="Currency 2 2 7 2 2 4" xfId="34183" xr:uid="{0E711EBD-2358-42B6-A20F-73DF4EDBE36D}"/>
    <cellStyle name="Currency 2 2 7 2 3" xfId="16252" xr:uid="{9D3F10B8-2FA8-4CD5-97CF-B8490E2D682C}"/>
    <cellStyle name="Currency 2 2 7 2 3 2" xfId="26718" xr:uid="{735125C3-0151-4C55-90A2-53F40C96DDA6}"/>
    <cellStyle name="Currency 2 2 7 2 3 2 2" xfId="48387" xr:uid="{FACA56F4-007C-47D5-96F8-AF4C9D26664F}"/>
    <cellStyle name="Currency 2 2 7 2 3 3" xfId="37921" xr:uid="{86240889-45F7-46C4-A438-C4FBF20CB9B7}"/>
    <cellStyle name="Currency 2 2 7 2 4" xfId="21486" xr:uid="{996DE7E4-D60E-466C-B090-7425E9ED6389}"/>
    <cellStyle name="Currency 2 2 7 2 4 2" xfId="43155" xr:uid="{840F1596-90F6-49FD-9445-932422046F87}"/>
    <cellStyle name="Currency 2 2 7 2 5" xfId="32689" xr:uid="{F75D30B2-47A6-4812-8FC4-A25F789A912F}"/>
    <cellStyle name="Currency 2 2 7 3" xfId="10269" xr:uid="{23649724-508A-466E-96AC-201157C10610}"/>
    <cellStyle name="Currency 2 2 7 3 2" xfId="15505" xr:uid="{B5BC4B67-323A-4992-9C09-6B7037EAC0CD}"/>
    <cellStyle name="Currency 2 2 7 3 2 2" xfId="25971" xr:uid="{E62AF3DF-1B60-43D5-B9CD-A86F56539232}"/>
    <cellStyle name="Currency 2 2 7 3 2 2 2" xfId="47640" xr:uid="{913F5AF1-A076-4A41-9872-83EB309FFE8F}"/>
    <cellStyle name="Currency 2 2 7 3 2 3" xfId="37174" xr:uid="{C296A93E-56FE-421A-A70E-A9FA2A65249C}"/>
    <cellStyle name="Currency 2 2 7 3 3" xfId="20739" xr:uid="{049FE40C-FA05-4992-854A-8A0937A17CF0}"/>
    <cellStyle name="Currency 2 2 7 3 3 2" xfId="42408" xr:uid="{E3500277-ADEF-4D78-A70D-F209DBD2449D}"/>
    <cellStyle name="Currency 2 2 7 3 4" xfId="31942" xr:uid="{4B1FFB0F-425D-40C0-AD78-B03A92A85629}"/>
    <cellStyle name="Currency 2 2 7 4" xfId="11763" xr:uid="{1D7A74A1-D533-49E1-AEA0-366416726700}"/>
    <cellStyle name="Currency 2 2 7 4 2" xfId="16999" xr:uid="{5166D2ED-6DD8-4608-922A-31A7EFA0441E}"/>
    <cellStyle name="Currency 2 2 7 4 2 2" xfId="27465" xr:uid="{10EB513F-CD5D-43E8-9AC7-BF9F442DA2DC}"/>
    <cellStyle name="Currency 2 2 7 4 2 2 2" xfId="49134" xr:uid="{B1C85C9A-78F3-44DA-A08B-045474024BD0}"/>
    <cellStyle name="Currency 2 2 7 4 2 3" xfId="38668" xr:uid="{20FBFD80-1243-4832-928E-CC03DFAEC29D}"/>
    <cellStyle name="Currency 2 2 7 4 3" xfId="22233" xr:uid="{5AC6AC9E-A9FC-4A0C-A2F5-F86D5E3E7352}"/>
    <cellStyle name="Currency 2 2 7 4 3 2" xfId="43902" xr:uid="{FDAC5DD7-BFE9-44B0-B93F-1A803A994A87}"/>
    <cellStyle name="Currency 2 2 7 4 4" xfId="33436" xr:uid="{4EF9C3FF-2C59-4C92-8AE4-E8F6E5D40778}"/>
    <cellStyle name="Currency 2 2 7 5" xfId="14006" xr:uid="{E443B8B2-D0E9-4A50-9F25-DED81D736E89}"/>
    <cellStyle name="Currency 2 2 7 5 2" xfId="19238" xr:uid="{1C4CC1D8-2EB7-443C-A0C2-8EF5F2A35CC9}"/>
    <cellStyle name="Currency 2 2 7 5 2 2" xfId="29704" xr:uid="{F0C0C28A-FE0C-4A82-AAF2-3282A6ECB7E4}"/>
    <cellStyle name="Currency 2 2 7 5 2 2 2" xfId="51373" xr:uid="{E5896E48-8A28-468D-8199-7022E0B67118}"/>
    <cellStyle name="Currency 2 2 7 5 2 3" xfId="40907" xr:uid="{7C871376-AD88-4BB2-B676-53EB4AA23E49}"/>
    <cellStyle name="Currency 2 2 7 5 3" xfId="24472" xr:uid="{D4486027-5F3F-4445-802C-845C40093AD6}"/>
    <cellStyle name="Currency 2 2 7 5 3 2" xfId="46141" xr:uid="{DF23334A-BA2D-4BCC-B967-5BC9E833A82B}"/>
    <cellStyle name="Currency 2 2 7 5 4" xfId="35675" xr:uid="{E1855719-9261-4581-A7CA-541EBD907DE3}"/>
    <cellStyle name="Currency 2 2 7 6" xfId="14759" xr:uid="{FDD1B61D-358E-465A-939D-138ED30E2704}"/>
    <cellStyle name="Currency 2 2 7 6 2" xfId="25225" xr:uid="{A40C100C-1717-4682-89DA-E95D178CDAF1}"/>
    <cellStyle name="Currency 2 2 7 6 2 2" xfId="46894" xr:uid="{29836871-79EB-480E-ADFE-750BA057AEBA}"/>
    <cellStyle name="Currency 2 2 7 6 3" xfId="36428" xr:uid="{A7BD88F8-015C-498F-89B2-0F4E05DFF4C5}"/>
    <cellStyle name="Currency 2 2 7 7" xfId="19993" xr:uid="{6296E748-8FB7-4B1F-B1AA-8027DDE7DA37}"/>
    <cellStyle name="Currency 2 2 7 7 2" xfId="41662" xr:uid="{788030F4-2CC9-4B8E-A262-D8966141E975}"/>
    <cellStyle name="Currency 2 2 7 8" xfId="31196" xr:uid="{3FF1DB55-75AE-4345-9DA1-B99D56BFE4FF}"/>
    <cellStyle name="Currency 2 2 8" xfId="13266" xr:uid="{CC1359F3-4C96-405D-A9B9-79907F3535A8}"/>
    <cellStyle name="Currency 2 2 8 2" xfId="18498" xr:uid="{525EB064-5E61-4B59-95B3-18816C712990}"/>
    <cellStyle name="Currency 2 2 8 2 2" xfId="28964" xr:uid="{00E68B27-8914-4D0D-BE2E-B0F51412D619}"/>
    <cellStyle name="Currency 2 2 8 2 2 2" xfId="50633" xr:uid="{1ED37901-72AF-4FB5-BAFB-74FE79BA48B3}"/>
    <cellStyle name="Currency 2 2 8 2 3" xfId="40167" xr:uid="{B3B699A3-6735-4B4E-9BE2-B57CA7BFC194}"/>
    <cellStyle name="Currency 2 2 8 3" xfId="23732" xr:uid="{2CA072CA-E7F1-43FD-BF4F-B1E91B7E2690}"/>
    <cellStyle name="Currency 2 2 8 3 2" xfId="45401" xr:uid="{86D13BA0-5C0A-49B4-B816-9C0692D0D15F}"/>
    <cellStyle name="Currency 2 2 8 4" xfId="34935" xr:uid="{BD6B71EF-F212-4E32-94CA-82E2D503AF89}"/>
    <cellStyle name="Currency 2 2 9" xfId="13256" xr:uid="{73FB2C27-7DEF-4BC7-8822-42A2F552A0E3}"/>
    <cellStyle name="Currency 2 2 9 2" xfId="18489" xr:uid="{28031671-0F87-4681-89BC-3A5883A0265B}"/>
    <cellStyle name="Currency 2 2 9 2 2" xfId="28955" xr:uid="{301606FF-C01B-4FE3-BF3D-D11CBF20B42B}"/>
    <cellStyle name="Currency 2 2 9 2 2 2" xfId="50624" xr:uid="{671C1CEC-14A8-4EF5-B7DD-1EBAFA0FF809}"/>
    <cellStyle name="Currency 2 2 9 2 3" xfId="40158" xr:uid="{FA7E127E-E3B3-4BB2-9CA8-392BF6C871D2}"/>
    <cellStyle name="Currency 2 2 9 3" xfId="23723" xr:uid="{C7E7B609-1A41-4C58-8631-E4FA712C05B0}"/>
    <cellStyle name="Currency 2 2 9 3 2" xfId="45392" xr:uid="{BB9A1084-0924-4295-AA5D-10C9E7EE6C41}"/>
    <cellStyle name="Currency 2 2 9 4" xfId="34926" xr:uid="{88599016-7503-479E-8E62-4B7E324767A9}"/>
    <cellStyle name="Currency 2 3" xfId="391" xr:uid="{00000000-0005-0000-0000-000092030000}"/>
    <cellStyle name="Currency 2 3 2" xfId="613" xr:uid="{00000000-0005-0000-0000-000093030000}"/>
    <cellStyle name="Currency 2 3 2 2" xfId="9367" xr:uid="{00000000-0005-0000-0000-000094030000}"/>
    <cellStyle name="Currency 2 3 2 2 2" xfId="10116" xr:uid="{47D04601-42B8-442D-8916-AAA67853AB45}"/>
    <cellStyle name="Currency 2 3 2 2 2 2" xfId="11625" xr:uid="{24FD970A-F6C9-48FF-B6FE-9B25CD1632F3}"/>
    <cellStyle name="Currency 2 3 2 2 2 2 2" xfId="13119" xr:uid="{938BAD50-F031-4B6B-9181-FB29F0593620}"/>
    <cellStyle name="Currency 2 3 2 2 2 2 2 2" xfId="18355" xr:uid="{D5B45ACA-0BCF-4338-B324-24EFB1F08ABD}"/>
    <cellStyle name="Currency 2 3 2 2 2 2 2 2 2" xfId="28821" xr:uid="{945B118C-CAF6-4E4B-8580-83863E4A6CBD}"/>
    <cellStyle name="Currency 2 3 2 2 2 2 2 2 2 2" xfId="50490" xr:uid="{A73EEED6-2CAC-4E74-873C-042EAF08E733}"/>
    <cellStyle name="Currency 2 3 2 2 2 2 2 2 3" xfId="40024" xr:uid="{369054D4-FC27-4580-8F5F-63B07469A490}"/>
    <cellStyle name="Currency 2 3 2 2 2 2 2 3" xfId="23589" xr:uid="{F9A31AAC-8B5F-4DCF-93CA-D10C7A830729}"/>
    <cellStyle name="Currency 2 3 2 2 2 2 2 3 2" xfId="45258" xr:uid="{E8BD6CFD-6AD9-4E72-89F2-C1713729930E}"/>
    <cellStyle name="Currency 2 3 2 2 2 2 2 4" xfId="34792" xr:uid="{31191687-13B9-4CBC-B73D-50971D90B751}"/>
    <cellStyle name="Currency 2 3 2 2 2 2 3" xfId="16861" xr:uid="{CFBD851D-3F29-43D7-AA68-1678380ADAC2}"/>
    <cellStyle name="Currency 2 3 2 2 2 2 3 2" xfId="27327" xr:uid="{8D0BB0B9-24F1-4D3B-BB74-B8A369B6BC45}"/>
    <cellStyle name="Currency 2 3 2 2 2 2 3 2 2" xfId="48996" xr:uid="{684C34FF-7B03-495B-A4CA-68B7AE465FCE}"/>
    <cellStyle name="Currency 2 3 2 2 2 2 3 3" xfId="38530" xr:uid="{82F84459-A6D0-436F-B594-A4C01C8B01D3}"/>
    <cellStyle name="Currency 2 3 2 2 2 2 4" xfId="22095" xr:uid="{41523D3E-6659-4DB8-96AB-0E1FD272DE18}"/>
    <cellStyle name="Currency 2 3 2 2 2 2 4 2" xfId="43764" xr:uid="{07920830-D51C-433E-88B7-85C6ECFD9653}"/>
    <cellStyle name="Currency 2 3 2 2 2 2 5" xfId="33298" xr:uid="{9E88E152-6087-4084-A568-C5CE8F1DC9D4}"/>
    <cellStyle name="Currency 2 3 2 2 2 3" xfId="10878" xr:uid="{95A80088-D767-435C-B971-A7D49A89F498}"/>
    <cellStyle name="Currency 2 3 2 2 2 3 2" xfId="16114" xr:uid="{BAE85461-210F-410D-9296-75A6951A475E}"/>
    <cellStyle name="Currency 2 3 2 2 2 3 2 2" xfId="26580" xr:uid="{0F0D3AC3-C36F-4193-84B3-0449B2515BF8}"/>
    <cellStyle name="Currency 2 3 2 2 2 3 2 2 2" xfId="48249" xr:uid="{2682FA27-20BB-429B-BDD1-A5C255B1EFE3}"/>
    <cellStyle name="Currency 2 3 2 2 2 3 2 3" xfId="37783" xr:uid="{6AD59CF9-8D85-4AFB-9736-378A35586224}"/>
    <cellStyle name="Currency 2 3 2 2 2 3 3" xfId="21348" xr:uid="{67633BCF-68D0-42D4-9652-7F918DAEDC5E}"/>
    <cellStyle name="Currency 2 3 2 2 2 3 3 2" xfId="43017" xr:uid="{CD95BD1E-78A2-4AFD-85D6-CF6948AC7B25}"/>
    <cellStyle name="Currency 2 3 2 2 2 3 4" xfId="32551" xr:uid="{4B7423AE-7E31-4E99-9FA1-343E5C8DBD72}"/>
    <cellStyle name="Currency 2 3 2 2 2 4" xfId="12372" xr:uid="{8C1427CB-2E0B-454B-8ED3-C5E8B1621A28}"/>
    <cellStyle name="Currency 2 3 2 2 2 4 2" xfId="17608" xr:uid="{B9AC47D2-71FD-41CA-9DDE-3AC66369028C}"/>
    <cellStyle name="Currency 2 3 2 2 2 4 2 2" xfId="28074" xr:uid="{96F4782E-7D4E-43F1-8D48-CA7FD4C91504}"/>
    <cellStyle name="Currency 2 3 2 2 2 4 2 2 2" xfId="49743" xr:uid="{19536DB4-9260-4599-8BB3-074DD80611B7}"/>
    <cellStyle name="Currency 2 3 2 2 2 4 2 3" xfId="39277" xr:uid="{358C0A3C-F6C6-46B5-8769-FC65679B8BD5}"/>
    <cellStyle name="Currency 2 3 2 2 2 4 3" xfId="22842" xr:uid="{E2FC4B4F-BE0D-4F32-9E13-154C7DE3177E}"/>
    <cellStyle name="Currency 2 3 2 2 2 4 3 2" xfId="44511" xr:uid="{A808DDDF-A464-42DB-8637-C46A36A2A7EE}"/>
    <cellStyle name="Currency 2 3 2 2 2 4 4" xfId="34045" xr:uid="{6ECED8CC-44B4-47FE-869F-F30DAFE286A5}"/>
    <cellStyle name="Currency 2 3 2 2 2 5" xfId="14615" xr:uid="{28F788DF-59B6-4279-89C0-34CF3423C1E5}"/>
    <cellStyle name="Currency 2 3 2 2 2 5 2" xfId="19847" xr:uid="{52B1ED47-39AE-4EDD-A6AA-BDE20C1A9393}"/>
    <cellStyle name="Currency 2 3 2 2 2 5 2 2" xfId="30313" xr:uid="{FE7D0475-9D39-4F47-83DE-74CAA40E1FBB}"/>
    <cellStyle name="Currency 2 3 2 2 2 5 2 2 2" xfId="51982" xr:uid="{06A2DC92-F473-4129-9CA4-50B79E535000}"/>
    <cellStyle name="Currency 2 3 2 2 2 5 2 3" xfId="41516" xr:uid="{4491EFDA-E6C1-4265-9493-9D9E457DE6AD}"/>
    <cellStyle name="Currency 2 3 2 2 2 5 3" xfId="25081" xr:uid="{1E2B22CF-9A88-4DD7-B5EF-B23686C54C8E}"/>
    <cellStyle name="Currency 2 3 2 2 2 5 3 2" xfId="46750" xr:uid="{32C1DA0A-39BD-4656-9A7A-8D64EF8D4FD3}"/>
    <cellStyle name="Currency 2 3 2 2 2 5 4" xfId="36284" xr:uid="{7E1CB962-5AD4-4419-9485-18DC2903E2F4}"/>
    <cellStyle name="Currency 2 3 2 2 2 6" xfId="15368" xr:uid="{23A2FA5D-7076-4093-827B-1D966D4385FB}"/>
    <cellStyle name="Currency 2 3 2 2 2 6 2" xfId="25834" xr:uid="{45C75CAA-932D-4946-933A-47FDE8851A82}"/>
    <cellStyle name="Currency 2 3 2 2 2 6 2 2" xfId="47503" xr:uid="{B7B6C8D7-CE58-4F77-AC37-93B4BC212068}"/>
    <cellStyle name="Currency 2 3 2 2 2 6 3" xfId="37037" xr:uid="{1244A5C6-F5EA-42E4-9D34-40C27B2D4C59}"/>
    <cellStyle name="Currency 2 3 2 2 2 7" xfId="20602" xr:uid="{AA6C8AAB-0276-471F-A959-E280BD8A7EA1}"/>
    <cellStyle name="Currency 2 3 2 2 2 7 2" xfId="42271" xr:uid="{B5FC3483-AFB0-49C6-A17A-233AAEDEDBAF}"/>
    <cellStyle name="Currency 2 3 2 2 2 8" xfId="31805" xr:uid="{55C0B838-5821-4A58-9579-71DAB99CA827}"/>
    <cellStyle name="Currency 2 3 2 2 3" xfId="13870" xr:uid="{1259DEF3-E0C1-4840-9AFC-8632BD2791FA}"/>
    <cellStyle name="Currency 2 3 2 2 3 2" xfId="19102" xr:uid="{B209832B-4501-4E67-B97B-EA2688B20FA5}"/>
    <cellStyle name="Currency 2 3 2 2 3 2 2" xfId="29568" xr:uid="{197786F6-118D-4B52-8C07-F517037562F2}"/>
    <cellStyle name="Currency 2 3 2 2 3 2 2 2" xfId="51237" xr:uid="{FFC07A95-89EE-43C6-80C4-BA350948EA7A}"/>
    <cellStyle name="Currency 2 3 2 2 3 2 3" xfId="40771" xr:uid="{4806A6DA-8267-4BD6-9318-FE4282236373}"/>
    <cellStyle name="Currency 2 3 2 2 3 3" xfId="24336" xr:uid="{432E0C26-077B-4032-AF86-54C8FD9510AD}"/>
    <cellStyle name="Currency 2 3 2 2 3 3 2" xfId="46005" xr:uid="{4A01958F-0280-4428-9D4E-F5AE6893E028}"/>
    <cellStyle name="Currency 2 3 2 2 3 4" xfId="35539" xr:uid="{6B70E326-FF3E-4E31-B207-42A198B05848}"/>
    <cellStyle name="Currency 2 3 2 2 4" xfId="31060" xr:uid="{94E523B8-7D85-4CB2-9AB1-5A9FE4896559}"/>
    <cellStyle name="Currency 2 3 2 3" xfId="9742" xr:uid="{534DD926-DCAF-4E03-943C-2877EBE91513}"/>
    <cellStyle name="Currency 2 3 2 3 2" xfId="11251" xr:uid="{69F0746F-E97E-4367-8CBD-316946F07B5C}"/>
    <cellStyle name="Currency 2 3 2 3 2 2" xfId="12745" xr:uid="{6B863B4F-D361-4E48-B4F1-6DB930BF8B8B}"/>
    <cellStyle name="Currency 2 3 2 3 2 2 2" xfId="17981" xr:uid="{216E1910-5056-4231-A1DD-D45CFD98F1F8}"/>
    <cellStyle name="Currency 2 3 2 3 2 2 2 2" xfId="28447" xr:uid="{E5EFA39B-9AD7-41CD-AC7A-260BF752743E}"/>
    <cellStyle name="Currency 2 3 2 3 2 2 2 2 2" xfId="50116" xr:uid="{3F54DB23-0AC1-4DC6-8540-C8C140DF2E95}"/>
    <cellStyle name="Currency 2 3 2 3 2 2 2 3" xfId="39650" xr:uid="{78E82753-AFAD-4DB8-9B94-0021E58BB6A8}"/>
    <cellStyle name="Currency 2 3 2 3 2 2 3" xfId="23215" xr:uid="{CD4E61DC-1F41-4B91-9440-17EFEC530E03}"/>
    <cellStyle name="Currency 2 3 2 3 2 2 3 2" xfId="44884" xr:uid="{EB3AFC9B-210D-4A1E-A5FD-991ED1186E5D}"/>
    <cellStyle name="Currency 2 3 2 3 2 2 4" xfId="34418" xr:uid="{3200F1D2-B120-42D9-B4F9-D22854BF8C8E}"/>
    <cellStyle name="Currency 2 3 2 3 2 3" xfId="16487" xr:uid="{9F3FEB1A-1E98-4F0C-BB89-E40EA745E1F7}"/>
    <cellStyle name="Currency 2 3 2 3 2 3 2" xfId="26953" xr:uid="{5CDC798A-B978-4653-AD1A-4BB77CEF695D}"/>
    <cellStyle name="Currency 2 3 2 3 2 3 2 2" xfId="48622" xr:uid="{0D310497-578E-412C-976D-6E73512EEC8F}"/>
    <cellStyle name="Currency 2 3 2 3 2 3 3" xfId="38156" xr:uid="{9A0E0C8E-FA9E-4819-8DDA-D13D42EE7225}"/>
    <cellStyle name="Currency 2 3 2 3 2 4" xfId="21721" xr:uid="{B1C0E7B1-8586-4449-B2B1-1485F6A29318}"/>
    <cellStyle name="Currency 2 3 2 3 2 4 2" xfId="43390" xr:uid="{43FCF1BF-9295-49EF-A3BB-6FF382C4B840}"/>
    <cellStyle name="Currency 2 3 2 3 2 5" xfId="32924" xr:uid="{D3E00104-DBEF-4CFA-86CC-0D7752A9702D}"/>
    <cellStyle name="Currency 2 3 2 3 3" xfId="10504" xr:uid="{24D83638-B3C4-4E6B-ABA2-7BBE4C6216E0}"/>
    <cellStyle name="Currency 2 3 2 3 3 2" xfId="15740" xr:uid="{AD5F22DC-8485-4E35-BC46-EEA0D01EB380}"/>
    <cellStyle name="Currency 2 3 2 3 3 2 2" xfId="26206" xr:uid="{AC2D4D76-273A-4EEF-995E-A5E7121B2590}"/>
    <cellStyle name="Currency 2 3 2 3 3 2 2 2" xfId="47875" xr:uid="{73DBC57E-53F8-41E3-8635-DDFE4312C7B0}"/>
    <cellStyle name="Currency 2 3 2 3 3 2 3" xfId="37409" xr:uid="{15233618-4421-4ADA-B642-FFDEF8500575}"/>
    <cellStyle name="Currency 2 3 2 3 3 3" xfId="20974" xr:uid="{5EB759D4-A874-4C5C-87A4-959607068F0D}"/>
    <cellStyle name="Currency 2 3 2 3 3 3 2" xfId="42643" xr:uid="{B5B1CD1A-3E67-4C4F-99AB-BF2A78BDB017}"/>
    <cellStyle name="Currency 2 3 2 3 3 4" xfId="32177" xr:uid="{12263D66-7E96-43E0-8A0F-0E14CC891D6C}"/>
    <cellStyle name="Currency 2 3 2 3 4" xfId="11998" xr:uid="{AFE4C1B2-8827-4E7D-ADB3-531A26516B8B}"/>
    <cellStyle name="Currency 2 3 2 3 4 2" xfId="17234" xr:uid="{C9AFC055-8D81-4ED6-BA6D-6D1FD20FBEB5}"/>
    <cellStyle name="Currency 2 3 2 3 4 2 2" xfId="27700" xr:uid="{C2EC6E4D-289E-4787-8832-18DCB75BB5C5}"/>
    <cellStyle name="Currency 2 3 2 3 4 2 2 2" xfId="49369" xr:uid="{48967C53-00DE-4C45-98D2-846132E4182B}"/>
    <cellStyle name="Currency 2 3 2 3 4 2 3" xfId="38903" xr:uid="{39D610C9-86D8-4A6C-B2D0-42E9B56D296E}"/>
    <cellStyle name="Currency 2 3 2 3 4 3" xfId="22468" xr:uid="{B69A24A3-86D3-4A59-A529-D44C7880A516}"/>
    <cellStyle name="Currency 2 3 2 3 4 3 2" xfId="44137" xr:uid="{206E6F7E-B295-4343-A371-B306867DF1E3}"/>
    <cellStyle name="Currency 2 3 2 3 4 4" xfId="33671" xr:uid="{7BFC1297-F3B5-4E0F-B1AE-206750652E76}"/>
    <cellStyle name="Currency 2 3 2 3 5" xfId="14241" xr:uid="{24BCADAD-D6A1-41C9-A3E5-EC2C8AF9B3D7}"/>
    <cellStyle name="Currency 2 3 2 3 5 2" xfId="19473" xr:uid="{D1D99F86-1EBF-43A8-9B49-6AFCA44941D4}"/>
    <cellStyle name="Currency 2 3 2 3 5 2 2" xfId="29939" xr:uid="{E738273F-519B-40CB-B86E-74785A16114C}"/>
    <cellStyle name="Currency 2 3 2 3 5 2 2 2" xfId="51608" xr:uid="{F0A8DA68-36E3-4B7C-B99A-F439C174AC57}"/>
    <cellStyle name="Currency 2 3 2 3 5 2 3" xfId="41142" xr:uid="{36A2C480-31CE-436B-8E95-50D8FE2F7B96}"/>
    <cellStyle name="Currency 2 3 2 3 5 3" xfId="24707" xr:uid="{43EFCB6B-156D-41D3-B67D-171F53E6C0AB}"/>
    <cellStyle name="Currency 2 3 2 3 5 3 2" xfId="46376" xr:uid="{5F81DEE0-1F47-46B0-8F3E-D896033E14C9}"/>
    <cellStyle name="Currency 2 3 2 3 5 4" xfId="35910" xr:uid="{F4A92607-6B1A-42EE-8C36-F40E175A6333}"/>
    <cellStyle name="Currency 2 3 2 3 6" xfId="14994" xr:uid="{477623BB-08AC-4D27-A0A0-EBA56F74D3E2}"/>
    <cellStyle name="Currency 2 3 2 3 6 2" xfId="25460" xr:uid="{870B5E36-0B5E-49F3-8F2F-A0D04B8991BB}"/>
    <cellStyle name="Currency 2 3 2 3 6 2 2" xfId="47129" xr:uid="{AA89AA78-5683-478F-807E-7416B628D95A}"/>
    <cellStyle name="Currency 2 3 2 3 6 3" xfId="36663" xr:uid="{E6483D6D-2425-476C-9FD7-FBF4936CC3B8}"/>
    <cellStyle name="Currency 2 3 2 3 7" xfId="20228" xr:uid="{C83EB3A4-36DA-42CF-91CF-31E10AF4014C}"/>
    <cellStyle name="Currency 2 3 2 3 7 2" xfId="41897" xr:uid="{1C857DE5-B8BF-4ABF-AB9E-6AE0BC1034C6}"/>
    <cellStyle name="Currency 2 3 2 3 8" xfId="31431" xr:uid="{8C538C08-48F5-4508-86AD-A42C6AE6110B}"/>
    <cellStyle name="Currency 2 3 2 4" xfId="13499" xr:uid="{D5F06EF1-E1DC-470D-A373-DAA1BBFC598D}"/>
    <cellStyle name="Currency 2 3 2 4 2" xfId="18731" xr:uid="{3625255A-2260-4220-BBF0-58449BC1E34F}"/>
    <cellStyle name="Currency 2 3 2 4 2 2" xfId="29197" xr:uid="{C4185632-6A91-49EC-913F-06077F93561B}"/>
    <cellStyle name="Currency 2 3 2 4 2 2 2" xfId="50866" xr:uid="{90AD655B-ADAB-449A-A284-BF3612BBAC9B}"/>
    <cellStyle name="Currency 2 3 2 4 2 3" xfId="40400" xr:uid="{848FE58B-36E4-4052-B8A7-FD830D16D25B}"/>
    <cellStyle name="Currency 2 3 2 4 3" xfId="23965" xr:uid="{DEEBEBCB-41F0-4F52-B583-6A913C347D8B}"/>
    <cellStyle name="Currency 2 3 2 4 3 2" xfId="45634" xr:uid="{85861476-1612-42B5-AF9C-DB67B08B21EB}"/>
    <cellStyle name="Currency 2 3 2 4 4" xfId="35168" xr:uid="{BB617024-529D-46B7-AF22-1EF63DFAC9CB}"/>
    <cellStyle name="Currency 2 3 2 5" xfId="30689" xr:uid="{2706F94C-F75F-434D-A0C0-2F0EF1BEBFAA}"/>
    <cellStyle name="Currency 2 3 3" xfId="9250" xr:uid="{00000000-0005-0000-0000-000095030000}"/>
    <cellStyle name="Currency 2 3 3 2" xfId="9999" xr:uid="{04F1C2F4-FCC8-4AA4-B4D9-F5F318E829D7}"/>
    <cellStyle name="Currency 2 3 3 2 2" xfId="11508" xr:uid="{AF12F204-6179-4C09-9FA8-36DCA3B5AF35}"/>
    <cellStyle name="Currency 2 3 3 2 2 2" xfId="13002" xr:uid="{9FED9C3C-3D2A-4990-8C44-A2EDCB24CD49}"/>
    <cellStyle name="Currency 2 3 3 2 2 2 2" xfId="18238" xr:uid="{DD81935A-58ED-49C6-9C1E-F7875438BEFD}"/>
    <cellStyle name="Currency 2 3 3 2 2 2 2 2" xfId="28704" xr:uid="{F8288A83-F03C-43B4-84E4-E8C5681F7F6C}"/>
    <cellStyle name="Currency 2 3 3 2 2 2 2 2 2" xfId="50373" xr:uid="{3EC90D36-BC99-4371-8DCC-3FED4414D1F2}"/>
    <cellStyle name="Currency 2 3 3 2 2 2 2 3" xfId="39907" xr:uid="{61249760-E889-4388-97B9-8088872477BE}"/>
    <cellStyle name="Currency 2 3 3 2 2 2 3" xfId="23472" xr:uid="{FAB7FBB7-41E0-4049-B425-73697E63176F}"/>
    <cellStyle name="Currency 2 3 3 2 2 2 3 2" xfId="45141" xr:uid="{3BA3DFB0-FD09-4CE7-BF87-54DB70CD2177}"/>
    <cellStyle name="Currency 2 3 3 2 2 2 4" xfId="34675" xr:uid="{75D1EDEA-D95A-49EB-9F4A-88636B0D54CC}"/>
    <cellStyle name="Currency 2 3 3 2 2 3" xfId="16744" xr:uid="{EB1DA759-2E2A-4090-93F6-A93614D5D704}"/>
    <cellStyle name="Currency 2 3 3 2 2 3 2" xfId="27210" xr:uid="{DCE4FBDF-713D-438C-AEDA-9A55C1B4C9D0}"/>
    <cellStyle name="Currency 2 3 3 2 2 3 2 2" xfId="48879" xr:uid="{EF470AA2-F9C8-4D04-B97C-98F383B007EA}"/>
    <cellStyle name="Currency 2 3 3 2 2 3 3" xfId="38413" xr:uid="{C43C8BD2-3ED4-4F4C-B9A6-2E654D868A70}"/>
    <cellStyle name="Currency 2 3 3 2 2 4" xfId="21978" xr:uid="{94AE4630-A62E-4F9D-9E92-D222E05C5698}"/>
    <cellStyle name="Currency 2 3 3 2 2 4 2" xfId="43647" xr:uid="{CC641AD7-8FC7-44B9-A61F-1A1AA5FA498E}"/>
    <cellStyle name="Currency 2 3 3 2 2 5" xfId="33181" xr:uid="{6C95EA02-15D6-4FF3-8464-54668FB9398E}"/>
    <cellStyle name="Currency 2 3 3 2 3" xfId="10761" xr:uid="{302091E0-F4FE-4CE1-BD4E-468093FAEDFB}"/>
    <cellStyle name="Currency 2 3 3 2 3 2" xfId="15997" xr:uid="{7C50BB2B-80C6-44C0-AAFA-E266CC810CD2}"/>
    <cellStyle name="Currency 2 3 3 2 3 2 2" xfId="26463" xr:uid="{93A18A35-3443-4CE1-BEA9-DA38F5823075}"/>
    <cellStyle name="Currency 2 3 3 2 3 2 2 2" xfId="48132" xr:uid="{AD12264F-B60F-46AA-B207-13DC0B06BB34}"/>
    <cellStyle name="Currency 2 3 3 2 3 2 3" xfId="37666" xr:uid="{ECFAAD83-8779-4186-BEBB-BCE27B209D84}"/>
    <cellStyle name="Currency 2 3 3 2 3 3" xfId="21231" xr:uid="{DA82C33C-9797-4456-8AC0-6274E8AE7892}"/>
    <cellStyle name="Currency 2 3 3 2 3 3 2" xfId="42900" xr:uid="{B30F3330-1839-48CD-8C46-C3786AA8C092}"/>
    <cellStyle name="Currency 2 3 3 2 3 4" xfId="32434" xr:uid="{37377B34-62BC-47B9-B478-31D861B0A24A}"/>
    <cellStyle name="Currency 2 3 3 2 4" xfId="12255" xr:uid="{A04FA9B5-43AC-4DA7-B707-EAA79D09BDEA}"/>
    <cellStyle name="Currency 2 3 3 2 4 2" xfId="17491" xr:uid="{574AE996-5D6B-4F37-B789-FC7974780331}"/>
    <cellStyle name="Currency 2 3 3 2 4 2 2" xfId="27957" xr:uid="{22811242-7DCF-4FB9-BDF1-22771F6EE1F5}"/>
    <cellStyle name="Currency 2 3 3 2 4 2 2 2" xfId="49626" xr:uid="{7169F0B2-FF19-41CD-84AD-F3660391E025}"/>
    <cellStyle name="Currency 2 3 3 2 4 2 3" xfId="39160" xr:uid="{C824D5E7-98AD-4481-AB14-931C3F98808F}"/>
    <cellStyle name="Currency 2 3 3 2 4 3" xfId="22725" xr:uid="{ECE7B676-C8C0-467A-9CC6-B79C72B92C55}"/>
    <cellStyle name="Currency 2 3 3 2 4 3 2" xfId="44394" xr:uid="{3CE884E9-DFEE-4E95-A4ED-FFC273512EAD}"/>
    <cellStyle name="Currency 2 3 3 2 4 4" xfId="33928" xr:uid="{E3449429-CFA0-4BA9-AFE6-E6EC095FD677}"/>
    <cellStyle name="Currency 2 3 3 2 5" xfId="14498" xr:uid="{38A5C8C6-5954-405D-8D56-ADAA99FEED6D}"/>
    <cellStyle name="Currency 2 3 3 2 5 2" xfId="19730" xr:uid="{BE583281-7AA1-4208-82F1-99DFAD340D34}"/>
    <cellStyle name="Currency 2 3 3 2 5 2 2" xfId="30196" xr:uid="{F7723CB6-7371-4195-9501-7E0E7C2A4E16}"/>
    <cellStyle name="Currency 2 3 3 2 5 2 2 2" xfId="51865" xr:uid="{B761CD14-E7F7-43BE-A812-DDF132E22F8A}"/>
    <cellStyle name="Currency 2 3 3 2 5 2 3" xfId="41399" xr:uid="{D7BBC7A0-1AEB-43EC-981A-E5A635C47E28}"/>
    <cellStyle name="Currency 2 3 3 2 5 3" xfId="24964" xr:uid="{9E095B74-ECE3-4DC5-B523-9ADFB5E947F6}"/>
    <cellStyle name="Currency 2 3 3 2 5 3 2" xfId="46633" xr:uid="{87330634-4F65-4DE5-9DB3-ED50EDD00CAA}"/>
    <cellStyle name="Currency 2 3 3 2 5 4" xfId="36167" xr:uid="{A5D84776-B457-4C37-A9D8-6A6D2C993D7E}"/>
    <cellStyle name="Currency 2 3 3 2 6" xfId="15251" xr:uid="{71D93F91-30A7-4937-99F1-42F72C0D4604}"/>
    <cellStyle name="Currency 2 3 3 2 6 2" xfId="25717" xr:uid="{2C3AC95D-78D3-4140-910B-018897C2AED7}"/>
    <cellStyle name="Currency 2 3 3 2 6 2 2" xfId="47386" xr:uid="{7F2B880C-512D-43D1-A9E9-33F4099AB629}"/>
    <cellStyle name="Currency 2 3 3 2 6 3" xfId="36920" xr:uid="{060800C0-D993-4122-A0A3-AC720F6CC06B}"/>
    <cellStyle name="Currency 2 3 3 2 7" xfId="20485" xr:uid="{EC7D0DAB-9C08-4B05-B86A-93D0BEF73B8E}"/>
    <cellStyle name="Currency 2 3 3 2 7 2" xfId="42154" xr:uid="{8E386998-5C40-42FA-9D06-9D08764149F3}"/>
    <cellStyle name="Currency 2 3 3 2 8" xfId="31688" xr:uid="{E55085A2-ED66-4F13-BED8-031C13F43392}"/>
    <cellStyle name="Currency 2 3 3 3" xfId="13753" xr:uid="{5504F3AC-7B8B-46AE-8C80-1E44413508EF}"/>
    <cellStyle name="Currency 2 3 3 3 2" xfId="18985" xr:uid="{09682226-2815-4E4B-8556-2037F4903BD7}"/>
    <cellStyle name="Currency 2 3 3 3 2 2" xfId="29451" xr:uid="{0AE352D4-6198-4E30-B619-CFD0EE297DD1}"/>
    <cellStyle name="Currency 2 3 3 3 2 2 2" xfId="51120" xr:uid="{30D53198-07BB-4A23-8D02-4BBFDC49EC66}"/>
    <cellStyle name="Currency 2 3 3 3 2 3" xfId="40654" xr:uid="{5FEF8E1A-524A-47B3-A651-068BDE3EFCAC}"/>
    <cellStyle name="Currency 2 3 3 3 3" xfId="24219" xr:uid="{C87E6A4F-9A52-433D-BA07-6144E4B1BD56}"/>
    <cellStyle name="Currency 2 3 3 3 3 2" xfId="45888" xr:uid="{CB6C3B2E-1720-492D-8CFB-C8ADBDC9162E}"/>
    <cellStyle name="Currency 2 3 3 3 4" xfId="35422" xr:uid="{17A55415-8552-4C5F-893F-8C8E84E9F214}"/>
    <cellStyle name="Currency 2 3 3 4" xfId="30943" xr:uid="{D776F7AF-B4EC-436E-B7B5-2E80C1B173C6}"/>
    <cellStyle name="Currency 2 3 4" xfId="9625" xr:uid="{5F5B99EA-8026-4F7A-A06C-80F161272746}"/>
    <cellStyle name="Currency 2 3 4 2" xfId="11134" xr:uid="{39754316-24EE-408C-87D9-A6BC61DEE497}"/>
    <cellStyle name="Currency 2 3 4 2 2" xfId="12628" xr:uid="{9A397DD4-4AAC-4CF6-B62B-68D1E720AFD4}"/>
    <cellStyle name="Currency 2 3 4 2 2 2" xfId="17864" xr:uid="{F3688A88-564D-430D-A33F-48A6A8D0EB08}"/>
    <cellStyle name="Currency 2 3 4 2 2 2 2" xfId="28330" xr:uid="{1925BB71-9821-4620-B19B-489C91B6FA20}"/>
    <cellStyle name="Currency 2 3 4 2 2 2 2 2" xfId="49999" xr:uid="{1B91A009-8857-4755-8DFA-95CEFF727241}"/>
    <cellStyle name="Currency 2 3 4 2 2 2 3" xfId="39533" xr:uid="{A1C50AEC-F6AB-467A-9FEF-8C13823C5978}"/>
    <cellStyle name="Currency 2 3 4 2 2 3" xfId="23098" xr:uid="{365E8EA9-F0FC-4C67-B893-F2717E0A431E}"/>
    <cellStyle name="Currency 2 3 4 2 2 3 2" xfId="44767" xr:uid="{B8299685-603D-4F09-B94F-8430491CF5D6}"/>
    <cellStyle name="Currency 2 3 4 2 2 4" xfId="34301" xr:uid="{A468189A-9129-42C0-A2EC-75D1B38D3E8D}"/>
    <cellStyle name="Currency 2 3 4 2 3" xfId="16370" xr:uid="{B434AF86-4F65-4746-A503-7694DFC395D7}"/>
    <cellStyle name="Currency 2 3 4 2 3 2" xfId="26836" xr:uid="{A9561615-1C76-4CB7-982C-4102B32C361D}"/>
    <cellStyle name="Currency 2 3 4 2 3 2 2" xfId="48505" xr:uid="{BBCE0843-67CF-4816-A320-045A343AA720}"/>
    <cellStyle name="Currency 2 3 4 2 3 3" xfId="38039" xr:uid="{1B306575-9AD6-49C8-A47D-062C9D8D05C6}"/>
    <cellStyle name="Currency 2 3 4 2 4" xfId="21604" xr:uid="{12E6DFF3-6F90-4B0E-96BE-6AEB34208E05}"/>
    <cellStyle name="Currency 2 3 4 2 4 2" xfId="43273" xr:uid="{120A836E-CD25-40AE-8260-E311E9AF3DD8}"/>
    <cellStyle name="Currency 2 3 4 2 5" xfId="32807" xr:uid="{035E61D3-34D1-4571-A41A-55D6CF8B2C4C}"/>
    <cellStyle name="Currency 2 3 4 3" xfId="10387" xr:uid="{5A10A982-8798-4FEF-9D85-80EBCD27C3E7}"/>
    <cellStyle name="Currency 2 3 4 3 2" xfId="15623" xr:uid="{A744FBD1-05E2-40ED-BBF7-6F96AE6A8E78}"/>
    <cellStyle name="Currency 2 3 4 3 2 2" xfId="26089" xr:uid="{CB74A2A6-1492-43CF-BC21-511C18858F05}"/>
    <cellStyle name="Currency 2 3 4 3 2 2 2" xfId="47758" xr:uid="{17052E28-130B-4B0F-8D9B-DC9109637FE8}"/>
    <cellStyle name="Currency 2 3 4 3 2 3" xfId="37292" xr:uid="{C2F9862A-774A-448C-AF44-43F3D80FD13A}"/>
    <cellStyle name="Currency 2 3 4 3 3" xfId="20857" xr:uid="{C78698A4-F010-473F-A09E-3B379EBDF0BB}"/>
    <cellStyle name="Currency 2 3 4 3 3 2" xfId="42526" xr:uid="{5A42F20D-B6B7-481B-8353-02827B972461}"/>
    <cellStyle name="Currency 2 3 4 3 4" xfId="32060" xr:uid="{93330D23-CC22-48C0-A50D-F6FD29FFFAA7}"/>
    <cellStyle name="Currency 2 3 4 4" xfId="11881" xr:uid="{84134704-6FF8-4B47-95D3-E6035D9EA0BC}"/>
    <cellStyle name="Currency 2 3 4 4 2" xfId="17117" xr:uid="{A3E6B5D9-D208-4A2A-9EEA-3DCC2469D4AC}"/>
    <cellStyle name="Currency 2 3 4 4 2 2" xfId="27583" xr:uid="{E4CB29EE-E212-435C-8E98-93B805CD2B04}"/>
    <cellStyle name="Currency 2 3 4 4 2 2 2" xfId="49252" xr:uid="{74419AF4-1750-41C7-AE44-1D1A19B1F8E1}"/>
    <cellStyle name="Currency 2 3 4 4 2 3" xfId="38786" xr:uid="{7C3A3BE7-4A62-4FD6-959E-BF6CAF2ED740}"/>
    <cellStyle name="Currency 2 3 4 4 3" xfId="22351" xr:uid="{F4861B27-3C55-4C37-A101-A978ECE6B77D}"/>
    <cellStyle name="Currency 2 3 4 4 3 2" xfId="44020" xr:uid="{49C5B962-C47E-4EDE-AAF5-0620582B3D4B}"/>
    <cellStyle name="Currency 2 3 4 4 4" xfId="33554" xr:uid="{14ADA227-FF5E-45E9-BEBC-72DDEBF1D43B}"/>
    <cellStyle name="Currency 2 3 4 5" xfId="14124" xr:uid="{E9F3D9A3-00BC-46F7-AF33-517C6ED84B10}"/>
    <cellStyle name="Currency 2 3 4 5 2" xfId="19356" xr:uid="{F92EB77C-FA43-4333-80A4-2FC2EA00141B}"/>
    <cellStyle name="Currency 2 3 4 5 2 2" xfId="29822" xr:uid="{77BD5831-369A-4660-BD01-A730B294E1A9}"/>
    <cellStyle name="Currency 2 3 4 5 2 2 2" xfId="51491" xr:uid="{195B2838-4565-4940-B73D-76BA1F219628}"/>
    <cellStyle name="Currency 2 3 4 5 2 3" xfId="41025" xr:uid="{E0379788-ECC4-4C5A-A1F6-63F6562B926B}"/>
    <cellStyle name="Currency 2 3 4 5 3" xfId="24590" xr:uid="{3E607B5B-7528-4FBB-8CF2-4BAD1BDEA126}"/>
    <cellStyle name="Currency 2 3 4 5 3 2" xfId="46259" xr:uid="{D4AA66B5-F01B-47C4-954B-5F15BA20B999}"/>
    <cellStyle name="Currency 2 3 4 5 4" xfId="35793" xr:uid="{D58FC182-9119-49FD-92BA-97F75CE86262}"/>
    <cellStyle name="Currency 2 3 4 6" xfId="14877" xr:uid="{05616DF4-B75E-4F75-96F0-0EACA656E6CE}"/>
    <cellStyle name="Currency 2 3 4 6 2" xfId="25343" xr:uid="{E2071B46-B887-4005-994D-C70F503A0492}"/>
    <cellStyle name="Currency 2 3 4 6 2 2" xfId="47012" xr:uid="{2D1A29FA-0749-468D-A076-F3F1D816D023}"/>
    <cellStyle name="Currency 2 3 4 6 3" xfId="36546" xr:uid="{2BBC3566-1DC1-4C0D-93F2-C2128F741AAF}"/>
    <cellStyle name="Currency 2 3 4 7" xfId="20111" xr:uid="{B44498A5-0F7F-40FD-A34D-4C7D807C5FC4}"/>
    <cellStyle name="Currency 2 3 4 7 2" xfId="41780" xr:uid="{85483BE0-006A-4EA9-BCBD-F4839628AEC4}"/>
    <cellStyle name="Currency 2 3 4 8" xfId="31314" xr:uid="{9A148035-555E-4DE3-A6D8-BBEEA1B890D9}"/>
    <cellStyle name="Currency 2 3 5" xfId="13382" xr:uid="{AE42BA84-0DE9-494F-BCF1-71F53D5063C7}"/>
    <cellStyle name="Currency 2 3 5 2" xfId="18614" xr:uid="{440216EB-3402-4F4D-8000-3004CF6945E2}"/>
    <cellStyle name="Currency 2 3 5 2 2" xfId="29080" xr:uid="{A819732E-BE9C-4F92-AD25-14C3B9B41DDE}"/>
    <cellStyle name="Currency 2 3 5 2 2 2" xfId="50749" xr:uid="{451CD611-EAF0-4D44-ACAF-AC6B9B8787BD}"/>
    <cellStyle name="Currency 2 3 5 2 3" xfId="40283" xr:uid="{48268ED7-B429-4480-9CED-36AFEEC3DE09}"/>
    <cellStyle name="Currency 2 3 5 3" xfId="23848" xr:uid="{D496E0D5-AB5A-46B5-91FF-6C24CD360B3B}"/>
    <cellStyle name="Currency 2 3 5 3 2" xfId="45517" xr:uid="{01C29574-3099-4F7F-8FAD-8A899E621767}"/>
    <cellStyle name="Currency 2 3 5 4" xfId="35051" xr:uid="{21FD2CBD-BE43-4F65-8A7B-915E93D3040E}"/>
    <cellStyle name="Currency 2 3 6" xfId="30572" xr:uid="{9A3BA514-CA88-48FB-BCEA-EEC9DF1C2F41}"/>
    <cellStyle name="Currency 2 4" xfId="117" xr:uid="{00000000-0005-0000-0000-000096030000}"/>
    <cellStyle name="Currency 2 4 2" xfId="9168" xr:uid="{00000000-0005-0000-0000-000097030000}"/>
    <cellStyle name="Currency 2 4 2 2" xfId="9917" xr:uid="{EC5874B1-2EE6-43DD-BF8E-57E3AC1A5481}"/>
    <cellStyle name="Currency 2 4 2 2 2" xfId="11426" xr:uid="{C125BCC9-251A-4065-9492-5758FF343799}"/>
    <cellStyle name="Currency 2 4 2 2 2 2" xfId="12920" xr:uid="{94205025-DC8C-438A-91D4-9829B51B8518}"/>
    <cellStyle name="Currency 2 4 2 2 2 2 2" xfId="18156" xr:uid="{B6C7A862-23C8-4B56-8A10-2F41E191B1AC}"/>
    <cellStyle name="Currency 2 4 2 2 2 2 2 2" xfId="28622" xr:uid="{7B886CB6-193C-4E25-B9CC-857373C3AFC0}"/>
    <cellStyle name="Currency 2 4 2 2 2 2 2 2 2" xfId="50291" xr:uid="{171F003A-5680-4766-9D27-6E71BB82C182}"/>
    <cellStyle name="Currency 2 4 2 2 2 2 2 3" xfId="39825" xr:uid="{586B0E96-0C6A-4745-BFF5-2FA0F7EAE56B}"/>
    <cellStyle name="Currency 2 4 2 2 2 2 3" xfId="23390" xr:uid="{FC840FD0-2BA1-4B26-AF59-65AF78ACA627}"/>
    <cellStyle name="Currency 2 4 2 2 2 2 3 2" xfId="45059" xr:uid="{C586CE6B-FEB4-4685-A617-5525CC296FA0}"/>
    <cellStyle name="Currency 2 4 2 2 2 2 4" xfId="34593" xr:uid="{4CEBDC05-C3D6-456D-B899-6D8EDF7A2E29}"/>
    <cellStyle name="Currency 2 4 2 2 2 3" xfId="16662" xr:uid="{273EA421-E26F-4EEE-9C85-1E615C42A0F7}"/>
    <cellStyle name="Currency 2 4 2 2 2 3 2" xfId="27128" xr:uid="{F8CBA8ED-4E41-41E8-BFAB-AC04797B49B9}"/>
    <cellStyle name="Currency 2 4 2 2 2 3 2 2" xfId="48797" xr:uid="{94E7E3F5-21BE-4969-A30A-D37336F3FE14}"/>
    <cellStyle name="Currency 2 4 2 2 2 3 3" xfId="38331" xr:uid="{B14D9F66-9D8C-427C-8ADC-59E92C3AAAE4}"/>
    <cellStyle name="Currency 2 4 2 2 2 4" xfId="21896" xr:uid="{E0A510E6-A8A1-450F-A89A-2CCF947B499D}"/>
    <cellStyle name="Currency 2 4 2 2 2 4 2" xfId="43565" xr:uid="{3CF5835E-92EA-4C83-8301-BC236C8A5102}"/>
    <cellStyle name="Currency 2 4 2 2 2 5" xfId="33099" xr:uid="{B6C4F06D-232D-4041-8AD5-2843A965F33D}"/>
    <cellStyle name="Currency 2 4 2 2 3" xfId="10679" xr:uid="{6E8CF85D-7C26-4FF9-8E93-05E577FDACA0}"/>
    <cellStyle name="Currency 2 4 2 2 3 2" xfId="15915" xr:uid="{8ED9D506-C53C-423D-8A58-248D16F19961}"/>
    <cellStyle name="Currency 2 4 2 2 3 2 2" xfId="26381" xr:uid="{B24E4100-0939-4419-869C-9757D06DC491}"/>
    <cellStyle name="Currency 2 4 2 2 3 2 2 2" xfId="48050" xr:uid="{CB93D13D-13D6-40C3-8FB2-CD519A57682B}"/>
    <cellStyle name="Currency 2 4 2 2 3 2 3" xfId="37584" xr:uid="{4598B7A3-6517-43F9-A47E-7C5A0E2338A7}"/>
    <cellStyle name="Currency 2 4 2 2 3 3" xfId="21149" xr:uid="{10E47FD0-B390-4E15-86AE-66760077112B}"/>
    <cellStyle name="Currency 2 4 2 2 3 3 2" xfId="42818" xr:uid="{DFACD843-AEC4-4AC6-ACD2-A0DE93AC41B6}"/>
    <cellStyle name="Currency 2 4 2 2 3 4" xfId="32352" xr:uid="{EE6A59BD-76D6-4DA8-A705-AFBB5EB9AD58}"/>
    <cellStyle name="Currency 2 4 2 2 4" xfId="12173" xr:uid="{B1AB5E96-432E-4423-BCF5-28288695AD68}"/>
    <cellStyle name="Currency 2 4 2 2 4 2" xfId="17409" xr:uid="{CB410D2D-6EB3-41BF-A83A-75D5170751C8}"/>
    <cellStyle name="Currency 2 4 2 2 4 2 2" xfId="27875" xr:uid="{C82C5588-D873-4445-8292-C787868F8C00}"/>
    <cellStyle name="Currency 2 4 2 2 4 2 2 2" xfId="49544" xr:uid="{CE12D2AC-F956-406F-93A2-A64FC639E95C}"/>
    <cellStyle name="Currency 2 4 2 2 4 2 3" xfId="39078" xr:uid="{5A20D07B-4ADF-4712-B62F-9F93764CA784}"/>
    <cellStyle name="Currency 2 4 2 2 4 3" xfId="22643" xr:uid="{AA41AFBC-F8EB-4CDD-A0D3-E79DB423AAC0}"/>
    <cellStyle name="Currency 2 4 2 2 4 3 2" xfId="44312" xr:uid="{2E724000-786C-42F7-B6BC-BED472434C62}"/>
    <cellStyle name="Currency 2 4 2 2 4 4" xfId="33846" xr:uid="{E955990E-CCF6-4408-86C4-E1778C94A292}"/>
    <cellStyle name="Currency 2 4 2 2 5" xfId="14416" xr:uid="{B902743A-9446-4CFC-9CBC-640A8EAC1E6B}"/>
    <cellStyle name="Currency 2 4 2 2 5 2" xfId="19648" xr:uid="{DD2A432A-5E97-4021-AEE4-E9706787D2F2}"/>
    <cellStyle name="Currency 2 4 2 2 5 2 2" xfId="30114" xr:uid="{952C6BEF-15CA-42E0-8C4D-DEAEC51E86EA}"/>
    <cellStyle name="Currency 2 4 2 2 5 2 2 2" xfId="51783" xr:uid="{5589A529-42D1-44DD-9541-BEE17C0FBF5A}"/>
    <cellStyle name="Currency 2 4 2 2 5 2 3" xfId="41317" xr:uid="{C3D5838A-AB5E-4313-AAD7-7476FF2FF1E3}"/>
    <cellStyle name="Currency 2 4 2 2 5 3" xfId="24882" xr:uid="{9948D80B-447C-4018-BE09-2F9C1C73FA2F}"/>
    <cellStyle name="Currency 2 4 2 2 5 3 2" xfId="46551" xr:uid="{35CB7E30-36B1-49B3-ADA1-F6B8261884B4}"/>
    <cellStyle name="Currency 2 4 2 2 5 4" xfId="36085" xr:uid="{0C5B413C-BE0B-4CC0-8255-22B3330BE4A7}"/>
    <cellStyle name="Currency 2 4 2 2 6" xfId="15169" xr:uid="{321DC4EB-7903-4E13-BC4E-36E1A4E67868}"/>
    <cellStyle name="Currency 2 4 2 2 6 2" xfId="25635" xr:uid="{9C599D87-9CDF-423C-8BFB-05B662B880A3}"/>
    <cellStyle name="Currency 2 4 2 2 6 2 2" xfId="47304" xr:uid="{29E09BEF-DBBF-4BD5-9442-4AD93FBB4416}"/>
    <cellStyle name="Currency 2 4 2 2 6 3" xfId="36838" xr:uid="{8244C983-975C-4F8C-8005-E49BB6878D1A}"/>
    <cellStyle name="Currency 2 4 2 2 7" xfId="20403" xr:uid="{D6FEEBA9-DF90-4F12-A5C3-DC02EDD0527F}"/>
    <cellStyle name="Currency 2 4 2 2 7 2" xfId="42072" xr:uid="{F251A9F3-FAC0-4E49-B7FB-F25F16699B1E}"/>
    <cellStyle name="Currency 2 4 2 2 8" xfId="31606" xr:uid="{EDB5A500-1215-4029-BBEB-3C9F0BA21989}"/>
    <cellStyle name="Currency 2 4 2 3" xfId="13671" xr:uid="{3938D1C2-79E9-4358-8F29-8D0875B5D556}"/>
    <cellStyle name="Currency 2 4 2 3 2" xfId="18903" xr:uid="{434BABE3-3E5A-4A0D-93D3-98A360805F25}"/>
    <cellStyle name="Currency 2 4 2 3 2 2" xfId="29369" xr:uid="{C32EF1E5-58A2-4B3E-8DDB-FEBEAD611AF2}"/>
    <cellStyle name="Currency 2 4 2 3 2 2 2" xfId="51038" xr:uid="{F030CFB0-4F1C-4049-9B99-5909E98179DB}"/>
    <cellStyle name="Currency 2 4 2 3 2 3" xfId="40572" xr:uid="{9D59F59F-6634-493F-9DCF-FA7BC564D584}"/>
    <cellStyle name="Currency 2 4 2 3 3" xfId="24137" xr:uid="{90F87C5E-B5A0-41AA-A24D-42D452DBEABD}"/>
    <cellStyle name="Currency 2 4 2 3 3 2" xfId="45806" xr:uid="{9ADC85CD-D1C8-419D-BC78-1B56D688495D}"/>
    <cellStyle name="Currency 2 4 2 3 4" xfId="35340" xr:uid="{0A0EA1D7-6B66-449C-80F0-DF74B56370FF}"/>
    <cellStyle name="Currency 2 4 2 4" xfId="30861" xr:uid="{201DBE02-031E-4C0D-8FF2-D429B106F088}"/>
    <cellStyle name="Currency 2 4 3" xfId="9543" xr:uid="{71EA281D-27D9-413C-8DBA-281A4D3754B7}"/>
    <cellStyle name="Currency 2 4 3 2" xfId="11052" xr:uid="{A3D6EED7-B09B-4184-B672-4A27DC3E4190}"/>
    <cellStyle name="Currency 2 4 3 2 2" xfId="12546" xr:uid="{E1381236-C924-4702-A02A-ECEF685D5B4B}"/>
    <cellStyle name="Currency 2 4 3 2 2 2" xfId="17782" xr:uid="{A69D4ABD-6EFC-42FD-8416-C22F0BE2D5A9}"/>
    <cellStyle name="Currency 2 4 3 2 2 2 2" xfId="28248" xr:uid="{CC88B582-CBB3-4C56-8FDC-1DC07DD32929}"/>
    <cellStyle name="Currency 2 4 3 2 2 2 2 2" xfId="49917" xr:uid="{BC14EEB4-5F6F-4D8F-A75C-09BFD21F3D39}"/>
    <cellStyle name="Currency 2 4 3 2 2 2 3" xfId="39451" xr:uid="{C3D1FFEB-781D-4C46-878B-B29019FA8AAA}"/>
    <cellStyle name="Currency 2 4 3 2 2 3" xfId="23016" xr:uid="{13A8F6BC-6FD2-4103-913B-D52FA0C76B6E}"/>
    <cellStyle name="Currency 2 4 3 2 2 3 2" xfId="44685" xr:uid="{00C2E2AD-6300-4607-85B6-768CF7911C63}"/>
    <cellStyle name="Currency 2 4 3 2 2 4" xfId="34219" xr:uid="{4F3A8EE9-757A-4B56-8EFD-88278664EEEA}"/>
    <cellStyle name="Currency 2 4 3 2 3" xfId="16288" xr:uid="{6775D120-2D7E-4F6D-A024-1B0256D0687F}"/>
    <cellStyle name="Currency 2 4 3 2 3 2" xfId="26754" xr:uid="{4227C240-DBA4-4C6E-A5E6-B0D3E776A3B8}"/>
    <cellStyle name="Currency 2 4 3 2 3 2 2" xfId="48423" xr:uid="{8319480E-4206-4C50-8554-BB1384B9BAD3}"/>
    <cellStyle name="Currency 2 4 3 2 3 3" xfId="37957" xr:uid="{CAD825C2-4A84-4217-A389-414FC7295F31}"/>
    <cellStyle name="Currency 2 4 3 2 4" xfId="21522" xr:uid="{66C6958C-67F5-46E2-BE27-CAC34E251AB7}"/>
    <cellStyle name="Currency 2 4 3 2 4 2" xfId="43191" xr:uid="{15F90FCD-1C3C-4541-8C06-69A3F8AC391F}"/>
    <cellStyle name="Currency 2 4 3 2 5" xfId="32725" xr:uid="{D12F16AF-1DB6-41AB-88E3-2F965207EB94}"/>
    <cellStyle name="Currency 2 4 3 3" xfId="10305" xr:uid="{0209F5BA-DBA2-4FA8-93BF-6ADE542A17D3}"/>
    <cellStyle name="Currency 2 4 3 3 2" xfId="15541" xr:uid="{567A5415-AA9B-4385-8067-AD67AF4F87F0}"/>
    <cellStyle name="Currency 2 4 3 3 2 2" xfId="26007" xr:uid="{BAF437D5-AAC4-41B0-B72E-3C5353FEA78A}"/>
    <cellStyle name="Currency 2 4 3 3 2 2 2" xfId="47676" xr:uid="{3243C2CA-4012-4ABB-836F-9813EA4B2CCD}"/>
    <cellStyle name="Currency 2 4 3 3 2 3" xfId="37210" xr:uid="{F78BB247-CC6E-41F1-82CA-064BC93A89B6}"/>
    <cellStyle name="Currency 2 4 3 3 3" xfId="20775" xr:uid="{093E9AE9-5652-4C3E-A40D-7F719BED5A57}"/>
    <cellStyle name="Currency 2 4 3 3 3 2" xfId="42444" xr:uid="{81A10155-03E2-43A8-8AD0-AFD486E060F7}"/>
    <cellStyle name="Currency 2 4 3 3 4" xfId="31978" xr:uid="{A8A1C864-EB54-49F1-957E-FE871D118AF4}"/>
    <cellStyle name="Currency 2 4 3 4" xfId="11799" xr:uid="{D72F3010-0817-455B-9094-91D8D8AD1A46}"/>
    <cellStyle name="Currency 2 4 3 4 2" xfId="17035" xr:uid="{8AB80C41-46BC-4AA1-8542-6082AD578589}"/>
    <cellStyle name="Currency 2 4 3 4 2 2" xfId="27501" xr:uid="{84F78F1E-A211-4724-ABAD-6D3C9E001BEF}"/>
    <cellStyle name="Currency 2 4 3 4 2 2 2" xfId="49170" xr:uid="{1EC649E3-D27D-4EA2-90CE-CA452705BAB5}"/>
    <cellStyle name="Currency 2 4 3 4 2 3" xfId="38704" xr:uid="{0815950C-3068-4F33-B9EC-308C2601A4C1}"/>
    <cellStyle name="Currency 2 4 3 4 3" xfId="22269" xr:uid="{1F372FED-B566-41F1-A4F9-9944AB843A21}"/>
    <cellStyle name="Currency 2 4 3 4 3 2" xfId="43938" xr:uid="{319E4817-99AF-40CA-A7B0-91D32E0DF77B}"/>
    <cellStyle name="Currency 2 4 3 4 4" xfId="33472" xr:uid="{B87A02B8-4D24-47ED-8282-CB9B240B5F2F}"/>
    <cellStyle name="Currency 2 4 3 5" xfId="14042" xr:uid="{F2E3B6E3-E983-4A6F-91A1-505277F79B81}"/>
    <cellStyle name="Currency 2 4 3 5 2" xfId="19274" xr:uid="{0DB7D81B-2770-4A3E-B029-43BDCC5C6EAB}"/>
    <cellStyle name="Currency 2 4 3 5 2 2" xfId="29740" xr:uid="{F537E599-AD75-4752-9523-61421FB569A4}"/>
    <cellStyle name="Currency 2 4 3 5 2 2 2" xfId="51409" xr:uid="{E8191B5B-6647-48C4-99F8-3E87F438A987}"/>
    <cellStyle name="Currency 2 4 3 5 2 3" xfId="40943" xr:uid="{5E45E958-92BC-4A4F-849C-9395B8CA446E}"/>
    <cellStyle name="Currency 2 4 3 5 3" xfId="24508" xr:uid="{6662233F-B761-49DD-ADB7-F7FBC1715D93}"/>
    <cellStyle name="Currency 2 4 3 5 3 2" xfId="46177" xr:uid="{1EEC0736-222A-4A1E-B3B8-F4DA1B7DAD02}"/>
    <cellStyle name="Currency 2 4 3 5 4" xfId="35711" xr:uid="{B9B8EF07-2DC9-4CD1-B239-EF506AF84FE6}"/>
    <cellStyle name="Currency 2 4 3 6" xfId="14795" xr:uid="{D5590AA6-8FA8-4A42-B7AD-C83C4F59DD72}"/>
    <cellStyle name="Currency 2 4 3 6 2" xfId="25261" xr:uid="{2D697A44-AEAE-4176-978B-C34B4CF343FE}"/>
    <cellStyle name="Currency 2 4 3 6 2 2" xfId="46930" xr:uid="{792D098F-DA5D-4F8F-A05A-4A61C0787337}"/>
    <cellStyle name="Currency 2 4 3 6 3" xfId="36464" xr:uid="{C1A8162B-023A-4475-ACAE-CDD9BE02CEC5}"/>
    <cellStyle name="Currency 2 4 3 7" xfId="20029" xr:uid="{F03341A7-6A8D-4E37-B47D-7B1F899372B7}"/>
    <cellStyle name="Currency 2 4 3 7 2" xfId="41698" xr:uid="{61FF0FF0-7BBE-4ABC-A9AD-9C189C95E4BA}"/>
    <cellStyle name="Currency 2 4 3 8" xfId="31232" xr:uid="{F8A81D9A-ED08-4852-A3FF-C51382B427FC}"/>
    <cellStyle name="Currency 2 4 4" xfId="13301" xr:uid="{F213EDA3-A113-4C85-A52C-FC65CE058402}"/>
    <cellStyle name="Currency 2 4 4 2" xfId="18533" xr:uid="{F4FD9DA2-E774-4030-A55E-86308EDC5F59}"/>
    <cellStyle name="Currency 2 4 4 2 2" xfId="28999" xr:uid="{A854D3FE-74F9-4712-885D-EDEBBD0CFE83}"/>
    <cellStyle name="Currency 2 4 4 2 2 2" xfId="50668" xr:uid="{00F072F7-B8AE-436C-9653-F0E9134A14F0}"/>
    <cellStyle name="Currency 2 4 4 2 3" xfId="40202" xr:uid="{599C80A3-84D0-4673-9F89-8FCE879E94A8}"/>
    <cellStyle name="Currency 2 4 4 3" xfId="23767" xr:uid="{D23DEDB2-703A-49E7-BA68-D4157D6CE996}"/>
    <cellStyle name="Currency 2 4 4 3 2" xfId="45436" xr:uid="{0B680724-3BF1-4D56-9F43-00F9879407A0}"/>
    <cellStyle name="Currency 2 4 4 4" xfId="34970" xr:uid="{336757A7-F022-4AF5-94C5-5A97440CA34C}"/>
    <cellStyle name="Currency 2 4 5" xfId="30490" xr:uid="{58AC8C0B-6184-4867-856F-2C4AA7DDBC18}"/>
    <cellStyle name="Currency 2 5" xfId="9128" xr:uid="{00000000-0005-0000-0000-000098030000}"/>
    <cellStyle name="Currency 2 5 2" xfId="9877" xr:uid="{396A8E7D-E905-4786-8441-6B12E41EA588}"/>
    <cellStyle name="Currency 2 5 2 2" xfId="11386" xr:uid="{7D9C5CA8-B206-4497-A63E-82E68BFEE565}"/>
    <cellStyle name="Currency 2 5 2 2 2" xfId="12880" xr:uid="{DC31FA94-6286-4FFC-90EF-28EAB9473388}"/>
    <cellStyle name="Currency 2 5 2 2 2 2" xfId="18116" xr:uid="{71AED658-F29D-4E4D-B518-B3692EC3E66A}"/>
    <cellStyle name="Currency 2 5 2 2 2 2 2" xfId="28582" xr:uid="{7A1AABBF-6124-43C3-AD41-A93F630A2E9B}"/>
    <cellStyle name="Currency 2 5 2 2 2 2 2 2" xfId="50251" xr:uid="{B84ADDFD-F204-4C7A-9B38-96680E78C6C6}"/>
    <cellStyle name="Currency 2 5 2 2 2 2 3" xfId="39785" xr:uid="{ABA425AF-1FFF-4546-8186-E480C29222E6}"/>
    <cellStyle name="Currency 2 5 2 2 2 3" xfId="23350" xr:uid="{5F003C3F-F79E-4C12-B82A-8A8145DDEB59}"/>
    <cellStyle name="Currency 2 5 2 2 2 3 2" xfId="45019" xr:uid="{52DEF1E6-D2FE-4A44-A0C2-FFE15B02B297}"/>
    <cellStyle name="Currency 2 5 2 2 2 4" xfId="34553" xr:uid="{E48107A1-E0BA-4BFC-816B-CA5467F7E8B0}"/>
    <cellStyle name="Currency 2 5 2 2 3" xfId="16622" xr:uid="{19FAE29F-E498-4E3D-BD7F-9431F50274E9}"/>
    <cellStyle name="Currency 2 5 2 2 3 2" xfId="27088" xr:uid="{B99807F6-63BA-4CCF-A3DE-60062F047141}"/>
    <cellStyle name="Currency 2 5 2 2 3 2 2" xfId="48757" xr:uid="{66FB947A-A647-4362-B5BD-8C419E52580F}"/>
    <cellStyle name="Currency 2 5 2 2 3 3" xfId="38291" xr:uid="{B669894E-462D-4CC4-BE9E-632DC4B199B2}"/>
    <cellStyle name="Currency 2 5 2 2 4" xfId="21856" xr:uid="{5685D1F0-2207-44CC-868A-12743263FE8A}"/>
    <cellStyle name="Currency 2 5 2 2 4 2" xfId="43525" xr:uid="{4843B22F-1672-4C39-8224-66D791C1D1EA}"/>
    <cellStyle name="Currency 2 5 2 2 5" xfId="33059" xr:uid="{B579FB52-358F-4DD3-974E-6CC48FE8453D}"/>
    <cellStyle name="Currency 2 5 2 3" xfId="10639" xr:uid="{96D8FB53-0978-47EB-A4ED-EF3152CBF97A}"/>
    <cellStyle name="Currency 2 5 2 3 2" xfId="15875" xr:uid="{F87D952A-B007-4B6E-BAE9-957FAF716AF3}"/>
    <cellStyle name="Currency 2 5 2 3 2 2" xfId="26341" xr:uid="{C42CA8D9-3089-477A-8C09-F439015DFCA7}"/>
    <cellStyle name="Currency 2 5 2 3 2 2 2" xfId="48010" xr:uid="{2FA53492-3858-479E-80A9-EE2D84BD8AE5}"/>
    <cellStyle name="Currency 2 5 2 3 2 3" xfId="37544" xr:uid="{5402AB1C-A2AC-4D1E-9422-0C071EFFDBD9}"/>
    <cellStyle name="Currency 2 5 2 3 3" xfId="21109" xr:uid="{2D63382C-6CF8-4CFC-B4BD-5E3E7BE602DF}"/>
    <cellStyle name="Currency 2 5 2 3 3 2" xfId="42778" xr:uid="{1D16B0EF-528D-45A5-B155-376FC50E65FF}"/>
    <cellStyle name="Currency 2 5 2 3 4" xfId="32312" xr:uid="{8CF02ECF-D858-4F40-A9D7-6EDB9FDCBF4A}"/>
    <cellStyle name="Currency 2 5 2 4" xfId="12133" xr:uid="{B8CF0274-BEA0-40A6-A121-B15CFB64AB1D}"/>
    <cellStyle name="Currency 2 5 2 4 2" xfId="17369" xr:uid="{3A710011-362E-45A3-9535-9AA8FF9BE9E9}"/>
    <cellStyle name="Currency 2 5 2 4 2 2" xfId="27835" xr:uid="{AB25B61A-EA8C-4D95-A69C-C4EB60BF67D7}"/>
    <cellStyle name="Currency 2 5 2 4 2 2 2" xfId="49504" xr:uid="{E4120999-AFA5-422D-8BF6-579E765CE5E7}"/>
    <cellStyle name="Currency 2 5 2 4 2 3" xfId="39038" xr:uid="{43C82E95-46FC-43EB-B207-34123D14DC31}"/>
    <cellStyle name="Currency 2 5 2 4 3" xfId="22603" xr:uid="{62E95333-8D71-496B-92B2-5DA5494F1A5C}"/>
    <cellStyle name="Currency 2 5 2 4 3 2" xfId="44272" xr:uid="{96D6F2EF-0CF5-45AF-9530-85F8FCF43695}"/>
    <cellStyle name="Currency 2 5 2 4 4" xfId="33806" xr:uid="{44836674-0181-44A5-A85F-BBADC13EE171}"/>
    <cellStyle name="Currency 2 5 2 5" xfId="14376" xr:uid="{168A7235-7A95-4945-9BB4-CAD3B115EF69}"/>
    <cellStyle name="Currency 2 5 2 5 2" xfId="19608" xr:uid="{51ED6E48-073A-4184-8C1B-935A4671D83F}"/>
    <cellStyle name="Currency 2 5 2 5 2 2" xfId="30074" xr:uid="{38AB5930-7047-4360-8AE4-82B38785C0F4}"/>
    <cellStyle name="Currency 2 5 2 5 2 2 2" xfId="51743" xr:uid="{E1403D6C-5B79-4944-B631-AAA2AC50E3C7}"/>
    <cellStyle name="Currency 2 5 2 5 2 3" xfId="41277" xr:uid="{D1CDD1A8-A8DE-4777-916C-E0C081D24451}"/>
    <cellStyle name="Currency 2 5 2 5 3" xfId="24842" xr:uid="{AC572F73-D002-4286-AA23-E7D7D0901950}"/>
    <cellStyle name="Currency 2 5 2 5 3 2" xfId="46511" xr:uid="{2F9D5D97-6EB6-4456-B151-DDD71BEC15AC}"/>
    <cellStyle name="Currency 2 5 2 5 4" xfId="36045" xr:uid="{83664F36-5C0D-41D3-BBEC-3D219E51C6DC}"/>
    <cellStyle name="Currency 2 5 2 6" xfId="15129" xr:uid="{F287FCF9-8F8F-4C64-871B-44851CE6457E}"/>
    <cellStyle name="Currency 2 5 2 6 2" xfId="25595" xr:uid="{D3A6BC02-D8A2-46BF-A7B7-716B9EDAC601}"/>
    <cellStyle name="Currency 2 5 2 6 2 2" xfId="47264" xr:uid="{748B3150-FA46-4C14-8229-8A7BC1D648B1}"/>
    <cellStyle name="Currency 2 5 2 6 3" xfId="36798" xr:uid="{B121DF5D-3CD2-4D9A-B750-F7BD539AF722}"/>
    <cellStyle name="Currency 2 5 2 7" xfId="20363" xr:uid="{ACA464CA-3D75-4F44-999D-D0178D44F7DA}"/>
    <cellStyle name="Currency 2 5 2 7 2" xfId="42032" xr:uid="{09C8E6D4-5322-4647-BE4C-400F78BFCA03}"/>
    <cellStyle name="Currency 2 5 2 8" xfId="31566" xr:uid="{06B514DC-284B-4C18-86C6-951DABF7CD17}"/>
    <cellStyle name="Currency 2 5 3" xfId="13631" xr:uid="{AEDF795E-1199-4AB3-A233-3757D06304A7}"/>
    <cellStyle name="Currency 2 5 3 2" xfId="18863" xr:uid="{44C2B9E4-4A3B-44C1-9208-F0D270154DD3}"/>
    <cellStyle name="Currency 2 5 3 2 2" xfId="29329" xr:uid="{632C536E-8CED-4FB0-87A7-988278510B9D}"/>
    <cellStyle name="Currency 2 5 3 2 2 2" xfId="50998" xr:uid="{CEE1BE33-A8D3-48A9-94EC-EBB1DD1B7906}"/>
    <cellStyle name="Currency 2 5 3 2 3" xfId="40532" xr:uid="{14920926-2574-4266-9A34-F5E6FE74F736}"/>
    <cellStyle name="Currency 2 5 3 3" xfId="24097" xr:uid="{788BA530-BFB7-4021-9EB7-B7529C52522B}"/>
    <cellStyle name="Currency 2 5 3 3 2" xfId="45766" xr:uid="{0AEF97D8-1A65-4BD0-B50D-B22F9D7BD986}"/>
    <cellStyle name="Currency 2 5 3 4" xfId="35300" xr:uid="{AE052E9E-2E50-4B87-8252-5AB785AAD6A6}"/>
    <cellStyle name="Currency 2 5 4" xfId="30821" xr:uid="{A20865AB-261C-4172-9FBD-6FECFF907BF4}"/>
    <cellStyle name="Currency 2 6" xfId="9503" xr:uid="{8FFF7248-6DC6-45C0-96FD-170F97E733CD}"/>
    <cellStyle name="Currency 2 6 2" xfId="11012" xr:uid="{8EB4D012-06CA-483E-AFF7-2D2BFD84B895}"/>
    <cellStyle name="Currency 2 6 2 2" xfId="12506" xr:uid="{AF524E11-E525-4EE1-B044-E0D57B32B8E5}"/>
    <cellStyle name="Currency 2 6 2 2 2" xfId="17742" xr:uid="{95558535-CA90-4437-86C1-ECA0CE4D8E0B}"/>
    <cellStyle name="Currency 2 6 2 2 2 2" xfId="28208" xr:uid="{8EFDC897-0AF6-44AE-83E3-44F797012229}"/>
    <cellStyle name="Currency 2 6 2 2 2 2 2" xfId="49877" xr:uid="{55F3DE78-420D-4393-950E-98C617412F3E}"/>
    <cellStyle name="Currency 2 6 2 2 2 3" xfId="39411" xr:uid="{D389E9ED-0564-4167-B411-D4F161C0556C}"/>
    <cellStyle name="Currency 2 6 2 2 3" xfId="22976" xr:uid="{3F46029D-8A8A-47EB-9705-8BC5430A1F1D}"/>
    <cellStyle name="Currency 2 6 2 2 3 2" xfId="44645" xr:uid="{643C0F3C-0E20-4C95-AB5B-DDEC95AD8461}"/>
    <cellStyle name="Currency 2 6 2 2 4" xfId="34179" xr:uid="{34A22F78-1B20-447F-9243-DA3E213F8F7E}"/>
    <cellStyle name="Currency 2 6 2 3" xfId="16248" xr:uid="{6C7439FC-0E9F-4BC6-BCEA-935AA522CF43}"/>
    <cellStyle name="Currency 2 6 2 3 2" xfId="26714" xr:uid="{52399A8D-619F-46B4-AF1C-CB026F8EC72E}"/>
    <cellStyle name="Currency 2 6 2 3 2 2" xfId="48383" xr:uid="{8D6B23CF-1E8B-4F1D-88F3-D694E71C0675}"/>
    <cellStyle name="Currency 2 6 2 3 3" xfId="37917" xr:uid="{E6FD7CA4-6B98-4D9A-876F-69B7FBD5B393}"/>
    <cellStyle name="Currency 2 6 2 4" xfId="21482" xr:uid="{831DBD8E-98A2-4841-A285-23B0132F2EA9}"/>
    <cellStyle name="Currency 2 6 2 4 2" xfId="43151" xr:uid="{9DFDA3C8-DEEC-405D-845B-F5753D331647}"/>
    <cellStyle name="Currency 2 6 2 5" xfId="32685" xr:uid="{D8988DE6-8A4E-4CCF-B4CE-8CEE463AE1A8}"/>
    <cellStyle name="Currency 2 6 3" xfId="10265" xr:uid="{D1FED322-A862-4177-B33C-FDA71B026496}"/>
    <cellStyle name="Currency 2 6 3 2" xfId="15501" xr:uid="{04736EBD-70E3-420D-86E0-9878996E4CDE}"/>
    <cellStyle name="Currency 2 6 3 2 2" xfId="25967" xr:uid="{04916059-9D1D-40AE-BAC7-FB3592207A74}"/>
    <cellStyle name="Currency 2 6 3 2 2 2" xfId="47636" xr:uid="{B1F240E4-F404-4AE2-9651-7FDBBDACB8E4}"/>
    <cellStyle name="Currency 2 6 3 2 3" xfId="37170" xr:uid="{C1816FCA-AFF8-42AF-988A-DB09F01CDE8B}"/>
    <cellStyle name="Currency 2 6 3 3" xfId="20735" xr:uid="{82C2CDF0-086B-4494-9336-85D7E92F1F14}"/>
    <cellStyle name="Currency 2 6 3 3 2" xfId="42404" xr:uid="{85A6E005-2A39-4B3F-B7FA-150BE97479FF}"/>
    <cellStyle name="Currency 2 6 3 4" xfId="31938" xr:uid="{7DF28EB0-DAB6-4F9C-A97D-59063446DCB0}"/>
    <cellStyle name="Currency 2 6 4" xfId="11759" xr:uid="{11711EB7-21E1-49E9-9279-9E31F6D00C76}"/>
    <cellStyle name="Currency 2 6 4 2" xfId="16995" xr:uid="{62AA7264-6ECF-41E7-8BC0-90169E4E02A0}"/>
    <cellStyle name="Currency 2 6 4 2 2" xfId="27461" xr:uid="{7BE4B348-D5A0-4173-82F4-D78C3EA82A86}"/>
    <cellStyle name="Currency 2 6 4 2 2 2" xfId="49130" xr:uid="{B3A022DE-80B4-4712-83CE-0D221B3E19EB}"/>
    <cellStyle name="Currency 2 6 4 2 3" xfId="38664" xr:uid="{04DD0F14-B495-4ADA-B012-76AEA27F6691}"/>
    <cellStyle name="Currency 2 6 4 3" xfId="22229" xr:uid="{3351A3C3-AC32-44FD-99D7-2384B45C89CF}"/>
    <cellStyle name="Currency 2 6 4 3 2" xfId="43898" xr:uid="{6A507A1A-28EA-4B5C-A42B-37380F6B8631}"/>
    <cellStyle name="Currency 2 6 4 4" xfId="33432" xr:uid="{552ACCA3-D393-4B13-ACF3-B280B1A0F4CA}"/>
    <cellStyle name="Currency 2 6 5" xfId="14002" xr:uid="{9FDBDAAA-2743-42D9-B10D-0B2D628902ED}"/>
    <cellStyle name="Currency 2 6 5 2" xfId="19234" xr:uid="{A867ACCD-5205-464B-84B8-FF322010D252}"/>
    <cellStyle name="Currency 2 6 5 2 2" xfId="29700" xr:uid="{8F81AA9A-22DD-4182-ABCF-670392830263}"/>
    <cellStyle name="Currency 2 6 5 2 2 2" xfId="51369" xr:uid="{47962804-0DD9-4FD8-ACC2-95A17ADCC743}"/>
    <cellStyle name="Currency 2 6 5 2 3" xfId="40903" xr:uid="{FCE8F81C-8520-40DA-96A9-28A521E38857}"/>
    <cellStyle name="Currency 2 6 5 3" xfId="24468" xr:uid="{B8F465A0-C751-47B8-8CF5-6F937D0BD3F3}"/>
    <cellStyle name="Currency 2 6 5 3 2" xfId="46137" xr:uid="{6EC35FC7-9541-4E5B-B857-7F0B2EF9E0B7}"/>
    <cellStyle name="Currency 2 6 5 4" xfId="35671" xr:uid="{CBCF86A3-5540-41B3-96AC-B98D8B5C09DD}"/>
    <cellStyle name="Currency 2 6 6" xfId="14755" xr:uid="{879D43E1-F92E-4B74-BE6A-D12C8F7AAD42}"/>
    <cellStyle name="Currency 2 6 6 2" xfId="25221" xr:uid="{E841349C-4471-4E42-9BBE-61D8B5FC1EF7}"/>
    <cellStyle name="Currency 2 6 6 2 2" xfId="46890" xr:uid="{A763E818-7EB6-46DE-B296-7587DF923EC9}"/>
    <cellStyle name="Currency 2 6 6 3" xfId="36424" xr:uid="{A2F2BF61-D271-4CD5-8DA5-91B13CD7A8BC}"/>
    <cellStyle name="Currency 2 6 7" xfId="19989" xr:uid="{BBF1FD6A-2AE2-414E-9879-C9597C4A5D03}"/>
    <cellStyle name="Currency 2 6 7 2" xfId="41658" xr:uid="{A7AAACD0-85D2-4243-AFA8-D1B5D8647AB5}"/>
    <cellStyle name="Currency 2 6 8" xfId="31192" xr:uid="{DB2FCCFC-838E-40DA-BAE4-28615C45656D}"/>
    <cellStyle name="Currency 2 7" xfId="13262" xr:uid="{EB8C1EAD-14B7-499A-B3ED-6117428CCAF3}"/>
    <cellStyle name="Currency 2 7 2" xfId="18494" xr:uid="{D95F7A77-4DCF-44DB-98AA-83D0F3E51016}"/>
    <cellStyle name="Currency 2 7 2 2" xfId="28960" xr:uid="{14A607D8-904E-4AD9-9CA3-9CBA3028805E}"/>
    <cellStyle name="Currency 2 7 2 2 2" xfId="50629" xr:uid="{73D50C68-75BA-4441-B26F-3AFE4EDE0635}"/>
    <cellStyle name="Currency 2 7 2 3" xfId="40163" xr:uid="{F7E55A8C-81E5-4583-870B-83E72ACA1C7F}"/>
    <cellStyle name="Currency 2 7 3" xfId="23728" xr:uid="{F84B1E5F-BB93-4A66-AA88-42C34BC6DA5E}"/>
    <cellStyle name="Currency 2 7 3 2" xfId="45397" xr:uid="{FF8C27F2-CDA2-41FB-B19A-8CF00F90985E}"/>
    <cellStyle name="Currency 2 7 4" xfId="34931" xr:uid="{00970A27-DFEE-4CD7-8E3A-B5718A28DF44}"/>
    <cellStyle name="Currency 2 8" xfId="14744" xr:uid="{7161A988-ABA1-403D-B8A0-47FD34D80C81}"/>
    <cellStyle name="Currency 2 8 2" xfId="19976" xr:uid="{B9FD9E1E-8E95-42D1-8179-32A868EBF86B}"/>
    <cellStyle name="Currency 2 8 2 2" xfId="30442" xr:uid="{493EF965-76CA-4767-B9E4-6E89AC5A3E6D}"/>
    <cellStyle name="Currency 2 8 2 2 2" xfId="52111" xr:uid="{DD065555-230D-4FF1-9A61-6F6506074879}"/>
    <cellStyle name="Currency 2 8 2 3" xfId="41645" xr:uid="{42067E0E-5B16-48D9-956C-B767AB6EC621}"/>
    <cellStyle name="Currency 2 8 3" xfId="25210" xr:uid="{54327D50-498E-488F-9C3F-9C4AED098C4C}"/>
    <cellStyle name="Currency 2 8 3 2" xfId="46879" xr:uid="{67C785D5-3512-4B76-AC3D-C165F93F78D1}"/>
    <cellStyle name="Currency 2 8 4" xfId="36413" xr:uid="{4D2AC624-C682-40BB-BF2D-B477C76DDE4B}"/>
    <cellStyle name="Currency 2 9" xfId="13252" xr:uid="{336FE2A9-9C65-494E-8210-A427FDDEAB95}"/>
    <cellStyle name="Currency 2 9 2" xfId="18485" xr:uid="{1388B44B-E7FD-4FB9-8A47-65086AD2CD30}"/>
    <cellStyle name="Currency 2 9 2 2" xfId="28951" xr:uid="{B4D5E9E1-7371-4422-A98F-560148A4CC72}"/>
    <cellStyle name="Currency 2 9 2 2 2" xfId="50620" xr:uid="{7A7CD653-F5FF-4628-B73E-44C16C030056}"/>
    <cellStyle name="Currency 2 9 2 3" xfId="40154" xr:uid="{E5A2D403-97BB-4617-98A7-9FF113C24F46}"/>
    <cellStyle name="Currency 2 9 3" xfId="23719" xr:uid="{D2BC29FD-38A1-4D7B-AE37-A502893FAF89}"/>
    <cellStyle name="Currency 2 9 3 2" xfId="45388" xr:uid="{791F14C3-5AA4-4779-B5CE-3785AF77D0B2}"/>
    <cellStyle name="Currency 2 9 4" xfId="34922" xr:uid="{5CCE6214-6002-4279-9BC3-FFF4322875F2}"/>
    <cellStyle name="Currency 20" xfId="9501" xr:uid="{53F3B00A-D80D-4AB5-91AB-08D412A50882}"/>
    <cellStyle name="Currency 20 2" xfId="11010" xr:uid="{D1822A19-079C-4B8F-903F-CBBA04163371}"/>
    <cellStyle name="Currency 20 2 2" xfId="12504" xr:uid="{F11D7D5F-BD91-438A-A8FA-E6C242FA2A51}"/>
    <cellStyle name="Currency 20 2 2 2" xfId="17740" xr:uid="{3AEAF9C3-468A-434A-A440-4BDC4FC9426F}"/>
    <cellStyle name="Currency 20 2 2 2 2" xfId="28206" xr:uid="{EEC9B21E-2355-4447-8754-34DF22D2928C}"/>
    <cellStyle name="Currency 20 2 2 2 2 2" xfId="49875" xr:uid="{FF63B9A3-4B70-4233-A989-CECB76193203}"/>
    <cellStyle name="Currency 20 2 2 2 3" xfId="39409" xr:uid="{9B82A659-BC60-4641-B527-89388A2BE91C}"/>
    <cellStyle name="Currency 20 2 2 3" xfId="22974" xr:uid="{6B5C6543-662A-42E7-B01F-FB235D626C2F}"/>
    <cellStyle name="Currency 20 2 2 3 2" xfId="44643" xr:uid="{DC4A7D5F-8B64-4B43-BF8A-D54024E28DE7}"/>
    <cellStyle name="Currency 20 2 2 4" xfId="34177" xr:uid="{BC1E32F7-6DED-49A9-92A3-8271DAD17B85}"/>
    <cellStyle name="Currency 20 2 3" xfId="16246" xr:uid="{20EEDECF-EEBB-4741-806B-7C5068A9492E}"/>
    <cellStyle name="Currency 20 2 3 2" xfId="26712" xr:uid="{F30EAFFE-0E13-464D-B5D3-F51020F28C10}"/>
    <cellStyle name="Currency 20 2 3 2 2" xfId="48381" xr:uid="{1EC034BD-9014-45C7-B5E9-F0F0821B0AD4}"/>
    <cellStyle name="Currency 20 2 3 3" xfId="37915" xr:uid="{6113B721-24D5-4DD7-8985-90240FCBBE67}"/>
    <cellStyle name="Currency 20 2 4" xfId="21480" xr:uid="{45DFA3ED-2129-483D-AF2C-C2C4C5B8C8DE}"/>
    <cellStyle name="Currency 20 2 4 2" xfId="43149" xr:uid="{F05E3F0C-F969-4EBE-8A51-E2ACDF8C3CCD}"/>
    <cellStyle name="Currency 20 2 5" xfId="32683" xr:uid="{4FE5BCD1-E48D-467A-95EE-2169D3D173E5}"/>
    <cellStyle name="Currency 20 3" xfId="10263" xr:uid="{730C7FC1-F2C9-4438-BF35-86C8AE5D2635}"/>
    <cellStyle name="Currency 20 3 2" xfId="15499" xr:uid="{E121029D-E667-4C6B-BE3F-3631822781EA}"/>
    <cellStyle name="Currency 20 3 2 2" xfId="25965" xr:uid="{2EA07387-38D2-4F57-949B-341B93174A5A}"/>
    <cellStyle name="Currency 20 3 2 2 2" xfId="47634" xr:uid="{DA81C364-0FCF-401B-A507-A4DDE54E4348}"/>
    <cellStyle name="Currency 20 3 2 3" xfId="37168" xr:uid="{7CE4CFC6-2052-45B9-8949-352FAA380979}"/>
    <cellStyle name="Currency 20 3 3" xfId="20733" xr:uid="{DA2D933A-7D02-4354-A424-800090A3AD1A}"/>
    <cellStyle name="Currency 20 3 3 2" xfId="42402" xr:uid="{0ABCF515-ADB4-4FEC-8A46-BF84A41EDBB2}"/>
    <cellStyle name="Currency 20 3 4" xfId="31936" xr:uid="{2105389F-B187-411D-A531-897928E75079}"/>
    <cellStyle name="Currency 20 4" xfId="11757" xr:uid="{87A91B7A-5671-4C39-97CC-F7DC309A68E6}"/>
    <cellStyle name="Currency 20 4 2" xfId="16993" xr:uid="{916774BC-CABA-4B2F-8FF5-D5D1C917187D}"/>
    <cellStyle name="Currency 20 4 2 2" xfId="27459" xr:uid="{11DC1D47-E12E-4296-AFA9-9DCA63D4EA68}"/>
    <cellStyle name="Currency 20 4 2 2 2" xfId="49128" xr:uid="{438A87FD-11E2-41C7-B770-C411629546B4}"/>
    <cellStyle name="Currency 20 4 2 3" xfId="38662" xr:uid="{BE0B7E28-6FDF-4446-91D6-8136F701AA41}"/>
    <cellStyle name="Currency 20 4 3" xfId="22227" xr:uid="{82325BA1-AAE8-4C4C-99B9-19A6B1BF32B3}"/>
    <cellStyle name="Currency 20 4 3 2" xfId="43896" xr:uid="{81ABC0C7-8F0A-4968-838E-28B41486BB88}"/>
    <cellStyle name="Currency 20 4 4" xfId="33430" xr:uid="{E7510D27-54E1-4860-B440-5292684EC2DF}"/>
    <cellStyle name="Currency 20 5" xfId="14000" xr:uid="{17FEF4FF-66F9-411E-BBAB-670E21896878}"/>
    <cellStyle name="Currency 20 5 2" xfId="19232" xr:uid="{A20B2188-0EFB-4280-A7D1-AFF3ACB36664}"/>
    <cellStyle name="Currency 20 5 2 2" xfId="29698" xr:uid="{D49C07C1-12F4-4540-A6C2-EE2A09F1526B}"/>
    <cellStyle name="Currency 20 5 2 2 2" xfId="51367" xr:uid="{1CC99F13-BBAB-400E-B698-0797D82AE117}"/>
    <cellStyle name="Currency 20 5 2 3" xfId="40901" xr:uid="{7D2364D4-7358-41F9-9593-EE019AA9C76A}"/>
    <cellStyle name="Currency 20 5 3" xfId="24466" xr:uid="{2202E1AC-998F-42C0-8EDC-24192CAB93AB}"/>
    <cellStyle name="Currency 20 5 3 2" xfId="46135" xr:uid="{1C52C7DD-FDE9-4AE1-8D24-E367BF1EA867}"/>
    <cellStyle name="Currency 20 5 4" xfId="35669" xr:uid="{0AAD7A78-AB27-4F9D-835C-6B732A1A4A52}"/>
    <cellStyle name="Currency 20 6" xfId="14753" xr:uid="{FBF357C8-2648-494B-B7DE-37B975FD6F9B}"/>
    <cellStyle name="Currency 20 6 2" xfId="25219" xr:uid="{F0A43DF1-8DEE-4C8B-A3E9-57FC1F4D4B22}"/>
    <cellStyle name="Currency 20 6 2 2" xfId="46888" xr:uid="{07C0F7A4-3079-47E5-9BAB-FF4A47469FC3}"/>
    <cellStyle name="Currency 20 6 3" xfId="36422" xr:uid="{789B8BA5-073B-4114-8387-C217ABEFF93D}"/>
    <cellStyle name="Currency 20 7" xfId="19987" xr:uid="{CF988644-C9EA-4BD0-9338-B67ECF35E2D0}"/>
    <cellStyle name="Currency 20 7 2" xfId="41656" xr:uid="{BA24E060-EDE2-42CC-A00F-A75ADE92203F}"/>
    <cellStyle name="Currency 20 8" xfId="31190" xr:uid="{FD7E92FD-A101-419C-9F61-B23B6A6E2A42}"/>
    <cellStyle name="Currency 21" xfId="14749" xr:uid="{6215F579-1BB1-427B-8880-2CBF5D60FAAA}"/>
    <cellStyle name="Currency 21 2" xfId="25215" xr:uid="{0C1960E2-06EB-4899-B815-947BB02980DF}"/>
    <cellStyle name="Currency 21 2 2" xfId="46884" xr:uid="{31AE9E9A-BEEA-4C5E-9E50-78957F1C882E}"/>
    <cellStyle name="Currency 21 3" xfId="36418" xr:uid="{13941BEA-7166-4B05-9540-860FC40916D4}"/>
    <cellStyle name="Currency 22" xfId="14750" xr:uid="{70F7099C-A2E7-48CE-BA9C-17596F135A18}"/>
    <cellStyle name="Currency 22 2" xfId="25216" xr:uid="{A8999799-DC7A-4032-8AC2-98718706C74A}"/>
    <cellStyle name="Currency 22 2 2" xfId="46885" xr:uid="{E6AFB10E-4CFB-44BF-80C2-A811BDABC691}"/>
    <cellStyle name="Currency 22 3" xfId="36419" xr:uid="{FBB5D882-8AA5-49D7-9B02-FA4DEB5E0826}"/>
    <cellStyle name="Currency 23" xfId="19981" xr:uid="{1A66E048-7730-4601-8130-E170A01C4D3E}"/>
    <cellStyle name="Currency 23 2" xfId="41650" xr:uid="{39D8AC4B-F298-4DA3-9811-7E915ED31F71}"/>
    <cellStyle name="Currency 24" xfId="19982" xr:uid="{57264F55-1F0E-445F-A094-A2F9E08E2A54}"/>
    <cellStyle name="Currency 24 2" xfId="41651" xr:uid="{7476C42E-0E36-4A42-AF56-386E1EC00509}"/>
    <cellStyle name="Currency 25" xfId="19984" xr:uid="{6A0134F0-D2BF-4131-979C-4DA1BE96E94D}"/>
    <cellStyle name="Currency 25 2" xfId="41653" xr:uid="{51384478-3E3B-48A1-A088-7B0CB8770A94}"/>
    <cellStyle name="Currency 26" xfId="30447" xr:uid="{EAEABFED-383E-4400-A511-697CCC25C2A5}"/>
    <cellStyle name="Currency 26 2" xfId="52116" xr:uid="{53126BB2-8C9F-408A-8DF9-DD5E0706093E}"/>
    <cellStyle name="Currency 3" xfId="20" xr:uid="{00000000-0005-0000-0000-000099030000}"/>
    <cellStyle name="Currency 3 2" xfId="120" xr:uid="{00000000-0005-0000-0000-00009A030000}"/>
    <cellStyle name="Currency 3 2 2" xfId="308" xr:uid="{00000000-0005-0000-0000-00009B030000}"/>
    <cellStyle name="Currency 3 2 2 2" xfId="9194" xr:uid="{00000000-0005-0000-0000-00009C030000}"/>
    <cellStyle name="Currency 3 2 2 2 2" xfId="9943" xr:uid="{3C17BFEC-3C81-4AA7-8C2A-D6A1253D52D5}"/>
    <cellStyle name="Currency 3 2 2 2 2 2" xfId="11452" xr:uid="{9887F87B-7BF5-4C15-B29E-28CB4397054A}"/>
    <cellStyle name="Currency 3 2 2 2 2 2 2" xfId="12946" xr:uid="{4D3B0FE7-BCDF-41AB-A444-BC8A74A621FA}"/>
    <cellStyle name="Currency 3 2 2 2 2 2 2 2" xfId="18182" xr:uid="{22D02A19-1BCC-4915-8E69-9C5ADAB3754E}"/>
    <cellStyle name="Currency 3 2 2 2 2 2 2 2 2" xfId="28648" xr:uid="{798A904F-343D-423A-9BB3-D98EA1A0A3B2}"/>
    <cellStyle name="Currency 3 2 2 2 2 2 2 2 2 2" xfId="50317" xr:uid="{1D38BCF0-6F64-4943-83AF-A5B6D81A6525}"/>
    <cellStyle name="Currency 3 2 2 2 2 2 2 2 3" xfId="39851" xr:uid="{00035BDE-1C1A-4EB7-A373-5DD0EDB6610E}"/>
    <cellStyle name="Currency 3 2 2 2 2 2 2 3" xfId="23416" xr:uid="{48F773E8-C001-433E-A1C2-2B6CF77F08E3}"/>
    <cellStyle name="Currency 3 2 2 2 2 2 2 3 2" xfId="45085" xr:uid="{F3071F13-CFBE-46FC-8B68-3BDA7CA97DC1}"/>
    <cellStyle name="Currency 3 2 2 2 2 2 2 4" xfId="34619" xr:uid="{67FE7BF6-C147-4D74-A8C9-58FAD693A8A3}"/>
    <cellStyle name="Currency 3 2 2 2 2 2 3" xfId="16688" xr:uid="{1F708D57-E0A7-44EE-9A65-7B964CBAE0E7}"/>
    <cellStyle name="Currency 3 2 2 2 2 2 3 2" xfId="27154" xr:uid="{02607E4E-6F8F-4DB0-BE9F-EDB7FD958E34}"/>
    <cellStyle name="Currency 3 2 2 2 2 2 3 2 2" xfId="48823" xr:uid="{AF57F3E2-220C-490D-BCA5-1AB1037D665B}"/>
    <cellStyle name="Currency 3 2 2 2 2 2 3 3" xfId="38357" xr:uid="{192A4F19-1A6C-468E-B962-350B457D6372}"/>
    <cellStyle name="Currency 3 2 2 2 2 2 4" xfId="21922" xr:uid="{DFB0B677-668C-4315-B7C1-032156642E7C}"/>
    <cellStyle name="Currency 3 2 2 2 2 2 4 2" xfId="43591" xr:uid="{0240F43B-E564-49B0-942C-12654DE3E01C}"/>
    <cellStyle name="Currency 3 2 2 2 2 2 5" xfId="33125" xr:uid="{101EFE60-6AF1-42E3-8D96-E2E7CB3F449C}"/>
    <cellStyle name="Currency 3 2 2 2 2 3" xfId="10705" xr:uid="{5177B2E4-2247-4E53-BECD-F3BF16071530}"/>
    <cellStyle name="Currency 3 2 2 2 2 3 2" xfId="15941" xr:uid="{DCCD35C2-731E-4475-A0E3-7A4ED5892306}"/>
    <cellStyle name="Currency 3 2 2 2 2 3 2 2" xfId="26407" xr:uid="{00101102-8D60-4139-9F4A-BA31F01651D0}"/>
    <cellStyle name="Currency 3 2 2 2 2 3 2 2 2" xfId="48076" xr:uid="{CC3E20B8-EA9B-4B7D-87A3-DCDBDD10ECE5}"/>
    <cellStyle name="Currency 3 2 2 2 2 3 2 3" xfId="37610" xr:uid="{9B69FF9C-B208-4B9E-9C6C-17D1B0124708}"/>
    <cellStyle name="Currency 3 2 2 2 2 3 3" xfId="21175" xr:uid="{0E465615-C181-4C86-AA9B-3D9A556B572E}"/>
    <cellStyle name="Currency 3 2 2 2 2 3 3 2" xfId="42844" xr:uid="{06AE6F7D-A524-4FA2-B09D-A38F2837566B}"/>
    <cellStyle name="Currency 3 2 2 2 2 3 4" xfId="32378" xr:uid="{15C424A3-3D3A-4E03-B6F2-41F804C38146}"/>
    <cellStyle name="Currency 3 2 2 2 2 4" xfId="12199" xr:uid="{C0C0E118-17DE-4038-A42F-DA70AFB991B2}"/>
    <cellStyle name="Currency 3 2 2 2 2 4 2" xfId="17435" xr:uid="{311AC935-2E3B-4627-A207-2393B7EE9078}"/>
    <cellStyle name="Currency 3 2 2 2 2 4 2 2" xfId="27901" xr:uid="{ABCBC2F5-130F-4823-9731-AF5138BCCA28}"/>
    <cellStyle name="Currency 3 2 2 2 2 4 2 2 2" xfId="49570" xr:uid="{F09D5926-4F4D-4C30-9687-06048D8F5EDA}"/>
    <cellStyle name="Currency 3 2 2 2 2 4 2 3" xfId="39104" xr:uid="{F3599ED5-C3E3-45EE-A1EA-6B61557EDE4F}"/>
    <cellStyle name="Currency 3 2 2 2 2 4 3" xfId="22669" xr:uid="{36545A22-667F-411D-A328-BB7B812B6B65}"/>
    <cellStyle name="Currency 3 2 2 2 2 4 3 2" xfId="44338" xr:uid="{DBAEF1FB-0A64-49C1-98BB-0CF4D512B446}"/>
    <cellStyle name="Currency 3 2 2 2 2 4 4" xfId="33872" xr:uid="{B62B22A5-B6C7-41F7-80F3-B1B1FFE50D61}"/>
    <cellStyle name="Currency 3 2 2 2 2 5" xfId="14442" xr:uid="{4B465F5B-B421-4D82-82DB-0C06532F814F}"/>
    <cellStyle name="Currency 3 2 2 2 2 5 2" xfId="19674" xr:uid="{3C7C861D-583E-4BA9-B3D3-3A2340E4EB75}"/>
    <cellStyle name="Currency 3 2 2 2 2 5 2 2" xfId="30140" xr:uid="{E1A1BA94-82D2-4DD2-9482-3F0DAA2846A5}"/>
    <cellStyle name="Currency 3 2 2 2 2 5 2 2 2" xfId="51809" xr:uid="{43577F75-C245-4396-A8F9-C333D5A8503A}"/>
    <cellStyle name="Currency 3 2 2 2 2 5 2 3" xfId="41343" xr:uid="{094B30C5-772B-4F33-AB0C-27B85584C4A8}"/>
    <cellStyle name="Currency 3 2 2 2 2 5 3" xfId="24908" xr:uid="{298FE7AA-D17B-450A-ABCD-4FA66F87BA21}"/>
    <cellStyle name="Currency 3 2 2 2 2 5 3 2" xfId="46577" xr:uid="{17FE1E57-5CE8-46F9-AEC9-4AE48EE64F01}"/>
    <cellStyle name="Currency 3 2 2 2 2 5 4" xfId="36111" xr:uid="{1DE3594A-84BF-4A68-AA49-6CE6D28448FD}"/>
    <cellStyle name="Currency 3 2 2 2 2 6" xfId="15195" xr:uid="{AA0A78D5-9C3D-4356-9D2D-2F81C2838849}"/>
    <cellStyle name="Currency 3 2 2 2 2 6 2" xfId="25661" xr:uid="{BA2680DB-081E-410F-B81B-A09B33015935}"/>
    <cellStyle name="Currency 3 2 2 2 2 6 2 2" xfId="47330" xr:uid="{3725FA7B-0242-43AB-8AE0-9864D254A1B8}"/>
    <cellStyle name="Currency 3 2 2 2 2 6 3" xfId="36864" xr:uid="{B544C30E-9088-45C5-B5EE-38B38F71889A}"/>
    <cellStyle name="Currency 3 2 2 2 2 7" xfId="20429" xr:uid="{6C64DC8E-F59F-463A-9B14-565E3A290800}"/>
    <cellStyle name="Currency 3 2 2 2 2 7 2" xfId="42098" xr:uid="{F0919C59-F46F-4D1C-AD97-A0E1D4798434}"/>
    <cellStyle name="Currency 3 2 2 2 2 8" xfId="31632" xr:uid="{445E2974-3102-4196-81E3-27680863305C}"/>
    <cellStyle name="Currency 3 2 2 2 3" xfId="13697" xr:uid="{BEF82F9F-8DDF-4C53-8820-E405CFC1D7C3}"/>
    <cellStyle name="Currency 3 2 2 2 3 2" xfId="18929" xr:uid="{8EF1E9FF-48F5-42C5-A65C-5842260ECDDA}"/>
    <cellStyle name="Currency 3 2 2 2 3 2 2" xfId="29395" xr:uid="{6A4742A8-7878-47D3-B680-0AD3D47C95CB}"/>
    <cellStyle name="Currency 3 2 2 2 3 2 2 2" xfId="51064" xr:uid="{474516F1-9FCE-4119-81BA-ABC40F7D86CC}"/>
    <cellStyle name="Currency 3 2 2 2 3 2 3" xfId="40598" xr:uid="{7EC2651B-26D4-4945-973C-8A2271E7E65A}"/>
    <cellStyle name="Currency 3 2 2 2 3 3" xfId="24163" xr:uid="{09EE866F-EB77-41A6-9597-2B3D003D07C9}"/>
    <cellStyle name="Currency 3 2 2 2 3 3 2" xfId="45832" xr:uid="{37157AE1-0C29-40C4-B16B-2E8B9C6CCFFE}"/>
    <cellStyle name="Currency 3 2 2 2 3 4" xfId="35366" xr:uid="{62A4638D-2462-4926-8DB2-D57835930ED9}"/>
    <cellStyle name="Currency 3 2 2 2 4" xfId="30887" xr:uid="{480991B1-7492-467F-8B43-ED8C2DFE606C}"/>
    <cellStyle name="Currency 3 2 2 3" xfId="9569" xr:uid="{D347A9EF-6919-4A13-9EBE-1AB88C2893F1}"/>
    <cellStyle name="Currency 3 2 2 3 2" xfId="11078" xr:uid="{454F3BB3-E338-47B2-9B3B-93AEE043B53B}"/>
    <cellStyle name="Currency 3 2 2 3 2 2" xfId="12572" xr:uid="{26AEC030-8727-4171-8DB1-CDF6625995FD}"/>
    <cellStyle name="Currency 3 2 2 3 2 2 2" xfId="17808" xr:uid="{70ECD52A-C2F0-4AD0-8E76-B144FCE278E9}"/>
    <cellStyle name="Currency 3 2 2 3 2 2 2 2" xfId="28274" xr:uid="{A4E44045-30C9-4B4B-8271-44302977715D}"/>
    <cellStyle name="Currency 3 2 2 3 2 2 2 2 2" xfId="49943" xr:uid="{D9AB5E32-A4FF-4F69-B428-4A74C7063820}"/>
    <cellStyle name="Currency 3 2 2 3 2 2 2 3" xfId="39477" xr:uid="{C342E67F-5818-4709-93BE-CE907230C3FC}"/>
    <cellStyle name="Currency 3 2 2 3 2 2 3" xfId="23042" xr:uid="{CF46CDA1-5619-4D6A-A6D7-84BCE185AEF7}"/>
    <cellStyle name="Currency 3 2 2 3 2 2 3 2" xfId="44711" xr:uid="{93A6F39D-1B29-4D30-B511-6B200571A1A6}"/>
    <cellStyle name="Currency 3 2 2 3 2 2 4" xfId="34245" xr:uid="{E9F05572-0337-4C81-AD78-DFCE815039A0}"/>
    <cellStyle name="Currency 3 2 2 3 2 3" xfId="16314" xr:uid="{32985EE4-7CAC-49AB-A4A8-D4C28663365E}"/>
    <cellStyle name="Currency 3 2 2 3 2 3 2" xfId="26780" xr:uid="{4986BC92-BA88-4B78-ABEE-32243FC1E4EC}"/>
    <cellStyle name="Currency 3 2 2 3 2 3 2 2" xfId="48449" xr:uid="{27D82ACF-4193-48E6-AA4C-A5E1DDF2CE4C}"/>
    <cellStyle name="Currency 3 2 2 3 2 3 3" xfId="37983" xr:uid="{03F8A2A4-5130-4172-831F-2E2DCB314F2B}"/>
    <cellStyle name="Currency 3 2 2 3 2 4" xfId="21548" xr:uid="{B4479E4B-61BF-4818-8735-3EDAC9079090}"/>
    <cellStyle name="Currency 3 2 2 3 2 4 2" xfId="43217" xr:uid="{B972924A-9611-4CA9-86C7-97C4A1B0A7C0}"/>
    <cellStyle name="Currency 3 2 2 3 2 5" xfId="32751" xr:uid="{01A89D92-70B3-4597-A0DE-4FBC6A0DC65A}"/>
    <cellStyle name="Currency 3 2 2 3 3" xfId="10331" xr:uid="{263E9B2A-0E2A-4C53-8023-62BB7AF93931}"/>
    <cellStyle name="Currency 3 2 2 3 3 2" xfId="15567" xr:uid="{DB1AFC1F-CDA4-414F-B08D-BF28012E18F1}"/>
    <cellStyle name="Currency 3 2 2 3 3 2 2" xfId="26033" xr:uid="{E7A44691-C551-4806-BC7A-CC97BBEC27BD}"/>
    <cellStyle name="Currency 3 2 2 3 3 2 2 2" xfId="47702" xr:uid="{F80298E3-ACBA-46EC-BF1A-41F2DCBCE523}"/>
    <cellStyle name="Currency 3 2 2 3 3 2 3" xfId="37236" xr:uid="{BE71170F-D9B5-4200-8C9B-A26E09D836BE}"/>
    <cellStyle name="Currency 3 2 2 3 3 3" xfId="20801" xr:uid="{ABA5C823-FE95-493F-A0D7-250D001ABE3C}"/>
    <cellStyle name="Currency 3 2 2 3 3 3 2" xfId="42470" xr:uid="{BC386497-7AA8-4144-89CB-04BD168B63D1}"/>
    <cellStyle name="Currency 3 2 2 3 3 4" xfId="32004" xr:uid="{B5743B34-43A0-4872-B478-4B6FA80FB5A5}"/>
    <cellStyle name="Currency 3 2 2 3 4" xfId="11825" xr:uid="{93D415B2-DA54-43AA-9676-6418550F3F46}"/>
    <cellStyle name="Currency 3 2 2 3 4 2" xfId="17061" xr:uid="{7D4B3968-32E2-4CFD-944E-581D8A4E284A}"/>
    <cellStyle name="Currency 3 2 2 3 4 2 2" xfId="27527" xr:uid="{CE811576-4531-483F-B3D6-6382E720FD3A}"/>
    <cellStyle name="Currency 3 2 2 3 4 2 2 2" xfId="49196" xr:uid="{A1E2B5DC-6A65-486A-9354-6A8DD60F74C8}"/>
    <cellStyle name="Currency 3 2 2 3 4 2 3" xfId="38730" xr:uid="{148D8DC7-FD88-4055-8615-0B95DE5D1411}"/>
    <cellStyle name="Currency 3 2 2 3 4 3" xfId="22295" xr:uid="{7DF6A295-23F5-4C49-8F91-03776E4C9775}"/>
    <cellStyle name="Currency 3 2 2 3 4 3 2" xfId="43964" xr:uid="{2A9A38B1-B90F-408D-94EA-1C27B67E367C}"/>
    <cellStyle name="Currency 3 2 2 3 4 4" xfId="33498" xr:uid="{16B2C431-1226-4EE7-BAC4-B1F1B2177426}"/>
    <cellStyle name="Currency 3 2 2 3 5" xfId="14068" xr:uid="{A2FCCD36-0712-44EA-B829-50D7438F90B4}"/>
    <cellStyle name="Currency 3 2 2 3 5 2" xfId="19300" xr:uid="{F5D7159F-BC34-444F-A7D1-3EAD4FE93F6B}"/>
    <cellStyle name="Currency 3 2 2 3 5 2 2" xfId="29766" xr:uid="{F493F31E-4CFA-45A1-999A-603B7F1F2D66}"/>
    <cellStyle name="Currency 3 2 2 3 5 2 2 2" xfId="51435" xr:uid="{6B332358-01DD-4309-9312-8DDDAA6FD0D4}"/>
    <cellStyle name="Currency 3 2 2 3 5 2 3" xfId="40969" xr:uid="{DE72F2FE-AC46-451B-8B6E-2159F73781CF}"/>
    <cellStyle name="Currency 3 2 2 3 5 3" xfId="24534" xr:uid="{A3BDA20B-6153-4733-BC9D-9E9413BE330E}"/>
    <cellStyle name="Currency 3 2 2 3 5 3 2" xfId="46203" xr:uid="{767F726A-8E3C-4EB5-9239-DAAB27992394}"/>
    <cellStyle name="Currency 3 2 2 3 5 4" xfId="35737" xr:uid="{1301CAB0-E01F-46CD-AEEA-1E69CB868437}"/>
    <cellStyle name="Currency 3 2 2 3 6" xfId="14821" xr:uid="{5C584AB3-FBE9-4F44-9507-8BF1A1BF5DA6}"/>
    <cellStyle name="Currency 3 2 2 3 6 2" xfId="25287" xr:uid="{89C3FB05-56EF-40B3-AC25-79F62B6641B3}"/>
    <cellStyle name="Currency 3 2 2 3 6 2 2" xfId="46956" xr:uid="{B3F7FB98-BB6A-43CE-8FCC-B31699FAD5AE}"/>
    <cellStyle name="Currency 3 2 2 3 6 3" xfId="36490" xr:uid="{06D106F3-0587-471B-B90A-50D2AAEC49AC}"/>
    <cellStyle name="Currency 3 2 2 3 7" xfId="20055" xr:uid="{2D562F8B-BAEA-4908-9399-646202B7EF4E}"/>
    <cellStyle name="Currency 3 2 2 3 7 2" xfId="41724" xr:uid="{CB33B580-1703-4BF7-B634-E0A653FF2D7B}"/>
    <cellStyle name="Currency 3 2 2 3 8" xfId="31258" xr:uid="{1140F62E-DFE3-4CC7-81FF-78A3ED8CE789}"/>
    <cellStyle name="Currency 3 2 2 4" xfId="13326" xr:uid="{00C0BE3D-9C00-4A0B-BDB4-DC69D8568CF6}"/>
    <cellStyle name="Currency 3 2 2 4 2" xfId="18558" xr:uid="{0412A003-B995-47EB-8AFB-27703DC51309}"/>
    <cellStyle name="Currency 3 2 2 4 2 2" xfId="29024" xr:uid="{2F7E12D2-CADE-4F15-B76F-BCBCCAD3A069}"/>
    <cellStyle name="Currency 3 2 2 4 2 2 2" xfId="50693" xr:uid="{829FDD11-0100-4D35-9B65-2245D630C17F}"/>
    <cellStyle name="Currency 3 2 2 4 2 3" xfId="40227" xr:uid="{10B3F706-211A-4A45-812E-354DC78C129C}"/>
    <cellStyle name="Currency 3 2 2 4 3" xfId="23792" xr:uid="{2A2FB494-F557-4258-AA22-9CAFE2C24F49}"/>
    <cellStyle name="Currency 3 2 2 4 3 2" xfId="45461" xr:uid="{8854EC49-7CEC-47B9-8C6E-067EC556C1DE}"/>
    <cellStyle name="Currency 3 2 2 4 4" xfId="34995" xr:uid="{2EA62A0F-FDE3-4984-BCBA-9BB9AE8B4B5D}"/>
    <cellStyle name="Currency 3 2 2 5" xfId="30516" xr:uid="{517DC1BE-3954-4BBC-85AE-84DF46046D6C}"/>
    <cellStyle name="Currency 3 2 3" xfId="614" xr:uid="{00000000-0005-0000-0000-00009D030000}"/>
    <cellStyle name="Currency 3 2 3 2" xfId="9368" xr:uid="{00000000-0005-0000-0000-00009E030000}"/>
    <cellStyle name="Currency 3 2 3 2 2" xfId="10117" xr:uid="{B3FD3C15-D6C7-4775-80F5-97096A18B9A2}"/>
    <cellStyle name="Currency 3 2 3 2 2 2" xfId="11626" xr:uid="{2161E497-7FBF-464F-86B8-C8F558D870AD}"/>
    <cellStyle name="Currency 3 2 3 2 2 2 2" xfId="13120" xr:uid="{9F4A4D4F-A339-4C5A-8F88-B54D5BE0AD72}"/>
    <cellStyle name="Currency 3 2 3 2 2 2 2 2" xfId="18356" xr:uid="{41FCB54C-FB14-4E8E-9242-B2A0DD2728F2}"/>
    <cellStyle name="Currency 3 2 3 2 2 2 2 2 2" xfId="28822" xr:uid="{F2CA1019-024D-41F8-8C67-E4B3612382C1}"/>
    <cellStyle name="Currency 3 2 3 2 2 2 2 2 2 2" xfId="50491" xr:uid="{8804E015-EB42-4677-9A35-6592AFB70711}"/>
    <cellStyle name="Currency 3 2 3 2 2 2 2 2 3" xfId="40025" xr:uid="{32842FE8-774D-4366-A29B-E3508C851410}"/>
    <cellStyle name="Currency 3 2 3 2 2 2 2 3" xfId="23590" xr:uid="{CE6792C4-EC47-4FFC-A6A1-2E4421244143}"/>
    <cellStyle name="Currency 3 2 3 2 2 2 2 3 2" xfId="45259" xr:uid="{EDB636E8-EB43-4CB7-BB83-2DCB8511C06E}"/>
    <cellStyle name="Currency 3 2 3 2 2 2 2 4" xfId="34793" xr:uid="{A9D7C956-791A-4211-8A19-430501DE9198}"/>
    <cellStyle name="Currency 3 2 3 2 2 2 3" xfId="16862" xr:uid="{CAEDCB52-1D12-4E05-B97B-8C4FB5351A58}"/>
    <cellStyle name="Currency 3 2 3 2 2 2 3 2" xfId="27328" xr:uid="{8F41A8B5-6F85-4B4C-8613-649939E68864}"/>
    <cellStyle name="Currency 3 2 3 2 2 2 3 2 2" xfId="48997" xr:uid="{571DD858-C7E4-420E-A8ED-9946AAFED8BE}"/>
    <cellStyle name="Currency 3 2 3 2 2 2 3 3" xfId="38531" xr:uid="{0E4C9C33-66FA-4408-B940-5C730E299329}"/>
    <cellStyle name="Currency 3 2 3 2 2 2 4" xfId="22096" xr:uid="{0A69A663-3342-4F53-8BB2-504697E17271}"/>
    <cellStyle name="Currency 3 2 3 2 2 2 4 2" xfId="43765" xr:uid="{EE4F367A-D04F-4F96-AD11-036BD573FFDD}"/>
    <cellStyle name="Currency 3 2 3 2 2 2 5" xfId="33299" xr:uid="{B990835A-0975-4529-83D4-23185CB1DCDC}"/>
    <cellStyle name="Currency 3 2 3 2 2 3" xfId="10879" xr:uid="{D01A696F-3AEA-410E-9E62-5548473FEC7A}"/>
    <cellStyle name="Currency 3 2 3 2 2 3 2" xfId="16115" xr:uid="{88CCA4FD-CDAA-4033-8F34-A3866CFD20AC}"/>
    <cellStyle name="Currency 3 2 3 2 2 3 2 2" xfId="26581" xr:uid="{ECCEE362-6B8C-4ACC-910D-EC47FD39B7DA}"/>
    <cellStyle name="Currency 3 2 3 2 2 3 2 2 2" xfId="48250" xr:uid="{89C70C8F-8F5E-4E7B-9C63-3059FB25C688}"/>
    <cellStyle name="Currency 3 2 3 2 2 3 2 3" xfId="37784" xr:uid="{328F3B0F-857C-473F-973F-B1012C89A668}"/>
    <cellStyle name="Currency 3 2 3 2 2 3 3" xfId="21349" xr:uid="{D159C0D7-85C7-4A0D-994B-27FB51A0F86F}"/>
    <cellStyle name="Currency 3 2 3 2 2 3 3 2" xfId="43018" xr:uid="{8CEC8B72-6FCC-4D7C-B163-46932F4C3F69}"/>
    <cellStyle name="Currency 3 2 3 2 2 3 4" xfId="32552" xr:uid="{F5662621-AA51-4534-B3F5-1878D9E28C74}"/>
    <cellStyle name="Currency 3 2 3 2 2 4" xfId="12373" xr:uid="{1274D3BF-0873-4B3F-BA7D-FF474D401E4F}"/>
    <cellStyle name="Currency 3 2 3 2 2 4 2" xfId="17609" xr:uid="{F4883AF9-F54D-42BA-AF83-AB3EEFF378CC}"/>
    <cellStyle name="Currency 3 2 3 2 2 4 2 2" xfId="28075" xr:uid="{9699E23F-2232-45EC-863A-81E5AABD1BFF}"/>
    <cellStyle name="Currency 3 2 3 2 2 4 2 2 2" xfId="49744" xr:uid="{28AD40C8-2325-4A5C-9DC4-1F9CBC91B68D}"/>
    <cellStyle name="Currency 3 2 3 2 2 4 2 3" xfId="39278" xr:uid="{B36DD923-A594-4D5E-986E-9D6DEEBE9A2A}"/>
    <cellStyle name="Currency 3 2 3 2 2 4 3" xfId="22843" xr:uid="{83CE9CFF-9719-4FC2-BC2D-DC0224987FA0}"/>
    <cellStyle name="Currency 3 2 3 2 2 4 3 2" xfId="44512" xr:uid="{5A15C62F-50F9-4C86-82C0-8CA831CACA96}"/>
    <cellStyle name="Currency 3 2 3 2 2 4 4" xfId="34046" xr:uid="{E17B9E4E-FC35-446F-8E72-1BEF87BEC80F}"/>
    <cellStyle name="Currency 3 2 3 2 2 5" xfId="14616" xr:uid="{82B25EC2-95F9-4D60-8C3F-2D23B1A9B06D}"/>
    <cellStyle name="Currency 3 2 3 2 2 5 2" xfId="19848" xr:uid="{E54021D0-B35C-4526-A78F-D745189783EE}"/>
    <cellStyle name="Currency 3 2 3 2 2 5 2 2" xfId="30314" xr:uid="{CFD5812E-8D6E-4539-B190-FB8BCD887DA5}"/>
    <cellStyle name="Currency 3 2 3 2 2 5 2 2 2" xfId="51983" xr:uid="{CE435509-1911-4CD4-97E9-0AA5236B5E99}"/>
    <cellStyle name="Currency 3 2 3 2 2 5 2 3" xfId="41517" xr:uid="{50BEC066-32D0-4678-981F-0D538A3AE937}"/>
    <cellStyle name="Currency 3 2 3 2 2 5 3" xfId="25082" xr:uid="{C430481B-470F-4F06-9508-3ACBC1015A82}"/>
    <cellStyle name="Currency 3 2 3 2 2 5 3 2" xfId="46751" xr:uid="{DE4FEA15-57CB-4D61-828A-4DE41FD7D8A0}"/>
    <cellStyle name="Currency 3 2 3 2 2 5 4" xfId="36285" xr:uid="{B2E50321-1C2C-46CF-A74D-C13096D54B3E}"/>
    <cellStyle name="Currency 3 2 3 2 2 6" xfId="15369" xr:uid="{0CA9F9C3-0359-4701-AB29-6F2AE8537B5D}"/>
    <cellStyle name="Currency 3 2 3 2 2 6 2" xfId="25835" xr:uid="{A628917C-0926-4498-AA22-BB262497E0A4}"/>
    <cellStyle name="Currency 3 2 3 2 2 6 2 2" xfId="47504" xr:uid="{03392A10-2B9C-40DB-A882-BEF4A6E843A7}"/>
    <cellStyle name="Currency 3 2 3 2 2 6 3" xfId="37038" xr:uid="{32D7E741-412E-4AB1-9D98-1ABF187F3CA9}"/>
    <cellStyle name="Currency 3 2 3 2 2 7" xfId="20603" xr:uid="{F6F34FBF-1E82-4C42-A949-82CCC98565C2}"/>
    <cellStyle name="Currency 3 2 3 2 2 7 2" xfId="42272" xr:uid="{C06525BA-DB11-4B24-8B0B-DC586EDC99F6}"/>
    <cellStyle name="Currency 3 2 3 2 2 8" xfId="31806" xr:uid="{6EB9342F-38E4-4FDA-9BB9-0AAB53A64AEC}"/>
    <cellStyle name="Currency 3 2 3 2 3" xfId="13871" xr:uid="{7D3DDCF3-A86B-465D-A4FB-314B70F0B930}"/>
    <cellStyle name="Currency 3 2 3 2 3 2" xfId="19103" xr:uid="{44D53332-EECD-43BE-A6E0-7F522824E7C2}"/>
    <cellStyle name="Currency 3 2 3 2 3 2 2" xfId="29569" xr:uid="{7A21C263-0D74-401E-99FD-F229296AC40E}"/>
    <cellStyle name="Currency 3 2 3 2 3 2 2 2" xfId="51238" xr:uid="{64BC5F4E-DBA8-4556-9171-1315D810F1FD}"/>
    <cellStyle name="Currency 3 2 3 2 3 2 3" xfId="40772" xr:uid="{21DDE569-5A87-4B7A-B302-61612FD002B4}"/>
    <cellStyle name="Currency 3 2 3 2 3 3" xfId="24337" xr:uid="{3666C792-B8D4-4AAD-BFAE-C72AD3F0C446}"/>
    <cellStyle name="Currency 3 2 3 2 3 3 2" xfId="46006" xr:uid="{DE668851-C92E-4E34-B82A-6E7A587D34AD}"/>
    <cellStyle name="Currency 3 2 3 2 3 4" xfId="35540" xr:uid="{C34CC04E-94B2-45ED-8A8A-30007CE9A273}"/>
    <cellStyle name="Currency 3 2 3 2 4" xfId="31061" xr:uid="{81C428C4-C0EE-42A6-8D16-29125C91211D}"/>
    <cellStyle name="Currency 3 2 3 3" xfId="9743" xr:uid="{3D3BE612-B510-4CE7-AA63-F4AD7EC2684A}"/>
    <cellStyle name="Currency 3 2 3 3 2" xfId="11252" xr:uid="{B78D3EF7-A0A1-41A5-A5CC-1656BD772EE0}"/>
    <cellStyle name="Currency 3 2 3 3 2 2" xfId="12746" xr:uid="{C75EB501-CF0F-40F5-8DC1-C2E2B7884EC5}"/>
    <cellStyle name="Currency 3 2 3 3 2 2 2" xfId="17982" xr:uid="{B9EA5593-9A63-43FE-9E89-F8897BBEC957}"/>
    <cellStyle name="Currency 3 2 3 3 2 2 2 2" xfId="28448" xr:uid="{6DEFC0D7-06C6-426D-83A5-E7414E1C2EF0}"/>
    <cellStyle name="Currency 3 2 3 3 2 2 2 2 2" xfId="50117" xr:uid="{6B62D740-63F7-4294-B894-14365C7FBBF2}"/>
    <cellStyle name="Currency 3 2 3 3 2 2 2 3" xfId="39651" xr:uid="{0AE53316-3C04-4831-9249-A72A88ECCF66}"/>
    <cellStyle name="Currency 3 2 3 3 2 2 3" xfId="23216" xr:uid="{632D8ADF-BD0C-41F0-AF16-10B65E49E217}"/>
    <cellStyle name="Currency 3 2 3 3 2 2 3 2" xfId="44885" xr:uid="{275B9D3F-848A-4978-8AC4-97AEA4D09F94}"/>
    <cellStyle name="Currency 3 2 3 3 2 2 4" xfId="34419" xr:uid="{0803A002-66C2-49D1-BC76-628126464F1C}"/>
    <cellStyle name="Currency 3 2 3 3 2 3" xfId="16488" xr:uid="{207BA2CC-43C4-47A8-BA30-74C238413E71}"/>
    <cellStyle name="Currency 3 2 3 3 2 3 2" xfId="26954" xr:uid="{18279AFE-7AE3-49A0-AD7A-BA485D42CFF8}"/>
    <cellStyle name="Currency 3 2 3 3 2 3 2 2" xfId="48623" xr:uid="{7C3F6A60-2125-42C5-909E-CEEEBC5C3641}"/>
    <cellStyle name="Currency 3 2 3 3 2 3 3" xfId="38157" xr:uid="{5BFA616B-F4D3-4E82-AE8F-DABB534F4FD3}"/>
    <cellStyle name="Currency 3 2 3 3 2 4" xfId="21722" xr:uid="{7A550FB7-E825-46FB-A4D7-D3C1CFB20D27}"/>
    <cellStyle name="Currency 3 2 3 3 2 4 2" xfId="43391" xr:uid="{9BB41084-94DE-4D36-883D-00A0DFD9EA1E}"/>
    <cellStyle name="Currency 3 2 3 3 2 5" xfId="32925" xr:uid="{B9184230-8F99-4A6C-B967-BA4B31788E41}"/>
    <cellStyle name="Currency 3 2 3 3 3" xfId="10505" xr:uid="{3ECBA50F-0123-434D-B5C9-B1077DBFC62C}"/>
    <cellStyle name="Currency 3 2 3 3 3 2" xfId="15741" xr:uid="{91ABA566-E577-4B98-A464-2E6EBD189867}"/>
    <cellStyle name="Currency 3 2 3 3 3 2 2" xfId="26207" xr:uid="{02060C94-0D11-40F1-9900-36FE9DB6C677}"/>
    <cellStyle name="Currency 3 2 3 3 3 2 2 2" xfId="47876" xr:uid="{E552F1D3-ADE8-4E38-9D27-911854B0D5B1}"/>
    <cellStyle name="Currency 3 2 3 3 3 2 3" xfId="37410" xr:uid="{97D306AD-72F4-473E-84F5-DDD51CFF00A3}"/>
    <cellStyle name="Currency 3 2 3 3 3 3" xfId="20975" xr:uid="{2E721559-63E6-4A33-9336-EA1875900A1B}"/>
    <cellStyle name="Currency 3 2 3 3 3 3 2" xfId="42644" xr:uid="{E46E6767-1360-4A74-BACA-6C2B96586A2F}"/>
    <cellStyle name="Currency 3 2 3 3 3 4" xfId="32178" xr:uid="{8E378698-AD5E-4273-BEEC-D4520D19FCFE}"/>
    <cellStyle name="Currency 3 2 3 3 4" xfId="11999" xr:uid="{FA431430-840F-4C9D-9D10-9F3B70F71049}"/>
    <cellStyle name="Currency 3 2 3 3 4 2" xfId="17235" xr:uid="{D0FE7476-3AD6-495F-84C8-E356C3B9C15F}"/>
    <cellStyle name="Currency 3 2 3 3 4 2 2" xfId="27701" xr:uid="{381F09AD-76AA-4E08-9705-B7BAFA1BAB09}"/>
    <cellStyle name="Currency 3 2 3 3 4 2 2 2" xfId="49370" xr:uid="{97BCCE72-9462-4473-B5A7-074DA79CB3A7}"/>
    <cellStyle name="Currency 3 2 3 3 4 2 3" xfId="38904" xr:uid="{1556D600-2ED4-49F3-95A5-ADBCB5E55A45}"/>
    <cellStyle name="Currency 3 2 3 3 4 3" xfId="22469" xr:uid="{4F4563B9-00FA-4B07-996A-9DDD2B56AD2D}"/>
    <cellStyle name="Currency 3 2 3 3 4 3 2" xfId="44138" xr:uid="{B9BD5A46-1652-4DAD-AD3A-B8BEBBA4AD5E}"/>
    <cellStyle name="Currency 3 2 3 3 4 4" xfId="33672" xr:uid="{EBBDBC39-AC5E-4BDE-A2FC-B501DB8DDC9D}"/>
    <cellStyle name="Currency 3 2 3 3 5" xfId="14242" xr:uid="{997D1C34-32C4-4D10-A8E5-0516740E207F}"/>
    <cellStyle name="Currency 3 2 3 3 5 2" xfId="19474" xr:uid="{C003E3C2-D09A-4E41-95A1-D400CEC62086}"/>
    <cellStyle name="Currency 3 2 3 3 5 2 2" xfId="29940" xr:uid="{90B0E47B-AD90-4B8E-AC0D-3827CC68ED7D}"/>
    <cellStyle name="Currency 3 2 3 3 5 2 2 2" xfId="51609" xr:uid="{61FFDEBF-7BC1-4F79-9E9C-754289760E1B}"/>
    <cellStyle name="Currency 3 2 3 3 5 2 3" xfId="41143" xr:uid="{5A27FAAC-CA8F-4F18-BA62-F82F14E48051}"/>
    <cellStyle name="Currency 3 2 3 3 5 3" xfId="24708" xr:uid="{C7CCB341-8FCE-4A9C-B13D-2A374C4271AE}"/>
    <cellStyle name="Currency 3 2 3 3 5 3 2" xfId="46377" xr:uid="{BED32AB0-9E2D-44D5-A1D0-915E029ABBEB}"/>
    <cellStyle name="Currency 3 2 3 3 5 4" xfId="35911" xr:uid="{BB6C75B4-9651-4E8E-8F01-CD813237091D}"/>
    <cellStyle name="Currency 3 2 3 3 6" xfId="14995" xr:uid="{797AA67C-A153-42E6-A90E-72D44EDAF91E}"/>
    <cellStyle name="Currency 3 2 3 3 6 2" xfId="25461" xr:uid="{4301D6B5-7F77-49FC-BF30-5DE530C9BF18}"/>
    <cellStyle name="Currency 3 2 3 3 6 2 2" xfId="47130" xr:uid="{689B1746-FD5D-4660-9DB8-CC6CECF71ABC}"/>
    <cellStyle name="Currency 3 2 3 3 6 3" xfId="36664" xr:uid="{9E990A1B-53FD-4D92-90F9-CEF2A2190E35}"/>
    <cellStyle name="Currency 3 2 3 3 7" xfId="20229" xr:uid="{3E0347B3-9535-415A-AD01-FB01B61FD22D}"/>
    <cellStyle name="Currency 3 2 3 3 7 2" xfId="41898" xr:uid="{5B3D45F0-10FA-4147-AE4C-2FA9D8E0D346}"/>
    <cellStyle name="Currency 3 2 3 3 8" xfId="31432" xr:uid="{B7BB23BF-BF42-40EF-8D62-A3F3273744C2}"/>
    <cellStyle name="Currency 3 2 3 4" xfId="13500" xr:uid="{BAB1D638-A000-468E-A536-4DCCA8126F03}"/>
    <cellStyle name="Currency 3 2 3 4 2" xfId="18732" xr:uid="{7ACDA6D4-76FF-466E-AED8-A60A8F26126B}"/>
    <cellStyle name="Currency 3 2 3 4 2 2" xfId="29198" xr:uid="{E8532359-D90E-481A-9CA4-5C9B5E7AA494}"/>
    <cellStyle name="Currency 3 2 3 4 2 2 2" xfId="50867" xr:uid="{8AFE1583-CEE1-4640-A7C5-E1B7E90040F0}"/>
    <cellStyle name="Currency 3 2 3 4 2 3" xfId="40401" xr:uid="{D5B87DC5-F43E-4961-A3EF-101CEE457EB9}"/>
    <cellStyle name="Currency 3 2 3 4 3" xfId="23966" xr:uid="{548B4A6E-71B6-42D4-A402-5E1839C0CED8}"/>
    <cellStyle name="Currency 3 2 3 4 3 2" xfId="45635" xr:uid="{0A822AB5-D529-49F1-8246-136F580D0962}"/>
    <cellStyle name="Currency 3 2 3 4 4" xfId="35169" xr:uid="{2ADBCC05-010D-4CE1-AE48-AF670A825184}"/>
    <cellStyle name="Currency 3 2 3 5" xfId="30690" xr:uid="{41BE0F61-7A79-4B1E-A943-62C0C43ED83C}"/>
    <cellStyle name="Currency 3 2 4" xfId="2933" xr:uid="{00000000-0005-0000-0000-00009F030000}"/>
    <cellStyle name="Currency 3 2 4 2" xfId="9470" xr:uid="{00000000-0005-0000-0000-0000A0030000}"/>
    <cellStyle name="Currency 3 2 4 2 2" xfId="10219" xr:uid="{7BBA357F-D338-4870-B1E3-7686DC8E718B}"/>
    <cellStyle name="Currency 3 2 4 2 2 2" xfId="11728" xr:uid="{41B182A2-8487-445E-B82D-A0D89A0FE181}"/>
    <cellStyle name="Currency 3 2 4 2 2 2 2" xfId="13222" xr:uid="{ED1E1CFE-63A8-4315-A171-84191C44C9B6}"/>
    <cellStyle name="Currency 3 2 4 2 2 2 2 2" xfId="18458" xr:uid="{892D370F-FE72-446B-9332-63DE41EF8D7E}"/>
    <cellStyle name="Currency 3 2 4 2 2 2 2 2 2" xfId="28924" xr:uid="{72DD7125-59F6-4501-9D55-BFD7A295D2F1}"/>
    <cellStyle name="Currency 3 2 4 2 2 2 2 2 2 2" xfId="50593" xr:uid="{ADA7358B-A1CA-4198-91C3-A7ABF184C607}"/>
    <cellStyle name="Currency 3 2 4 2 2 2 2 2 3" xfId="40127" xr:uid="{24E0FE4F-1487-4D6A-BD81-A6E7F3062708}"/>
    <cellStyle name="Currency 3 2 4 2 2 2 2 3" xfId="23692" xr:uid="{84BEE35F-A799-44D4-BF44-1F700870D005}"/>
    <cellStyle name="Currency 3 2 4 2 2 2 2 3 2" xfId="45361" xr:uid="{5BEFD09A-FEF1-4FAC-939D-72CB2C9C1F53}"/>
    <cellStyle name="Currency 3 2 4 2 2 2 2 4" xfId="34895" xr:uid="{6AA5D0C9-44DB-44A8-A1CE-D0EEB9C15234}"/>
    <cellStyle name="Currency 3 2 4 2 2 2 3" xfId="16964" xr:uid="{C7FC12B0-906E-441C-9842-66B2878DE651}"/>
    <cellStyle name="Currency 3 2 4 2 2 2 3 2" xfId="27430" xr:uid="{5B97E89D-9185-4C60-B93B-77F9C8C34BB3}"/>
    <cellStyle name="Currency 3 2 4 2 2 2 3 2 2" xfId="49099" xr:uid="{349DB079-A2A5-4467-B789-020792D56463}"/>
    <cellStyle name="Currency 3 2 4 2 2 2 3 3" xfId="38633" xr:uid="{40063615-F3D4-44E8-889E-C963D58EBF00}"/>
    <cellStyle name="Currency 3 2 4 2 2 2 4" xfId="22198" xr:uid="{48AC150C-4184-414F-9A30-BFDBD7A2C252}"/>
    <cellStyle name="Currency 3 2 4 2 2 2 4 2" xfId="43867" xr:uid="{86FD2C4C-13A4-41B7-A1AA-E399BF86241C}"/>
    <cellStyle name="Currency 3 2 4 2 2 2 5" xfId="33401" xr:uid="{E9F71AC8-2EF8-474A-B15C-EBB8FF979129}"/>
    <cellStyle name="Currency 3 2 4 2 2 3" xfId="10981" xr:uid="{BA120BD7-AD92-4144-BC63-A4AF7AE3689E}"/>
    <cellStyle name="Currency 3 2 4 2 2 3 2" xfId="16217" xr:uid="{79605B5B-4FB3-4001-9432-31EC5FCFDA46}"/>
    <cellStyle name="Currency 3 2 4 2 2 3 2 2" xfId="26683" xr:uid="{53EE7654-539E-4EB4-9CEF-7268666078A2}"/>
    <cellStyle name="Currency 3 2 4 2 2 3 2 2 2" xfId="48352" xr:uid="{EDC0E8BD-25B1-4333-BAA5-D1757AE7CA75}"/>
    <cellStyle name="Currency 3 2 4 2 2 3 2 3" xfId="37886" xr:uid="{55B65F62-2EC1-4C79-8A79-A3DF3A8B1837}"/>
    <cellStyle name="Currency 3 2 4 2 2 3 3" xfId="21451" xr:uid="{D30AFF6F-77C1-4501-956A-4B6A8FBB9410}"/>
    <cellStyle name="Currency 3 2 4 2 2 3 3 2" xfId="43120" xr:uid="{16B4686A-8DFD-4E72-80C8-AB85DE8F6DF0}"/>
    <cellStyle name="Currency 3 2 4 2 2 3 4" xfId="32654" xr:uid="{F356D5A5-F302-4EFD-B748-3D5946F370AC}"/>
    <cellStyle name="Currency 3 2 4 2 2 4" xfId="12475" xr:uid="{1AE9CE57-B8FE-4EEF-BCF1-B365E76B2C9B}"/>
    <cellStyle name="Currency 3 2 4 2 2 4 2" xfId="17711" xr:uid="{63A4F176-5A52-4EF9-8B92-D40BA08CCA4E}"/>
    <cellStyle name="Currency 3 2 4 2 2 4 2 2" xfId="28177" xr:uid="{4934E1A1-D043-4AB4-9AE0-565FD72902C5}"/>
    <cellStyle name="Currency 3 2 4 2 2 4 2 2 2" xfId="49846" xr:uid="{FA138F78-C228-4E2C-90C4-8EDB4B710A86}"/>
    <cellStyle name="Currency 3 2 4 2 2 4 2 3" xfId="39380" xr:uid="{B18F47CC-5E47-4E7C-BBF3-D408834E9A94}"/>
    <cellStyle name="Currency 3 2 4 2 2 4 3" xfId="22945" xr:uid="{881234B0-5FC9-41C4-88DB-601D7DBAE146}"/>
    <cellStyle name="Currency 3 2 4 2 2 4 3 2" xfId="44614" xr:uid="{14E289AC-67E8-42B8-AB3B-6347A4843844}"/>
    <cellStyle name="Currency 3 2 4 2 2 4 4" xfId="34148" xr:uid="{96B4C7FC-0089-4499-AEFE-A65B22FB16BF}"/>
    <cellStyle name="Currency 3 2 4 2 2 5" xfId="14718" xr:uid="{2F4107D6-9DDE-446A-BA92-005D70F4FB9C}"/>
    <cellStyle name="Currency 3 2 4 2 2 5 2" xfId="19950" xr:uid="{3D0CEA85-B697-46F3-A95D-2BEBCA0383DC}"/>
    <cellStyle name="Currency 3 2 4 2 2 5 2 2" xfId="30416" xr:uid="{DD7237C0-1846-4B61-8DE5-1C738F599C60}"/>
    <cellStyle name="Currency 3 2 4 2 2 5 2 2 2" xfId="52085" xr:uid="{87882BB1-B581-4D88-BCC6-E4C57AD7AE91}"/>
    <cellStyle name="Currency 3 2 4 2 2 5 2 3" xfId="41619" xr:uid="{22255DF6-2C50-4D4D-B8B6-2B61D3FB388D}"/>
    <cellStyle name="Currency 3 2 4 2 2 5 3" xfId="25184" xr:uid="{05D8E8BF-8DBF-41FC-BEB2-25A2BB6F0659}"/>
    <cellStyle name="Currency 3 2 4 2 2 5 3 2" xfId="46853" xr:uid="{A4E9B870-4F98-4C5A-B8A3-CFDA963F4859}"/>
    <cellStyle name="Currency 3 2 4 2 2 5 4" xfId="36387" xr:uid="{BFFD4C27-CFF0-45B5-9029-EB477DC2A0B2}"/>
    <cellStyle name="Currency 3 2 4 2 2 6" xfId="15471" xr:uid="{7F33BF29-3204-4E15-A656-E1D4A3D09967}"/>
    <cellStyle name="Currency 3 2 4 2 2 6 2" xfId="25937" xr:uid="{10131E6A-0231-42CA-9C73-ED9A6A96972D}"/>
    <cellStyle name="Currency 3 2 4 2 2 6 2 2" xfId="47606" xr:uid="{18D8F522-3593-46CF-9B7E-C9694193D7B0}"/>
    <cellStyle name="Currency 3 2 4 2 2 6 3" xfId="37140" xr:uid="{E4218F96-8E5E-4B72-B470-1290E1B183AB}"/>
    <cellStyle name="Currency 3 2 4 2 2 7" xfId="20705" xr:uid="{453BBF27-A0DB-4C94-8A27-3CD24C81DBE3}"/>
    <cellStyle name="Currency 3 2 4 2 2 7 2" xfId="42374" xr:uid="{C293BCFE-8F60-4409-99F5-660ADDFF02E9}"/>
    <cellStyle name="Currency 3 2 4 2 2 8" xfId="31908" xr:uid="{025CC323-D253-49A0-BAB6-7183C8D4F76B}"/>
    <cellStyle name="Currency 3 2 4 2 3" xfId="13973" xr:uid="{11F8C2A9-C802-4C95-92A8-A31FA218C210}"/>
    <cellStyle name="Currency 3 2 4 2 3 2" xfId="19205" xr:uid="{D13EBC9D-B0DD-4095-A61D-96C820915AD2}"/>
    <cellStyle name="Currency 3 2 4 2 3 2 2" xfId="29671" xr:uid="{AA8181EB-6DB4-465D-BF58-9C90AAB2E7D1}"/>
    <cellStyle name="Currency 3 2 4 2 3 2 2 2" xfId="51340" xr:uid="{C4273DE8-837B-47B6-BF0B-93BE170F5C78}"/>
    <cellStyle name="Currency 3 2 4 2 3 2 3" xfId="40874" xr:uid="{E32796FC-B5D6-4668-8AFB-C71D9D09484A}"/>
    <cellStyle name="Currency 3 2 4 2 3 3" xfId="24439" xr:uid="{C774EEDB-E094-4E5B-BCD3-05256F56DA68}"/>
    <cellStyle name="Currency 3 2 4 2 3 3 2" xfId="46108" xr:uid="{04676D7A-C452-4612-8EE0-E6E82B338C0A}"/>
    <cellStyle name="Currency 3 2 4 2 3 4" xfId="35642" xr:uid="{A5EC2E54-1457-4822-AD7B-683D947EA23B}"/>
    <cellStyle name="Currency 3 2 4 2 4" xfId="31163" xr:uid="{9086FD5B-1F9D-4237-9F24-FA55AAE68487}"/>
    <cellStyle name="Currency 3 2 4 3" xfId="9847" xr:uid="{11B1A388-D450-4E5D-82DA-43D5D9FFBB1F}"/>
    <cellStyle name="Currency 3 2 4 3 2" xfId="11356" xr:uid="{111497BC-A248-4AE3-852F-FC3B79430001}"/>
    <cellStyle name="Currency 3 2 4 3 2 2" xfId="12850" xr:uid="{B0F3F8F3-6337-49E2-8C73-6198468C54D3}"/>
    <cellStyle name="Currency 3 2 4 3 2 2 2" xfId="18086" xr:uid="{9483F9D2-3531-47BA-8DEB-5630A40897C3}"/>
    <cellStyle name="Currency 3 2 4 3 2 2 2 2" xfId="28552" xr:uid="{C31E68FC-1EB3-4331-858C-35CAFD0334ED}"/>
    <cellStyle name="Currency 3 2 4 3 2 2 2 2 2" xfId="50221" xr:uid="{95F8DA09-85ED-4874-9123-6547FB58F961}"/>
    <cellStyle name="Currency 3 2 4 3 2 2 2 3" xfId="39755" xr:uid="{7859DB2E-D748-4787-B473-8DE1EA392A6D}"/>
    <cellStyle name="Currency 3 2 4 3 2 2 3" xfId="23320" xr:uid="{55045867-A10B-4DB1-8366-C84D86296C2D}"/>
    <cellStyle name="Currency 3 2 4 3 2 2 3 2" xfId="44989" xr:uid="{55D5218E-DC0F-4362-862A-15E5DB368634}"/>
    <cellStyle name="Currency 3 2 4 3 2 2 4" xfId="34523" xr:uid="{3DDBD45F-3FF4-42B5-BF34-1C7AD69D497E}"/>
    <cellStyle name="Currency 3 2 4 3 2 3" xfId="16592" xr:uid="{169FD430-92AB-4E46-BA1E-4C4DF65F88D9}"/>
    <cellStyle name="Currency 3 2 4 3 2 3 2" xfId="27058" xr:uid="{AB0A8B5E-0568-4729-969F-881BF811CAB1}"/>
    <cellStyle name="Currency 3 2 4 3 2 3 2 2" xfId="48727" xr:uid="{6573FB9C-B4A9-4F16-A915-3EFA63D5CAFA}"/>
    <cellStyle name="Currency 3 2 4 3 2 3 3" xfId="38261" xr:uid="{4AD8E3D9-F6C9-4013-A61B-2076C51A4027}"/>
    <cellStyle name="Currency 3 2 4 3 2 4" xfId="21826" xr:uid="{BAC3E8E9-91C9-4551-9D9C-9E79E914276F}"/>
    <cellStyle name="Currency 3 2 4 3 2 4 2" xfId="43495" xr:uid="{69C19A9C-8720-414D-9F7B-EE47E08A0381}"/>
    <cellStyle name="Currency 3 2 4 3 2 5" xfId="33029" xr:uid="{15D84E32-0BD4-4D98-A86F-E3DBFD237EAB}"/>
    <cellStyle name="Currency 3 2 4 3 3" xfId="10609" xr:uid="{9955175F-9262-4085-9C48-6AB520AA2454}"/>
    <cellStyle name="Currency 3 2 4 3 3 2" xfId="15845" xr:uid="{2772C2FC-D03D-4623-8757-D55C9FEC1207}"/>
    <cellStyle name="Currency 3 2 4 3 3 2 2" xfId="26311" xr:uid="{1C4F0E29-7BE2-40BE-ACE7-B2E2D89B655B}"/>
    <cellStyle name="Currency 3 2 4 3 3 2 2 2" xfId="47980" xr:uid="{EF7949FD-1BF1-462F-806A-395792C00D91}"/>
    <cellStyle name="Currency 3 2 4 3 3 2 3" xfId="37514" xr:uid="{69339FE3-C849-4AE3-8DDB-B19FBC0F48A0}"/>
    <cellStyle name="Currency 3 2 4 3 3 3" xfId="21079" xr:uid="{ED6DCE13-01E4-4093-B441-CC13AE1CA998}"/>
    <cellStyle name="Currency 3 2 4 3 3 3 2" xfId="42748" xr:uid="{56DF731A-D1AF-4946-A319-282F7AC802F7}"/>
    <cellStyle name="Currency 3 2 4 3 3 4" xfId="32282" xr:uid="{39FFC49C-2A17-43A0-BBE0-01BAD0BA202C}"/>
    <cellStyle name="Currency 3 2 4 3 4" xfId="12103" xr:uid="{266146C9-A262-48AD-AD72-63EF541F9436}"/>
    <cellStyle name="Currency 3 2 4 3 4 2" xfId="17339" xr:uid="{C3585B8A-B2A6-4CAD-9A96-2EC0F2ACADC5}"/>
    <cellStyle name="Currency 3 2 4 3 4 2 2" xfId="27805" xr:uid="{90036005-C679-41DD-AE43-C558768ADE35}"/>
    <cellStyle name="Currency 3 2 4 3 4 2 2 2" xfId="49474" xr:uid="{C26DA1B2-764C-44DB-B588-34E22844D32A}"/>
    <cellStyle name="Currency 3 2 4 3 4 2 3" xfId="39008" xr:uid="{6942B3F5-4C11-4151-8D19-E4F3E102A706}"/>
    <cellStyle name="Currency 3 2 4 3 4 3" xfId="22573" xr:uid="{C3AD82AA-4124-4D3A-BE26-423A39EC7400}"/>
    <cellStyle name="Currency 3 2 4 3 4 3 2" xfId="44242" xr:uid="{2492C5DA-824A-45CB-A865-6C3CD0222D22}"/>
    <cellStyle name="Currency 3 2 4 3 4 4" xfId="33776" xr:uid="{BE5050BA-A06E-4510-A60E-65B593C08508}"/>
    <cellStyle name="Currency 3 2 4 3 5" xfId="14346" xr:uid="{BF6A5E47-97BA-4A55-A00E-EDDB85C1EC71}"/>
    <cellStyle name="Currency 3 2 4 3 5 2" xfId="19578" xr:uid="{9622E288-A3E8-4E84-9F0C-1120B1AA2676}"/>
    <cellStyle name="Currency 3 2 4 3 5 2 2" xfId="30044" xr:uid="{D113E769-60CA-4697-AECD-256682D1C429}"/>
    <cellStyle name="Currency 3 2 4 3 5 2 2 2" xfId="51713" xr:uid="{7BF857BA-A196-4A81-B87F-7165E82FA05C}"/>
    <cellStyle name="Currency 3 2 4 3 5 2 3" xfId="41247" xr:uid="{35DFAA12-FEF5-48AF-8244-65220E220680}"/>
    <cellStyle name="Currency 3 2 4 3 5 3" xfId="24812" xr:uid="{CA3C7315-0604-40EB-9D7C-8D1BEB6C2E64}"/>
    <cellStyle name="Currency 3 2 4 3 5 3 2" xfId="46481" xr:uid="{A8BFE4C9-78FB-4994-828D-EA278F270AE0}"/>
    <cellStyle name="Currency 3 2 4 3 5 4" xfId="36015" xr:uid="{B6C839F4-D579-4C29-9F70-B4FCA78D49D4}"/>
    <cellStyle name="Currency 3 2 4 3 6" xfId="15099" xr:uid="{DEED73F7-DBFC-4883-AF3F-2785AB8A380C}"/>
    <cellStyle name="Currency 3 2 4 3 6 2" xfId="25565" xr:uid="{5A9948B9-B3B6-4AA2-8312-77B14C5BE74D}"/>
    <cellStyle name="Currency 3 2 4 3 6 2 2" xfId="47234" xr:uid="{E3B0DA46-74D4-4087-8AD7-D7D13151C0C7}"/>
    <cellStyle name="Currency 3 2 4 3 6 3" xfId="36768" xr:uid="{6537BCD5-648B-4E02-9F89-9BFD0D1D9CB0}"/>
    <cellStyle name="Currency 3 2 4 3 7" xfId="20333" xr:uid="{AFB28BA6-801F-42BA-9A0C-ECA5DF74C382}"/>
    <cellStyle name="Currency 3 2 4 3 7 2" xfId="42002" xr:uid="{6774BD03-CC8E-497F-9EFE-558403E6C993}"/>
    <cellStyle name="Currency 3 2 4 3 8" xfId="31536" xr:uid="{F44D69DA-C1D7-4569-B489-1B18DB743258}"/>
    <cellStyle name="Currency 3 2 4 4" xfId="13602" xr:uid="{5B6B4DC2-5F30-40B0-A367-E9E324EE7500}"/>
    <cellStyle name="Currency 3 2 4 4 2" xfId="18834" xr:uid="{83A51D88-8D79-464E-AA8A-DFB648891311}"/>
    <cellStyle name="Currency 3 2 4 4 2 2" xfId="29300" xr:uid="{FAC3C7D8-BF45-412F-BADD-AEFC06FF1395}"/>
    <cellStyle name="Currency 3 2 4 4 2 2 2" xfId="50969" xr:uid="{E939B71D-DD6D-4FBF-B49B-5877DFFDD2A7}"/>
    <cellStyle name="Currency 3 2 4 4 2 3" xfId="40503" xr:uid="{D828265A-FF8C-4971-ACA4-9C631CBE9772}"/>
    <cellStyle name="Currency 3 2 4 4 3" xfId="24068" xr:uid="{8808FEFD-A174-4CCC-97FA-C335F11CABA4}"/>
    <cellStyle name="Currency 3 2 4 4 3 2" xfId="45737" xr:uid="{3A4E6555-131C-461D-BF45-4509A1299173}"/>
    <cellStyle name="Currency 3 2 4 4 4" xfId="35271" xr:uid="{E912775A-E63D-4E31-99B5-59FB3949A8AE}"/>
    <cellStyle name="Currency 3 2 4 5" xfId="30792" xr:uid="{A0AEE0D3-9A2F-4AC3-AC9A-EC3EA6CCB160}"/>
    <cellStyle name="Currency 3 2 5" xfId="9171" xr:uid="{00000000-0005-0000-0000-0000A1030000}"/>
    <cellStyle name="Currency 3 2 5 2" xfId="9920" xr:uid="{259B68EC-B56D-4D25-883F-3E362ABCBF0E}"/>
    <cellStyle name="Currency 3 2 5 2 2" xfId="11429" xr:uid="{4E3F07B8-DDC6-43FA-BC7F-202464F6C07B}"/>
    <cellStyle name="Currency 3 2 5 2 2 2" xfId="12923" xr:uid="{EEDF2493-EA9B-4AE3-ABCD-3168C1D8D3A7}"/>
    <cellStyle name="Currency 3 2 5 2 2 2 2" xfId="18159" xr:uid="{7A2E0058-C197-4773-95AB-D05EAD9C55A5}"/>
    <cellStyle name="Currency 3 2 5 2 2 2 2 2" xfId="28625" xr:uid="{0ABC9910-40E8-4028-8F79-8A99099B99E3}"/>
    <cellStyle name="Currency 3 2 5 2 2 2 2 2 2" xfId="50294" xr:uid="{06FC9A1E-202B-426A-8936-7D7CDE2D1B84}"/>
    <cellStyle name="Currency 3 2 5 2 2 2 2 3" xfId="39828" xr:uid="{5CA6BDEF-E97D-465B-A1FD-4CE8125AF836}"/>
    <cellStyle name="Currency 3 2 5 2 2 2 3" xfId="23393" xr:uid="{2EA7A2A1-8060-4DD6-9D80-F30704445F3F}"/>
    <cellStyle name="Currency 3 2 5 2 2 2 3 2" xfId="45062" xr:uid="{3B99AB4F-BDA2-4278-9E9E-01AAC2735433}"/>
    <cellStyle name="Currency 3 2 5 2 2 2 4" xfId="34596" xr:uid="{D83EE6FB-49E7-4460-AD74-E91F834FED05}"/>
    <cellStyle name="Currency 3 2 5 2 2 3" xfId="16665" xr:uid="{2C849D78-8AF0-4B1D-BEBC-C5BB475E6AAC}"/>
    <cellStyle name="Currency 3 2 5 2 2 3 2" xfId="27131" xr:uid="{59F805A6-36F4-4BF9-97F9-AD5E62677FD9}"/>
    <cellStyle name="Currency 3 2 5 2 2 3 2 2" xfId="48800" xr:uid="{7AB803F1-737E-4873-A28C-AA9BEB1DCB34}"/>
    <cellStyle name="Currency 3 2 5 2 2 3 3" xfId="38334" xr:uid="{DC9E06AE-E3CE-42D6-8BD0-A58DC0F3A8F4}"/>
    <cellStyle name="Currency 3 2 5 2 2 4" xfId="21899" xr:uid="{3A2FEA54-B01D-444C-AFA4-F66C693BB069}"/>
    <cellStyle name="Currency 3 2 5 2 2 4 2" xfId="43568" xr:uid="{A1492BA2-EF20-4201-9C4F-E8EFA6FDE8C1}"/>
    <cellStyle name="Currency 3 2 5 2 2 5" xfId="33102" xr:uid="{18799BDB-E64E-49C2-BFFD-EBD1091DD755}"/>
    <cellStyle name="Currency 3 2 5 2 3" xfId="10682" xr:uid="{86FD136B-3119-4105-A160-29733C0DBBA4}"/>
    <cellStyle name="Currency 3 2 5 2 3 2" xfId="15918" xr:uid="{924AE23C-32C1-4B0C-8962-DD0C99E0677C}"/>
    <cellStyle name="Currency 3 2 5 2 3 2 2" xfId="26384" xr:uid="{822499AB-90CE-4FF7-BC89-9FE29CF1006E}"/>
    <cellStyle name="Currency 3 2 5 2 3 2 2 2" xfId="48053" xr:uid="{1DA6AFCD-C5CB-435B-86E8-B6BB801FC054}"/>
    <cellStyle name="Currency 3 2 5 2 3 2 3" xfId="37587" xr:uid="{23041A9B-9CF4-4725-998E-F7A98154CAD8}"/>
    <cellStyle name="Currency 3 2 5 2 3 3" xfId="21152" xr:uid="{1C957CCA-2988-45E3-ACCA-F52AFE232AD4}"/>
    <cellStyle name="Currency 3 2 5 2 3 3 2" xfId="42821" xr:uid="{AD295E6E-0BF3-4B71-941A-A3783B5FDC7B}"/>
    <cellStyle name="Currency 3 2 5 2 3 4" xfId="32355" xr:uid="{9AAFD663-11E4-4C9A-8DBE-874A1BEB83B8}"/>
    <cellStyle name="Currency 3 2 5 2 4" xfId="12176" xr:uid="{53894FD9-E413-42A5-ADBC-1B05E97B2ED6}"/>
    <cellStyle name="Currency 3 2 5 2 4 2" xfId="17412" xr:uid="{9620ADF2-778D-4752-97AC-97D5BDBFCAC9}"/>
    <cellStyle name="Currency 3 2 5 2 4 2 2" xfId="27878" xr:uid="{4DE8AF85-0A90-4046-87DE-84BB8F5E881E}"/>
    <cellStyle name="Currency 3 2 5 2 4 2 2 2" xfId="49547" xr:uid="{4038616A-A38B-4E3E-AA7D-D486AA82594D}"/>
    <cellStyle name="Currency 3 2 5 2 4 2 3" xfId="39081" xr:uid="{8AB8CD12-4B07-499A-AA6C-6BBB567BFB7D}"/>
    <cellStyle name="Currency 3 2 5 2 4 3" xfId="22646" xr:uid="{0B5CA20C-F1CB-41F3-906E-D7465CB7FF58}"/>
    <cellStyle name="Currency 3 2 5 2 4 3 2" xfId="44315" xr:uid="{207DD0B2-94D2-4B03-AA35-2D877AF69874}"/>
    <cellStyle name="Currency 3 2 5 2 4 4" xfId="33849" xr:uid="{EA10652C-1FFA-4899-A657-56BC0C76E4C8}"/>
    <cellStyle name="Currency 3 2 5 2 5" xfId="14419" xr:uid="{B86E7BBE-86E0-4A0E-8C9F-FA571EABF08D}"/>
    <cellStyle name="Currency 3 2 5 2 5 2" xfId="19651" xr:uid="{6526B5DB-CCEA-4803-8852-6619E0817AF6}"/>
    <cellStyle name="Currency 3 2 5 2 5 2 2" xfId="30117" xr:uid="{94EB0A95-65E6-44D4-88A0-A441B991201E}"/>
    <cellStyle name="Currency 3 2 5 2 5 2 2 2" xfId="51786" xr:uid="{2251B192-C088-4E98-B009-79402A705BDA}"/>
    <cellStyle name="Currency 3 2 5 2 5 2 3" xfId="41320" xr:uid="{F6DF568D-E824-402A-AF1E-5E391A7F7F9F}"/>
    <cellStyle name="Currency 3 2 5 2 5 3" xfId="24885" xr:uid="{8C405AA2-1ECB-4C96-B4E8-A4A84F315149}"/>
    <cellStyle name="Currency 3 2 5 2 5 3 2" xfId="46554" xr:uid="{6887E51C-2292-43DB-8B8D-97A63D501BDF}"/>
    <cellStyle name="Currency 3 2 5 2 5 4" xfId="36088" xr:uid="{BE1DA9DD-1D61-412B-A79E-32F46DDB348A}"/>
    <cellStyle name="Currency 3 2 5 2 6" xfId="15172" xr:uid="{D4FD6D5E-FA20-4EC6-AECB-F8C839602084}"/>
    <cellStyle name="Currency 3 2 5 2 6 2" xfId="25638" xr:uid="{4E7125DB-956A-40D1-826A-762C7D0D16D9}"/>
    <cellStyle name="Currency 3 2 5 2 6 2 2" xfId="47307" xr:uid="{19535D15-3804-47C6-85F0-C22BB1C749C4}"/>
    <cellStyle name="Currency 3 2 5 2 6 3" xfId="36841" xr:uid="{AE84DDFE-FF34-4213-8AD8-1AA57214D2CE}"/>
    <cellStyle name="Currency 3 2 5 2 7" xfId="20406" xr:uid="{09D5A0C6-117D-42AE-B016-BFA1EC9C5F1C}"/>
    <cellStyle name="Currency 3 2 5 2 7 2" xfId="42075" xr:uid="{0375C817-1526-4B57-AD88-188B842782FF}"/>
    <cellStyle name="Currency 3 2 5 2 8" xfId="31609" xr:uid="{B8D7AEFB-6FD9-490F-956F-0CCF9F26BABE}"/>
    <cellStyle name="Currency 3 2 5 3" xfId="13674" xr:uid="{9A1997DD-F1B8-40E4-993E-D4E5B8EB7650}"/>
    <cellStyle name="Currency 3 2 5 3 2" xfId="18906" xr:uid="{C862BDCF-CE7A-4A9C-8942-DAA796BFE8F5}"/>
    <cellStyle name="Currency 3 2 5 3 2 2" xfId="29372" xr:uid="{277252AF-3242-4194-B826-C360658D7E5C}"/>
    <cellStyle name="Currency 3 2 5 3 2 2 2" xfId="51041" xr:uid="{61E13313-2C85-42E3-AD19-7E689E3F2037}"/>
    <cellStyle name="Currency 3 2 5 3 2 3" xfId="40575" xr:uid="{37FC6D23-D57A-4F11-823F-77641F9B3D82}"/>
    <cellStyle name="Currency 3 2 5 3 3" xfId="24140" xr:uid="{3693F9B6-9625-4FA8-98A8-9C1D3B73087D}"/>
    <cellStyle name="Currency 3 2 5 3 3 2" xfId="45809" xr:uid="{7763A205-82CC-43D2-AED5-6AD4AC325528}"/>
    <cellStyle name="Currency 3 2 5 3 4" xfId="35343" xr:uid="{8B98495C-65E4-4C76-BFDB-6CCE13D7B059}"/>
    <cellStyle name="Currency 3 2 5 4" xfId="30864" xr:uid="{A27C4CED-D2DE-4CCA-9075-AEC320929A31}"/>
    <cellStyle name="Currency 3 2 6" xfId="9546" xr:uid="{A2AE01E6-FBA3-4F67-8DBB-1740D4D6E0D4}"/>
    <cellStyle name="Currency 3 2 6 2" xfId="11055" xr:uid="{4818FC79-D8DB-422B-B8C8-C8A4FEEC4AA1}"/>
    <cellStyle name="Currency 3 2 6 2 2" xfId="12549" xr:uid="{ABFB0345-2C83-4AF8-BF2C-BDEFC8722F4C}"/>
    <cellStyle name="Currency 3 2 6 2 2 2" xfId="17785" xr:uid="{75BB1CB8-BE95-4F5F-981E-1A4F57D583EF}"/>
    <cellStyle name="Currency 3 2 6 2 2 2 2" xfId="28251" xr:uid="{765592CF-47DB-4E10-A301-7AC3221FD690}"/>
    <cellStyle name="Currency 3 2 6 2 2 2 2 2" xfId="49920" xr:uid="{8BC4957E-2723-42C3-BEA4-690BA96354B4}"/>
    <cellStyle name="Currency 3 2 6 2 2 2 3" xfId="39454" xr:uid="{E21247CA-0ABF-4795-98E9-0BEB8D8B52BC}"/>
    <cellStyle name="Currency 3 2 6 2 2 3" xfId="23019" xr:uid="{DE637CFB-D214-44AA-A3E7-E98D6174680E}"/>
    <cellStyle name="Currency 3 2 6 2 2 3 2" xfId="44688" xr:uid="{702A6B00-DDF6-4388-8F77-6B274BE2B0F9}"/>
    <cellStyle name="Currency 3 2 6 2 2 4" xfId="34222" xr:uid="{48208CF4-7968-4214-A02F-DC9EA9426A83}"/>
    <cellStyle name="Currency 3 2 6 2 3" xfId="16291" xr:uid="{8E22CE35-2329-459E-9145-09A971722454}"/>
    <cellStyle name="Currency 3 2 6 2 3 2" xfId="26757" xr:uid="{D3F0702F-FA7D-4C30-9A7A-8A32F4F68C90}"/>
    <cellStyle name="Currency 3 2 6 2 3 2 2" xfId="48426" xr:uid="{76AE931A-3BED-4E55-861B-72CDE184BFE6}"/>
    <cellStyle name="Currency 3 2 6 2 3 3" xfId="37960" xr:uid="{4255D7A5-49D1-4E5D-BFC2-B11BFD39332A}"/>
    <cellStyle name="Currency 3 2 6 2 4" xfId="21525" xr:uid="{FB8447E9-9192-40B2-8961-F65933DAA470}"/>
    <cellStyle name="Currency 3 2 6 2 4 2" xfId="43194" xr:uid="{9B217F1C-1170-4B99-9AEF-29F5EBFC68DC}"/>
    <cellStyle name="Currency 3 2 6 2 5" xfId="32728" xr:uid="{91944934-5591-4D56-9419-E6E28AF7AA02}"/>
    <cellStyle name="Currency 3 2 6 3" xfId="10308" xr:uid="{46D5CCEC-7CB0-4D27-838A-BE3D6BA5FD0B}"/>
    <cellStyle name="Currency 3 2 6 3 2" xfId="15544" xr:uid="{009AB47E-86C3-4FEC-94C0-52F2583CC42D}"/>
    <cellStyle name="Currency 3 2 6 3 2 2" xfId="26010" xr:uid="{3BE491ED-78A5-4B49-BF33-F565FECEC354}"/>
    <cellStyle name="Currency 3 2 6 3 2 2 2" xfId="47679" xr:uid="{76CC9DEC-2A73-4B99-B99C-27A73EF1B0AA}"/>
    <cellStyle name="Currency 3 2 6 3 2 3" xfId="37213" xr:uid="{4977E679-FB61-47D6-A7EA-4051D41D8C06}"/>
    <cellStyle name="Currency 3 2 6 3 3" xfId="20778" xr:uid="{782AB3C9-5525-4D21-B7FA-4D86D57D68D0}"/>
    <cellStyle name="Currency 3 2 6 3 3 2" xfId="42447" xr:uid="{5944D41E-71CB-4FBA-81F7-95C83EAC6ECF}"/>
    <cellStyle name="Currency 3 2 6 3 4" xfId="31981" xr:uid="{658C2864-0F0D-43FC-B05A-AAD8ED6471A3}"/>
    <cellStyle name="Currency 3 2 6 4" xfId="11802" xr:uid="{1BD1D81D-0F1D-424A-ABCF-A3DDA86FC192}"/>
    <cellStyle name="Currency 3 2 6 4 2" xfId="17038" xr:uid="{4CF6FAFE-7B37-48E4-AFC0-13E33D8D9AA0}"/>
    <cellStyle name="Currency 3 2 6 4 2 2" xfId="27504" xr:uid="{B2B6F972-0CB8-4FAB-93FC-43DEDB2200EE}"/>
    <cellStyle name="Currency 3 2 6 4 2 2 2" xfId="49173" xr:uid="{339E75E5-DCE0-4700-AA53-7EAF6A881DAF}"/>
    <cellStyle name="Currency 3 2 6 4 2 3" xfId="38707" xr:uid="{285E120E-8F36-4EF1-BBED-EBFD83A5D51E}"/>
    <cellStyle name="Currency 3 2 6 4 3" xfId="22272" xr:uid="{BEC73617-8636-4CAA-8FF0-1BC92B6569AD}"/>
    <cellStyle name="Currency 3 2 6 4 3 2" xfId="43941" xr:uid="{768D5759-13E2-4658-998F-20A1FAADEAD1}"/>
    <cellStyle name="Currency 3 2 6 4 4" xfId="33475" xr:uid="{E29C9B36-E03A-42B0-BFA1-01E257558163}"/>
    <cellStyle name="Currency 3 2 6 5" xfId="14045" xr:uid="{628F291C-4983-42F3-9A63-23C8FC480F88}"/>
    <cellStyle name="Currency 3 2 6 5 2" xfId="19277" xr:uid="{688E570B-1554-44FE-870C-B7497619CE17}"/>
    <cellStyle name="Currency 3 2 6 5 2 2" xfId="29743" xr:uid="{262E8E58-4870-4BC0-8FD9-8F46389EAF79}"/>
    <cellStyle name="Currency 3 2 6 5 2 2 2" xfId="51412" xr:uid="{2495DEDF-4B3B-442A-87D2-29BCD304A92C}"/>
    <cellStyle name="Currency 3 2 6 5 2 3" xfId="40946" xr:uid="{25EEF5F2-A46A-4FAB-B024-B3F5CB231594}"/>
    <cellStyle name="Currency 3 2 6 5 3" xfId="24511" xr:uid="{58702965-36CD-44C5-9CCC-944329F7F2DF}"/>
    <cellStyle name="Currency 3 2 6 5 3 2" xfId="46180" xr:uid="{32661C81-CAFE-400B-A299-A18894F9F48D}"/>
    <cellStyle name="Currency 3 2 6 5 4" xfId="35714" xr:uid="{D95DC38B-C17B-4E11-9ECD-4C9BA77AE921}"/>
    <cellStyle name="Currency 3 2 6 6" xfId="14798" xr:uid="{5B0BF224-1810-4957-9408-619A1D9C0624}"/>
    <cellStyle name="Currency 3 2 6 6 2" xfId="25264" xr:uid="{CAD999D4-B25E-4826-B684-DFEE0918AE43}"/>
    <cellStyle name="Currency 3 2 6 6 2 2" xfId="46933" xr:uid="{47102D8E-A7AF-4BBE-B879-85DCFA8154AD}"/>
    <cellStyle name="Currency 3 2 6 6 3" xfId="36467" xr:uid="{7EE2F463-70BF-4540-8BEC-B58C4A235CC4}"/>
    <cellStyle name="Currency 3 2 6 7" xfId="20032" xr:uid="{7CC5EF45-76C9-4F69-8E23-749CCFDD2867}"/>
    <cellStyle name="Currency 3 2 6 7 2" xfId="41701" xr:uid="{A16EC84C-0E4C-4657-B738-15CD0310E524}"/>
    <cellStyle name="Currency 3 2 6 8" xfId="31235" xr:uid="{6257D2C8-3D7A-4588-9552-245E2F77A3AD}"/>
    <cellStyle name="Currency 3 2 7" xfId="13304" xr:uid="{0502501B-732A-42D2-BF6F-F319C8F57E93}"/>
    <cellStyle name="Currency 3 2 7 2" xfId="18536" xr:uid="{2C73097B-3FF7-434E-99C1-77B5D1665BD0}"/>
    <cellStyle name="Currency 3 2 7 2 2" xfId="29002" xr:uid="{E271CBA6-4AD3-4FA5-AF78-1C56B0A8243D}"/>
    <cellStyle name="Currency 3 2 7 2 2 2" xfId="50671" xr:uid="{0C8E012A-33EE-4BF6-8B2A-2C30CCC2BFF6}"/>
    <cellStyle name="Currency 3 2 7 2 3" xfId="40205" xr:uid="{E603158A-E9BC-4B05-9FCC-04971738235A}"/>
    <cellStyle name="Currency 3 2 7 3" xfId="23770" xr:uid="{AFC7B7D9-4118-4812-AF37-915FA708334D}"/>
    <cellStyle name="Currency 3 2 7 3 2" xfId="45439" xr:uid="{464E89E8-8176-44D7-8F9D-0A4FCC1C229F}"/>
    <cellStyle name="Currency 3 2 7 4" xfId="34973" xr:uid="{E030121B-8102-4A4E-8792-E6E1A1986113}"/>
    <cellStyle name="Currency 3 2 8" xfId="30493" xr:uid="{B0E6E207-3AA8-4C00-BE51-C050410931F7}"/>
    <cellStyle name="Currency 3 3" xfId="119" xr:uid="{00000000-0005-0000-0000-0000A2030000}"/>
    <cellStyle name="Currency 3 3 2" xfId="9170" xr:uid="{00000000-0005-0000-0000-0000A3030000}"/>
    <cellStyle name="Currency 3 3 2 2" xfId="9919" xr:uid="{59C734D4-5CF3-4C6B-ABBA-F290AEA58C94}"/>
    <cellStyle name="Currency 3 3 2 2 2" xfId="11428" xr:uid="{8EC911B1-4F44-4F0C-9CEF-FBB0D20C6D38}"/>
    <cellStyle name="Currency 3 3 2 2 2 2" xfId="12922" xr:uid="{D51218C1-A656-4F95-B4CF-D45FDD485808}"/>
    <cellStyle name="Currency 3 3 2 2 2 2 2" xfId="18158" xr:uid="{D148D7E0-B648-4042-82E9-2098B3152B9E}"/>
    <cellStyle name="Currency 3 3 2 2 2 2 2 2" xfId="28624" xr:uid="{893682D8-2CC1-40EF-95E0-3A31833C9727}"/>
    <cellStyle name="Currency 3 3 2 2 2 2 2 2 2" xfId="50293" xr:uid="{45BF1495-A12E-4855-8B5E-D2CEE3C211F8}"/>
    <cellStyle name="Currency 3 3 2 2 2 2 2 3" xfId="39827" xr:uid="{4CA9C232-B464-43A9-8451-177C436EC685}"/>
    <cellStyle name="Currency 3 3 2 2 2 2 3" xfId="23392" xr:uid="{0C3476AC-8AD4-4A0A-AC6A-9292144831AE}"/>
    <cellStyle name="Currency 3 3 2 2 2 2 3 2" xfId="45061" xr:uid="{4F20DD30-1187-4E9D-8222-2600F9781C74}"/>
    <cellStyle name="Currency 3 3 2 2 2 2 4" xfId="34595" xr:uid="{6D55DB80-F8EA-4A69-AD65-F357021E6385}"/>
    <cellStyle name="Currency 3 3 2 2 2 3" xfId="16664" xr:uid="{C15EC0E5-452A-4037-8DB5-DA1A4F835240}"/>
    <cellStyle name="Currency 3 3 2 2 2 3 2" xfId="27130" xr:uid="{0E8A6E5F-C73C-4752-9CBF-9E018812DCC1}"/>
    <cellStyle name="Currency 3 3 2 2 2 3 2 2" xfId="48799" xr:uid="{9B7BAE1C-6C73-415E-A3AA-4D0E32F28011}"/>
    <cellStyle name="Currency 3 3 2 2 2 3 3" xfId="38333" xr:uid="{6F59DA53-15F5-430F-8633-CFD60E4DCD00}"/>
    <cellStyle name="Currency 3 3 2 2 2 4" xfId="21898" xr:uid="{951C77A5-C375-4EEE-8FA3-8B8E7EBBB98C}"/>
    <cellStyle name="Currency 3 3 2 2 2 4 2" xfId="43567" xr:uid="{C3443CE2-2294-4F25-9D9C-F88A80CD9325}"/>
    <cellStyle name="Currency 3 3 2 2 2 5" xfId="33101" xr:uid="{54F4665E-FF4B-4968-B5C1-C6EAADB9770A}"/>
    <cellStyle name="Currency 3 3 2 2 3" xfId="10681" xr:uid="{62D3CC54-A3C7-48DA-A80A-5A04C20042FD}"/>
    <cellStyle name="Currency 3 3 2 2 3 2" xfId="15917" xr:uid="{AC64E2E8-5E29-474F-881E-2D46008E00BF}"/>
    <cellStyle name="Currency 3 3 2 2 3 2 2" xfId="26383" xr:uid="{8BC05B22-0B0B-42E9-80F3-5A1C58311D22}"/>
    <cellStyle name="Currency 3 3 2 2 3 2 2 2" xfId="48052" xr:uid="{73760974-053B-4313-815B-D69519DB1B0F}"/>
    <cellStyle name="Currency 3 3 2 2 3 2 3" xfId="37586" xr:uid="{9CCDB29F-3F57-462A-BEA1-42E14E9AAD1A}"/>
    <cellStyle name="Currency 3 3 2 2 3 3" xfId="21151" xr:uid="{0DCB886B-C1E9-4869-A4BB-DB0D45103BB1}"/>
    <cellStyle name="Currency 3 3 2 2 3 3 2" xfId="42820" xr:uid="{000E3197-72F1-47DF-A3D4-060CE6172768}"/>
    <cellStyle name="Currency 3 3 2 2 3 4" xfId="32354" xr:uid="{D9277A19-BC4C-44CD-9362-1EA574CB5D30}"/>
    <cellStyle name="Currency 3 3 2 2 4" xfId="12175" xr:uid="{A5EAE766-1D0B-4BE1-BFDD-66ECED9328E6}"/>
    <cellStyle name="Currency 3 3 2 2 4 2" xfId="17411" xr:uid="{F1650213-6898-462C-BC7C-E5C4296B58E1}"/>
    <cellStyle name="Currency 3 3 2 2 4 2 2" xfId="27877" xr:uid="{BE517D22-1051-4022-ABCD-0542FD443E39}"/>
    <cellStyle name="Currency 3 3 2 2 4 2 2 2" xfId="49546" xr:uid="{47018FF4-1D0E-4762-B9DE-57523B652897}"/>
    <cellStyle name="Currency 3 3 2 2 4 2 3" xfId="39080" xr:uid="{BEFD21C2-7549-4E66-95B1-CCDE9DA454D7}"/>
    <cellStyle name="Currency 3 3 2 2 4 3" xfId="22645" xr:uid="{A17F1B4C-FBB4-47F2-BD40-104273A5A5D7}"/>
    <cellStyle name="Currency 3 3 2 2 4 3 2" xfId="44314" xr:uid="{614A9846-F2A0-4CD3-9355-0B996D15DAAC}"/>
    <cellStyle name="Currency 3 3 2 2 4 4" xfId="33848" xr:uid="{6655355B-D408-4005-9CA3-FE0463B83945}"/>
    <cellStyle name="Currency 3 3 2 2 5" xfId="14418" xr:uid="{434793FE-45F5-457C-987D-6C38C2ABA4D6}"/>
    <cellStyle name="Currency 3 3 2 2 5 2" xfId="19650" xr:uid="{CBD218B4-8A95-419D-A6D9-218C94EEC6E3}"/>
    <cellStyle name="Currency 3 3 2 2 5 2 2" xfId="30116" xr:uid="{23DB3E57-F391-48F3-8DBE-1BC07C0F83DE}"/>
    <cellStyle name="Currency 3 3 2 2 5 2 2 2" xfId="51785" xr:uid="{ECC4CC4D-D02D-4850-9551-98FE34AEAB04}"/>
    <cellStyle name="Currency 3 3 2 2 5 2 3" xfId="41319" xr:uid="{B4E4E1B9-4D08-4AEF-800A-979B794B6277}"/>
    <cellStyle name="Currency 3 3 2 2 5 3" xfId="24884" xr:uid="{C8E9BBBA-B92F-4651-B1AF-F2BF8186325A}"/>
    <cellStyle name="Currency 3 3 2 2 5 3 2" xfId="46553" xr:uid="{913E406D-0DC4-477B-B0F9-471F270599FD}"/>
    <cellStyle name="Currency 3 3 2 2 5 4" xfId="36087" xr:uid="{D64EB08A-6AEC-49E6-A2BA-A2B199715514}"/>
    <cellStyle name="Currency 3 3 2 2 6" xfId="15171" xr:uid="{71B3AB73-F2F4-4967-93C6-0147860E6AB7}"/>
    <cellStyle name="Currency 3 3 2 2 6 2" xfId="25637" xr:uid="{B5677CD6-6A94-42E8-9562-B68CA78BB1DD}"/>
    <cellStyle name="Currency 3 3 2 2 6 2 2" xfId="47306" xr:uid="{9850B9EA-E55E-4D9A-A984-CD260CB4CC55}"/>
    <cellStyle name="Currency 3 3 2 2 6 3" xfId="36840" xr:uid="{8652A15D-7EA5-4381-930F-B9916594B148}"/>
    <cellStyle name="Currency 3 3 2 2 7" xfId="20405" xr:uid="{AEA14038-B3DD-4E92-99BE-D5B66D64FEDA}"/>
    <cellStyle name="Currency 3 3 2 2 7 2" xfId="42074" xr:uid="{21746D68-AC45-4275-B381-32180EADA31E}"/>
    <cellStyle name="Currency 3 3 2 2 8" xfId="31608" xr:uid="{DCA591B8-959E-4CEA-9656-10AE169B1FC5}"/>
    <cellStyle name="Currency 3 3 2 3" xfId="13673" xr:uid="{799A2197-C816-46AC-9EB9-04A75425EBC1}"/>
    <cellStyle name="Currency 3 3 2 3 2" xfId="18905" xr:uid="{5A563B82-2B99-418F-BE8C-EB68C13D8D24}"/>
    <cellStyle name="Currency 3 3 2 3 2 2" xfId="29371" xr:uid="{48AFAB04-2DBF-4AB6-898A-EE16BD40C092}"/>
    <cellStyle name="Currency 3 3 2 3 2 2 2" xfId="51040" xr:uid="{F133041B-8D82-4012-A06E-939316673D9A}"/>
    <cellStyle name="Currency 3 3 2 3 2 3" xfId="40574" xr:uid="{63BA19CD-3B6D-4AB2-95A4-AC2088C28A14}"/>
    <cellStyle name="Currency 3 3 2 3 3" xfId="24139" xr:uid="{71689700-817F-42A7-BCB9-4C37ABC3AEF7}"/>
    <cellStyle name="Currency 3 3 2 3 3 2" xfId="45808" xr:uid="{DA566D0B-416A-4485-844D-52FB4A1C03F6}"/>
    <cellStyle name="Currency 3 3 2 3 4" xfId="35342" xr:uid="{162CA6BE-D2AC-4A9A-8CCE-8DD588AB8493}"/>
    <cellStyle name="Currency 3 3 2 4" xfId="30863" xr:uid="{3D9A844E-248D-4CC5-B2D1-ACDB00F35866}"/>
    <cellStyle name="Currency 3 3 3" xfId="9545" xr:uid="{841595AE-8A58-4BCD-95FE-3D1BB939D129}"/>
    <cellStyle name="Currency 3 3 3 2" xfId="11054" xr:uid="{ECF432A0-38A0-4789-9359-397C518F7D48}"/>
    <cellStyle name="Currency 3 3 3 2 2" xfId="12548" xr:uid="{5347DDF6-999C-4FF7-8523-C78E80EB8267}"/>
    <cellStyle name="Currency 3 3 3 2 2 2" xfId="17784" xr:uid="{66E9A9D2-BFC7-4CE3-848E-4EE2824E39BA}"/>
    <cellStyle name="Currency 3 3 3 2 2 2 2" xfId="28250" xr:uid="{1C036868-212D-4A27-ACFE-905D89AA472B}"/>
    <cellStyle name="Currency 3 3 3 2 2 2 2 2" xfId="49919" xr:uid="{36F218D0-C925-42BD-9672-B70157D8810A}"/>
    <cellStyle name="Currency 3 3 3 2 2 2 3" xfId="39453" xr:uid="{F7AED8FC-9CE4-4FD8-823B-C179B585A3B5}"/>
    <cellStyle name="Currency 3 3 3 2 2 3" xfId="23018" xr:uid="{EBDD3718-0D4B-46D8-8A8C-F8BBD93EADA3}"/>
    <cellStyle name="Currency 3 3 3 2 2 3 2" xfId="44687" xr:uid="{B46A55E1-E1A6-4DA0-BA65-80126F652EB2}"/>
    <cellStyle name="Currency 3 3 3 2 2 4" xfId="34221" xr:uid="{EE79C1BB-13E5-4AD2-926E-B71AB3E6D22B}"/>
    <cellStyle name="Currency 3 3 3 2 3" xfId="16290" xr:uid="{978B50C0-D0B4-49B9-BDE2-40C879B4E430}"/>
    <cellStyle name="Currency 3 3 3 2 3 2" xfId="26756" xr:uid="{FC70E2FB-71AE-45B8-B5EC-D55545E94D9D}"/>
    <cellStyle name="Currency 3 3 3 2 3 2 2" xfId="48425" xr:uid="{6885700D-921E-4388-8C77-0D25C16C3938}"/>
    <cellStyle name="Currency 3 3 3 2 3 3" xfId="37959" xr:uid="{FB58AEB0-C43A-487E-9F66-16A370F9682A}"/>
    <cellStyle name="Currency 3 3 3 2 4" xfId="21524" xr:uid="{232887EC-EADE-4530-89E1-00336DBD2A27}"/>
    <cellStyle name="Currency 3 3 3 2 4 2" xfId="43193" xr:uid="{2A6638F2-96F9-434F-88C3-5573F7F4A314}"/>
    <cellStyle name="Currency 3 3 3 2 5" xfId="32727" xr:uid="{A6E0511D-0812-495C-A6B2-A63164633513}"/>
    <cellStyle name="Currency 3 3 3 3" xfId="10307" xr:uid="{836AFE5A-57BB-4D9A-8C0E-63D502C96D18}"/>
    <cellStyle name="Currency 3 3 3 3 2" xfId="15543" xr:uid="{F2FBA880-69FC-4A1B-9C92-DF9F48600936}"/>
    <cellStyle name="Currency 3 3 3 3 2 2" xfId="26009" xr:uid="{F8B918FE-B4FB-47AE-8021-A99592EBA940}"/>
    <cellStyle name="Currency 3 3 3 3 2 2 2" xfId="47678" xr:uid="{DFC651A0-7751-452D-A40C-A83274EA3875}"/>
    <cellStyle name="Currency 3 3 3 3 2 3" xfId="37212" xr:uid="{871DDF2C-ADAD-4AEA-8124-FF3900F91C23}"/>
    <cellStyle name="Currency 3 3 3 3 3" xfId="20777" xr:uid="{9B7EFAA8-DA6F-4BE0-BA5E-5FC46C434FDC}"/>
    <cellStyle name="Currency 3 3 3 3 3 2" xfId="42446" xr:uid="{EC8D3EE9-407A-4846-B82F-D4D241B11992}"/>
    <cellStyle name="Currency 3 3 3 3 4" xfId="31980" xr:uid="{1F2E02AD-4F33-4911-9C1C-9349667AEB6E}"/>
    <cellStyle name="Currency 3 3 3 4" xfId="11801" xr:uid="{3AC09A5C-64C5-425F-93C2-2E63CA15A801}"/>
    <cellStyle name="Currency 3 3 3 4 2" xfId="17037" xr:uid="{4EBEC405-5568-465F-994A-235E15683245}"/>
    <cellStyle name="Currency 3 3 3 4 2 2" xfId="27503" xr:uid="{26F76AAD-0F57-476D-87F9-E2F368270BC4}"/>
    <cellStyle name="Currency 3 3 3 4 2 2 2" xfId="49172" xr:uid="{ED02B8D3-D945-46CA-A66D-32296029CBC0}"/>
    <cellStyle name="Currency 3 3 3 4 2 3" xfId="38706" xr:uid="{3F78A912-5022-4014-962B-0F4D4EBB75BD}"/>
    <cellStyle name="Currency 3 3 3 4 3" xfId="22271" xr:uid="{ED032CF0-44D7-4F8A-9596-9325E1E9D2F1}"/>
    <cellStyle name="Currency 3 3 3 4 3 2" xfId="43940" xr:uid="{0F5D2E6C-FF35-45E9-9EAC-ECD0330DD002}"/>
    <cellStyle name="Currency 3 3 3 4 4" xfId="33474" xr:uid="{F73AC347-44CB-4460-A7BB-3C6E18F308C7}"/>
    <cellStyle name="Currency 3 3 3 5" xfId="14044" xr:uid="{04F20468-A60D-4CD4-92E0-5BB782FC302A}"/>
    <cellStyle name="Currency 3 3 3 5 2" xfId="19276" xr:uid="{066EAA5A-B3CD-40D5-8C28-3175F6477F74}"/>
    <cellStyle name="Currency 3 3 3 5 2 2" xfId="29742" xr:uid="{03246A37-7E0E-4BDF-A8E9-D6CA1201E57C}"/>
    <cellStyle name="Currency 3 3 3 5 2 2 2" xfId="51411" xr:uid="{2C977734-AE50-4D64-93A6-CE6B96268002}"/>
    <cellStyle name="Currency 3 3 3 5 2 3" xfId="40945" xr:uid="{F5D9EB92-888D-48CC-8D02-7863164FD185}"/>
    <cellStyle name="Currency 3 3 3 5 3" xfId="24510" xr:uid="{DEA6AE34-E62F-4724-B741-03A6AAED243F}"/>
    <cellStyle name="Currency 3 3 3 5 3 2" xfId="46179" xr:uid="{DB847FA2-7C5C-426C-84EB-45F59301765E}"/>
    <cellStyle name="Currency 3 3 3 5 4" xfId="35713" xr:uid="{4C7FC2BD-032C-422B-9C2E-1BA0CD329740}"/>
    <cellStyle name="Currency 3 3 3 6" xfId="14797" xr:uid="{39499255-7F37-4A75-A966-65464E4203D2}"/>
    <cellStyle name="Currency 3 3 3 6 2" xfId="25263" xr:uid="{9504F2EF-7657-42D2-81FA-4F07353901B2}"/>
    <cellStyle name="Currency 3 3 3 6 2 2" xfId="46932" xr:uid="{B86C769E-91E0-45EA-8ABB-C6737F69882B}"/>
    <cellStyle name="Currency 3 3 3 6 3" xfId="36466" xr:uid="{F21E52AE-7E9B-4EAB-B2AC-DD06E49A9B4E}"/>
    <cellStyle name="Currency 3 3 3 7" xfId="20031" xr:uid="{1B195126-6907-44C6-901D-6E724756ECBF}"/>
    <cellStyle name="Currency 3 3 3 7 2" xfId="41700" xr:uid="{315B4D8B-BC5B-4CEA-B822-7D63605CE1B4}"/>
    <cellStyle name="Currency 3 3 3 8" xfId="31234" xr:uid="{E4DB3C0C-4BA4-4B62-B0A2-33300F5F55EF}"/>
    <cellStyle name="Currency 3 3 4" xfId="13303" xr:uid="{FEBC9CFB-D6EF-491F-A8B6-2A67D4B55F8C}"/>
    <cellStyle name="Currency 3 3 4 2" xfId="18535" xr:uid="{5F2A9416-7CA4-45BE-A153-3ABD437731D7}"/>
    <cellStyle name="Currency 3 3 4 2 2" xfId="29001" xr:uid="{E8C33707-522F-4982-9F74-6D93FEC5BBA7}"/>
    <cellStyle name="Currency 3 3 4 2 2 2" xfId="50670" xr:uid="{EB805EE9-FDC2-4D25-ADA7-F7CF22F5D2C2}"/>
    <cellStyle name="Currency 3 3 4 2 3" xfId="40204" xr:uid="{4F47446F-9FE7-4CB5-835C-582D6B47B575}"/>
    <cellStyle name="Currency 3 3 4 3" xfId="23769" xr:uid="{6E8C7719-DF9B-4A65-A7D2-61F849BF836A}"/>
    <cellStyle name="Currency 3 3 4 3 2" xfId="45438" xr:uid="{8AED89AD-88C7-461A-983F-551021EE261D}"/>
    <cellStyle name="Currency 3 3 4 4" xfId="34972" xr:uid="{3BDD0CD0-3570-48B3-A1C3-5F1955986475}"/>
    <cellStyle name="Currency 3 3 5" xfId="30492" xr:uid="{220DD70A-2083-462A-9479-06CD7C03FAF4}"/>
    <cellStyle name="Currency 3 4" xfId="9130" xr:uid="{00000000-0005-0000-0000-0000A4030000}"/>
    <cellStyle name="Currency 3 4 2" xfId="9879" xr:uid="{8A6FAFA4-F2DE-4868-9013-43F4293A3394}"/>
    <cellStyle name="Currency 3 4 2 2" xfId="11388" xr:uid="{EAA7A334-DB78-42B6-9FD4-D6515D3ACE31}"/>
    <cellStyle name="Currency 3 4 2 2 2" xfId="12882" xr:uid="{5A0A3B22-E973-4CD8-9233-8F8013470402}"/>
    <cellStyle name="Currency 3 4 2 2 2 2" xfId="18118" xr:uid="{5FCA5C43-ED7F-4A6E-A95A-259264A7BA0C}"/>
    <cellStyle name="Currency 3 4 2 2 2 2 2" xfId="28584" xr:uid="{34E149D8-F9F0-4C77-B881-E42F48A9B0ED}"/>
    <cellStyle name="Currency 3 4 2 2 2 2 2 2" xfId="50253" xr:uid="{D4F1C248-6B64-47AE-9537-3BFC1998FA64}"/>
    <cellStyle name="Currency 3 4 2 2 2 2 3" xfId="39787" xr:uid="{A17DF014-BF72-470D-9B20-C739A5D71A0F}"/>
    <cellStyle name="Currency 3 4 2 2 2 3" xfId="23352" xr:uid="{52E47816-85DE-49EE-BECC-4181D5D0DFA8}"/>
    <cellStyle name="Currency 3 4 2 2 2 3 2" xfId="45021" xr:uid="{320424CE-8D95-4515-9C45-FF7AD39CB8E2}"/>
    <cellStyle name="Currency 3 4 2 2 2 4" xfId="34555" xr:uid="{E81D6EE0-BDE7-4C2B-882E-5B08274E57F3}"/>
    <cellStyle name="Currency 3 4 2 2 3" xfId="16624" xr:uid="{D6F8CED0-EA67-43D1-80BF-C4714F20FF2D}"/>
    <cellStyle name="Currency 3 4 2 2 3 2" xfId="27090" xr:uid="{814F5C49-5991-4FEF-95E1-C23FB5175581}"/>
    <cellStyle name="Currency 3 4 2 2 3 2 2" xfId="48759" xr:uid="{BC3CB9FA-1A02-40A6-81BA-C55C831FA9FC}"/>
    <cellStyle name="Currency 3 4 2 2 3 3" xfId="38293" xr:uid="{944E503E-B077-43ED-BDD6-B7361C794DC6}"/>
    <cellStyle name="Currency 3 4 2 2 4" xfId="21858" xr:uid="{968C1DEE-498C-4BD2-84BF-A4D9403F18EB}"/>
    <cellStyle name="Currency 3 4 2 2 4 2" xfId="43527" xr:uid="{BC3A6774-8A39-40BE-9A7F-32977107C6DD}"/>
    <cellStyle name="Currency 3 4 2 2 5" xfId="33061" xr:uid="{E93771C1-F659-4375-A9AE-43213EE526CD}"/>
    <cellStyle name="Currency 3 4 2 3" xfId="10641" xr:uid="{CBC43333-46D6-4D18-B03D-621B56EA29D1}"/>
    <cellStyle name="Currency 3 4 2 3 2" xfId="15877" xr:uid="{7E53F97F-94A4-411F-9047-8218505E89CF}"/>
    <cellStyle name="Currency 3 4 2 3 2 2" xfId="26343" xr:uid="{A1E274EC-A908-40FA-A859-FC1032424622}"/>
    <cellStyle name="Currency 3 4 2 3 2 2 2" xfId="48012" xr:uid="{3901907D-D259-4E65-A412-72307B4421E3}"/>
    <cellStyle name="Currency 3 4 2 3 2 3" xfId="37546" xr:uid="{BF8DA51F-B339-43BC-977B-39F868C19A99}"/>
    <cellStyle name="Currency 3 4 2 3 3" xfId="21111" xr:uid="{1CB0DB6F-2CCE-434E-B552-3AF5B86449A1}"/>
    <cellStyle name="Currency 3 4 2 3 3 2" xfId="42780" xr:uid="{B16ABBAA-B87F-4609-84D3-A5896C500170}"/>
    <cellStyle name="Currency 3 4 2 3 4" xfId="32314" xr:uid="{468A7B0E-32CF-4FB8-92BD-925890635096}"/>
    <cellStyle name="Currency 3 4 2 4" xfId="12135" xr:uid="{5F7BF9F1-4D60-427B-99CD-1071AA01379E}"/>
    <cellStyle name="Currency 3 4 2 4 2" xfId="17371" xr:uid="{3237E6CC-E43E-42ED-984F-449071A65FD6}"/>
    <cellStyle name="Currency 3 4 2 4 2 2" xfId="27837" xr:uid="{C892C15C-0FA3-4548-AC66-CC3115AEE49E}"/>
    <cellStyle name="Currency 3 4 2 4 2 2 2" xfId="49506" xr:uid="{6B35F8DD-DEB6-406B-A0A0-011C7ACF6A7C}"/>
    <cellStyle name="Currency 3 4 2 4 2 3" xfId="39040" xr:uid="{7B253B18-1EE1-48E5-AA01-C0345B20B842}"/>
    <cellStyle name="Currency 3 4 2 4 3" xfId="22605" xr:uid="{51D06531-5A59-484E-B536-C76E15DA7F55}"/>
    <cellStyle name="Currency 3 4 2 4 3 2" xfId="44274" xr:uid="{E259E2C2-9DA4-4544-A381-76DFFF7A8947}"/>
    <cellStyle name="Currency 3 4 2 4 4" xfId="33808" xr:uid="{F3B207B9-164A-4C51-BEC2-B500A6DF1CA1}"/>
    <cellStyle name="Currency 3 4 2 5" xfId="14378" xr:uid="{52D77793-B730-4A6E-AACB-C40BF7812D4A}"/>
    <cellStyle name="Currency 3 4 2 5 2" xfId="19610" xr:uid="{B95FDA84-1AC5-4E18-BDB7-C4517D22DB35}"/>
    <cellStyle name="Currency 3 4 2 5 2 2" xfId="30076" xr:uid="{4DEB1D1C-13D2-4DF3-8271-CB5BE25BF500}"/>
    <cellStyle name="Currency 3 4 2 5 2 2 2" xfId="51745" xr:uid="{4A6F9AC7-4984-4A6D-866C-3B8C6D1D6143}"/>
    <cellStyle name="Currency 3 4 2 5 2 3" xfId="41279" xr:uid="{3143F400-10CE-4864-8D3C-888ABD22E652}"/>
    <cellStyle name="Currency 3 4 2 5 3" xfId="24844" xr:uid="{F6AEFB4D-FFB6-4DD3-8AD1-785E5A1BBC8F}"/>
    <cellStyle name="Currency 3 4 2 5 3 2" xfId="46513" xr:uid="{C0B611A8-5730-4394-8945-591E2E6E5D70}"/>
    <cellStyle name="Currency 3 4 2 5 4" xfId="36047" xr:uid="{13F44684-36DC-4C30-A40E-D44EE08676BE}"/>
    <cellStyle name="Currency 3 4 2 6" xfId="15131" xr:uid="{A19BA624-7494-465B-9396-B2F26CC5A0DB}"/>
    <cellStyle name="Currency 3 4 2 6 2" xfId="25597" xr:uid="{B743F18E-A996-48EA-B18E-3CC09E4B8DCD}"/>
    <cellStyle name="Currency 3 4 2 6 2 2" xfId="47266" xr:uid="{EA9C889E-B512-4105-8947-8A843CD40A81}"/>
    <cellStyle name="Currency 3 4 2 6 3" xfId="36800" xr:uid="{A98D476E-C8E0-4C5B-963E-C37A53A15769}"/>
    <cellStyle name="Currency 3 4 2 7" xfId="20365" xr:uid="{496222B0-CFB6-45AC-AEE8-30176A45082A}"/>
    <cellStyle name="Currency 3 4 2 7 2" xfId="42034" xr:uid="{4724621D-1923-4E59-8295-2726430F547E}"/>
    <cellStyle name="Currency 3 4 2 8" xfId="31568" xr:uid="{1AEC0C7C-C288-4CD3-9327-E8A3E04AE948}"/>
    <cellStyle name="Currency 3 4 3" xfId="13633" xr:uid="{F573C1E5-071B-4A7B-A6B2-A47EA0D6F6D9}"/>
    <cellStyle name="Currency 3 4 3 2" xfId="18865" xr:uid="{9FC909B6-8944-4A57-8C13-1FAC54841796}"/>
    <cellStyle name="Currency 3 4 3 2 2" xfId="29331" xr:uid="{97C57684-187E-4FEA-821F-676CA19C1638}"/>
    <cellStyle name="Currency 3 4 3 2 2 2" xfId="51000" xr:uid="{3675786E-DD27-4408-B8CF-1BE71A345C78}"/>
    <cellStyle name="Currency 3 4 3 2 3" xfId="40534" xr:uid="{710ED17E-47B3-4E35-8775-3E25007DF781}"/>
    <cellStyle name="Currency 3 4 3 3" xfId="24099" xr:uid="{B2DD0941-F008-41B7-AD67-09F183380008}"/>
    <cellStyle name="Currency 3 4 3 3 2" xfId="45768" xr:uid="{8AAD9705-3D0F-4359-980E-F7D9700750D9}"/>
    <cellStyle name="Currency 3 4 3 4" xfId="35302" xr:uid="{6DBB828F-7BC3-402C-BEA2-0ADC423AFD91}"/>
    <cellStyle name="Currency 3 4 4" xfId="30823" xr:uid="{967D360C-081E-43B1-BA3C-8090A1F648EB}"/>
    <cellStyle name="Currency 3 5" xfId="9505" xr:uid="{565CD613-97FC-489D-926B-E598902331EE}"/>
    <cellStyle name="Currency 3 5 2" xfId="11014" xr:uid="{C8145471-18C8-4274-B930-591DBE1C6245}"/>
    <cellStyle name="Currency 3 5 2 2" xfId="12508" xr:uid="{E1165006-6A9E-4099-9A12-D773AF5EBD40}"/>
    <cellStyle name="Currency 3 5 2 2 2" xfId="17744" xr:uid="{F1617282-672A-4838-88BD-1C3FEBCFD77C}"/>
    <cellStyle name="Currency 3 5 2 2 2 2" xfId="28210" xr:uid="{27EBFE8B-A6DD-424A-9FFA-A8568837F7A4}"/>
    <cellStyle name="Currency 3 5 2 2 2 2 2" xfId="49879" xr:uid="{C537B681-AB79-4DE5-86DE-3F4DC86710F6}"/>
    <cellStyle name="Currency 3 5 2 2 2 3" xfId="39413" xr:uid="{D793CFFC-90E4-4644-9BA1-0F0CEE110F56}"/>
    <cellStyle name="Currency 3 5 2 2 3" xfId="22978" xr:uid="{884E484A-39E6-4A5C-B09A-BEBEC42A9193}"/>
    <cellStyle name="Currency 3 5 2 2 3 2" xfId="44647" xr:uid="{47116641-D9CB-478E-9286-07B3F61B1A98}"/>
    <cellStyle name="Currency 3 5 2 2 4" xfId="34181" xr:uid="{379795B8-5559-45EE-BCBB-8BFE01A0A17B}"/>
    <cellStyle name="Currency 3 5 2 3" xfId="16250" xr:uid="{930D679A-C94C-4E51-9677-998610D6D2FA}"/>
    <cellStyle name="Currency 3 5 2 3 2" xfId="26716" xr:uid="{04A4DFE7-2ECC-4B50-ADC4-C5BB16DFE1CA}"/>
    <cellStyle name="Currency 3 5 2 3 2 2" xfId="48385" xr:uid="{A9EC6D89-E351-47E7-99E3-9EA54E9E9944}"/>
    <cellStyle name="Currency 3 5 2 3 3" xfId="37919" xr:uid="{DC5B1432-A9AE-4F2D-9623-3D6E9C5650BB}"/>
    <cellStyle name="Currency 3 5 2 4" xfId="21484" xr:uid="{83C266C0-419A-4CC5-B966-93BB50C43722}"/>
    <cellStyle name="Currency 3 5 2 4 2" xfId="43153" xr:uid="{CB6D54C7-7CDC-440C-B386-E0A53B50A5A4}"/>
    <cellStyle name="Currency 3 5 2 5" xfId="32687" xr:uid="{2932037D-26DD-42F6-BAF0-328D15865FBE}"/>
    <cellStyle name="Currency 3 5 3" xfId="10267" xr:uid="{C96560CF-7748-4A2E-9433-5101A9E5FCDD}"/>
    <cellStyle name="Currency 3 5 3 2" xfId="15503" xr:uid="{44AA86AC-74F5-4ABE-9931-40C7B933AC64}"/>
    <cellStyle name="Currency 3 5 3 2 2" xfId="25969" xr:uid="{18408EE4-4CEF-4C30-841B-2F845BE8694F}"/>
    <cellStyle name="Currency 3 5 3 2 2 2" xfId="47638" xr:uid="{75E6A55F-7F18-49DA-A004-97D83420EAAD}"/>
    <cellStyle name="Currency 3 5 3 2 3" xfId="37172" xr:uid="{3A4D6A8A-C933-4BD8-B456-0BBEECCBCA51}"/>
    <cellStyle name="Currency 3 5 3 3" xfId="20737" xr:uid="{684F161B-2312-4ACF-9F4C-EED16EB74159}"/>
    <cellStyle name="Currency 3 5 3 3 2" xfId="42406" xr:uid="{76D6B369-61DE-451D-81B0-0D7058791289}"/>
    <cellStyle name="Currency 3 5 3 4" xfId="31940" xr:uid="{57D53504-BAAD-49DF-8AEB-9789BB324C0D}"/>
    <cellStyle name="Currency 3 5 4" xfId="11761" xr:uid="{1218012E-E3C6-4958-B2DA-F79CBDA20D56}"/>
    <cellStyle name="Currency 3 5 4 2" xfId="16997" xr:uid="{BDB8F22A-02AC-406A-8696-9290B22103D3}"/>
    <cellStyle name="Currency 3 5 4 2 2" xfId="27463" xr:uid="{FB2C31DE-C681-4622-82E2-604DC3B155EB}"/>
    <cellStyle name="Currency 3 5 4 2 2 2" xfId="49132" xr:uid="{A2F1D8B1-D31A-44C3-B252-6F732F5CCF23}"/>
    <cellStyle name="Currency 3 5 4 2 3" xfId="38666" xr:uid="{F119F5BB-16E7-43A5-BAAE-11D951327860}"/>
    <cellStyle name="Currency 3 5 4 3" xfId="22231" xr:uid="{5CEF2F57-4542-4AAE-B5D1-D70963770B55}"/>
    <cellStyle name="Currency 3 5 4 3 2" xfId="43900" xr:uid="{809A5B62-4240-44AD-BBDA-BBA4DC43C3CC}"/>
    <cellStyle name="Currency 3 5 4 4" xfId="33434" xr:uid="{A3C1FBA8-808C-4ED8-9255-BF5AC0640A33}"/>
    <cellStyle name="Currency 3 5 5" xfId="14004" xr:uid="{5B387F5B-0358-48CC-AB16-CEE5969FD4E4}"/>
    <cellStyle name="Currency 3 5 5 2" xfId="19236" xr:uid="{A0A3BECC-8DD2-4E1A-B79A-64D4FF82ADCC}"/>
    <cellStyle name="Currency 3 5 5 2 2" xfId="29702" xr:uid="{709A805F-FF40-4C86-8F98-A7D7DA968527}"/>
    <cellStyle name="Currency 3 5 5 2 2 2" xfId="51371" xr:uid="{31E40FD8-F680-48E9-AF5C-0EDD0328FA03}"/>
    <cellStyle name="Currency 3 5 5 2 3" xfId="40905" xr:uid="{DEB583A0-7E79-489B-9E7D-656FBFEB89F4}"/>
    <cellStyle name="Currency 3 5 5 3" xfId="24470" xr:uid="{B6036952-D3DF-4EB2-8483-B22D97E6AA37}"/>
    <cellStyle name="Currency 3 5 5 3 2" xfId="46139" xr:uid="{9A65236C-E682-4F5F-BE79-052C13494F40}"/>
    <cellStyle name="Currency 3 5 5 4" xfId="35673" xr:uid="{EC33321F-2BA6-4192-BF8B-C9834C38EF01}"/>
    <cellStyle name="Currency 3 5 6" xfId="14757" xr:uid="{C488C0B2-2537-4313-8233-3B8465966F88}"/>
    <cellStyle name="Currency 3 5 6 2" xfId="25223" xr:uid="{21362CD7-BBE0-4F85-9147-48932CB2E625}"/>
    <cellStyle name="Currency 3 5 6 2 2" xfId="46892" xr:uid="{FFA55E9D-4176-4BF1-A3B2-740FF14A8B4B}"/>
    <cellStyle name="Currency 3 5 6 3" xfId="36426" xr:uid="{BC496D9D-B968-467C-8AFE-5BECEE97B921}"/>
    <cellStyle name="Currency 3 5 7" xfId="19991" xr:uid="{42BAF4C7-F4BB-4616-9D5D-5B44FFEE8CF7}"/>
    <cellStyle name="Currency 3 5 7 2" xfId="41660" xr:uid="{89273AF0-81E7-45CA-AFC2-D5DA349FF0C3}"/>
    <cellStyle name="Currency 3 5 8" xfId="31194" xr:uid="{E057CFAE-DA15-4F98-834D-F2E00D6E53F2}"/>
    <cellStyle name="Currency 3 6" xfId="13264" xr:uid="{A8F3A232-D2C3-48E9-9C4E-5A3E8CE87D94}"/>
    <cellStyle name="Currency 3 6 2" xfId="18496" xr:uid="{EF0DD905-BDE5-41FA-9735-09231883D99A}"/>
    <cellStyle name="Currency 3 6 2 2" xfId="28962" xr:uid="{6A7A75D7-93CF-4213-B85A-04D43A9C8201}"/>
    <cellStyle name="Currency 3 6 2 2 2" xfId="50631" xr:uid="{5BA32303-DFE2-4A4C-883C-C60B08E839FE}"/>
    <cellStyle name="Currency 3 6 2 3" xfId="40165" xr:uid="{9D7F142F-74C5-4AB6-826C-A468B24B6598}"/>
    <cellStyle name="Currency 3 6 3" xfId="23730" xr:uid="{CB047A9E-4450-4E4E-9BC5-955DF16A9E4D}"/>
    <cellStyle name="Currency 3 6 3 2" xfId="45399" xr:uid="{83BF7BDC-ABF5-4BD5-86AC-E96A3895EE3B}"/>
    <cellStyle name="Currency 3 6 4" xfId="34933" xr:uid="{48FAB70E-6B23-4E37-A012-D799E7458801}"/>
    <cellStyle name="Currency 3 7" xfId="30452" xr:uid="{1F45B8A8-B5C6-4409-BDAA-4CCEC6246CAD}"/>
    <cellStyle name="Currency 4" xfId="121" xr:uid="{00000000-0005-0000-0000-0000A5030000}"/>
    <cellStyle name="Currency 4 2" xfId="302" xr:uid="{00000000-0005-0000-0000-0000A6030000}"/>
    <cellStyle name="Currency 4 2 2" xfId="9193" xr:uid="{00000000-0005-0000-0000-0000A7030000}"/>
    <cellStyle name="Currency 4 2 2 2" xfId="9942" xr:uid="{E5FFDBD6-C21D-4665-8E46-E89B13770F3B}"/>
    <cellStyle name="Currency 4 2 2 2 2" xfId="11451" xr:uid="{31EF9838-A024-4F58-A141-3216855C96DD}"/>
    <cellStyle name="Currency 4 2 2 2 2 2" xfId="12945" xr:uid="{FCCA0E51-1C91-42DE-AE18-E0E94B97F9AA}"/>
    <cellStyle name="Currency 4 2 2 2 2 2 2" xfId="18181" xr:uid="{181A63C0-D09C-4BEA-A292-0C42740E0151}"/>
    <cellStyle name="Currency 4 2 2 2 2 2 2 2" xfId="28647" xr:uid="{F5D1FCAE-4BB9-4312-91C6-73E44382054C}"/>
    <cellStyle name="Currency 4 2 2 2 2 2 2 2 2" xfId="50316" xr:uid="{C0681DBD-4631-4F5F-B024-5720A0B7A85D}"/>
    <cellStyle name="Currency 4 2 2 2 2 2 2 3" xfId="39850" xr:uid="{F99248B2-1133-4F35-B378-719B52712F5C}"/>
    <cellStyle name="Currency 4 2 2 2 2 2 3" xfId="23415" xr:uid="{44BBAFB8-BC2C-47A8-9700-55522535FBE2}"/>
    <cellStyle name="Currency 4 2 2 2 2 2 3 2" xfId="45084" xr:uid="{A427E62D-4B89-4B43-B8CB-02C51CBDAECE}"/>
    <cellStyle name="Currency 4 2 2 2 2 2 4" xfId="34618" xr:uid="{7F6EE2E0-9E79-4253-A988-41780DB78E1A}"/>
    <cellStyle name="Currency 4 2 2 2 2 3" xfId="16687" xr:uid="{EF1757D4-4D2E-4F05-BF9C-0EA373253D3E}"/>
    <cellStyle name="Currency 4 2 2 2 2 3 2" xfId="27153" xr:uid="{FC824273-3D62-4859-98C2-6073CCF241DC}"/>
    <cellStyle name="Currency 4 2 2 2 2 3 2 2" xfId="48822" xr:uid="{1EF1C25A-370B-40C4-BCCB-A51D4372C84E}"/>
    <cellStyle name="Currency 4 2 2 2 2 3 3" xfId="38356" xr:uid="{B860102E-A49C-4241-9620-8AAB6212A3F4}"/>
    <cellStyle name="Currency 4 2 2 2 2 4" xfId="21921" xr:uid="{3E1FCBA9-FC64-4D06-8189-692BA4AFB225}"/>
    <cellStyle name="Currency 4 2 2 2 2 4 2" xfId="43590" xr:uid="{E6D7AC06-8A13-4CD8-A619-3D02D3A5387C}"/>
    <cellStyle name="Currency 4 2 2 2 2 5" xfId="33124" xr:uid="{3ACC452F-A59C-4634-81B2-818FA383A826}"/>
    <cellStyle name="Currency 4 2 2 2 3" xfId="10704" xr:uid="{FF6BC9B2-6E2B-46D1-A5CA-C0F95E278B87}"/>
    <cellStyle name="Currency 4 2 2 2 3 2" xfId="15940" xr:uid="{22C331EF-4E82-408D-8C2D-9B6892B15C4D}"/>
    <cellStyle name="Currency 4 2 2 2 3 2 2" xfId="26406" xr:uid="{91F657FD-D6F5-4433-AFF5-3C07CFAE5F66}"/>
    <cellStyle name="Currency 4 2 2 2 3 2 2 2" xfId="48075" xr:uid="{34552A1C-C44C-4733-88A3-669C604DF1C4}"/>
    <cellStyle name="Currency 4 2 2 2 3 2 3" xfId="37609" xr:uid="{84F079B5-1D9A-4D8F-911D-90725A70518A}"/>
    <cellStyle name="Currency 4 2 2 2 3 3" xfId="21174" xr:uid="{50218416-E24E-479A-95D4-0079201511FD}"/>
    <cellStyle name="Currency 4 2 2 2 3 3 2" xfId="42843" xr:uid="{84E09E92-7C1E-4385-BF7C-14859B75E6E8}"/>
    <cellStyle name="Currency 4 2 2 2 3 4" xfId="32377" xr:uid="{07C85E69-1F30-41C3-ACDC-5D00E152605D}"/>
    <cellStyle name="Currency 4 2 2 2 4" xfId="12198" xr:uid="{8B51EB71-A14D-4D5F-A2BE-4E5ACC3AACC5}"/>
    <cellStyle name="Currency 4 2 2 2 4 2" xfId="17434" xr:uid="{40346956-7B86-48F2-BB0A-0F9C9D1E07CB}"/>
    <cellStyle name="Currency 4 2 2 2 4 2 2" xfId="27900" xr:uid="{358DA9C3-B253-41D7-8C39-733C17B9BEE1}"/>
    <cellStyle name="Currency 4 2 2 2 4 2 2 2" xfId="49569" xr:uid="{E78DB5DC-B302-434F-B7E6-FA206459EB5E}"/>
    <cellStyle name="Currency 4 2 2 2 4 2 3" xfId="39103" xr:uid="{E707F5AA-65A7-4ADC-A605-C8487E047847}"/>
    <cellStyle name="Currency 4 2 2 2 4 3" xfId="22668" xr:uid="{67569A03-9E89-43A2-B3A0-CF0D628AF835}"/>
    <cellStyle name="Currency 4 2 2 2 4 3 2" xfId="44337" xr:uid="{F0FF6DA5-7AB9-4097-BB45-C5428A217690}"/>
    <cellStyle name="Currency 4 2 2 2 4 4" xfId="33871" xr:uid="{05B21D4A-3D72-4022-BEF3-D27E47E718DE}"/>
    <cellStyle name="Currency 4 2 2 2 5" xfId="14441" xr:uid="{CAB598F3-0197-4EC7-AFE4-52B155071D4C}"/>
    <cellStyle name="Currency 4 2 2 2 5 2" xfId="19673" xr:uid="{3704FD5F-BEF6-480F-AE95-E6746A5D2895}"/>
    <cellStyle name="Currency 4 2 2 2 5 2 2" xfId="30139" xr:uid="{896C5258-E363-41DF-AD1B-BD063BB3A653}"/>
    <cellStyle name="Currency 4 2 2 2 5 2 2 2" xfId="51808" xr:uid="{C159752C-27C8-42C5-A6CD-B764CE193485}"/>
    <cellStyle name="Currency 4 2 2 2 5 2 3" xfId="41342" xr:uid="{BBA3CEF0-BC9D-4170-BD06-36FCFCCE58BD}"/>
    <cellStyle name="Currency 4 2 2 2 5 3" xfId="24907" xr:uid="{F952DB56-CEEE-480E-B55E-CE536535A427}"/>
    <cellStyle name="Currency 4 2 2 2 5 3 2" xfId="46576" xr:uid="{4F587159-4062-4857-8F56-222B93042F5B}"/>
    <cellStyle name="Currency 4 2 2 2 5 4" xfId="36110" xr:uid="{1ABAD821-7B74-4F00-BB69-0942FB63CA28}"/>
    <cellStyle name="Currency 4 2 2 2 6" xfId="15194" xr:uid="{FA0E7CA3-A1FC-4090-BDA5-9DA05E30B76E}"/>
    <cellStyle name="Currency 4 2 2 2 6 2" xfId="25660" xr:uid="{E90C208F-3DC3-4E69-A082-BEC6C9386C77}"/>
    <cellStyle name="Currency 4 2 2 2 6 2 2" xfId="47329" xr:uid="{B378434F-B073-4E15-BD62-7DD8B6A36838}"/>
    <cellStyle name="Currency 4 2 2 2 6 3" xfId="36863" xr:uid="{A104CF14-3C94-43EF-B62A-B4F364B37962}"/>
    <cellStyle name="Currency 4 2 2 2 7" xfId="20428" xr:uid="{E8DDD45C-13EF-45F3-BDAE-2C1CE750A5EF}"/>
    <cellStyle name="Currency 4 2 2 2 7 2" xfId="42097" xr:uid="{33BB93AF-5267-48A0-A1C3-4E8FA7D194AC}"/>
    <cellStyle name="Currency 4 2 2 2 8" xfId="31631" xr:uid="{76E968E5-3538-4E2A-AECB-2F0B2D106281}"/>
    <cellStyle name="Currency 4 2 2 3" xfId="13696" xr:uid="{25244B7A-638C-4371-BB41-6B13605182ED}"/>
    <cellStyle name="Currency 4 2 2 3 2" xfId="18928" xr:uid="{8B8CF0A5-D72B-450B-A053-6FF02FD72A6B}"/>
    <cellStyle name="Currency 4 2 2 3 2 2" xfId="29394" xr:uid="{E63E5E3D-0B53-486E-963F-415EAB560C3D}"/>
    <cellStyle name="Currency 4 2 2 3 2 2 2" xfId="51063" xr:uid="{6CBDF59A-9DE5-43B1-9151-0C3539292751}"/>
    <cellStyle name="Currency 4 2 2 3 2 3" xfId="40597" xr:uid="{C3701090-DEB5-40D5-BE71-5300BE7792CC}"/>
    <cellStyle name="Currency 4 2 2 3 3" xfId="24162" xr:uid="{CD5A66AB-050E-4252-BD00-6DB750DE8BB0}"/>
    <cellStyle name="Currency 4 2 2 3 3 2" xfId="45831" xr:uid="{15E85D8D-5DD1-4BA0-8139-6581DF13C2FF}"/>
    <cellStyle name="Currency 4 2 2 3 4" xfId="35365" xr:uid="{2246A306-5ED4-45BE-B8D9-AD499CF87813}"/>
    <cellStyle name="Currency 4 2 2 4" xfId="30886" xr:uid="{97C9C42E-67E9-49BB-9F04-A72D88C70BBD}"/>
    <cellStyle name="Currency 4 2 3" xfId="9568" xr:uid="{9049A2D9-7B4C-4A6B-A6C6-4AA15C4B1055}"/>
    <cellStyle name="Currency 4 2 3 2" xfId="11077" xr:uid="{78A7FD9D-1B14-4591-8BF4-F6CE57B19F98}"/>
    <cellStyle name="Currency 4 2 3 2 2" xfId="12571" xr:uid="{5CCD7E3B-1AA3-4100-A0DE-ACB95C0268FE}"/>
    <cellStyle name="Currency 4 2 3 2 2 2" xfId="17807" xr:uid="{8B6497B1-42BC-49F4-BDE9-78AFD3BAED3A}"/>
    <cellStyle name="Currency 4 2 3 2 2 2 2" xfId="28273" xr:uid="{D68FE91E-04EE-4AFB-ABEF-CC357953645B}"/>
    <cellStyle name="Currency 4 2 3 2 2 2 2 2" xfId="49942" xr:uid="{2CDF2BFD-C266-47A5-A79C-4083351A5EB4}"/>
    <cellStyle name="Currency 4 2 3 2 2 2 3" xfId="39476" xr:uid="{2D5C9998-882C-42CC-8012-63D3F971D2D1}"/>
    <cellStyle name="Currency 4 2 3 2 2 3" xfId="23041" xr:uid="{F56C7821-47EB-441B-8A51-8FC54949F2B1}"/>
    <cellStyle name="Currency 4 2 3 2 2 3 2" xfId="44710" xr:uid="{4E65E429-EDFF-4960-8A0A-7ABD11A4B37B}"/>
    <cellStyle name="Currency 4 2 3 2 2 4" xfId="34244" xr:uid="{16EC28B0-FAE9-4105-8CB9-9DDFE137BA19}"/>
    <cellStyle name="Currency 4 2 3 2 3" xfId="16313" xr:uid="{9F26C5CC-A201-4F18-8E1A-DA4C2C53C604}"/>
    <cellStyle name="Currency 4 2 3 2 3 2" xfId="26779" xr:uid="{DF08C0FB-02A9-45A8-9856-CE84F00E8590}"/>
    <cellStyle name="Currency 4 2 3 2 3 2 2" xfId="48448" xr:uid="{88FB7744-9A8B-47BB-B898-18D48282846B}"/>
    <cellStyle name="Currency 4 2 3 2 3 3" xfId="37982" xr:uid="{4BDEA96D-1079-4510-8129-6A2B2D0BD8B3}"/>
    <cellStyle name="Currency 4 2 3 2 4" xfId="21547" xr:uid="{8100F737-232C-4633-B2B7-1D4517D3E983}"/>
    <cellStyle name="Currency 4 2 3 2 4 2" xfId="43216" xr:uid="{5FBB2723-2EEC-4871-A30D-0E5FC4C1C8FB}"/>
    <cellStyle name="Currency 4 2 3 2 5" xfId="32750" xr:uid="{F3321D34-C117-4F5C-B4B1-8D4A5996646C}"/>
    <cellStyle name="Currency 4 2 3 3" xfId="10330" xr:uid="{E53AFE41-B96A-41A6-801C-E40532EE08BD}"/>
    <cellStyle name="Currency 4 2 3 3 2" xfId="15566" xr:uid="{808C6906-B495-4EC1-A99A-FBE5DDBF54AF}"/>
    <cellStyle name="Currency 4 2 3 3 2 2" xfId="26032" xr:uid="{7FD1E4E0-2284-44CE-87FD-DF53B4D69511}"/>
    <cellStyle name="Currency 4 2 3 3 2 2 2" xfId="47701" xr:uid="{9873CEC4-7AE6-4B51-B319-529D5ACACAC2}"/>
    <cellStyle name="Currency 4 2 3 3 2 3" xfId="37235" xr:uid="{664FE955-B5DC-4F6F-AE79-450EC7443D49}"/>
    <cellStyle name="Currency 4 2 3 3 3" xfId="20800" xr:uid="{220735B9-28B2-4588-BA18-8CC1C59AFD22}"/>
    <cellStyle name="Currency 4 2 3 3 3 2" xfId="42469" xr:uid="{B428A7DE-4B4D-48EE-B45F-37F64E5FD66B}"/>
    <cellStyle name="Currency 4 2 3 3 4" xfId="32003" xr:uid="{34A90258-A2B7-47C5-96A8-49DEC5C949CB}"/>
    <cellStyle name="Currency 4 2 3 4" xfId="11824" xr:uid="{CD19896B-8B06-41DE-A711-2783A428D374}"/>
    <cellStyle name="Currency 4 2 3 4 2" xfId="17060" xr:uid="{D465E054-626E-45D3-88C0-7028AEB6C3C0}"/>
    <cellStyle name="Currency 4 2 3 4 2 2" xfId="27526" xr:uid="{816D5EAD-1766-413B-8072-072490F14B0A}"/>
    <cellStyle name="Currency 4 2 3 4 2 2 2" xfId="49195" xr:uid="{B769A52A-EC6E-402C-906A-CDD76DA157C4}"/>
    <cellStyle name="Currency 4 2 3 4 2 3" xfId="38729" xr:uid="{B6C2F4A2-B58D-4D47-BD2D-F364A8FAFCFA}"/>
    <cellStyle name="Currency 4 2 3 4 3" xfId="22294" xr:uid="{C3ED381A-FEED-4EBE-8320-A9B3F8B3A194}"/>
    <cellStyle name="Currency 4 2 3 4 3 2" xfId="43963" xr:uid="{B83A11BC-91CE-4C65-BD80-DCDA6E0E6E77}"/>
    <cellStyle name="Currency 4 2 3 4 4" xfId="33497" xr:uid="{44AD0FB1-3ACF-4E9B-8746-CD0EEA91D2D7}"/>
    <cellStyle name="Currency 4 2 3 5" xfId="14067" xr:uid="{4781E37D-4513-4AFE-8D3C-5F90B3573772}"/>
    <cellStyle name="Currency 4 2 3 5 2" xfId="19299" xr:uid="{A7BBF617-C1ED-4D39-A444-6FD08786B03A}"/>
    <cellStyle name="Currency 4 2 3 5 2 2" xfId="29765" xr:uid="{D6E444F4-ED3A-4914-BB43-C49A510F2951}"/>
    <cellStyle name="Currency 4 2 3 5 2 2 2" xfId="51434" xr:uid="{7C69FFEE-AE6B-4333-8892-52701EDED1D6}"/>
    <cellStyle name="Currency 4 2 3 5 2 3" xfId="40968" xr:uid="{D9D79201-DB0F-4705-8170-D78793930990}"/>
    <cellStyle name="Currency 4 2 3 5 3" xfId="24533" xr:uid="{751579F1-C5CB-4C13-BBD9-53F29FF7EF19}"/>
    <cellStyle name="Currency 4 2 3 5 3 2" xfId="46202" xr:uid="{01E1686C-A4C4-42C0-81CB-05E7D8497630}"/>
    <cellStyle name="Currency 4 2 3 5 4" xfId="35736" xr:uid="{F420C1F8-00A4-4C5B-B79F-004101848A7A}"/>
    <cellStyle name="Currency 4 2 3 6" xfId="14820" xr:uid="{037586FE-570B-4819-8FF1-F611C0785905}"/>
    <cellStyle name="Currency 4 2 3 6 2" xfId="25286" xr:uid="{6C382FAC-8C29-4E82-9E51-4AA653F7F1F5}"/>
    <cellStyle name="Currency 4 2 3 6 2 2" xfId="46955" xr:uid="{AB770654-62D6-4134-893F-7DEA231E0524}"/>
    <cellStyle name="Currency 4 2 3 6 3" xfId="36489" xr:uid="{990BE8B1-FD70-4957-B9DD-E6D0B35616A3}"/>
    <cellStyle name="Currency 4 2 3 7" xfId="20054" xr:uid="{A02B4E11-59F0-4A24-A1D4-1CDC44587F13}"/>
    <cellStyle name="Currency 4 2 3 7 2" xfId="41723" xr:uid="{C591F7CF-EBA7-4F91-8126-89CA4ECFE253}"/>
    <cellStyle name="Currency 4 2 3 8" xfId="31257" xr:uid="{A45D788D-BFA7-4DDC-BFE9-389E68630B8B}"/>
    <cellStyle name="Currency 4 2 4" xfId="13325" xr:uid="{B77C2390-0FDD-4E04-913B-87643E94833E}"/>
    <cellStyle name="Currency 4 2 4 2" xfId="18557" xr:uid="{626FE85F-D9C2-417B-8015-6D4526EC7211}"/>
    <cellStyle name="Currency 4 2 4 2 2" xfId="29023" xr:uid="{82E8F647-1F17-4681-90B8-0106D45D1272}"/>
    <cellStyle name="Currency 4 2 4 2 2 2" xfId="50692" xr:uid="{EF0841C3-C6FE-429C-B8C3-4EDB162CC695}"/>
    <cellStyle name="Currency 4 2 4 2 3" xfId="40226" xr:uid="{E0E2EA30-39D2-4878-BC82-0D941D5EE4D5}"/>
    <cellStyle name="Currency 4 2 4 3" xfId="23791" xr:uid="{C52CD947-E1A0-423E-B046-85D9E720E1F0}"/>
    <cellStyle name="Currency 4 2 4 3 2" xfId="45460" xr:uid="{1049DBE7-FB87-48F8-AFFF-63B6223A3FB0}"/>
    <cellStyle name="Currency 4 2 4 4" xfId="34994" xr:uid="{417D0FD4-CADF-4FDF-8465-0F56161BF85C}"/>
    <cellStyle name="Currency 4 2 5" xfId="30515" xr:uid="{2D6B772B-60A0-48F3-8A01-9D982C4BA88D}"/>
    <cellStyle name="Currency 4 3" xfId="615" xr:uid="{00000000-0005-0000-0000-0000A8030000}"/>
    <cellStyle name="Currency 4 3 2" xfId="9369" xr:uid="{00000000-0005-0000-0000-0000A9030000}"/>
    <cellStyle name="Currency 4 3 2 2" xfId="10118" xr:uid="{CF5392AC-76A1-4C6E-A359-56575C83A0FA}"/>
    <cellStyle name="Currency 4 3 2 2 2" xfId="11627" xr:uid="{BAC263B8-4086-498F-95C2-EE4A2F07CB35}"/>
    <cellStyle name="Currency 4 3 2 2 2 2" xfId="13121" xr:uid="{9741896A-A430-4564-8255-92B824D80309}"/>
    <cellStyle name="Currency 4 3 2 2 2 2 2" xfId="18357" xr:uid="{F3317C2C-E2B7-4A1F-9A7D-AECB77BF32A8}"/>
    <cellStyle name="Currency 4 3 2 2 2 2 2 2" xfId="28823" xr:uid="{694E987E-11E2-43A2-84E9-CEC5923DA27B}"/>
    <cellStyle name="Currency 4 3 2 2 2 2 2 2 2" xfId="50492" xr:uid="{D3D33805-3EDF-4C3C-84FD-32DB0689A9B6}"/>
    <cellStyle name="Currency 4 3 2 2 2 2 2 3" xfId="40026" xr:uid="{39AF0E0C-E4BE-4A3F-9158-D4EAF7757E6D}"/>
    <cellStyle name="Currency 4 3 2 2 2 2 3" xfId="23591" xr:uid="{95BA231C-A852-4FDE-9438-B2D6EF5A1122}"/>
    <cellStyle name="Currency 4 3 2 2 2 2 3 2" xfId="45260" xr:uid="{FB618123-0FAA-498B-B2EB-61B1B4BA2B6B}"/>
    <cellStyle name="Currency 4 3 2 2 2 2 4" xfId="34794" xr:uid="{2F2EDA19-2B9C-4353-AAFC-55D77CFD47B2}"/>
    <cellStyle name="Currency 4 3 2 2 2 3" xfId="16863" xr:uid="{C8E6232B-6F08-4EAC-82AE-231E1857ECAF}"/>
    <cellStyle name="Currency 4 3 2 2 2 3 2" xfId="27329" xr:uid="{C98FA25B-C468-4386-80AD-1AD0FF3CEC7C}"/>
    <cellStyle name="Currency 4 3 2 2 2 3 2 2" xfId="48998" xr:uid="{083BE8A2-CED3-4359-9679-1BF5681B5FA1}"/>
    <cellStyle name="Currency 4 3 2 2 2 3 3" xfId="38532" xr:uid="{6A6239E0-D0B2-4C6F-B39E-801E47168955}"/>
    <cellStyle name="Currency 4 3 2 2 2 4" xfId="22097" xr:uid="{D050FB55-9164-4541-95BF-DD11D87896EB}"/>
    <cellStyle name="Currency 4 3 2 2 2 4 2" xfId="43766" xr:uid="{7218F853-386F-4628-8590-F56CBC0D02E0}"/>
    <cellStyle name="Currency 4 3 2 2 2 5" xfId="33300" xr:uid="{4F2F1015-C0DC-4591-AE2C-1823DD8C268C}"/>
    <cellStyle name="Currency 4 3 2 2 3" xfId="10880" xr:uid="{38A60A72-6152-4394-9059-97288A2C51F8}"/>
    <cellStyle name="Currency 4 3 2 2 3 2" xfId="16116" xr:uid="{36BE72AF-0908-420F-A4B8-1D17C62A0758}"/>
    <cellStyle name="Currency 4 3 2 2 3 2 2" xfId="26582" xr:uid="{3566AACD-C48C-4334-BE71-586BD41E2ACB}"/>
    <cellStyle name="Currency 4 3 2 2 3 2 2 2" xfId="48251" xr:uid="{8A1C59E0-821C-41DE-ACEA-48DB2365656D}"/>
    <cellStyle name="Currency 4 3 2 2 3 2 3" xfId="37785" xr:uid="{9AB830D8-C538-4CE2-A2DC-E4A4700B5512}"/>
    <cellStyle name="Currency 4 3 2 2 3 3" xfId="21350" xr:uid="{AB43D3E6-AD8B-4A71-8E21-E7DF1BB4EE73}"/>
    <cellStyle name="Currency 4 3 2 2 3 3 2" xfId="43019" xr:uid="{7B4075B9-4A13-4001-BFDB-985E8084D2CF}"/>
    <cellStyle name="Currency 4 3 2 2 3 4" xfId="32553" xr:uid="{693D8EFD-26FE-493F-BD6D-1765B48CC82F}"/>
    <cellStyle name="Currency 4 3 2 2 4" xfId="12374" xr:uid="{5F49A1FC-70D1-4809-ABCD-68EEE52EE57C}"/>
    <cellStyle name="Currency 4 3 2 2 4 2" xfId="17610" xr:uid="{83F04860-2A2E-435B-A482-448C0732D604}"/>
    <cellStyle name="Currency 4 3 2 2 4 2 2" xfId="28076" xr:uid="{F7DEA23B-0BEF-4DBB-9E89-26BD79ABADA6}"/>
    <cellStyle name="Currency 4 3 2 2 4 2 2 2" xfId="49745" xr:uid="{6CA7CA80-ED70-4731-8A60-E0DEDD0352BC}"/>
    <cellStyle name="Currency 4 3 2 2 4 2 3" xfId="39279" xr:uid="{A8ADC4BB-2690-4538-B481-81544149E086}"/>
    <cellStyle name="Currency 4 3 2 2 4 3" xfId="22844" xr:uid="{17595619-3DAE-47CF-BD10-0805FC7D92F2}"/>
    <cellStyle name="Currency 4 3 2 2 4 3 2" xfId="44513" xr:uid="{458D3AE6-073C-4416-8CC4-A986254D531D}"/>
    <cellStyle name="Currency 4 3 2 2 4 4" xfId="34047" xr:uid="{BF1EF7FF-7166-44F0-A689-0C43005096B7}"/>
    <cellStyle name="Currency 4 3 2 2 5" xfId="14617" xr:uid="{E5EA50B0-43A1-48F8-A6E1-424A3DCFD539}"/>
    <cellStyle name="Currency 4 3 2 2 5 2" xfId="19849" xr:uid="{E9A62285-6DC1-4A81-90B2-9821062213CB}"/>
    <cellStyle name="Currency 4 3 2 2 5 2 2" xfId="30315" xr:uid="{5DCEA13C-B289-4052-A7C5-48E7639A3BB1}"/>
    <cellStyle name="Currency 4 3 2 2 5 2 2 2" xfId="51984" xr:uid="{D0DE5955-09EB-46EB-BB6C-D47096E9C49D}"/>
    <cellStyle name="Currency 4 3 2 2 5 2 3" xfId="41518" xr:uid="{849D1842-FDFC-495B-9E80-7E781A1AF546}"/>
    <cellStyle name="Currency 4 3 2 2 5 3" xfId="25083" xr:uid="{A9B67B68-2F58-40A5-A4E2-FBAC5E5B89C5}"/>
    <cellStyle name="Currency 4 3 2 2 5 3 2" xfId="46752" xr:uid="{83439CDC-1F68-467E-BE96-88B717F1BF24}"/>
    <cellStyle name="Currency 4 3 2 2 5 4" xfId="36286" xr:uid="{49FDA63C-B729-41C0-B5B3-12809DD6A23F}"/>
    <cellStyle name="Currency 4 3 2 2 6" xfId="15370" xr:uid="{871F7F04-A7EC-4F50-A3E0-E348F0B11DFA}"/>
    <cellStyle name="Currency 4 3 2 2 6 2" xfId="25836" xr:uid="{41E34C7A-E2BF-4F80-81DB-77A1FCE75F49}"/>
    <cellStyle name="Currency 4 3 2 2 6 2 2" xfId="47505" xr:uid="{93E008F4-C935-445C-BC58-72142A0D3D63}"/>
    <cellStyle name="Currency 4 3 2 2 6 3" xfId="37039" xr:uid="{576FA071-A45F-4242-A54F-E6564727BC8E}"/>
    <cellStyle name="Currency 4 3 2 2 7" xfId="20604" xr:uid="{7594C120-8277-4CE8-A7A0-EA0214E514A3}"/>
    <cellStyle name="Currency 4 3 2 2 7 2" xfId="42273" xr:uid="{52683193-234A-45BF-ABA6-86B09B31E590}"/>
    <cellStyle name="Currency 4 3 2 2 8" xfId="31807" xr:uid="{8271AB6D-FD5F-47CE-89D7-C234B7FFD482}"/>
    <cellStyle name="Currency 4 3 2 3" xfId="13872" xr:uid="{81907DB8-D1A5-421B-80E7-24B5948414AB}"/>
    <cellStyle name="Currency 4 3 2 3 2" xfId="19104" xr:uid="{456D3035-BF55-4ACC-91E8-8258E2CF04B1}"/>
    <cellStyle name="Currency 4 3 2 3 2 2" xfId="29570" xr:uid="{A4E0F90F-232C-42C3-839A-3EC5084B718A}"/>
    <cellStyle name="Currency 4 3 2 3 2 2 2" xfId="51239" xr:uid="{398176DD-6008-4C33-B9AB-3B8BEF46FFA3}"/>
    <cellStyle name="Currency 4 3 2 3 2 3" xfId="40773" xr:uid="{B4F5F72D-75D0-4E18-B474-48511934AF2D}"/>
    <cellStyle name="Currency 4 3 2 3 3" xfId="24338" xr:uid="{40E6DF19-5089-47A7-8F34-7A8B38290F80}"/>
    <cellStyle name="Currency 4 3 2 3 3 2" xfId="46007" xr:uid="{810B0144-D964-4739-BC84-07DA5C3F4FA8}"/>
    <cellStyle name="Currency 4 3 2 3 4" xfId="35541" xr:uid="{F175F45D-1B12-484D-A59E-5F2F8CCA0533}"/>
    <cellStyle name="Currency 4 3 2 4" xfId="31062" xr:uid="{A06715FA-A135-4DAE-984D-189D5A8F2091}"/>
    <cellStyle name="Currency 4 3 3" xfId="9744" xr:uid="{E3F63DC8-588E-4A25-B9EF-3752306F55F0}"/>
    <cellStyle name="Currency 4 3 3 2" xfId="11253" xr:uid="{8C8BD95C-766E-45A4-B2DA-A6B5CFB21CCA}"/>
    <cellStyle name="Currency 4 3 3 2 2" xfId="12747" xr:uid="{75165AF5-9C1C-4A81-B112-C7B7CD98E927}"/>
    <cellStyle name="Currency 4 3 3 2 2 2" xfId="17983" xr:uid="{7788632E-E680-4E0B-99EF-3C481176F98F}"/>
    <cellStyle name="Currency 4 3 3 2 2 2 2" xfId="28449" xr:uid="{75B0B21B-ABFC-4A79-BD01-F4E328211CA4}"/>
    <cellStyle name="Currency 4 3 3 2 2 2 2 2" xfId="50118" xr:uid="{06BBB494-C143-4E59-8E35-0BA59FF53586}"/>
    <cellStyle name="Currency 4 3 3 2 2 2 3" xfId="39652" xr:uid="{D4831E1E-4085-41BB-9A7B-CFDE0ED894C0}"/>
    <cellStyle name="Currency 4 3 3 2 2 3" xfId="23217" xr:uid="{A3AD2309-0CF2-4E00-BA5F-65977A60AF32}"/>
    <cellStyle name="Currency 4 3 3 2 2 3 2" xfId="44886" xr:uid="{F79B3975-8380-4112-9E16-BB0A0B1EB8BB}"/>
    <cellStyle name="Currency 4 3 3 2 2 4" xfId="34420" xr:uid="{EE5AD9A4-A272-4CD1-B716-51196699599C}"/>
    <cellStyle name="Currency 4 3 3 2 3" xfId="16489" xr:uid="{E54C2E95-9B6F-4D42-825F-E333735774B7}"/>
    <cellStyle name="Currency 4 3 3 2 3 2" xfId="26955" xr:uid="{FEC6F4C6-89F5-4635-A458-6BDB1AF35EF9}"/>
    <cellStyle name="Currency 4 3 3 2 3 2 2" xfId="48624" xr:uid="{CB925AE2-71C9-4D33-A56C-F181CD76E043}"/>
    <cellStyle name="Currency 4 3 3 2 3 3" xfId="38158" xr:uid="{AAEAB698-D968-45EE-914E-A21A894442A9}"/>
    <cellStyle name="Currency 4 3 3 2 4" xfId="21723" xr:uid="{B7212BFB-8048-4E0B-909A-DDDB91C4DC91}"/>
    <cellStyle name="Currency 4 3 3 2 4 2" xfId="43392" xr:uid="{F62747D6-4366-4738-B304-58961EE12DC9}"/>
    <cellStyle name="Currency 4 3 3 2 5" xfId="32926" xr:uid="{C903F77E-AC1C-4FA2-BE72-E0CD30732DF3}"/>
    <cellStyle name="Currency 4 3 3 3" xfId="10506" xr:uid="{5087CAC0-14A4-4CEF-84B5-CA046E4B4A63}"/>
    <cellStyle name="Currency 4 3 3 3 2" xfId="15742" xr:uid="{750799F7-CA92-4276-A1C9-143BB48C92F9}"/>
    <cellStyle name="Currency 4 3 3 3 2 2" xfId="26208" xr:uid="{3BBFB19F-8A96-4A38-A6A7-C08B90D68788}"/>
    <cellStyle name="Currency 4 3 3 3 2 2 2" xfId="47877" xr:uid="{453E6809-387E-4511-A897-7BDEE01E5C7F}"/>
    <cellStyle name="Currency 4 3 3 3 2 3" xfId="37411" xr:uid="{62869AA5-AE68-4ECD-8055-9A157DEC14C0}"/>
    <cellStyle name="Currency 4 3 3 3 3" xfId="20976" xr:uid="{846C1ABB-479F-440B-AE42-AEC10CA28110}"/>
    <cellStyle name="Currency 4 3 3 3 3 2" xfId="42645" xr:uid="{18789D44-6A25-495A-9D1D-D46A50EC1257}"/>
    <cellStyle name="Currency 4 3 3 3 4" xfId="32179" xr:uid="{2691A7F6-4BFA-4320-8C0F-5D90BE681C1B}"/>
    <cellStyle name="Currency 4 3 3 4" xfId="12000" xr:uid="{E83A57AC-A039-4CD3-B3FF-B7CF0D3A8EA1}"/>
    <cellStyle name="Currency 4 3 3 4 2" xfId="17236" xr:uid="{17089E5B-9AC8-46A1-B4C0-E1BD75F8A526}"/>
    <cellStyle name="Currency 4 3 3 4 2 2" xfId="27702" xr:uid="{FB7091BB-239D-4CDA-B8DA-730E9A686B6D}"/>
    <cellStyle name="Currency 4 3 3 4 2 2 2" xfId="49371" xr:uid="{D7FE29F2-EBA4-49CC-B725-6FBA183EAD3F}"/>
    <cellStyle name="Currency 4 3 3 4 2 3" xfId="38905" xr:uid="{6928B635-C859-4EB2-8D2B-742C720102CE}"/>
    <cellStyle name="Currency 4 3 3 4 3" xfId="22470" xr:uid="{7EA2085C-23D1-4A79-8AB2-31BC055533EF}"/>
    <cellStyle name="Currency 4 3 3 4 3 2" xfId="44139" xr:uid="{3C4282D7-D01E-4DE0-8F68-E920F0FA4C56}"/>
    <cellStyle name="Currency 4 3 3 4 4" xfId="33673" xr:uid="{E88E1437-DB02-461A-BC19-40716C87C776}"/>
    <cellStyle name="Currency 4 3 3 5" xfId="14243" xr:uid="{BB378A7B-C95A-4F80-B815-AF55BFA76B3F}"/>
    <cellStyle name="Currency 4 3 3 5 2" xfId="19475" xr:uid="{07103655-BFFF-4FD7-B750-A4ED200DC351}"/>
    <cellStyle name="Currency 4 3 3 5 2 2" xfId="29941" xr:uid="{B74FC6EE-013C-45FF-AEBA-9CA49FEB479E}"/>
    <cellStyle name="Currency 4 3 3 5 2 2 2" xfId="51610" xr:uid="{9FD2FB8E-E98D-40A2-9E49-E4BED74926BC}"/>
    <cellStyle name="Currency 4 3 3 5 2 3" xfId="41144" xr:uid="{124CF132-FCAE-46AB-A0D2-2D03EEA103AE}"/>
    <cellStyle name="Currency 4 3 3 5 3" xfId="24709" xr:uid="{EBCF00DC-738B-412A-8657-495E7C5AFF26}"/>
    <cellStyle name="Currency 4 3 3 5 3 2" xfId="46378" xr:uid="{D3EE513D-A5B2-44E5-BA1B-F52B6FBE3502}"/>
    <cellStyle name="Currency 4 3 3 5 4" xfId="35912" xr:uid="{5D20DD0D-DAED-4BB6-AD5D-9BE5A6FE28D6}"/>
    <cellStyle name="Currency 4 3 3 6" xfId="14996" xr:uid="{A3BE8925-F055-4CCE-A8FC-274A6B6C350D}"/>
    <cellStyle name="Currency 4 3 3 6 2" xfId="25462" xr:uid="{6FD59924-6594-4B79-9FC4-FC57E2A56118}"/>
    <cellStyle name="Currency 4 3 3 6 2 2" xfId="47131" xr:uid="{0210BC02-EC43-4ECD-A427-60F91DCFDCCD}"/>
    <cellStyle name="Currency 4 3 3 6 3" xfId="36665" xr:uid="{DC2C1050-2BBD-468F-B4F6-B468A21F71A5}"/>
    <cellStyle name="Currency 4 3 3 7" xfId="20230" xr:uid="{674538EB-E6B9-4603-8675-CBDA7CCBF0A0}"/>
    <cellStyle name="Currency 4 3 3 7 2" xfId="41899" xr:uid="{2A93DBC1-FE5B-4543-AAAB-A2FF73B2BBBC}"/>
    <cellStyle name="Currency 4 3 3 8" xfId="31433" xr:uid="{411D721E-B348-4B51-85A0-EA98A2B1C2CA}"/>
    <cellStyle name="Currency 4 3 4" xfId="13501" xr:uid="{DD9D718B-162D-4BC8-A8FA-C7A5CC42FCD3}"/>
    <cellStyle name="Currency 4 3 4 2" xfId="18733" xr:uid="{FBFF1046-F667-4179-A43D-F00B7703A028}"/>
    <cellStyle name="Currency 4 3 4 2 2" xfId="29199" xr:uid="{AE805708-C26B-444C-840E-00414040503F}"/>
    <cellStyle name="Currency 4 3 4 2 2 2" xfId="50868" xr:uid="{0A0CA490-7159-4EFA-85A1-2267CED6C9FF}"/>
    <cellStyle name="Currency 4 3 4 2 3" xfId="40402" xr:uid="{A1F04DBB-C906-4F72-928A-E016C9372D8E}"/>
    <cellStyle name="Currency 4 3 4 3" xfId="23967" xr:uid="{41CA895B-3BCD-44B8-9473-79ED41B6ECA2}"/>
    <cellStyle name="Currency 4 3 4 3 2" xfId="45636" xr:uid="{632ED228-72FC-4014-A50C-82349E47906E}"/>
    <cellStyle name="Currency 4 3 4 4" xfId="35170" xr:uid="{D4B2271C-B934-4ADE-BA05-6E7A6675BCCF}"/>
    <cellStyle name="Currency 4 3 5" xfId="30691" xr:uid="{FE111156-056A-46F3-B7F8-CDDD32FE9EF5}"/>
    <cellStyle name="Currency 4 4" xfId="2934" xr:uid="{00000000-0005-0000-0000-0000AA030000}"/>
    <cellStyle name="Currency 4 4 2" xfId="9471" xr:uid="{00000000-0005-0000-0000-0000AB030000}"/>
    <cellStyle name="Currency 4 4 2 2" xfId="10220" xr:uid="{F512A9CA-02C8-4AC3-BB17-E864E345092C}"/>
    <cellStyle name="Currency 4 4 2 2 2" xfId="11729" xr:uid="{F40D04E0-BEC2-4285-A5EE-7A9EFC586105}"/>
    <cellStyle name="Currency 4 4 2 2 2 2" xfId="13223" xr:uid="{7F50066D-4F19-45C1-A99B-2D606D6767E5}"/>
    <cellStyle name="Currency 4 4 2 2 2 2 2" xfId="18459" xr:uid="{9B479E66-17B7-4493-8D17-FADDE8F1D364}"/>
    <cellStyle name="Currency 4 4 2 2 2 2 2 2" xfId="28925" xr:uid="{F4B6303C-E311-45D6-92D7-D099E8EEEC75}"/>
    <cellStyle name="Currency 4 4 2 2 2 2 2 2 2" xfId="50594" xr:uid="{00C89C92-2213-4A70-9F58-BC5FA457A42E}"/>
    <cellStyle name="Currency 4 4 2 2 2 2 2 3" xfId="40128" xr:uid="{E37A320A-DD98-4010-AEDC-C6632BA38BFB}"/>
    <cellStyle name="Currency 4 4 2 2 2 2 3" xfId="23693" xr:uid="{C975EF86-A7FA-4FBF-BAED-CCF1C242DF6B}"/>
    <cellStyle name="Currency 4 4 2 2 2 2 3 2" xfId="45362" xr:uid="{E10237F4-40E3-48F6-A1C2-E9A064097B85}"/>
    <cellStyle name="Currency 4 4 2 2 2 2 4" xfId="34896" xr:uid="{663A7A61-49F6-4F2D-B992-63C6AA0414D0}"/>
    <cellStyle name="Currency 4 4 2 2 2 3" xfId="16965" xr:uid="{C732C62C-9DFB-481F-BDF6-E86EB8F56A43}"/>
    <cellStyle name="Currency 4 4 2 2 2 3 2" xfId="27431" xr:uid="{AC599B05-C1B3-42CD-9E6E-F25FB5511D43}"/>
    <cellStyle name="Currency 4 4 2 2 2 3 2 2" xfId="49100" xr:uid="{D42A1386-84F1-48CA-92A6-ED33A6F8EB65}"/>
    <cellStyle name="Currency 4 4 2 2 2 3 3" xfId="38634" xr:uid="{BF56F91C-10E7-4894-96C4-B54CBB9858A5}"/>
    <cellStyle name="Currency 4 4 2 2 2 4" xfId="22199" xr:uid="{FB853346-3489-4EDC-A16F-4E1BFBFC0B6B}"/>
    <cellStyle name="Currency 4 4 2 2 2 4 2" xfId="43868" xr:uid="{48B99F29-47BF-4336-BC4C-EE711C2F5B07}"/>
    <cellStyle name="Currency 4 4 2 2 2 5" xfId="33402" xr:uid="{7E787486-7CBC-45A3-B99E-1A58A20628B0}"/>
    <cellStyle name="Currency 4 4 2 2 3" xfId="10982" xr:uid="{70BE06F1-D3CE-465B-8200-F1C3F69243F3}"/>
    <cellStyle name="Currency 4 4 2 2 3 2" xfId="16218" xr:uid="{5C1C637A-D727-477D-8A8E-0FAEB61CDA6D}"/>
    <cellStyle name="Currency 4 4 2 2 3 2 2" xfId="26684" xr:uid="{39CB4CFE-153F-43DE-B37A-8F330DD69838}"/>
    <cellStyle name="Currency 4 4 2 2 3 2 2 2" xfId="48353" xr:uid="{232E1787-C4ED-41E6-9362-953E918C42B4}"/>
    <cellStyle name="Currency 4 4 2 2 3 2 3" xfId="37887" xr:uid="{45157F6D-23C7-4E9A-A469-1FDCB86E49CD}"/>
    <cellStyle name="Currency 4 4 2 2 3 3" xfId="21452" xr:uid="{F5FAC6E2-78E9-4F7A-BE8D-44880F8C7207}"/>
    <cellStyle name="Currency 4 4 2 2 3 3 2" xfId="43121" xr:uid="{8E8F277E-C2F8-4124-97A3-20FEA91DEB07}"/>
    <cellStyle name="Currency 4 4 2 2 3 4" xfId="32655" xr:uid="{EE3EF0BB-6E80-4E9F-BA73-D20A4E6DFC0D}"/>
    <cellStyle name="Currency 4 4 2 2 4" xfId="12476" xr:uid="{39A533CA-D40C-42FA-B9C0-BA9A07C15C3B}"/>
    <cellStyle name="Currency 4 4 2 2 4 2" xfId="17712" xr:uid="{25806364-4216-4851-A58E-5B6CAEB29138}"/>
    <cellStyle name="Currency 4 4 2 2 4 2 2" xfId="28178" xr:uid="{B0454665-FF5A-4EB2-8919-46971FAED064}"/>
    <cellStyle name="Currency 4 4 2 2 4 2 2 2" xfId="49847" xr:uid="{0FA94738-D85B-49A6-8547-35E6A777B4EB}"/>
    <cellStyle name="Currency 4 4 2 2 4 2 3" xfId="39381" xr:uid="{2006AB68-010E-45C9-A61D-A74DF9AA5615}"/>
    <cellStyle name="Currency 4 4 2 2 4 3" xfId="22946" xr:uid="{C28C7AD5-1DF4-4C18-9BB8-02B331776855}"/>
    <cellStyle name="Currency 4 4 2 2 4 3 2" xfId="44615" xr:uid="{C4EEA2B4-A11C-47D9-A795-FEEF8DFC2B1D}"/>
    <cellStyle name="Currency 4 4 2 2 4 4" xfId="34149" xr:uid="{CF52B4F7-82CC-4A8F-8B2E-D61457CD16CC}"/>
    <cellStyle name="Currency 4 4 2 2 5" xfId="14719" xr:uid="{B5DDB5C3-CC76-4805-89D4-435E7A0585C7}"/>
    <cellStyle name="Currency 4 4 2 2 5 2" xfId="19951" xr:uid="{E6E03B3D-532C-4DD0-9276-8B63F2BB7BD1}"/>
    <cellStyle name="Currency 4 4 2 2 5 2 2" xfId="30417" xr:uid="{6D67257F-6F72-4A29-9584-B8905A2AC5CF}"/>
    <cellStyle name="Currency 4 4 2 2 5 2 2 2" xfId="52086" xr:uid="{E973DC9C-2483-41FC-AE63-E9F492E41605}"/>
    <cellStyle name="Currency 4 4 2 2 5 2 3" xfId="41620" xr:uid="{EA893B36-BF32-4C7E-BFD0-9BF6BCD330BD}"/>
    <cellStyle name="Currency 4 4 2 2 5 3" xfId="25185" xr:uid="{16E336C5-DE87-415B-85DB-91FF0CBC9F73}"/>
    <cellStyle name="Currency 4 4 2 2 5 3 2" xfId="46854" xr:uid="{3AA538D1-1153-47C7-858B-8D561E806CED}"/>
    <cellStyle name="Currency 4 4 2 2 5 4" xfId="36388" xr:uid="{30179125-F7CD-489A-AFBA-3CBD6CA6FA50}"/>
    <cellStyle name="Currency 4 4 2 2 6" xfId="15472" xr:uid="{D669191E-AA8F-40A7-947A-D92A33A3344E}"/>
    <cellStyle name="Currency 4 4 2 2 6 2" xfId="25938" xr:uid="{44261322-57F5-4A49-9845-BB3C49EC08F4}"/>
    <cellStyle name="Currency 4 4 2 2 6 2 2" xfId="47607" xr:uid="{6949C5D7-2404-453C-A51B-4E0C2D8342C1}"/>
    <cellStyle name="Currency 4 4 2 2 6 3" xfId="37141" xr:uid="{716CE8D7-53E6-4FAE-920F-C5F6D73E230F}"/>
    <cellStyle name="Currency 4 4 2 2 7" xfId="20706" xr:uid="{97649E2C-9580-426F-8F70-41BA5A46E36B}"/>
    <cellStyle name="Currency 4 4 2 2 7 2" xfId="42375" xr:uid="{2D1DE15B-7243-45F3-8A30-08CF6D875F0C}"/>
    <cellStyle name="Currency 4 4 2 2 8" xfId="31909" xr:uid="{E2728AAB-08ED-4200-88AF-51B9568DE460}"/>
    <cellStyle name="Currency 4 4 2 3" xfId="13974" xr:uid="{0ABB2A0D-8F2A-4A03-88F8-0B7ED42AEF87}"/>
    <cellStyle name="Currency 4 4 2 3 2" xfId="19206" xr:uid="{DB6CD495-170C-4EC8-BA3D-9968C267CBB2}"/>
    <cellStyle name="Currency 4 4 2 3 2 2" xfId="29672" xr:uid="{B895E089-602A-494E-99B0-AA5946E302D4}"/>
    <cellStyle name="Currency 4 4 2 3 2 2 2" xfId="51341" xr:uid="{85636883-6F06-4BFB-9669-7CEC6D7C3042}"/>
    <cellStyle name="Currency 4 4 2 3 2 3" xfId="40875" xr:uid="{7A971C7A-DA18-496B-9D22-CAFB964DE841}"/>
    <cellStyle name="Currency 4 4 2 3 3" xfId="24440" xr:uid="{59F3D75A-BE2D-4424-B91A-79024F873152}"/>
    <cellStyle name="Currency 4 4 2 3 3 2" xfId="46109" xr:uid="{5E0C9806-8655-4325-AEB6-8306F47979B0}"/>
    <cellStyle name="Currency 4 4 2 3 4" xfId="35643" xr:uid="{9587CC4F-88E1-46C8-9F36-83E304C85510}"/>
    <cellStyle name="Currency 4 4 2 4" xfId="31164" xr:uid="{FE607143-26C8-4C77-A8C1-54EB0E2569FB}"/>
    <cellStyle name="Currency 4 4 3" xfId="9848" xr:uid="{8F697506-0569-4BA6-A4F6-31F138948EC5}"/>
    <cellStyle name="Currency 4 4 3 2" xfId="11357" xr:uid="{8549DA9F-797E-4A17-8CF6-28DDF324D3D2}"/>
    <cellStyle name="Currency 4 4 3 2 2" xfId="12851" xr:uid="{E9E4D75F-6D15-414A-BADE-D6C8F8B77E26}"/>
    <cellStyle name="Currency 4 4 3 2 2 2" xfId="18087" xr:uid="{CE8443AF-D9A1-4B8A-81C2-BADF5407B366}"/>
    <cellStyle name="Currency 4 4 3 2 2 2 2" xfId="28553" xr:uid="{EB24532D-1D75-4A41-98BC-DF6924502D60}"/>
    <cellStyle name="Currency 4 4 3 2 2 2 2 2" xfId="50222" xr:uid="{5F48E198-BC31-4CE9-8D50-DED23D5F63AB}"/>
    <cellStyle name="Currency 4 4 3 2 2 2 3" xfId="39756" xr:uid="{8642CBFA-FB38-4B97-958D-D231F29C3E9E}"/>
    <cellStyle name="Currency 4 4 3 2 2 3" xfId="23321" xr:uid="{27E5811F-8867-4964-AD90-181580D261BE}"/>
    <cellStyle name="Currency 4 4 3 2 2 3 2" xfId="44990" xr:uid="{FA16DD47-500F-4ABE-90C8-8D6356C1EBAD}"/>
    <cellStyle name="Currency 4 4 3 2 2 4" xfId="34524" xr:uid="{A10F4D38-1E2F-4C9C-9E66-33EBFA9B43BC}"/>
    <cellStyle name="Currency 4 4 3 2 3" xfId="16593" xr:uid="{AFF620FC-A036-4095-BCB2-615A992BCF65}"/>
    <cellStyle name="Currency 4 4 3 2 3 2" xfId="27059" xr:uid="{20820EFE-CFFA-4B69-8EE7-60ED5EE2D4D4}"/>
    <cellStyle name="Currency 4 4 3 2 3 2 2" xfId="48728" xr:uid="{4184F09A-59B7-4488-9692-73ECD677363C}"/>
    <cellStyle name="Currency 4 4 3 2 3 3" xfId="38262" xr:uid="{3A6B4920-5B84-4A14-A3B5-76F1DE72EBF8}"/>
    <cellStyle name="Currency 4 4 3 2 4" xfId="21827" xr:uid="{28763909-BD72-4FDF-AD07-B52BB88761C4}"/>
    <cellStyle name="Currency 4 4 3 2 4 2" xfId="43496" xr:uid="{69C3A3AE-419F-48A0-B025-07D94ABD4A53}"/>
    <cellStyle name="Currency 4 4 3 2 5" xfId="33030" xr:uid="{D1552C23-739A-469B-B703-ABDE9BCF237B}"/>
    <cellStyle name="Currency 4 4 3 3" xfId="10610" xr:uid="{F64A3296-AF22-4690-955F-B670E6929B87}"/>
    <cellStyle name="Currency 4 4 3 3 2" xfId="15846" xr:uid="{054D4EC5-0917-43E2-9424-0382CA88FD35}"/>
    <cellStyle name="Currency 4 4 3 3 2 2" xfId="26312" xr:uid="{9F6A85C4-4080-4881-A28A-80105A923DA6}"/>
    <cellStyle name="Currency 4 4 3 3 2 2 2" xfId="47981" xr:uid="{EF3A6A17-0E4C-42F5-9668-B73F7A8872A2}"/>
    <cellStyle name="Currency 4 4 3 3 2 3" xfId="37515" xr:uid="{01826C92-30F1-4A04-A78D-55CC6D460E78}"/>
    <cellStyle name="Currency 4 4 3 3 3" xfId="21080" xr:uid="{13651313-D812-4B0F-90FF-5E1E8F4C90AF}"/>
    <cellStyle name="Currency 4 4 3 3 3 2" xfId="42749" xr:uid="{8A83CACC-A71E-4834-9F68-5C57F4BA34CF}"/>
    <cellStyle name="Currency 4 4 3 3 4" xfId="32283" xr:uid="{C47D2214-FEE1-4BCA-A6BE-0591F3676E6C}"/>
    <cellStyle name="Currency 4 4 3 4" xfId="12104" xr:uid="{D61FDC5A-C10F-48E3-BE80-EB57E044BEBD}"/>
    <cellStyle name="Currency 4 4 3 4 2" xfId="17340" xr:uid="{A541776D-389E-4054-ADA2-ED5CCD98DF8E}"/>
    <cellStyle name="Currency 4 4 3 4 2 2" xfId="27806" xr:uid="{532DAFC1-5687-4E25-987D-BF7F643CFB47}"/>
    <cellStyle name="Currency 4 4 3 4 2 2 2" xfId="49475" xr:uid="{295C9788-A93F-47F9-819E-B27E131D8CD6}"/>
    <cellStyle name="Currency 4 4 3 4 2 3" xfId="39009" xr:uid="{6250A464-EF52-486D-A0F8-D280672E8229}"/>
    <cellStyle name="Currency 4 4 3 4 3" xfId="22574" xr:uid="{4A7572BC-CD92-4431-8342-E27FD03499C1}"/>
    <cellStyle name="Currency 4 4 3 4 3 2" xfId="44243" xr:uid="{236DCB76-D27A-40E9-96ED-1DF1A884C3D4}"/>
    <cellStyle name="Currency 4 4 3 4 4" xfId="33777" xr:uid="{5E49EF3B-987B-4EC8-A211-0D1EC0B44D01}"/>
    <cellStyle name="Currency 4 4 3 5" xfId="14347" xr:uid="{3E304C3C-40B5-4C01-A42A-DB012D1CFAA9}"/>
    <cellStyle name="Currency 4 4 3 5 2" xfId="19579" xr:uid="{F6C41C11-3C1E-401E-B940-9216964CC65F}"/>
    <cellStyle name="Currency 4 4 3 5 2 2" xfId="30045" xr:uid="{8B2D9BAF-3D73-447A-83AE-341B38E42B56}"/>
    <cellStyle name="Currency 4 4 3 5 2 2 2" xfId="51714" xr:uid="{20387170-50D4-4C52-A0DE-D002366BEF94}"/>
    <cellStyle name="Currency 4 4 3 5 2 3" xfId="41248" xr:uid="{7AC50700-34F5-4850-82C6-6E744DDD3798}"/>
    <cellStyle name="Currency 4 4 3 5 3" xfId="24813" xr:uid="{B6357CAB-16E1-468F-9E75-924CE672FB86}"/>
    <cellStyle name="Currency 4 4 3 5 3 2" xfId="46482" xr:uid="{91265027-3C97-4DA9-BB17-09DDC4418409}"/>
    <cellStyle name="Currency 4 4 3 5 4" xfId="36016" xr:uid="{57836897-9FD7-49AD-B9AD-B37C41A18B76}"/>
    <cellStyle name="Currency 4 4 3 6" xfId="15100" xr:uid="{44263CC4-2462-49F6-A092-4311528D99FB}"/>
    <cellStyle name="Currency 4 4 3 6 2" xfId="25566" xr:uid="{4AC2586E-0427-4561-9C00-7AB941FECE0A}"/>
    <cellStyle name="Currency 4 4 3 6 2 2" xfId="47235" xr:uid="{D8D14894-9181-4F35-9288-C97BE223032E}"/>
    <cellStyle name="Currency 4 4 3 6 3" xfId="36769" xr:uid="{32C4F80E-6FF1-4207-9DD4-0C70C94099B5}"/>
    <cellStyle name="Currency 4 4 3 7" xfId="20334" xr:uid="{312A5854-7581-4D86-BC13-64CC1048981F}"/>
    <cellStyle name="Currency 4 4 3 7 2" xfId="42003" xr:uid="{2FE10C0A-8AC1-45DF-AD2E-469D4E1C099F}"/>
    <cellStyle name="Currency 4 4 3 8" xfId="31537" xr:uid="{E5DA773B-53CC-4224-9AD0-46CE90ECCA50}"/>
    <cellStyle name="Currency 4 4 4" xfId="13603" xr:uid="{1F6E64DF-E4D5-4896-8CBC-CB8DA58E9485}"/>
    <cellStyle name="Currency 4 4 4 2" xfId="18835" xr:uid="{A22469EE-3F20-4C29-B3A4-BF241A4D3FF4}"/>
    <cellStyle name="Currency 4 4 4 2 2" xfId="29301" xr:uid="{A1629E0E-795B-4490-B416-F1DD47027091}"/>
    <cellStyle name="Currency 4 4 4 2 2 2" xfId="50970" xr:uid="{4BC1A223-C0A7-4ECD-9153-056223D01400}"/>
    <cellStyle name="Currency 4 4 4 2 3" xfId="40504" xr:uid="{56E29AD1-C42B-4984-A839-075104F67F09}"/>
    <cellStyle name="Currency 4 4 4 3" xfId="24069" xr:uid="{F2311301-0135-4DD7-80B6-55EA3CF30579}"/>
    <cellStyle name="Currency 4 4 4 3 2" xfId="45738" xr:uid="{FCFC1BD6-64B1-4194-88E9-9B07B8E1C7C8}"/>
    <cellStyle name="Currency 4 4 4 4" xfId="35272" xr:uid="{2CBA3B87-34C4-458E-B5CB-969E25819587}"/>
    <cellStyle name="Currency 4 4 5" xfId="30793" xr:uid="{9BC354F5-E439-4B22-943C-2C4FEEE7E459}"/>
    <cellStyle name="Currency 4 5" xfId="9172" xr:uid="{00000000-0005-0000-0000-0000AC030000}"/>
    <cellStyle name="Currency 4 5 2" xfId="9921" xr:uid="{FF9DF565-D103-4F5E-AFA0-3B47534495BA}"/>
    <cellStyle name="Currency 4 5 2 2" xfId="11430" xr:uid="{BB5C431B-75D0-4A27-9598-122DB2541D11}"/>
    <cellStyle name="Currency 4 5 2 2 2" xfId="12924" xr:uid="{A63C4302-1CD4-4755-932E-776907AD1A47}"/>
    <cellStyle name="Currency 4 5 2 2 2 2" xfId="18160" xr:uid="{CF0380CD-2775-4D2A-AB35-3F6DAF108041}"/>
    <cellStyle name="Currency 4 5 2 2 2 2 2" xfId="28626" xr:uid="{C8A90CC9-F3DD-419B-A966-CCD966A9A9CA}"/>
    <cellStyle name="Currency 4 5 2 2 2 2 2 2" xfId="50295" xr:uid="{15369154-83E5-4894-8628-0AA2144F9998}"/>
    <cellStyle name="Currency 4 5 2 2 2 2 3" xfId="39829" xr:uid="{2E5536C1-0C98-4868-84F7-4EF4C1A39F3D}"/>
    <cellStyle name="Currency 4 5 2 2 2 3" xfId="23394" xr:uid="{296CAC97-B593-43B3-B299-25E00573401A}"/>
    <cellStyle name="Currency 4 5 2 2 2 3 2" xfId="45063" xr:uid="{B2BC78F6-EE99-4C9A-B3FF-CFEA043AF9B8}"/>
    <cellStyle name="Currency 4 5 2 2 2 4" xfId="34597" xr:uid="{F3F105FF-150D-4872-9920-3FA155417252}"/>
    <cellStyle name="Currency 4 5 2 2 3" xfId="16666" xr:uid="{26160552-7EC7-4C03-82EC-10607C07B139}"/>
    <cellStyle name="Currency 4 5 2 2 3 2" xfId="27132" xr:uid="{DBA73495-D5D9-44BC-8288-0CD8C2A2797D}"/>
    <cellStyle name="Currency 4 5 2 2 3 2 2" xfId="48801" xr:uid="{0EDD378D-22A4-4BBA-9630-9E7D15E142D6}"/>
    <cellStyle name="Currency 4 5 2 2 3 3" xfId="38335" xr:uid="{D61E8FDF-F90F-484E-AF00-118971D9BB91}"/>
    <cellStyle name="Currency 4 5 2 2 4" xfId="21900" xr:uid="{D9C88508-ED8C-4A31-9E9F-1F3DB7D9E1A9}"/>
    <cellStyle name="Currency 4 5 2 2 4 2" xfId="43569" xr:uid="{EBDE5922-69AA-4750-84B5-48454C50DB2A}"/>
    <cellStyle name="Currency 4 5 2 2 5" xfId="33103" xr:uid="{946D4C61-2F02-4E80-BB5B-9A2BD8F59647}"/>
    <cellStyle name="Currency 4 5 2 3" xfId="10683" xr:uid="{9A62B155-EDF2-41D0-B180-B6734D2ADCC8}"/>
    <cellStyle name="Currency 4 5 2 3 2" xfId="15919" xr:uid="{F4C5BF21-7A1A-47C8-B84B-23386087B6DF}"/>
    <cellStyle name="Currency 4 5 2 3 2 2" xfId="26385" xr:uid="{32E4B4DD-4202-482F-8275-C4F90AA02601}"/>
    <cellStyle name="Currency 4 5 2 3 2 2 2" xfId="48054" xr:uid="{1108A897-556F-4539-85F3-DEEFA441B066}"/>
    <cellStyle name="Currency 4 5 2 3 2 3" xfId="37588" xr:uid="{DB0FC003-DAED-4441-B39F-6D50900C58A3}"/>
    <cellStyle name="Currency 4 5 2 3 3" xfId="21153" xr:uid="{F77ED4C2-19F6-49D9-A95C-D803CD6F31A8}"/>
    <cellStyle name="Currency 4 5 2 3 3 2" xfId="42822" xr:uid="{44FCFF18-AFF7-427E-99C4-BA9B27140821}"/>
    <cellStyle name="Currency 4 5 2 3 4" xfId="32356" xr:uid="{5A5906F5-F8E6-43DF-8B04-0F36AF434EAF}"/>
    <cellStyle name="Currency 4 5 2 4" xfId="12177" xr:uid="{80ABEB7C-9C71-4997-AB2B-C2A9FC5404C6}"/>
    <cellStyle name="Currency 4 5 2 4 2" xfId="17413" xr:uid="{FFCA9E85-D572-4D80-B345-642A2086E2C6}"/>
    <cellStyle name="Currency 4 5 2 4 2 2" xfId="27879" xr:uid="{47E2E412-CF96-4EDB-AEAA-7A3F402DCF58}"/>
    <cellStyle name="Currency 4 5 2 4 2 2 2" xfId="49548" xr:uid="{DC07BDB3-163E-4993-AD3F-75B94A0EFAFB}"/>
    <cellStyle name="Currency 4 5 2 4 2 3" xfId="39082" xr:uid="{B1B90FE9-C16F-4BCE-95EA-D109FAC834F2}"/>
    <cellStyle name="Currency 4 5 2 4 3" xfId="22647" xr:uid="{BFCB2133-0BD5-411F-9C43-0F8277E45547}"/>
    <cellStyle name="Currency 4 5 2 4 3 2" xfId="44316" xr:uid="{E468E8AB-F668-4B4C-9C54-90BC3598003A}"/>
    <cellStyle name="Currency 4 5 2 4 4" xfId="33850" xr:uid="{9F31B4DC-139B-4F20-AEDB-552FA531D777}"/>
    <cellStyle name="Currency 4 5 2 5" xfId="14420" xr:uid="{4CFBD65C-0E06-4974-92BF-07BB509E7B8B}"/>
    <cellStyle name="Currency 4 5 2 5 2" xfId="19652" xr:uid="{CD2D1B8C-0167-436E-A364-370BBE67CF0A}"/>
    <cellStyle name="Currency 4 5 2 5 2 2" xfId="30118" xr:uid="{F7891C99-ADD7-4AD0-A53C-76440CBADBEA}"/>
    <cellStyle name="Currency 4 5 2 5 2 2 2" xfId="51787" xr:uid="{62465F58-C6E9-47A5-B58D-2B7B79C5194B}"/>
    <cellStyle name="Currency 4 5 2 5 2 3" xfId="41321" xr:uid="{0A5B70E2-7894-4180-B039-221833D9789C}"/>
    <cellStyle name="Currency 4 5 2 5 3" xfId="24886" xr:uid="{15FB2479-A416-483C-A258-095318A342C1}"/>
    <cellStyle name="Currency 4 5 2 5 3 2" xfId="46555" xr:uid="{D3966A21-FA66-4D7E-963C-5C103B995946}"/>
    <cellStyle name="Currency 4 5 2 5 4" xfId="36089" xr:uid="{B41C0579-42EF-4962-A278-ACFE28BB5AE2}"/>
    <cellStyle name="Currency 4 5 2 6" xfId="15173" xr:uid="{EB20889D-2627-4A66-B085-31044AAA3741}"/>
    <cellStyle name="Currency 4 5 2 6 2" xfId="25639" xr:uid="{53DBC116-7660-44CA-BECD-2D8287C6C5DC}"/>
    <cellStyle name="Currency 4 5 2 6 2 2" xfId="47308" xr:uid="{F51B71B1-1882-4898-BE5D-6DFCE1F2004F}"/>
    <cellStyle name="Currency 4 5 2 6 3" xfId="36842" xr:uid="{EF6D0509-7F93-48E3-881D-FA7BFDE454DA}"/>
    <cellStyle name="Currency 4 5 2 7" xfId="20407" xr:uid="{03857116-8A67-41B4-A8B4-732BDE1D2C68}"/>
    <cellStyle name="Currency 4 5 2 7 2" xfId="42076" xr:uid="{C818EEFB-87C4-4E2A-9FD6-CE8C60F88E47}"/>
    <cellStyle name="Currency 4 5 2 8" xfId="31610" xr:uid="{F23964F5-1F63-4B65-920C-B83E861422DE}"/>
    <cellStyle name="Currency 4 5 3" xfId="13675" xr:uid="{EF3244B0-5B3E-416E-9EF8-B3F5D06E6958}"/>
    <cellStyle name="Currency 4 5 3 2" xfId="18907" xr:uid="{E6873BEB-4387-435D-BAF6-012158BBB5C6}"/>
    <cellStyle name="Currency 4 5 3 2 2" xfId="29373" xr:uid="{C7C06D53-B0D0-40C4-8020-4F8BB205CF88}"/>
    <cellStyle name="Currency 4 5 3 2 2 2" xfId="51042" xr:uid="{4D64CBF1-B7EF-4926-AFAE-321AB3CCFC9C}"/>
    <cellStyle name="Currency 4 5 3 2 3" xfId="40576" xr:uid="{ADDE5486-E8D6-45F8-94F8-5DC000AAA197}"/>
    <cellStyle name="Currency 4 5 3 3" xfId="24141" xr:uid="{3AD3B5B7-F6E1-4E6A-A33F-04C6C29FDFAC}"/>
    <cellStyle name="Currency 4 5 3 3 2" xfId="45810" xr:uid="{47E176E8-6734-46A6-BE7A-D4D29DDCAFE2}"/>
    <cellStyle name="Currency 4 5 3 4" xfId="35344" xr:uid="{410D2DA6-FA39-41FC-90ED-41E89C7AC402}"/>
    <cellStyle name="Currency 4 5 4" xfId="30865" xr:uid="{9FCBFC2F-F412-45ED-AD80-6A41BF103ECB}"/>
    <cellStyle name="Currency 4 6" xfId="9547" xr:uid="{2B66D0A1-CA47-4BCD-B7F2-757CE93C5254}"/>
    <cellStyle name="Currency 4 6 2" xfId="11056" xr:uid="{B808193A-1050-4039-9B2A-DD9981A6058B}"/>
    <cellStyle name="Currency 4 6 2 2" xfId="12550" xr:uid="{5180D1DB-BB93-4466-8807-56756C6F09DB}"/>
    <cellStyle name="Currency 4 6 2 2 2" xfId="17786" xr:uid="{F289E7C6-FFA2-4B33-806A-B2C67C89A7C2}"/>
    <cellStyle name="Currency 4 6 2 2 2 2" xfId="28252" xr:uid="{F3459438-D4B1-4FB0-8A26-5B81B2606062}"/>
    <cellStyle name="Currency 4 6 2 2 2 2 2" xfId="49921" xr:uid="{510AB413-E0C3-4017-B379-B87794503775}"/>
    <cellStyle name="Currency 4 6 2 2 2 3" xfId="39455" xr:uid="{BA1396B6-57D6-443A-872D-7AEBFA2AAF25}"/>
    <cellStyle name="Currency 4 6 2 2 3" xfId="23020" xr:uid="{A45A138D-B026-4E81-B1F4-695278C2552B}"/>
    <cellStyle name="Currency 4 6 2 2 3 2" xfId="44689" xr:uid="{FA3A8499-A75D-4F67-83A7-71D7A05BD826}"/>
    <cellStyle name="Currency 4 6 2 2 4" xfId="34223" xr:uid="{41DF3951-4CF5-4B75-ADDF-1A4A1A61ADBC}"/>
    <cellStyle name="Currency 4 6 2 3" xfId="16292" xr:uid="{36B4269C-261A-4C8D-B41A-E38736EA2ADD}"/>
    <cellStyle name="Currency 4 6 2 3 2" xfId="26758" xr:uid="{7F424DE7-3E2C-49CA-9D7D-1B55F1694EE7}"/>
    <cellStyle name="Currency 4 6 2 3 2 2" xfId="48427" xr:uid="{BD9F3334-D30E-4A9E-A76C-A220FDF0441C}"/>
    <cellStyle name="Currency 4 6 2 3 3" xfId="37961" xr:uid="{AE7D7B50-4892-4800-A2BA-27E5EFF5DC8B}"/>
    <cellStyle name="Currency 4 6 2 4" xfId="21526" xr:uid="{C11D7B1E-6AF1-4289-8A22-34E13C8E7CB8}"/>
    <cellStyle name="Currency 4 6 2 4 2" xfId="43195" xr:uid="{4C72E2D3-C8AF-4425-98B7-71EED58B5B27}"/>
    <cellStyle name="Currency 4 6 2 5" xfId="32729" xr:uid="{F95B2658-107C-48C7-BE28-53BBB2BB2F27}"/>
    <cellStyle name="Currency 4 6 3" xfId="10309" xr:uid="{DF2BA30A-FA6F-46B8-B7FF-6BCDDA639A9C}"/>
    <cellStyle name="Currency 4 6 3 2" xfId="15545" xr:uid="{E795D3FD-BC93-49EA-964A-22632B2306D0}"/>
    <cellStyle name="Currency 4 6 3 2 2" xfId="26011" xr:uid="{B0896E32-7356-4065-BADC-155295BF12EC}"/>
    <cellStyle name="Currency 4 6 3 2 2 2" xfId="47680" xr:uid="{ECA5DCFF-8048-42D8-AB1F-57D027CCDB89}"/>
    <cellStyle name="Currency 4 6 3 2 3" xfId="37214" xr:uid="{BDEFCB28-C64E-44BD-9B9A-D925A54D6F7A}"/>
    <cellStyle name="Currency 4 6 3 3" xfId="20779" xr:uid="{A9D77C8B-0E6D-4B4C-BD01-D6163CE4ABED}"/>
    <cellStyle name="Currency 4 6 3 3 2" xfId="42448" xr:uid="{B3C823F3-5A9B-46FD-8CA4-873A29E0E5FA}"/>
    <cellStyle name="Currency 4 6 3 4" xfId="31982" xr:uid="{34852E7F-92D9-48E9-B3DE-21160A5C5141}"/>
    <cellStyle name="Currency 4 6 4" xfId="11803" xr:uid="{6E579CBC-D6A0-4701-86DE-0223EDFF5B54}"/>
    <cellStyle name="Currency 4 6 4 2" xfId="17039" xr:uid="{DB9E427C-1B3F-401F-B94D-6D3F90E9B8DD}"/>
    <cellStyle name="Currency 4 6 4 2 2" xfId="27505" xr:uid="{22A8B20D-ACEB-43C6-9309-B7B30DC60CD4}"/>
    <cellStyle name="Currency 4 6 4 2 2 2" xfId="49174" xr:uid="{22941DED-2B31-4852-87AE-E57A19C6FE28}"/>
    <cellStyle name="Currency 4 6 4 2 3" xfId="38708" xr:uid="{FD71BD3F-2BC5-47AF-8F77-2095515E73FC}"/>
    <cellStyle name="Currency 4 6 4 3" xfId="22273" xr:uid="{63D524DE-4D47-4D66-B8DA-86CFCC6CEAEC}"/>
    <cellStyle name="Currency 4 6 4 3 2" xfId="43942" xr:uid="{6223EB27-05AB-4149-9E32-FD9DCE4A160F}"/>
    <cellStyle name="Currency 4 6 4 4" xfId="33476" xr:uid="{FC730519-055A-4611-816C-F88E7370D358}"/>
    <cellStyle name="Currency 4 6 5" xfId="14046" xr:uid="{EB2E131E-4B19-472E-9C37-4730B10240AE}"/>
    <cellStyle name="Currency 4 6 5 2" xfId="19278" xr:uid="{65C180C5-77DA-4A78-9D30-124AAE3A9490}"/>
    <cellStyle name="Currency 4 6 5 2 2" xfId="29744" xr:uid="{1218712C-AC54-455A-8C73-67B7E8D3B296}"/>
    <cellStyle name="Currency 4 6 5 2 2 2" xfId="51413" xr:uid="{8E8C8C76-3B28-4748-A380-430032F170C8}"/>
    <cellStyle name="Currency 4 6 5 2 3" xfId="40947" xr:uid="{AF014D78-C057-44F4-97DF-5081F20DF113}"/>
    <cellStyle name="Currency 4 6 5 3" xfId="24512" xr:uid="{A3092A45-EF88-4178-AF4D-26F643C9BA20}"/>
    <cellStyle name="Currency 4 6 5 3 2" xfId="46181" xr:uid="{485C3117-69C1-472E-A4F3-051ABC14233E}"/>
    <cellStyle name="Currency 4 6 5 4" xfId="35715" xr:uid="{A7A3F91D-C2D6-4084-ABE5-7A5A181386D0}"/>
    <cellStyle name="Currency 4 6 6" xfId="14799" xr:uid="{C31C38AF-5696-4F25-8B55-152964E63605}"/>
    <cellStyle name="Currency 4 6 6 2" xfId="25265" xr:uid="{4D2F9D2B-6029-4C80-BBA8-04EC19581D4B}"/>
    <cellStyle name="Currency 4 6 6 2 2" xfId="46934" xr:uid="{4E832B1D-C0C9-4117-996E-C10861B1754F}"/>
    <cellStyle name="Currency 4 6 6 3" xfId="36468" xr:uid="{0E8CBBA8-F301-4713-9D9A-137E1A3B514D}"/>
    <cellStyle name="Currency 4 6 7" xfId="20033" xr:uid="{3C4F5239-E351-4FAB-A08F-0BD4E7D36139}"/>
    <cellStyle name="Currency 4 6 7 2" xfId="41702" xr:uid="{EAD14C9D-5501-4082-A2AC-D8D1E7489BEF}"/>
    <cellStyle name="Currency 4 6 8" xfId="31236" xr:uid="{BE3E2DF8-6CE2-4D2F-9752-C10AB2E79564}"/>
    <cellStyle name="Currency 4 7" xfId="13305" xr:uid="{D9F53318-5D0F-48E7-A1E2-26FEBC915E39}"/>
    <cellStyle name="Currency 4 7 2" xfId="18537" xr:uid="{B26AAEFA-D8FF-45BA-8200-6A654E78FFE8}"/>
    <cellStyle name="Currency 4 7 2 2" xfId="29003" xr:uid="{9E3511AB-CBAF-44CF-9D2F-2DE72C46EB82}"/>
    <cellStyle name="Currency 4 7 2 2 2" xfId="50672" xr:uid="{3149E22B-7692-4D19-8C11-D0946AAF7A8A}"/>
    <cellStyle name="Currency 4 7 2 3" xfId="40206" xr:uid="{05C41AD7-6171-4ED8-B232-0ADC5D4CAE28}"/>
    <cellStyle name="Currency 4 7 3" xfId="23771" xr:uid="{996AE030-0D5B-4DB7-B3BD-C082EE240B49}"/>
    <cellStyle name="Currency 4 7 3 2" xfId="45440" xr:uid="{7ED15291-C2E7-4AA4-81D5-8D867170807A}"/>
    <cellStyle name="Currency 4 7 4" xfId="34974" xr:uid="{D1FAEE73-7BB7-40C3-A7B9-60E063523F2A}"/>
    <cellStyle name="Currency 4 8" xfId="30494" xr:uid="{5717030B-A502-4CC3-9888-9B4418594650}"/>
    <cellStyle name="Currency 5" xfId="122" xr:uid="{00000000-0005-0000-0000-0000AD030000}"/>
    <cellStyle name="Currency 5 2" xfId="200" xr:uid="{00000000-0005-0000-0000-0000AE030000}"/>
    <cellStyle name="Currency 5 2 2" xfId="505" xr:uid="{00000000-0005-0000-0000-0000AF030000}"/>
    <cellStyle name="Currency 5 2 2 2" xfId="9294" xr:uid="{00000000-0005-0000-0000-0000B0030000}"/>
    <cellStyle name="Currency 5 2 2 2 2" xfId="10043" xr:uid="{D29A8F20-57AF-4065-8758-F677FC580D45}"/>
    <cellStyle name="Currency 5 2 2 2 2 2" xfId="11552" xr:uid="{2AFE7190-32D7-44D2-B8D8-022BEB091F9D}"/>
    <cellStyle name="Currency 5 2 2 2 2 2 2" xfId="13046" xr:uid="{186ACE39-90AB-4398-B092-6B0AEC053A0B}"/>
    <cellStyle name="Currency 5 2 2 2 2 2 2 2" xfId="18282" xr:uid="{E29B203B-4A59-42DA-B95C-B74C0A68A532}"/>
    <cellStyle name="Currency 5 2 2 2 2 2 2 2 2" xfId="28748" xr:uid="{A807EC23-90C1-47D1-A142-E21D4AB26279}"/>
    <cellStyle name="Currency 5 2 2 2 2 2 2 2 2 2" xfId="50417" xr:uid="{0CD72987-65D9-41DC-960E-ED19407375AD}"/>
    <cellStyle name="Currency 5 2 2 2 2 2 2 2 3" xfId="39951" xr:uid="{E9EB869A-B89F-49C6-B7BD-B6B55702437C}"/>
    <cellStyle name="Currency 5 2 2 2 2 2 2 3" xfId="23516" xr:uid="{86C96AE4-A767-4E78-B295-B2ED8BE0FDA8}"/>
    <cellStyle name="Currency 5 2 2 2 2 2 2 3 2" xfId="45185" xr:uid="{E5E91084-95B7-42F5-9502-F061C5AEC0EB}"/>
    <cellStyle name="Currency 5 2 2 2 2 2 2 4" xfId="34719" xr:uid="{1382D4B5-2F72-49CC-BD2B-DF7D725CC9BF}"/>
    <cellStyle name="Currency 5 2 2 2 2 2 3" xfId="16788" xr:uid="{76BA8211-2448-4914-9CBB-132A4FF08CB3}"/>
    <cellStyle name="Currency 5 2 2 2 2 2 3 2" xfId="27254" xr:uid="{CB842BEC-8150-4C6B-8628-48C4448A2C7C}"/>
    <cellStyle name="Currency 5 2 2 2 2 2 3 2 2" xfId="48923" xr:uid="{2D52EB0E-7FC9-46C8-AC98-BAC076ABF1C4}"/>
    <cellStyle name="Currency 5 2 2 2 2 2 3 3" xfId="38457" xr:uid="{0AD9AA68-DCB0-4F2E-8013-A68528AD7331}"/>
    <cellStyle name="Currency 5 2 2 2 2 2 4" xfId="22022" xr:uid="{1371C0A1-4881-4C2E-BBE8-84CA195468D3}"/>
    <cellStyle name="Currency 5 2 2 2 2 2 4 2" xfId="43691" xr:uid="{6CF2D8C3-EF83-4455-A822-B050F905360B}"/>
    <cellStyle name="Currency 5 2 2 2 2 2 5" xfId="33225" xr:uid="{C6DE4F92-FC50-4FF1-AEC0-90FEDBC0FE70}"/>
    <cellStyle name="Currency 5 2 2 2 2 3" xfId="10805" xr:uid="{D859D4F7-E5A0-4251-80A9-B0336D75636E}"/>
    <cellStyle name="Currency 5 2 2 2 2 3 2" xfId="16041" xr:uid="{FAD9E0A6-0C01-4A8F-B8DC-982F145C0202}"/>
    <cellStyle name="Currency 5 2 2 2 2 3 2 2" xfId="26507" xr:uid="{376AD757-1CEE-4843-A1A4-98C5DFA8BD41}"/>
    <cellStyle name="Currency 5 2 2 2 2 3 2 2 2" xfId="48176" xr:uid="{A9A1B176-88FD-4C1E-B72A-6514F81A8694}"/>
    <cellStyle name="Currency 5 2 2 2 2 3 2 3" xfId="37710" xr:uid="{1C7A42A8-3B0B-4D83-81DC-FDA9E84DF9F3}"/>
    <cellStyle name="Currency 5 2 2 2 2 3 3" xfId="21275" xr:uid="{61E70299-FA7A-46A1-9A61-4A6568196832}"/>
    <cellStyle name="Currency 5 2 2 2 2 3 3 2" xfId="42944" xr:uid="{712DCE11-147B-458E-87D3-34C92D4F782A}"/>
    <cellStyle name="Currency 5 2 2 2 2 3 4" xfId="32478" xr:uid="{1E6D96C9-AEC4-4219-A17B-78B18F749426}"/>
    <cellStyle name="Currency 5 2 2 2 2 4" xfId="12299" xr:uid="{3F32FACD-38BD-46C6-BF0D-4BF5B3578483}"/>
    <cellStyle name="Currency 5 2 2 2 2 4 2" xfId="17535" xr:uid="{2914EC18-3A15-4ED1-A9C6-9EA1A0F396F8}"/>
    <cellStyle name="Currency 5 2 2 2 2 4 2 2" xfId="28001" xr:uid="{ECF4B1D0-240D-4701-B2A8-3524286D2A0F}"/>
    <cellStyle name="Currency 5 2 2 2 2 4 2 2 2" xfId="49670" xr:uid="{D492146D-1725-4058-8CFE-1CCE0EE397EF}"/>
    <cellStyle name="Currency 5 2 2 2 2 4 2 3" xfId="39204" xr:uid="{F12F3657-010C-4A48-9CEC-FEE37E7CC749}"/>
    <cellStyle name="Currency 5 2 2 2 2 4 3" xfId="22769" xr:uid="{9EE3D17C-42AB-478D-920A-01F9C6A04384}"/>
    <cellStyle name="Currency 5 2 2 2 2 4 3 2" xfId="44438" xr:uid="{94F98A8F-A96D-4B6E-A665-44BE091D4DEB}"/>
    <cellStyle name="Currency 5 2 2 2 2 4 4" xfId="33972" xr:uid="{E409B9A8-A59B-4913-9417-F57B37451D90}"/>
    <cellStyle name="Currency 5 2 2 2 2 5" xfId="14542" xr:uid="{F0228A2A-5238-41E7-B482-8BD217CDB949}"/>
    <cellStyle name="Currency 5 2 2 2 2 5 2" xfId="19774" xr:uid="{876F42CB-F2C8-4F0A-A65A-147FA1FD79E3}"/>
    <cellStyle name="Currency 5 2 2 2 2 5 2 2" xfId="30240" xr:uid="{4B4E8E64-150F-4C32-AC68-C20F35636FD1}"/>
    <cellStyle name="Currency 5 2 2 2 2 5 2 2 2" xfId="51909" xr:uid="{E1D8C258-3DB3-469F-AD64-70A0A0352DCB}"/>
    <cellStyle name="Currency 5 2 2 2 2 5 2 3" xfId="41443" xr:uid="{CEA573DC-9A1E-4F57-9CD8-C821A60EAAC8}"/>
    <cellStyle name="Currency 5 2 2 2 2 5 3" xfId="25008" xr:uid="{8DF5E577-9EEE-46F5-930C-2CE444D799CE}"/>
    <cellStyle name="Currency 5 2 2 2 2 5 3 2" xfId="46677" xr:uid="{FA78E03E-6A82-47B3-90E4-0AFC71A1AC08}"/>
    <cellStyle name="Currency 5 2 2 2 2 5 4" xfId="36211" xr:uid="{8738332C-18AF-4C09-9E93-5A33EA5FF2D5}"/>
    <cellStyle name="Currency 5 2 2 2 2 6" xfId="15295" xr:uid="{B34C4CD0-2AC8-42F6-9FE4-ACB0325BA638}"/>
    <cellStyle name="Currency 5 2 2 2 2 6 2" xfId="25761" xr:uid="{4FA42DAC-D65A-4D89-A060-AE517A7F9674}"/>
    <cellStyle name="Currency 5 2 2 2 2 6 2 2" xfId="47430" xr:uid="{3085DD1D-A58F-4F55-ACE5-12173BA9956E}"/>
    <cellStyle name="Currency 5 2 2 2 2 6 3" xfId="36964" xr:uid="{91298B49-A695-4AE7-A377-8F3E1B354FF7}"/>
    <cellStyle name="Currency 5 2 2 2 2 7" xfId="20529" xr:uid="{F355BC1D-2CD1-48B5-94FA-A2E9E8433A18}"/>
    <cellStyle name="Currency 5 2 2 2 2 7 2" xfId="42198" xr:uid="{4B1EDDD7-97E2-46F7-BB01-08C896359306}"/>
    <cellStyle name="Currency 5 2 2 2 2 8" xfId="31732" xr:uid="{EEA8C26C-615B-4112-84A7-9CC65299C36E}"/>
    <cellStyle name="Currency 5 2 2 2 3" xfId="13797" xr:uid="{562F9CF3-E8CF-477A-A87D-F5B9D7816F0B}"/>
    <cellStyle name="Currency 5 2 2 2 3 2" xfId="19029" xr:uid="{0C277589-05AF-4623-8E0D-2D65DE9C261C}"/>
    <cellStyle name="Currency 5 2 2 2 3 2 2" xfId="29495" xr:uid="{1624A89E-BB1D-4AAC-BCC2-CFEF67AFA467}"/>
    <cellStyle name="Currency 5 2 2 2 3 2 2 2" xfId="51164" xr:uid="{BDD9B493-D960-48AC-98E7-F0524BC19299}"/>
    <cellStyle name="Currency 5 2 2 2 3 2 3" xfId="40698" xr:uid="{D42A857C-7F8F-4880-8EB3-012CF4914CA8}"/>
    <cellStyle name="Currency 5 2 2 2 3 3" xfId="24263" xr:uid="{8B132199-1129-4EB6-8B55-167082273A29}"/>
    <cellStyle name="Currency 5 2 2 2 3 3 2" xfId="45932" xr:uid="{AC54DE39-1C12-4380-BF75-BEDCC466FD42}"/>
    <cellStyle name="Currency 5 2 2 2 3 4" xfId="35466" xr:uid="{717B2B0F-CF61-4FB5-A2A9-9C331B0A28C0}"/>
    <cellStyle name="Currency 5 2 2 2 4" xfId="30987" xr:uid="{CBB28F7D-870A-45EA-975A-59FD8295A943}"/>
    <cellStyle name="Currency 5 2 2 3" xfId="9669" xr:uid="{56BDD9E4-CEEA-45B1-B848-438133A8F39D}"/>
    <cellStyle name="Currency 5 2 2 3 2" xfId="11178" xr:uid="{CC468B67-93B8-4703-880F-9521023B7B92}"/>
    <cellStyle name="Currency 5 2 2 3 2 2" xfId="12672" xr:uid="{612EB0D5-0DAE-440C-8414-7DD3EF8B2184}"/>
    <cellStyle name="Currency 5 2 2 3 2 2 2" xfId="17908" xr:uid="{B26B1CE9-C110-4F47-928A-94A4AE49E0B4}"/>
    <cellStyle name="Currency 5 2 2 3 2 2 2 2" xfId="28374" xr:uid="{C6558BFD-A159-4C0B-B951-F62446CC042F}"/>
    <cellStyle name="Currency 5 2 2 3 2 2 2 2 2" xfId="50043" xr:uid="{EDD83DD1-01CE-4B9D-8C9F-4E4FD06D7CF7}"/>
    <cellStyle name="Currency 5 2 2 3 2 2 2 3" xfId="39577" xr:uid="{4D5FF736-BD7D-4910-92F1-2F8BA5C33462}"/>
    <cellStyle name="Currency 5 2 2 3 2 2 3" xfId="23142" xr:uid="{4ADD4AEB-CCF4-4437-A970-1AB5748457A9}"/>
    <cellStyle name="Currency 5 2 2 3 2 2 3 2" xfId="44811" xr:uid="{422FEC40-7AC0-4DB4-A7F4-A8D16E06228A}"/>
    <cellStyle name="Currency 5 2 2 3 2 2 4" xfId="34345" xr:uid="{4001EE0B-8758-4678-96E6-CC719A1F9226}"/>
    <cellStyle name="Currency 5 2 2 3 2 3" xfId="16414" xr:uid="{6578EE00-E2EE-4263-92A1-8DCE0CE3078C}"/>
    <cellStyle name="Currency 5 2 2 3 2 3 2" xfId="26880" xr:uid="{1A50083E-1D9A-4EB4-A9F5-676A0880976E}"/>
    <cellStyle name="Currency 5 2 2 3 2 3 2 2" xfId="48549" xr:uid="{4B854658-613A-45E4-AA10-9F864CFCB16F}"/>
    <cellStyle name="Currency 5 2 2 3 2 3 3" xfId="38083" xr:uid="{1880D3FD-ED81-4FE0-8CF1-C5D0826E1366}"/>
    <cellStyle name="Currency 5 2 2 3 2 4" xfId="21648" xr:uid="{8D24059C-D7A9-43DB-9376-41CD94CDCE20}"/>
    <cellStyle name="Currency 5 2 2 3 2 4 2" xfId="43317" xr:uid="{C8658DAB-FEC2-4C4C-95AE-3CCFB7263D9F}"/>
    <cellStyle name="Currency 5 2 2 3 2 5" xfId="32851" xr:uid="{83F9EE70-47EE-4600-B156-9B3F12C92C5B}"/>
    <cellStyle name="Currency 5 2 2 3 3" xfId="10431" xr:uid="{59582189-FBB3-4B6D-9FD8-F2B834F2C73E}"/>
    <cellStyle name="Currency 5 2 2 3 3 2" xfId="15667" xr:uid="{E41E2A3D-E79F-492B-982B-6ABAE0FCA6EA}"/>
    <cellStyle name="Currency 5 2 2 3 3 2 2" xfId="26133" xr:uid="{38CFE7DC-B013-43DA-929D-2B90AE30C108}"/>
    <cellStyle name="Currency 5 2 2 3 3 2 2 2" xfId="47802" xr:uid="{2FAE2FB1-F036-45D2-A181-BE640C68DB99}"/>
    <cellStyle name="Currency 5 2 2 3 3 2 3" xfId="37336" xr:uid="{6496FDA2-C92F-4C5A-AA1D-9B9F9ABF1FC8}"/>
    <cellStyle name="Currency 5 2 2 3 3 3" xfId="20901" xr:uid="{6EC5BCC9-2A95-4EF8-8F6F-D26ED1426121}"/>
    <cellStyle name="Currency 5 2 2 3 3 3 2" xfId="42570" xr:uid="{50A44B26-6D27-45FA-9E23-527F52EF91DF}"/>
    <cellStyle name="Currency 5 2 2 3 3 4" xfId="32104" xr:uid="{958EA0B2-3868-4187-9F1E-A7C51C00F245}"/>
    <cellStyle name="Currency 5 2 2 3 4" xfId="11925" xr:uid="{CAEE5055-C079-46B9-9EF3-6326A8D2D71B}"/>
    <cellStyle name="Currency 5 2 2 3 4 2" xfId="17161" xr:uid="{3516BD2A-15B6-41B6-B655-17F57B80A3DD}"/>
    <cellStyle name="Currency 5 2 2 3 4 2 2" xfId="27627" xr:uid="{FB7443CF-8A3C-4B48-82CA-A7A0D455058D}"/>
    <cellStyle name="Currency 5 2 2 3 4 2 2 2" xfId="49296" xr:uid="{7452ADEF-5D11-4561-AFA0-B85D77277C04}"/>
    <cellStyle name="Currency 5 2 2 3 4 2 3" xfId="38830" xr:uid="{B6DB022F-D632-4B43-A007-E74154AC141D}"/>
    <cellStyle name="Currency 5 2 2 3 4 3" xfId="22395" xr:uid="{7E1CBBF9-67F8-4473-B4A2-0415948FE10C}"/>
    <cellStyle name="Currency 5 2 2 3 4 3 2" xfId="44064" xr:uid="{AFA3C5C3-1BD0-4180-9C11-0FB23427FE4E}"/>
    <cellStyle name="Currency 5 2 2 3 4 4" xfId="33598" xr:uid="{8FCEAB66-E486-4D79-8002-9B4DF2E8F1EB}"/>
    <cellStyle name="Currency 5 2 2 3 5" xfId="14168" xr:uid="{B58165F2-A88F-4407-AEA3-EBABFC37E726}"/>
    <cellStyle name="Currency 5 2 2 3 5 2" xfId="19400" xr:uid="{5D9746BE-122C-41E5-8354-B686964ABABE}"/>
    <cellStyle name="Currency 5 2 2 3 5 2 2" xfId="29866" xr:uid="{91845F79-0A5A-41B4-8D7E-7070022718A7}"/>
    <cellStyle name="Currency 5 2 2 3 5 2 2 2" xfId="51535" xr:uid="{64C7E251-8F45-4379-9A46-49BF1761F562}"/>
    <cellStyle name="Currency 5 2 2 3 5 2 3" xfId="41069" xr:uid="{6A3FFE7F-736F-46AA-A68E-ED3ED53553F6}"/>
    <cellStyle name="Currency 5 2 2 3 5 3" xfId="24634" xr:uid="{64DB874E-40F4-4CD9-AF9F-E2080D57EF4C}"/>
    <cellStyle name="Currency 5 2 2 3 5 3 2" xfId="46303" xr:uid="{736C9379-2897-43C7-9F64-AE256B6A9B17}"/>
    <cellStyle name="Currency 5 2 2 3 5 4" xfId="35837" xr:uid="{82B4E4FB-D5A8-4D6F-9B1D-308A5057E7A9}"/>
    <cellStyle name="Currency 5 2 2 3 6" xfId="14921" xr:uid="{24183DCE-C710-4D7B-B663-E951C4B6BC7D}"/>
    <cellStyle name="Currency 5 2 2 3 6 2" xfId="25387" xr:uid="{D5DEAFEE-7C79-466D-AA8E-102FAB102171}"/>
    <cellStyle name="Currency 5 2 2 3 6 2 2" xfId="47056" xr:uid="{858E750E-4E07-4D74-B0B3-4486E19D7DA9}"/>
    <cellStyle name="Currency 5 2 2 3 6 3" xfId="36590" xr:uid="{8B4C5FDF-E743-4BE8-857C-53999F83FD6E}"/>
    <cellStyle name="Currency 5 2 2 3 7" xfId="20155" xr:uid="{173448A8-A08F-44CB-ABDE-8B771225382B}"/>
    <cellStyle name="Currency 5 2 2 3 7 2" xfId="41824" xr:uid="{3BB76CF5-3659-4EAD-AF01-8780CAFAABC9}"/>
    <cellStyle name="Currency 5 2 2 3 8" xfId="31358" xr:uid="{52AAF222-05E0-460F-A7DB-394C53781087}"/>
    <cellStyle name="Currency 5 2 2 4" xfId="13426" xr:uid="{9EA1ECC3-B7ED-4B3B-B60B-0F304AEEC9E3}"/>
    <cellStyle name="Currency 5 2 2 4 2" xfId="18658" xr:uid="{FE3E3AF5-8AA9-4587-BBF2-BD596A60021A}"/>
    <cellStyle name="Currency 5 2 2 4 2 2" xfId="29124" xr:uid="{673CB664-F145-483F-95DE-B536BA4EB2A9}"/>
    <cellStyle name="Currency 5 2 2 4 2 2 2" xfId="50793" xr:uid="{FAD24C67-E68F-4793-975D-30C0B08DDE18}"/>
    <cellStyle name="Currency 5 2 2 4 2 3" xfId="40327" xr:uid="{E55CC20E-C253-434A-8F77-EDB8D7551B5C}"/>
    <cellStyle name="Currency 5 2 2 4 3" xfId="23892" xr:uid="{C3F846AD-9875-4631-9FA4-4DCE41288D1C}"/>
    <cellStyle name="Currency 5 2 2 4 3 2" xfId="45561" xr:uid="{4451AD2E-882F-450A-9271-F76619C1B922}"/>
    <cellStyle name="Currency 5 2 2 4 4" xfId="35095" xr:uid="{4CBDCAFE-636F-4489-AE7A-E1F469DA842B}"/>
    <cellStyle name="Currency 5 2 2 5" xfId="30616" xr:uid="{ADCDFF99-6ABE-4781-8A0B-3E2163838440}"/>
    <cellStyle name="Currency 5 2 3" xfId="9177" xr:uid="{00000000-0005-0000-0000-0000B1030000}"/>
    <cellStyle name="Currency 5 2 3 2" xfId="9926" xr:uid="{B22A78DB-F26E-477E-BF10-1ACB48AF1C09}"/>
    <cellStyle name="Currency 5 2 3 2 2" xfId="11435" xr:uid="{0B2C3ACE-D4A1-4A1F-AB85-36E175031488}"/>
    <cellStyle name="Currency 5 2 3 2 2 2" xfId="12929" xr:uid="{6C240297-2198-4441-AD36-731C0944A410}"/>
    <cellStyle name="Currency 5 2 3 2 2 2 2" xfId="18165" xr:uid="{8B202EDE-661F-4E82-A337-48E117D59464}"/>
    <cellStyle name="Currency 5 2 3 2 2 2 2 2" xfId="28631" xr:uid="{57148109-EDD7-481A-A5F9-FD57C3E8328E}"/>
    <cellStyle name="Currency 5 2 3 2 2 2 2 2 2" xfId="50300" xr:uid="{CFB0AD67-4E3E-47AC-836B-452FFFF3180E}"/>
    <cellStyle name="Currency 5 2 3 2 2 2 2 3" xfId="39834" xr:uid="{79D720A6-93BE-4822-B288-2EE856BE670C}"/>
    <cellStyle name="Currency 5 2 3 2 2 2 3" xfId="23399" xr:uid="{75B14338-62BB-4075-B0A0-BAD7CC6521E7}"/>
    <cellStyle name="Currency 5 2 3 2 2 2 3 2" xfId="45068" xr:uid="{6209AD9E-1C0C-4F86-8C3B-A03A43A30634}"/>
    <cellStyle name="Currency 5 2 3 2 2 2 4" xfId="34602" xr:uid="{34A5DD66-CC28-421E-A831-4209F6165068}"/>
    <cellStyle name="Currency 5 2 3 2 2 3" xfId="16671" xr:uid="{9429D2AD-0636-4941-84C3-624A6728988B}"/>
    <cellStyle name="Currency 5 2 3 2 2 3 2" xfId="27137" xr:uid="{713B3AEB-EA91-484F-A62F-06C5D6DD4BC4}"/>
    <cellStyle name="Currency 5 2 3 2 2 3 2 2" xfId="48806" xr:uid="{7824D954-5396-4CDF-B9E4-0B13F8220BAF}"/>
    <cellStyle name="Currency 5 2 3 2 2 3 3" xfId="38340" xr:uid="{2B30B9F6-551D-4953-BBF6-5F9B76A362E0}"/>
    <cellStyle name="Currency 5 2 3 2 2 4" xfId="21905" xr:uid="{79B334F2-D7DD-4409-A6A7-E20BCE8F8DD9}"/>
    <cellStyle name="Currency 5 2 3 2 2 4 2" xfId="43574" xr:uid="{460EFA65-5453-46DB-B282-E2AA3ADB0DA0}"/>
    <cellStyle name="Currency 5 2 3 2 2 5" xfId="33108" xr:uid="{98690544-3064-49AA-AB63-BD540B1E34EF}"/>
    <cellStyle name="Currency 5 2 3 2 3" xfId="10688" xr:uid="{211208B1-4C08-45D6-8B09-06C08425416E}"/>
    <cellStyle name="Currency 5 2 3 2 3 2" xfId="15924" xr:uid="{DAD1E00A-FBB0-4E8E-9D15-129B02142843}"/>
    <cellStyle name="Currency 5 2 3 2 3 2 2" xfId="26390" xr:uid="{3C8EAEA0-949B-44E0-B35E-9863B68A6BA1}"/>
    <cellStyle name="Currency 5 2 3 2 3 2 2 2" xfId="48059" xr:uid="{E24EDA7E-5D7B-40B7-86F5-F8B772EA3FC6}"/>
    <cellStyle name="Currency 5 2 3 2 3 2 3" xfId="37593" xr:uid="{D45F6529-6A2E-46BD-91AC-599B177125CB}"/>
    <cellStyle name="Currency 5 2 3 2 3 3" xfId="21158" xr:uid="{3C777AF1-3C46-4C4B-8CB0-4DAF775EBA97}"/>
    <cellStyle name="Currency 5 2 3 2 3 3 2" xfId="42827" xr:uid="{CAAC71AD-96F0-4BD2-8396-E3211DD7D30E}"/>
    <cellStyle name="Currency 5 2 3 2 3 4" xfId="32361" xr:uid="{2FB16290-9847-408F-9E26-EAFA0ACA590A}"/>
    <cellStyle name="Currency 5 2 3 2 4" xfId="12182" xr:uid="{DB4723A0-30F4-4106-AEC5-B94F8422F9CC}"/>
    <cellStyle name="Currency 5 2 3 2 4 2" xfId="17418" xr:uid="{BD68EA8F-77D3-4192-ADBE-A8B9D765392B}"/>
    <cellStyle name="Currency 5 2 3 2 4 2 2" xfId="27884" xr:uid="{0E38A336-8961-4752-9E1D-D986820857FA}"/>
    <cellStyle name="Currency 5 2 3 2 4 2 2 2" xfId="49553" xr:uid="{0C82AA10-A6A9-44B1-96F4-166212ECA3AD}"/>
    <cellStyle name="Currency 5 2 3 2 4 2 3" xfId="39087" xr:uid="{AAB5EC9F-13FE-4ED5-9FD7-AFF8D7D4D6EC}"/>
    <cellStyle name="Currency 5 2 3 2 4 3" xfId="22652" xr:uid="{00F77C07-4247-43DE-829F-F588B832899A}"/>
    <cellStyle name="Currency 5 2 3 2 4 3 2" xfId="44321" xr:uid="{1EAA9EC5-EB75-43B6-9DFA-DC07B63521A8}"/>
    <cellStyle name="Currency 5 2 3 2 4 4" xfId="33855" xr:uid="{7E576086-C39C-4CB7-B600-C3F455CA9B24}"/>
    <cellStyle name="Currency 5 2 3 2 5" xfId="14425" xr:uid="{4AF78DE4-0D0B-4090-9423-5CE512C9CE8A}"/>
    <cellStyle name="Currency 5 2 3 2 5 2" xfId="19657" xr:uid="{C6DF8447-A686-43A1-96CA-1DC866DB5DE2}"/>
    <cellStyle name="Currency 5 2 3 2 5 2 2" xfId="30123" xr:uid="{8A469F63-C20F-47B8-938A-7CBEB67FFB16}"/>
    <cellStyle name="Currency 5 2 3 2 5 2 2 2" xfId="51792" xr:uid="{8174AB1D-C5E9-46A3-9DEE-312E8325512E}"/>
    <cellStyle name="Currency 5 2 3 2 5 2 3" xfId="41326" xr:uid="{FEA02182-6C72-4DE4-8F80-5E988FA900E7}"/>
    <cellStyle name="Currency 5 2 3 2 5 3" xfId="24891" xr:uid="{E4F91EA0-7F5D-4EA4-83DE-E398246FBE10}"/>
    <cellStyle name="Currency 5 2 3 2 5 3 2" xfId="46560" xr:uid="{2E5648BC-5805-460F-9046-19E36AFF21C5}"/>
    <cellStyle name="Currency 5 2 3 2 5 4" xfId="36094" xr:uid="{33B61201-655B-4251-9B1A-CA53934C68C4}"/>
    <cellStyle name="Currency 5 2 3 2 6" xfId="15178" xr:uid="{90799BE7-F2D0-4398-B82C-3A19B332EA76}"/>
    <cellStyle name="Currency 5 2 3 2 6 2" xfId="25644" xr:uid="{2D94373E-D7A8-4050-9D3B-1D8A87CC505E}"/>
    <cellStyle name="Currency 5 2 3 2 6 2 2" xfId="47313" xr:uid="{8A9BF6E1-4E67-475E-B511-DDC76E98BB67}"/>
    <cellStyle name="Currency 5 2 3 2 6 3" xfId="36847" xr:uid="{E36DF475-3854-446F-86E5-14AEB0ACFACC}"/>
    <cellStyle name="Currency 5 2 3 2 7" xfId="20412" xr:uid="{462D0540-A1C6-4E69-B53E-F305786D61A0}"/>
    <cellStyle name="Currency 5 2 3 2 7 2" xfId="42081" xr:uid="{288CCBCD-B441-4C8E-82F3-105CCF262718}"/>
    <cellStyle name="Currency 5 2 3 2 8" xfId="31615" xr:uid="{F78DEE1E-E8C6-4E34-9E1C-2BA22A8FBFFD}"/>
    <cellStyle name="Currency 5 2 3 3" xfId="13680" xr:uid="{0FC8A826-71ED-4265-BA67-FECD54EC71EA}"/>
    <cellStyle name="Currency 5 2 3 3 2" xfId="18912" xr:uid="{5E1F4D00-3A3D-4785-8516-0A349CA0A781}"/>
    <cellStyle name="Currency 5 2 3 3 2 2" xfId="29378" xr:uid="{CA16E8B9-392F-4DCE-B67C-6B2B56289CB2}"/>
    <cellStyle name="Currency 5 2 3 3 2 2 2" xfId="51047" xr:uid="{1D950B92-ED7D-4673-B25F-4CA1A1AED10A}"/>
    <cellStyle name="Currency 5 2 3 3 2 3" xfId="40581" xr:uid="{257C3920-C28A-4257-BCD6-4770D70FC30D}"/>
    <cellStyle name="Currency 5 2 3 3 3" xfId="24146" xr:uid="{8A2FD8EB-F7AB-4D8B-82B2-DACF57E2EC6A}"/>
    <cellStyle name="Currency 5 2 3 3 3 2" xfId="45815" xr:uid="{C0DEBB89-C9B6-4AA8-B6B4-C4E72804891E}"/>
    <cellStyle name="Currency 5 2 3 3 4" xfId="35349" xr:uid="{2E64CD62-79F7-4841-9F6B-43D12B48731F}"/>
    <cellStyle name="Currency 5 2 3 4" xfId="30870" xr:uid="{7D79E148-4B0F-4B6B-9508-A8B1FDC98F59}"/>
    <cellStyle name="Currency 5 2 4" xfId="9552" xr:uid="{C2DC905F-0573-4E45-B1A3-7A32A047AF5B}"/>
    <cellStyle name="Currency 5 2 4 2" xfId="11061" xr:uid="{FCB34DDD-506C-4844-9698-DEEBF725BCE7}"/>
    <cellStyle name="Currency 5 2 4 2 2" xfId="12555" xr:uid="{FF5721CB-CB92-40D3-B7D6-935E35A1A2FE}"/>
    <cellStyle name="Currency 5 2 4 2 2 2" xfId="17791" xr:uid="{1FEF60C0-042F-4FD8-A16A-309E964010B0}"/>
    <cellStyle name="Currency 5 2 4 2 2 2 2" xfId="28257" xr:uid="{4534EACB-9863-4AEA-AE8E-9AB085FB83BA}"/>
    <cellStyle name="Currency 5 2 4 2 2 2 2 2" xfId="49926" xr:uid="{009C551F-8894-4E56-85C5-64645DB7FF6E}"/>
    <cellStyle name="Currency 5 2 4 2 2 2 3" xfId="39460" xr:uid="{59B2DD00-0D4A-4EB9-BA1E-F35A843EDDC2}"/>
    <cellStyle name="Currency 5 2 4 2 2 3" xfId="23025" xr:uid="{A749C0C8-DB5A-442C-98AE-A5409333C55F}"/>
    <cellStyle name="Currency 5 2 4 2 2 3 2" xfId="44694" xr:uid="{9109143B-2C98-4DDE-A350-80DB80489A09}"/>
    <cellStyle name="Currency 5 2 4 2 2 4" xfId="34228" xr:uid="{5AE04F96-56ED-4DEC-BA86-88C11AE96357}"/>
    <cellStyle name="Currency 5 2 4 2 3" xfId="16297" xr:uid="{D935B159-743E-49D1-A361-A440904FB799}"/>
    <cellStyle name="Currency 5 2 4 2 3 2" xfId="26763" xr:uid="{6B5E2048-A3C7-4C8A-ABEE-CC4EE484705B}"/>
    <cellStyle name="Currency 5 2 4 2 3 2 2" xfId="48432" xr:uid="{9676056E-30E5-4D0A-B574-86B736E3C064}"/>
    <cellStyle name="Currency 5 2 4 2 3 3" xfId="37966" xr:uid="{33289B24-A3C5-4EAF-99E5-D2522D4B37E6}"/>
    <cellStyle name="Currency 5 2 4 2 4" xfId="21531" xr:uid="{831AAC7B-B733-48C2-90E2-08380949E95A}"/>
    <cellStyle name="Currency 5 2 4 2 4 2" xfId="43200" xr:uid="{F8CAC991-5CCD-43E0-80DD-0B374726F8EA}"/>
    <cellStyle name="Currency 5 2 4 2 5" xfId="32734" xr:uid="{C460A681-F298-43FE-8D33-4BB0910AED13}"/>
    <cellStyle name="Currency 5 2 4 3" xfId="10314" xr:uid="{1F7840AB-DCB5-4388-8ADE-687D81137BF0}"/>
    <cellStyle name="Currency 5 2 4 3 2" xfId="15550" xr:uid="{18BE660C-97EE-4659-B10E-8FF1E48C155F}"/>
    <cellStyle name="Currency 5 2 4 3 2 2" xfId="26016" xr:uid="{00224AE7-8644-4B6A-80B6-E1A70C0EDDD5}"/>
    <cellStyle name="Currency 5 2 4 3 2 2 2" xfId="47685" xr:uid="{B17D9260-5A0F-433D-94FC-08FC7911E5CB}"/>
    <cellStyle name="Currency 5 2 4 3 2 3" xfId="37219" xr:uid="{A7F9FA9E-A7E0-492C-9CF9-5F286887D1DF}"/>
    <cellStyle name="Currency 5 2 4 3 3" xfId="20784" xr:uid="{F4947614-E3C0-4E99-87F4-E107A59D8D72}"/>
    <cellStyle name="Currency 5 2 4 3 3 2" xfId="42453" xr:uid="{805BD2F9-2C65-438D-A20D-6F4F19ABB011}"/>
    <cellStyle name="Currency 5 2 4 3 4" xfId="31987" xr:uid="{E20FBB52-6D64-4976-A48D-017B357EEA10}"/>
    <cellStyle name="Currency 5 2 4 4" xfId="11808" xr:uid="{4F3060D4-C3B8-4D68-A5FE-29A5075CB69E}"/>
    <cellStyle name="Currency 5 2 4 4 2" xfId="17044" xr:uid="{EBC6E19A-0DE9-4C92-B443-5503973DFE4C}"/>
    <cellStyle name="Currency 5 2 4 4 2 2" xfId="27510" xr:uid="{F9EC68CB-E9E5-4409-9D51-18318FA33895}"/>
    <cellStyle name="Currency 5 2 4 4 2 2 2" xfId="49179" xr:uid="{EB0640B7-C67B-40D0-AE78-F7C3A96A499E}"/>
    <cellStyle name="Currency 5 2 4 4 2 3" xfId="38713" xr:uid="{6B472273-46BB-41B5-9C7F-43E2322E7795}"/>
    <cellStyle name="Currency 5 2 4 4 3" xfId="22278" xr:uid="{89C44B7C-D34D-4524-B11F-CB911B3804AE}"/>
    <cellStyle name="Currency 5 2 4 4 3 2" xfId="43947" xr:uid="{F4CE817E-0655-4A55-9718-FC285FA6166B}"/>
    <cellStyle name="Currency 5 2 4 4 4" xfId="33481" xr:uid="{6EACDB0C-9E96-4BFE-9019-24C0090434A2}"/>
    <cellStyle name="Currency 5 2 4 5" xfId="14051" xr:uid="{85265F64-9C43-41D7-B671-E7328D3683E1}"/>
    <cellStyle name="Currency 5 2 4 5 2" xfId="19283" xr:uid="{304A2DB5-3548-4CEC-9A9F-DDCD695A557B}"/>
    <cellStyle name="Currency 5 2 4 5 2 2" xfId="29749" xr:uid="{DC5F7E52-D944-4E72-8026-E1BC0F2D4102}"/>
    <cellStyle name="Currency 5 2 4 5 2 2 2" xfId="51418" xr:uid="{5E0D7524-FF67-4839-AAD3-20C449383AC3}"/>
    <cellStyle name="Currency 5 2 4 5 2 3" xfId="40952" xr:uid="{4F1EAE6C-E66A-4611-86C1-16BC1AB82634}"/>
    <cellStyle name="Currency 5 2 4 5 3" xfId="24517" xr:uid="{CDCE150C-0D98-4745-834C-DD725FBB1487}"/>
    <cellStyle name="Currency 5 2 4 5 3 2" xfId="46186" xr:uid="{BF60ECA1-8C51-42C2-84C8-5173C69706BB}"/>
    <cellStyle name="Currency 5 2 4 5 4" xfId="35720" xr:uid="{666FA8A4-4F08-4538-A6B4-23C9893CDAE8}"/>
    <cellStyle name="Currency 5 2 4 6" xfId="14804" xr:uid="{129C7815-CD4D-440E-9999-4F0523E78436}"/>
    <cellStyle name="Currency 5 2 4 6 2" xfId="25270" xr:uid="{6305B9F0-FE59-4F79-80F0-8235FE432E59}"/>
    <cellStyle name="Currency 5 2 4 6 2 2" xfId="46939" xr:uid="{35D014C7-8284-4324-A930-35520388961A}"/>
    <cellStyle name="Currency 5 2 4 6 3" xfId="36473" xr:uid="{D1BDDBF8-9148-4B15-8E76-7D6F02EEF3D9}"/>
    <cellStyle name="Currency 5 2 4 7" xfId="20038" xr:uid="{B1416ED9-E916-48A3-9C13-6341B4E51547}"/>
    <cellStyle name="Currency 5 2 4 7 2" xfId="41707" xr:uid="{9250787C-B950-4A22-B29E-D79D26DBFEE0}"/>
    <cellStyle name="Currency 5 2 4 8" xfId="31241" xr:uid="{5E63FED6-F86C-4A88-979D-ECD3A5950AB0}"/>
    <cellStyle name="Currency 5 2 5" xfId="13309" xr:uid="{9770BE8E-7570-4F29-B678-B1128526AB0D}"/>
    <cellStyle name="Currency 5 2 5 2" xfId="18541" xr:uid="{53D2FE4F-F035-4638-89F7-8A3C0B4AFDAB}"/>
    <cellStyle name="Currency 5 2 5 2 2" xfId="29007" xr:uid="{7900A3ED-5E7F-4AC9-9B8C-A202A8DFEFF5}"/>
    <cellStyle name="Currency 5 2 5 2 2 2" xfId="50676" xr:uid="{696854C3-6363-4339-88D4-46C8A662538B}"/>
    <cellStyle name="Currency 5 2 5 2 3" xfId="40210" xr:uid="{76DF8278-8908-485A-83E8-3E8103297D55}"/>
    <cellStyle name="Currency 5 2 5 3" xfId="23775" xr:uid="{01842B9A-10C4-4344-ADAF-90ED6CD5356F}"/>
    <cellStyle name="Currency 5 2 5 3 2" xfId="45444" xr:uid="{5174E494-2454-45B8-8BA5-76617D5C8290}"/>
    <cellStyle name="Currency 5 2 5 4" xfId="34978" xr:uid="{59895F19-4A24-4240-A2CD-660A4D9AC04E}"/>
    <cellStyle name="Currency 5 2 6" xfId="30499" xr:uid="{126D4371-1590-4F6C-82D8-2EAAAF5F95C1}"/>
    <cellStyle name="Currency 5 3" xfId="486" xr:uid="{00000000-0005-0000-0000-0000B2030000}"/>
    <cellStyle name="Currency 5 3 2" xfId="9292" xr:uid="{00000000-0005-0000-0000-0000B3030000}"/>
    <cellStyle name="Currency 5 3 2 2" xfId="10041" xr:uid="{7098D043-550F-4332-9293-1156209A0A1F}"/>
    <cellStyle name="Currency 5 3 2 2 2" xfId="11550" xr:uid="{88E21940-F01E-42AD-A8F5-E78335FFC2F5}"/>
    <cellStyle name="Currency 5 3 2 2 2 2" xfId="13044" xr:uid="{8B0BEF30-8756-462D-BD21-A35EFD97A5C5}"/>
    <cellStyle name="Currency 5 3 2 2 2 2 2" xfId="18280" xr:uid="{1D055DD4-FAE0-4AAF-BFB6-8B58EEA67BEC}"/>
    <cellStyle name="Currency 5 3 2 2 2 2 2 2" xfId="28746" xr:uid="{6F75632D-5FC9-4353-A26C-6ABD55113C83}"/>
    <cellStyle name="Currency 5 3 2 2 2 2 2 2 2" xfId="50415" xr:uid="{CE84424C-D456-4502-83DE-E6819E0B8CC4}"/>
    <cellStyle name="Currency 5 3 2 2 2 2 2 3" xfId="39949" xr:uid="{14AAB93F-09DF-4400-90BA-65F9FC138B90}"/>
    <cellStyle name="Currency 5 3 2 2 2 2 3" xfId="23514" xr:uid="{4F440ECE-8914-4A37-96C8-4930A88AC223}"/>
    <cellStyle name="Currency 5 3 2 2 2 2 3 2" xfId="45183" xr:uid="{C69B149E-2140-4020-B0CA-E0899FA2B347}"/>
    <cellStyle name="Currency 5 3 2 2 2 2 4" xfId="34717" xr:uid="{088BCAC6-0CEB-4D97-9C39-9E8F51457B62}"/>
    <cellStyle name="Currency 5 3 2 2 2 3" xfId="16786" xr:uid="{F0DFBC29-E7C2-4605-BDCC-D931D6A0E8B0}"/>
    <cellStyle name="Currency 5 3 2 2 2 3 2" xfId="27252" xr:uid="{1736E4BC-F856-4C4A-A33C-E154682DE10A}"/>
    <cellStyle name="Currency 5 3 2 2 2 3 2 2" xfId="48921" xr:uid="{2ECDEAF8-03F1-49E8-B905-336169AF80AF}"/>
    <cellStyle name="Currency 5 3 2 2 2 3 3" xfId="38455" xr:uid="{C1078436-298E-43CD-B8F4-F4A34E48C193}"/>
    <cellStyle name="Currency 5 3 2 2 2 4" xfId="22020" xr:uid="{88C5D9C9-9126-4DB6-8B8A-6FCFDC11DB7A}"/>
    <cellStyle name="Currency 5 3 2 2 2 4 2" xfId="43689" xr:uid="{E3AE96CD-A6E2-4C3B-AFE0-C4D10753E536}"/>
    <cellStyle name="Currency 5 3 2 2 2 5" xfId="33223" xr:uid="{350815D3-BB20-4ECA-955A-4279553960C3}"/>
    <cellStyle name="Currency 5 3 2 2 3" xfId="10803" xr:uid="{738FEFF6-709F-4B11-9C13-40785657E5CE}"/>
    <cellStyle name="Currency 5 3 2 2 3 2" xfId="16039" xr:uid="{B1388029-74DC-4589-8109-C232D3C0262B}"/>
    <cellStyle name="Currency 5 3 2 2 3 2 2" xfId="26505" xr:uid="{87592E12-6F13-4FCC-86E4-79830781A81E}"/>
    <cellStyle name="Currency 5 3 2 2 3 2 2 2" xfId="48174" xr:uid="{41E4A96C-30F9-4AE6-8BB7-FD5D0855E86B}"/>
    <cellStyle name="Currency 5 3 2 2 3 2 3" xfId="37708" xr:uid="{84543441-C5B2-4DE9-81E8-2F2141F30872}"/>
    <cellStyle name="Currency 5 3 2 2 3 3" xfId="21273" xr:uid="{61719030-BA82-4287-B6B3-23791ABBE886}"/>
    <cellStyle name="Currency 5 3 2 2 3 3 2" xfId="42942" xr:uid="{1A52837F-5777-43DA-BD64-862C476A96C5}"/>
    <cellStyle name="Currency 5 3 2 2 3 4" xfId="32476" xr:uid="{08677065-849C-44A2-A5F1-FD2583449922}"/>
    <cellStyle name="Currency 5 3 2 2 4" xfId="12297" xr:uid="{EBADC8B4-1D8D-4A03-8BF2-D877F5BF0B06}"/>
    <cellStyle name="Currency 5 3 2 2 4 2" xfId="17533" xr:uid="{6BA75368-459D-420A-9E0E-03CC8AF01F04}"/>
    <cellStyle name="Currency 5 3 2 2 4 2 2" xfId="27999" xr:uid="{52F96BDD-3220-40EE-B1FF-ADBDADAE0A36}"/>
    <cellStyle name="Currency 5 3 2 2 4 2 2 2" xfId="49668" xr:uid="{CBC462ED-5230-4FBA-92F4-CDAD5D6B7AF6}"/>
    <cellStyle name="Currency 5 3 2 2 4 2 3" xfId="39202" xr:uid="{2CF837D2-B5BA-4D2E-A629-03A0FAB1896F}"/>
    <cellStyle name="Currency 5 3 2 2 4 3" xfId="22767" xr:uid="{CCD48B89-AEE7-480E-93EE-60EBD429EF13}"/>
    <cellStyle name="Currency 5 3 2 2 4 3 2" xfId="44436" xr:uid="{2D773ABD-887F-4B67-A636-44C97152FE90}"/>
    <cellStyle name="Currency 5 3 2 2 4 4" xfId="33970" xr:uid="{B3F0BDD5-EB74-4C20-B934-ACF5C6864180}"/>
    <cellStyle name="Currency 5 3 2 2 5" xfId="14540" xr:uid="{FA5BD607-B7BC-4AFB-A707-8E318285013A}"/>
    <cellStyle name="Currency 5 3 2 2 5 2" xfId="19772" xr:uid="{77F78091-6397-469B-94DD-7991F15280D9}"/>
    <cellStyle name="Currency 5 3 2 2 5 2 2" xfId="30238" xr:uid="{CBC86CD0-6206-4A83-8264-6A23A4613EA8}"/>
    <cellStyle name="Currency 5 3 2 2 5 2 2 2" xfId="51907" xr:uid="{2D08CEDF-1DE6-4144-BA3E-A96778ECD3B5}"/>
    <cellStyle name="Currency 5 3 2 2 5 2 3" xfId="41441" xr:uid="{B7A78F07-7F23-418B-9C63-8E940CA2CA9F}"/>
    <cellStyle name="Currency 5 3 2 2 5 3" xfId="25006" xr:uid="{15B51F6B-C044-48C2-96DC-A65D7FF1FAB6}"/>
    <cellStyle name="Currency 5 3 2 2 5 3 2" xfId="46675" xr:uid="{942EB7C2-DC83-40A8-B22C-6C4FC9890DEB}"/>
    <cellStyle name="Currency 5 3 2 2 5 4" xfId="36209" xr:uid="{C5297076-3024-4F19-AE0A-1BA4F475435A}"/>
    <cellStyle name="Currency 5 3 2 2 6" xfId="15293" xr:uid="{34B5C14E-CA14-43E7-9C20-74A4B89F1A27}"/>
    <cellStyle name="Currency 5 3 2 2 6 2" xfId="25759" xr:uid="{5546B3BB-A662-47EC-8736-C3F338A15741}"/>
    <cellStyle name="Currency 5 3 2 2 6 2 2" xfId="47428" xr:uid="{7B037C59-6B7F-422C-8518-2CC408E28BB4}"/>
    <cellStyle name="Currency 5 3 2 2 6 3" xfId="36962" xr:uid="{0CCFB738-4640-486A-A792-E9971AE01310}"/>
    <cellStyle name="Currency 5 3 2 2 7" xfId="20527" xr:uid="{1CAA4FBE-68EB-41D1-A036-DC7BF404C9A5}"/>
    <cellStyle name="Currency 5 3 2 2 7 2" xfId="42196" xr:uid="{FDCC3D72-FF0D-454D-B099-EDDD9E98307E}"/>
    <cellStyle name="Currency 5 3 2 2 8" xfId="31730" xr:uid="{231F3D89-8AE7-4C3E-86E9-A70BE0CB6D98}"/>
    <cellStyle name="Currency 5 3 2 3" xfId="13795" xr:uid="{353A2214-17A6-400A-8D20-F79B3D7254DA}"/>
    <cellStyle name="Currency 5 3 2 3 2" xfId="19027" xr:uid="{47DD7D33-9952-4918-B952-8062BB3397B1}"/>
    <cellStyle name="Currency 5 3 2 3 2 2" xfId="29493" xr:uid="{3F56AA9B-8CB2-4C79-A2F8-5CF46FBF8729}"/>
    <cellStyle name="Currency 5 3 2 3 2 2 2" xfId="51162" xr:uid="{9D3A3A4B-7D44-4822-A314-461CE0F691CF}"/>
    <cellStyle name="Currency 5 3 2 3 2 3" xfId="40696" xr:uid="{01487CBF-CECF-463C-8416-AB9712BF6137}"/>
    <cellStyle name="Currency 5 3 2 3 3" xfId="24261" xr:uid="{B0473A29-44E0-4954-98D9-40B8C2EBF4F9}"/>
    <cellStyle name="Currency 5 3 2 3 3 2" xfId="45930" xr:uid="{0123C07C-8FCE-4971-A868-07152C5073E1}"/>
    <cellStyle name="Currency 5 3 2 3 4" xfId="35464" xr:uid="{ABA7A898-EE96-40B6-BEAF-CB3C7B77057F}"/>
    <cellStyle name="Currency 5 3 2 4" xfId="30985" xr:uid="{FF908FF9-C226-44BE-B67D-497E85B2A68A}"/>
    <cellStyle name="Currency 5 3 3" xfId="9667" xr:uid="{DE5E5E31-5C7A-40B4-9C9A-82FFE89E4FF3}"/>
    <cellStyle name="Currency 5 3 3 2" xfId="11176" xr:uid="{B2915E12-A6CB-49DE-B1B4-2F15DA2C0676}"/>
    <cellStyle name="Currency 5 3 3 2 2" xfId="12670" xr:uid="{0F07D916-69D8-4228-BCEC-9BAE1823329F}"/>
    <cellStyle name="Currency 5 3 3 2 2 2" xfId="17906" xr:uid="{20A0804E-63CF-4CC0-852B-41FB13018272}"/>
    <cellStyle name="Currency 5 3 3 2 2 2 2" xfId="28372" xr:uid="{FDF14438-F3EF-4903-B2FB-8B2F56D3F4A5}"/>
    <cellStyle name="Currency 5 3 3 2 2 2 2 2" xfId="50041" xr:uid="{34C44777-712A-48FB-A599-3134653FE591}"/>
    <cellStyle name="Currency 5 3 3 2 2 2 3" xfId="39575" xr:uid="{6E166ABD-269A-4F25-98E0-137617F20AB1}"/>
    <cellStyle name="Currency 5 3 3 2 2 3" xfId="23140" xr:uid="{836A3F26-DDA9-4D1C-B255-18732305B810}"/>
    <cellStyle name="Currency 5 3 3 2 2 3 2" xfId="44809" xr:uid="{31320D47-BDC0-4DD5-8812-B404E0464838}"/>
    <cellStyle name="Currency 5 3 3 2 2 4" xfId="34343" xr:uid="{822E9701-44D1-467C-B5C6-74642EB5ADAD}"/>
    <cellStyle name="Currency 5 3 3 2 3" xfId="16412" xr:uid="{CB93FDB6-B455-4B8C-9B2E-E69AA3E055BE}"/>
    <cellStyle name="Currency 5 3 3 2 3 2" xfId="26878" xr:uid="{5650649B-2E80-438A-A5B1-5C2BEFB31B6D}"/>
    <cellStyle name="Currency 5 3 3 2 3 2 2" xfId="48547" xr:uid="{41205D2B-1A88-4F0B-A39B-4AC7B6C1ABC0}"/>
    <cellStyle name="Currency 5 3 3 2 3 3" xfId="38081" xr:uid="{0CBFE8CC-7BD9-4B72-BA42-5042907BE43F}"/>
    <cellStyle name="Currency 5 3 3 2 4" xfId="21646" xr:uid="{0C6CD42E-122B-4DD2-A2ED-73E2E425EDC0}"/>
    <cellStyle name="Currency 5 3 3 2 4 2" xfId="43315" xr:uid="{9F117E13-37CD-4C56-A08A-6BC0A01C32E9}"/>
    <cellStyle name="Currency 5 3 3 2 5" xfId="32849" xr:uid="{3673288F-0CE2-4707-B73A-A24D9B2B6CE8}"/>
    <cellStyle name="Currency 5 3 3 3" xfId="10429" xr:uid="{98F11FBE-01C3-4C4A-A632-2AFAD615BD84}"/>
    <cellStyle name="Currency 5 3 3 3 2" xfId="15665" xr:uid="{E055F268-8A93-40EB-9321-E442E0E6E8E1}"/>
    <cellStyle name="Currency 5 3 3 3 2 2" xfId="26131" xr:uid="{B8216AD9-4693-4E1F-9287-F497FEF1C4FA}"/>
    <cellStyle name="Currency 5 3 3 3 2 2 2" xfId="47800" xr:uid="{34859AB1-9447-4E3C-B6FC-9444E2EC3226}"/>
    <cellStyle name="Currency 5 3 3 3 2 3" xfId="37334" xr:uid="{AD1990F5-FD1F-4AB0-B09D-B46EFA924B12}"/>
    <cellStyle name="Currency 5 3 3 3 3" xfId="20899" xr:uid="{F07CF494-6DFB-4EA7-BD6A-3277C0FCEF29}"/>
    <cellStyle name="Currency 5 3 3 3 3 2" xfId="42568" xr:uid="{C6CABC3D-A772-48FD-9737-288A483BD17A}"/>
    <cellStyle name="Currency 5 3 3 3 4" xfId="32102" xr:uid="{A4F61425-8CA3-4B35-B603-58BB71A67D55}"/>
    <cellStyle name="Currency 5 3 3 4" xfId="11923" xr:uid="{FFFB0915-ACB9-49FF-97E3-67AD3C995AEF}"/>
    <cellStyle name="Currency 5 3 3 4 2" xfId="17159" xr:uid="{E98EE7AC-616E-47E4-833C-0F55F6A8A450}"/>
    <cellStyle name="Currency 5 3 3 4 2 2" xfId="27625" xr:uid="{A73A6CBD-DDF8-47DA-9AB1-EDF3C4C1A082}"/>
    <cellStyle name="Currency 5 3 3 4 2 2 2" xfId="49294" xr:uid="{AB742DD1-E608-44E5-A196-23A818FA45C5}"/>
    <cellStyle name="Currency 5 3 3 4 2 3" xfId="38828" xr:uid="{22DAB5B2-2223-4F59-81F8-72668859278B}"/>
    <cellStyle name="Currency 5 3 3 4 3" xfId="22393" xr:uid="{43A982AD-5B87-4187-880E-BD5758F80E1B}"/>
    <cellStyle name="Currency 5 3 3 4 3 2" xfId="44062" xr:uid="{8C53477D-CC19-4A3E-A2E7-9EF074436503}"/>
    <cellStyle name="Currency 5 3 3 4 4" xfId="33596" xr:uid="{3004D7EC-B0B5-4A0B-87B5-97CF6782E9E3}"/>
    <cellStyle name="Currency 5 3 3 5" xfId="14166" xr:uid="{02DE9652-BCAA-4E40-8090-75AA3A71C4DE}"/>
    <cellStyle name="Currency 5 3 3 5 2" xfId="19398" xr:uid="{D4AAE3AA-1476-4A8A-971B-124F08B55FB1}"/>
    <cellStyle name="Currency 5 3 3 5 2 2" xfId="29864" xr:uid="{AED23CCA-715D-4B1E-AD88-7E9BA293CDFF}"/>
    <cellStyle name="Currency 5 3 3 5 2 2 2" xfId="51533" xr:uid="{2E6DB5C1-470F-485F-92D7-EDDA6D021781}"/>
    <cellStyle name="Currency 5 3 3 5 2 3" xfId="41067" xr:uid="{CEA650D4-E25F-472A-A73D-006B602D833F}"/>
    <cellStyle name="Currency 5 3 3 5 3" xfId="24632" xr:uid="{FBFA9325-A450-4851-BC47-911B01DFC1C2}"/>
    <cellStyle name="Currency 5 3 3 5 3 2" xfId="46301" xr:uid="{1546BA52-5A67-453D-9438-BFD9D436A22C}"/>
    <cellStyle name="Currency 5 3 3 5 4" xfId="35835" xr:uid="{5F4439ED-D945-499E-A38D-B690A2DC1138}"/>
    <cellStyle name="Currency 5 3 3 6" xfId="14919" xr:uid="{95F7482B-D24A-4D08-B941-39BA67B0D4DF}"/>
    <cellStyle name="Currency 5 3 3 6 2" xfId="25385" xr:uid="{00E9756B-A5E1-43CE-AD2C-216646EA090E}"/>
    <cellStyle name="Currency 5 3 3 6 2 2" xfId="47054" xr:uid="{42F62CC6-D616-49E4-BCD4-940C3D7D1D49}"/>
    <cellStyle name="Currency 5 3 3 6 3" xfId="36588" xr:uid="{E17F413B-6BD7-4F2A-B73B-4488E931675D}"/>
    <cellStyle name="Currency 5 3 3 7" xfId="20153" xr:uid="{38A66E7B-3F51-4523-A4D8-0163EDDA754D}"/>
    <cellStyle name="Currency 5 3 3 7 2" xfId="41822" xr:uid="{08A40AB9-479B-4C5D-B1C9-3E2D769D1AB3}"/>
    <cellStyle name="Currency 5 3 3 8" xfId="31356" xr:uid="{F51A73F3-D42C-47AA-896A-633E922A11D4}"/>
    <cellStyle name="Currency 5 3 4" xfId="13424" xr:uid="{6C7946B6-110D-4D6C-96A8-2E3A6C5DCF13}"/>
    <cellStyle name="Currency 5 3 4 2" xfId="18656" xr:uid="{17872988-4BD8-491D-864A-11156A15F24A}"/>
    <cellStyle name="Currency 5 3 4 2 2" xfId="29122" xr:uid="{D18B6B5D-6AB9-43F8-87EB-468A2019F420}"/>
    <cellStyle name="Currency 5 3 4 2 2 2" xfId="50791" xr:uid="{352CE630-69CC-4A4B-96AD-974F8BD7569C}"/>
    <cellStyle name="Currency 5 3 4 2 3" xfId="40325" xr:uid="{49E1D661-D821-4C03-BDAA-74DF19E4F2CF}"/>
    <cellStyle name="Currency 5 3 4 3" xfId="23890" xr:uid="{BC5D038B-843A-4970-AB81-1BA5CDF29B4F}"/>
    <cellStyle name="Currency 5 3 4 3 2" xfId="45559" xr:uid="{3F7FBEFB-99B4-48D5-BBB3-D42C3C7A9227}"/>
    <cellStyle name="Currency 5 3 4 4" xfId="35093" xr:uid="{B2A928DA-6722-40B5-AF74-29581F8C835C}"/>
    <cellStyle name="Currency 5 3 5" xfId="30614" xr:uid="{7D724BD1-87F9-410D-9FD3-3ABFAAF9CD3C}"/>
    <cellStyle name="Currency 5 4" xfId="616" xr:uid="{00000000-0005-0000-0000-0000B4030000}"/>
    <cellStyle name="Currency 5 4 2" xfId="9370" xr:uid="{00000000-0005-0000-0000-0000B5030000}"/>
    <cellStyle name="Currency 5 4 2 2" xfId="10119" xr:uid="{A213AA89-90ED-4E4F-B7E7-F0AFF082D249}"/>
    <cellStyle name="Currency 5 4 2 2 2" xfId="11628" xr:uid="{4AC22A5F-9E6C-41CE-B00A-112ABFD1B695}"/>
    <cellStyle name="Currency 5 4 2 2 2 2" xfId="13122" xr:uid="{CC55C7B4-5653-4445-A6C9-60062D6D1197}"/>
    <cellStyle name="Currency 5 4 2 2 2 2 2" xfId="18358" xr:uid="{B7596645-9C13-4F22-9110-667002CB6854}"/>
    <cellStyle name="Currency 5 4 2 2 2 2 2 2" xfId="28824" xr:uid="{2664413E-027C-4421-9122-898C337314D1}"/>
    <cellStyle name="Currency 5 4 2 2 2 2 2 2 2" xfId="50493" xr:uid="{57D33677-9DAD-4F2C-820F-DE43547B7CAD}"/>
    <cellStyle name="Currency 5 4 2 2 2 2 2 3" xfId="40027" xr:uid="{784F11CD-D871-4DB4-A6AB-627515491B0B}"/>
    <cellStyle name="Currency 5 4 2 2 2 2 3" xfId="23592" xr:uid="{FDF7325D-0AC2-44FB-AAF5-7E9ECF897F65}"/>
    <cellStyle name="Currency 5 4 2 2 2 2 3 2" xfId="45261" xr:uid="{CB4582C9-68BA-434C-8489-E8E377B04674}"/>
    <cellStyle name="Currency 5 4 2 2 2 2 4" xfId="34795" xr:uid="{A6041420-1033-46A6-AB5C-0213C2395A8A}"/>
    <cellStyle name="Currency 5 4 2 2 2 3" xfId="16864" xr:uid="{67CE2391-E813-4470-9E5C-5EACED8C11A0}"/>
    <cellStyle name="Currency 5 4 2 2 2 3 2" xfId="27330" xr:uid="{D17487F2-B261-4181-AED8-2A29CCA5E040}"/>
    <cellStyle name="Currency 5 4 2 2 2 3 2 2" xfId="48999" xr:uid="{1A0D10CA-5760-479A-9FAE-0C43597A40E0}"/>
    <cellStyle name="Currency 5 4 2 2 2 3 3" xfId="38533" xr:uid="{64C665CC-11D7-425A-906A-3A546A33280D}"/>
    <cellStyle name="Currency 5 4 2 2 2 4" xfId="22098" xr:uid="{D9C12952-D902-4814-ADA2-7A2883B6B1BD}"/>
    <cellStyle name="Currency 5 4 2 2 2 4 2" xfId="43767" xr:uid="{AAD0EC17-98F1-495E-A488-974C545B594F}"/>
    <cellStyle name="Currency 5 4 2 2 2 5" xfId="33301" xr:uid="{9EE51670-087B-4712-9985-3E9B85C84DB1}"/>
    <cellStyle name="Currency 5 4 2 2 3" xfId="10881" xr:uid="{A508B8AC-589F-47D6-9D4F-083AB7A66DB2}"/>
    <cellStyle name="Currency 5 4 2 2 3 2" xfId="16117" xr:uid="{71E3D08F-18CD-49AD-928F-32EB3E31E3AA}"/>
    <cellStyle name="Currency 5 4 2 2 3 2 2" xfId="26583" xr:uid="{569CA0EC-1BF1-4F2F-8239-E08A50692D84}"/>
    <cellStyle name="Currency 5 4 2 2 3 2 2 2" xfId="48252" xr:uid="{56270D8A-0E22-4C53-BBA8-53671DEEB826}"/>
    <cellStyle name="Currency 5 4 2 2 3 2 3" xfId="37786" xr:uid="{D53C96E8-41E1-4E45-B02C-3211C446A746}"/>
    <cellStyle name="Currency 5 4 2 2 3 3" xfId="21351" xr:uid="{F05E52F2-C44D-4F61-8B60-AB958AE7EDE3}"/>
    <cellStyle name="Currency 5 4 2 2 3 3 2" xfId="43020" xr:uid="{5AC70FE6-8493-4533-ADF6-06D483455BA9}"/>
    <cellStyle name="Currency 5 4 2 2 3 4" xfId="32554" xr:uid="{8D86F951-2394-4F64-ABBC-1E30CF5A7404}"/>
    <cellStyle name="Currency 5 4 2 2 4" xfId="12375" xr:uid="{CBCF8CA4-0540-480F-8971-E47BA5A06139}"/>
    <cellStyle name="Currency 5 4 2 2 4 2" xfId="17611" xr:uid="{CD76855F-7878-4FDA-BB1E-A0509752099F}"/>
    <cellStyle name="Currency 5 4 2 2 4 2 2" xfId="28077" xr:uid="{E304221F-674B-4410-868C-854F320B07B6}"/>
    <cellStyle name="Currency 5 4 2 2 4 2 2 2" xfId="49746" xr:uid="{5695621B-A1F8-499E-A0B8-50357EADD0E3}"/>
    <cellStyle name="Currency 5 4 2 2 4 2 3" xfId="39280" xr:uid="{B7409BBA-88F1-46D8-9CAC-01F0D18C4D42}"/>
    <cellStyle name="Currency 5 4 2 2 4 3" xfId="22845" xr:uid="{93E20E20-FFAA-448E-9CEE-CD97AA56D5AC}"/>
    <cellStyle name="Currency 5 4 2 2 4 3 2" xfId="44514" xr:uid="{F9546479-EA70-4C9F-9110-BA673578D90C}"/>
    <cellStyle name="Currency 5 4 2 2 4 4" xfId="34048" xr:uid="{F26A46FC-ACE6-4BC5-A4F9-7E4223A35F65}"/>
    <cellStyle name="Currency 5 4 2 2 5" xfId="14618" xr:uid="{1CD51F46-B37C-4248-8695-F072F3BEEA59}"/>
    <cellStyle name="Currency 5 4 2 2 5 2" xfId="19850" xr:uid="{C30B00A3-3621-4204-ABEE-48EC8F2E4C33}"/>
    <cellStyle name="Currency 5 4 2 2 5 2 2" xfId="30316" xr:uid="{D4CF9DAB-6631-42E5-A2D1-567D424275B1}"/>
    <cellStyle name="Currency 5 4 2 2 5 2 2 2" xfId="51985" xr:uid="{6C274750-D3E1-4969-85B8-FC62F2E8CA35}"/>
    <cellStyle name="Currency 5 4 2 2 5 2 3" xfId="41519" xr:uid="{574C7988-C042-4243-A1DA-9D91928C8D19}"/>
    <cellStyle name="Currency 5 4 2 2 5 3" xfId="25084" xr:uid="{724A09FC-FE66-434D-BC41-458CBE943022}"/>
    <cellStyle name="Currency 5 4 2 2 5 3 2" xfId="46753" xr:uid="{E60A0CBB-12BD-448B-9996-F5231EFFDD8E}"/>
    <cellStyle name="Currency 5 4 2 2 5 4" xfId="36287" xr:uid="{C6CC4C18-7C9F-486F-801D-E50A9222CB8A}"/>
    <cellStyle name="Currency 5 4 2 2 6" xfId="15371" xr:uid="{C63BCE28-6DE8-4BDD-B030-66C4115CEBD0}"/>
    <cellStyle name="Currency 5 4 2 2 6 2" xfId="25837" xr:uid="{4CE1139B-7B0D-431E-A9A6-7430361AB573}"/>
    <cellStyle name="Currency 5 4 2 2 6 2 2" xfId="47506" xr:uid="{8642110D-555E-4C84-A9C6-ED703ED056B6}"/>
    <cellStyle name="Currency 5 4 2 2 6 3" xfId="37040" xr:uid="{A8DB4E0E-0481-4BC6-8743-03046DA71C0B}"/>
    <cellStyle name="Currency 5 4 2 2 7" xfId="20605" xr:uid="{CD89214B-308F-4024-9B66-2F884DC61471}"/>
    <cellStyle name="Currency 5 4 2 2 7 2" xfId="42274" xr:uid="{43D01AC2-66DE-4AB8-9D78-357D79CE2D64}"/>
    <cellStyle name="Currency 5 4 2 2 8" xfId="31808" xr:uid="{B041A210-EEA1-43EF-9CA1-BC676763A2D6}"/>
    <cellStyle name="Currency 5 4 2 3" xfId="13873" xr:uid="{BCC03089-5AAA-4E4E-AE21-83979197EE47}"/>
    <cellStyle name="Currency 5 4 2 3 2" xfId="19105" xr:uid="{EA63F603-67CA-427C-B00D-1F96DC24D487}"/>
    <cellStyle name="Currency 5 4 2 3 2 2" xfId="29571" xr:uid="{3A4EC5BF-8E3A-4745-8BE3-A8C2A6CDA8FB}"/>
    <cellStyle name="Currency 5 4 2 3 2 2 2" xfId="51240" xr:uid="{89ADD2DC-7BC2-4D09-86AC-947F7473F7EE}"/>
    <cellStyle name="Currency 5 4 2 3 2 3" xfId="40774" xr:uid="{7768E2A2-A094-427A-A823-82AE9873CEAC}"/>
    <cellStyle name="Currency 5 4 2 3 3" xfId="24339" xr:uid="{44D3283D-4415-4111-AEDF-44B990584149}"/>
    <cellStyle name="Currency 5 4 2 3 3 2" xfId="46008" xr:uid="{35A15A28-A17B-4F62-848A-61AC1BFDEAC8}"/>
    <cellStyle name="Currency 5 4 2 3 4" xfId="35542" xr:uid="{6E03F9B5-5555-4768-B740-3BFAD0786198}"/>
    <cellStyle name="Currency 5 4 2 4" xfId="31063" xr:uid="{01CD4C43-7752-4D27-B38E-989CBD6B11C3}"/>
    <cellStyle name="Currency 5 4 3" xfId="9745" xr:uid="{0220BB88-8BCE-405E-AB0D-F86F309FDD84}"/>
    <cellStyle name="Currency 5 4 3 2" xfId="11254" xr:uid="{B99DF6C8-2806-47A7-8A1B-1AF0E5D24009}"/>
    <cellStyle name="Currency 5 4 3 2 2" xfId="12748" xr:uid="{7981CD6E-394F-4CCE-B49B-DDF6A3035B20}"/>
    <cellStyle name="Currency 5 4 3 2 2 2" xfId="17984" xr:uid="{EAF65B59-7108-4A60-A93B-C30FCB72B091}"/>
    <cellStyle name="Currency 5 4 3 2 2 2 2" xfId="28450" xr:uid="{0112F3ED-84ED-40BB-9C2B-43E870EE06AB}"/>
    <cellStyle name="Currency 5 4 3 2 2 2 2 2" xfId="50119" xr:uid="{6B49CA29-D1B5-4F70-BDD7-6A1E7FA1967A}"/>
    <cellStyle name="Currency 5 4 3 2 2 2 3" xfId="39653" xr:uid="{203E3FB9-E56E-452E-95AB-0744789B37AD}"/>
    <cellStyle name="Currency 5 4 3 2 2 3" xfId="23218" xr:uid="{B2A1DEBB-C2E0-42ED-9FD6-FB4A303D6B33}"/>
    <cellStyle name="Currency 5 4 3 2 2 3 2" xfId="44887" xr:uid="{97CC916C-F0E8-4891-9DC9-5B0DFF547764}"/>
    <cellStyle name="Currency 5 4 3 2 2 4" xfId="34421" xr:uid="{77193D4F-5379-401E-9087-A3B3ABCA9B03}"/>
    <cellStyle name="Currency 5 4 3 2 3" xfId="16490" xr:uid="{F84E4A5F-5BAD-4879-AFB7-B3AB6F3892B5}"/>
    <cellStyle name="Currency 5 4 3 2 3 2" xfId="26956" xr:uid="{475302EB-EFB5-489B-B7C0-04D3E0607853}"/>
    <cellStyle name="Currency 5 4 3 2 3 2 2" xfId="48625" xr:uid="{21061AF3-02B0-4836-8A2B-E8A0F008C991}"/>
    <cellStyle name="Currency 5 4 3 2 3 3" xfId="38159" xr:uid="{0965005E-05F1-49B6-BA5D-797D7536F1A6}"/>
    <cellStyle name="Currency 5 4 3 2 4" xfId="21724" xr:uid="{29F0E5A8-7333-4006-9028-897D5F88A21A}"/>
    <cellStyle name="Currency 5 4 3 2 4 2" xfId="43393" xr:uid="{4A004DD8-38E3-41FE-8AE9-46A3996F8ED3}"/>
    <cellStyle name="Currency 5 4 3 2 5" xfId="32927" xr:uid="{C966C2EF-CABC-4600-AF9C-FB58CEEC39E1}"/>
    <cellStyle name="Currency 5 4 3 3" xfId="10507" xr:uid="{8E417577-AED3-4878-9C5F-5DBFA9E8D366}"/>
    <cellStyle name="Currency 5 4 3 3 2" xfId="15743" xr:uid="{952DFA25-3DFC-403F-8C17-C5C856BEDF44}"/>
    <cellStyle name="Currency 5 4 3 3 2 2" xfId="26209" xr:uid="{193460D3-5907-4D0B-A251-128F255630CD}"/>
    <cellStyle name="Currency 5 4 3 3 2 2 2" xfId="47878" xr:uid="{73918EB9-C765-4CBC-B597-008009069E3F}"/>
    <cellStyle name="Currency 5 4 3 3 2 3" xfId="37412" xr:uid="{EA067B17-571F-4A03-ACB4-4DE217A6A366}"/>
    <cellStyle name="Currency 5 4 3 3 3" xfId="20977" xr:uid="{05A439A3-C42E-4A33-9A87-1595C2C50B73}"/>
    <cellStyle name="Currency 5 4 3 3 3 2" xfId="42646" xr:uid="{272A0FEB-04AB-42D6-904D-42C66E8927A1}"/>
    <cellStyle name="Currency 5 4 3 3 4" xfId="32180" xr:uid="{1E4D6F28-1B52-4A47-A01F-04DC53266933}"/>
    <cellStyle name="Currency 5 4 3 4" xfId="12001" xr:uid="{893A0855-12A8-4ED1-BF13-90FC9BF7D449}"/>
    <cellStyle name="Currency 5 4 3 4 2" xfId="17237" xr:uid="{ABCE8190-D976-480E-AAB8-340AD8275BCA}"/>
    <cellStyle name="Currency 5 4 3 4 2 2" xfId="27703" xr:uid="{914B67AF-CB9F-4FE7-89F7-96760B72345C}"/>
    <cellStyle name="Currency 5 4 3 4 2 2 2" xfId="49372" xr:uid="{E5949523-69CB-4AB1-8AC8-BC29E3C91668}"/>
    <cellStyle name="Currency 5 4 3 4 2 3" xfId="38906" xr:uid="{E03A2F2E-75EC-43FA-ADB6-6968ADBE41F9}"/>
    <cellStyle name="Currency 5 4 3 4 3" xfId="22471" xr:uid="{70051EE8-6D10-40A3-A8DD-88E3C3D2EB89}"/>
    <cellStyle name="Currency 5 4 3 4 3 2" xfId="44140" xr:uid="{DEFB7D68-AF63-4E8E-ABD4-C5293F94ECBA}"/>
    <cellStyle name="Currency 5 4 3 4 4" xfId="33674" xr:uid="{482764AC-80DD-4BF0-9129-77A96AF24806}"/>
    <cellStyle name="Currency 5 4 3 5" xfId="14244" xr:uid="{AC9AEB83-4DC0-4C84-AD80-56BEE94FF153}"/>
    <cellStyle name="Currency 5 4 3 5 2" xfId="19476" xr:uid="{637C8940-FA5C-4B30-BAC8-CE78FE6F1AB3}"/>
    <cellStyle name="Currency 5 4 3 5 2 2" xfId="29942" xr:uid="{DE11C458-B73D-4F52-BB69-A33DA204AAA9}"/>
    <cellStyle name="Currency 5 4 3 5 2 2 2" xfId="51611" xr:uid="{C59BF748-8259-497A-BE7B-2BFD3F19E2E3}"/>
    <cellStyle name="Currency 5 4 3 5 2 3" xfId="41145" xr:uid="{6A0E8362-1A22-470B-AE6E-59B113DA2320}"/>
    <cellStyle name="Currency 5 4 3 5 3" xfId="24710" xr:uid="{C41A659D-3716-4F1F-8B12-96C66E818EA3}"/>
    <cellStyle name="Currency 5 4 3 5 3 2" xfId="46379" xr:uid="{2DA2D711-E62F-4CC3-A945-91C4E661A5C7}"/>
    <cellStyle name="Currency 5 4 3 5 4" xfId="35913" xr:uid="{3A297F26-0E6B-49FF-9084-AF0D86B6F097}"/>
    <cellStyle name="Currency 5 4 3 6" xfId="14997" xr:uid="{E34C0CBE-B79B-4BC7-B810-5259BFC0A825}"/>
    <cellStyle name="Currency 5 4 3 6 2" xfId="25463" xr:uid="{B647A45D-F765-4517-B467-72FAF70BAEA3}"/>
    <cellStyle name="Currency 5 4 3 6 2 2" xfId="47132" xr:uid="{7A85976B-3981-4236-9766-10C2010127DA}"/>
    <cellStyle name="Currency 5 4 3 6 3" xfId="36666" xr:uid="{1F1382B0-F025-4C99-B78D-9EDCA2A6CD73}"/>
    <cellStyle name="Currency 5 4 3 7" xfId="20231" xr:uid="{346BE506-6542-4A47-9B66-A1D6618F86B0}"/>
    <cellStyle name="Currency 5 4 3 7 2" xfId="41900" xr:uid="{5A663643-B1A1-49B3-899A-1EF59363B35C}"/>
    <cellStyle name="Currency 5 4 3 8" xfId="31434" xr:uid="{6C0F1EC8-0F70-4BC4-8EF0-F12BC5E2771D}"/>
    <cellStyle name="Currency 5 4 4" xfId="13502" xr:uid="{5A4A9B76-91A6-4DC1-BAE8-05D600373520}"/>
    <cellStyle name="Currency 5 4 4 2" xfId="18734" xr:uid="{54ABAA52-1712-4C72-8BEF-13586BC1B0E5}"/>
    <cellStyle name="Currency 5 4 4 2 2" xfId="29200" xr:uid="{50D801C4-036B-498E-A162-407E14FF5D1A}"/>
    <cellStyle name="Currency 5 4 4 2 2 2" xfId="50869" xr:uid="{472117AA-D542-4A15-AD1C-228C469D0271}"/>
    <cellStyle name="Currency 5 4 4 2 3" xfId="40403" xr:uid="{C15AD101-FD6F-4A13-9A0F-4893E015288D}"/>
    <cellStyle name="Currency 5 4 4 3" xfId="23968" xr:uid="{17C38C04-19FE-4B28-8D16-5908CC9D39EF}"/>
    <cellStyle name="Currency 5 4 4 3 2" xfId="45637" xr:uid="{81396B47-5B92-4614-AD6D-AC0833810C01}"/>
    <cellStyle name="Currency 5 4 4 4" xfId="35171" xr:uid="{C3C3B141-E240-4E11-B242-98648615241D}"/>
    <cellStyle name="Currency 5 4 5" xfId="30692" xr:uid="{C161F9FD-94A8-411E-B949-CB05E95C862F}"/>
    <cellStyle name="Currency 5 5" xfId="1744" xr:uid="{00000000-0005-0000-0000-0000B6030000}"/>
    <cellStyle name="Currency 5 5 2" xfId="9417" xr:uid="{00000000-0005-0000-0000-0000B7030000}"/>
    <cellStyle name="Currency 5 5 2 2" xfId="10166" xr:uid="{6C6ED32F-0CB7-4CD9-82B3-B642428A332D}"/>
    <cellStyle name="Currency 5 5 2 2 2" xfId="11675" xr:uid="{B5C28030-8CCD-4EEC-8C5D-F487B8046187}"/>
    <cellStyle name="Currency 5 5 2 2 2 2" xfId="13169" xr:uid="{5A19C10F-763D-478B-9B76-2C98E11E59FF}"/>
    <cellStyle name="Currency 5 5 2 2 2 2 2" xfId="18405" xr:uid="{D5CA295D-28DF-45C7-AFB2-EB44232949DA}"/>
    <cellStyle name="Currency 5 5 2 2 2 2 2 2" xfId="28871" xr:uid="{7DB52906-785C-4EDE-81AF-7128B9B67C72}"/>
    <cellStyle name="Currency 5 5 2 2 2 2 2 2 2" xfId="50540" xr:uid="{FF8A1182-AA96-4B11-B67C-8996539918E2}"/>
    <cellStyle name="Currency 5 5 2 2 2 2 2 3" xfId="40074" xr:uid="{5520783F-4DD8-4347-9B80-8FAF1BB1C884}"/>
    <cellStyle name="Currency 5 5 2 2 2 2 3" xfId="23639" xr:uid="{FE0376D3-97FE-4961-925D-3609A67B1044}"/>
    <cellStyle name="Currency 5 5 2 2 2 2 3 2" xfId="45308" xr:uid="{9361EB98-9534-47B7-BE4C-968C6F6EAE2E}"/>
    <cellStyle name="Currency 5 5 2 2 2 2 4" xfId="34842" xr:uid="{F565EC3C-21D6-447B-9A07-7518CE4F48F6}"/>
    <cellStyle name="Currency 5 5 2 2 2 3" xfId="16911" xr:uid="{3BF304B1-FDF4-4385-9B5F-CC57FB0C998C}"/>
    <cellStyle name="Currency 5 5 2 2 2 3 2" xfId="27377" xr:uid="{F13DE436-D893-4AE4-B2FB-8DE62150AFEC}"/>
    <cellStyle name="Currency 5 5 2 2 2 3 2 2" xfId="49046" xr:uid="{EFC19C76-FEF2-4154-9DCB-C5A81E113384}"/>
    <cellStyle name="Currency 5 5 2 2 2 3 3" xfId="38580" xr:uid="{98E9842A-82B4-413C-8F21-A7052C2106FB}"/>
    <cellStyle name="Currency 5 5 2 2 2 4" xfId="22145" xr:uid="{276D688C-E474-47C8-9A3A-2FB8B69D83FB}"/>
    <cellStyle name="Currency 5 5 2 2 2 4 2" xfId="43814" xr:uid="{C4D03486-BE8D-48FB-82D7-6CE2DBFC5D2D}"/>
    <cellStyle name="Currency 5 5 2 2 2 5" xfId="33348" xr:uid="{A0FB4EE6-76FA-4E91-B67D-2CDC5865CDA4}"/>
    <cellStyle name="Currency 5 5 2 2 3" xfId="10928" xr:uid="{A2043DA2-5FCC-43FD-A8BB-C32A9A9A62A1}"/>
    <cellStyle name="Currency 5 5 2 2 3 2" xfId="16164" xr:uid="{01ADF1FA-2CD6-41CA-BEC3-4B699F162029}"/>
    <cellStyle name="Currency 5 5 2 2 3 2 2" xfId="26630" xr:uid="{9CE767C9-0993-44DB-9FA3-71F8F54B7C58}"/>
    <cellStyle name="Currency 5 5 2 2 3 2 2 2" xfId="48299" xr:uid="{98C1AFCC-5396-4EC6-A3C4-6B0D96570A3B}"/>
    <cellStyle name="Currency 5 5 2 2 3 2 3" xfId="37833" xr:uid="{E93B118D-5E75-4B97-AEF8-14EEFDBB60CD}"/>
    <cellStyle name="Currency 5 5 2 2 3 3" xfId="21398" xr:uid="{387C693E-A848-4E2C-8103-4A97A7E784DC}"/>
    <cellStyle name="Currency 5 5 2 2 3 3 2" xfId="43067" xr:uid="{57C2942F-0DEF-4F74-BFF7-8925D88D1D88}"/>
    <cellStyle name="Currency 5 5 2 2 3 4" xfId="32601" xr:uid="{0B8D6C34-CDAA-4E50-840D-8A7FF363608D}"/>
    <cellStyle name="Currency 5 5 2 2 4" xfId="12422" xr:uid="{EB93DFAF-0157-4B22-8E8A-BB63D42A6B19}"/>
    <cellStyle name="Currency 5 5 2 2 4 2" xfId="17658" xr:uid="{86EF0D98-7DE7-4DFE-96C3-2D6CBB53A6ED}"/>
    <cellStyle name="Currency 5 5 2 2 4 2 2" xfId="28124" xr:uid="{3913F4AD-1219-4B94-A59E-229519872AEB}"/>
    <cellStyle name="Currency 5 5 2 2 4 2 2 2" xfId="49793" xr:uid="{E8C2258F-1988-493D-83EB-429B4B8CADF5}"/>
    <cellStyle name="Currency 5 5 2 2 4 2 3" xfId="39327" xr:uid="{64135687-C46A-4D59-8F02-6607118E2D4A}"/>
    <cellStyle name="Currency 5 5 2 2 4 3" xfId="22892" xr:uid="{AD0BFEE3-D4FF-4935-9C8B-69D88F4FC2F9}"/>
    <cellStyle name="Currency 5 5 2 2 4 3 2" xfId="44561" xr:uid="{FEC9C44E-532F-4A76-8FB8-4E9DFA527070}"/>
    <cellStyle name="Currency 5 5 2 2 4 4" xfId="34095" xr:uid="{47663884-AF77-4FFE-89A2-E2E79073FFCC}"/>
    <cellStyle name="Currency 5 5 2 2 5" xfId="14665" xr:uid="{EEB5837A-BA11-4E1B-B0CD-0A85D4AC171F}"/>
    <cellStyle name="Currency 5 5 2 2 5 2" xfId="19897" xr:uid="{FE4C9009-E220-4B3A-9905-087315162C4E}"/>
    <cellStyle name="Currency 5 5 2 2 5 2 2" xfId="30363" xr:uid="{D37EF43B-3D48-4481-8CFD-A386AF48AB67}"/>
    <cellStyle name="Currency 5 5 2 2 5 2 2 2" xfId="52032" xr:uid="{B8BD9F76-E742-441C-8E88-B434F19B897A}"/>
    <cellStyle name="Currency 5 5 2 2 5 2 3" xfId="41566" xr:uid="{27450365-93B3-419C-98F1-89B33F1823AB}"/>
    <cellStyle name="Currency 5 5 2 2 5 3" xfId="25131" xr:uid="{11AA2F0E-3C71-49B3-AA93-B94F4344DDDE}"/>
    <cellStyle name="Currency 5 5 2 2 5 3 2" xfId="46800" xr:uid="{DF069F4A-0B07-47B5-9B3C-D06CDA9EDB8C}"/>
    <cellStyle name="Currency 5 5 2 2 5 4" xfId="36334" xr:uid="{114545F4-9F11-4266-9627-69B2425023EB}"/>
    <cellStyle name="Currency 5 5 2 2 6" xfId="15418" xr:uid="{B78E1398-7A23-4A29-AD3A-6B503BF441D7}"/>
    <cellStyle name="Currency 5 5 2 2 6 2" xfId="25884" xr:uid="{4BCD5EA6-6E39-448F-ADDE-21928AD3F01E}"/>
    <cellStyle name="Currency 5 5 2 2 6 2 2" xfId="47553" xr:uid="{5FCC5903-C273-40D8-AE61-8678748C8BAE}"/>
    <cellStyle name="Currency 5 5 2 2 6 3" xfId="37087" xr:uid="{03077F2D-0276-4974-8322-BD156A4A009C}"/>
    <cellStyle name="Currency 5 5 2 2 7" xfId="20652" xr:uid="{6128DFFF-D717-47D4-B6A5-14B77AED0B0D}"/>
    <cellStyle name="Currency 5 5 2 2 7 2" xfId="42321" xr:uid="{DF64FA5B-9E8E-4A45-9F4A-F3222614B614}"/>
    <cellStyle name="Currency 5 5 2 2 8" xfId="31855" xr:uid="{C5CC8EEC-00BF-4669-8DF3-B5CCF393FE6A}"/>
    <cellStyle name="Currency 5 5 2 3" xfId="13920" xr:uid="{01A5AE97-A420-4AB8-B621-0F1832D57027}"/>
    <cellStyle name="Currency 5 5 2 3 2" xfId="19152" xr:uid="{4465BE26-BC13-4B9C-9E5C-05D0C7CA112C}"/>
    <cellStyle name="Currency 5 5 2 3 2 2" xfId="29618" xr:uid="{B1271715-051A-43A5-BEB2-40718F0D6611}"/>
    <cellStyle name="Currency 5 5 2 3 2 2 2" xfId="51287" xr:uid="{CD1FC034-EBA0-4F95-8506-4C5CA6360DC0}"/>
    <cellStyle name="Currency 5 5 2 3 2 3" xfId="40821" xr:uid="{44EA9530-0D1E-499D-9DF9-C332A314CF2E}"/>
    <cellStyle name="Currency 5 5 2 3 3" xfId="24386" xr:uid="{8610DB8F-F475-4733-B390-A2AA98D67705}"/>
    <cellStyle name="Currency 5 5 2 3 3 2" xfId="46055" xr:uid="{60A841D3-39A4-456D-97C8-2BA17906833B}"/>
    <cellStyle name="Currency 5 5 2 3 4" xfId="35589" xr:uid="{2DAEC706-07AE-4E57-A696-C64386C4A23C}"/>
    <cellStyle name="Currency 5 5 2 4" xfId="31110" xr:uid="{5BF45C0F-8FB7-498A-9329-E4164CFC1223}"/>
    <cellStyle name="Currency 5 5 3" xfId="9793" xr:uid="{89CC301C-8AD5-4268-9EEF-7543FAE0DB39}"/>
    <cellStyle name="Currency 5 5 3 2" xfId="11302" xr:uid="{2958C3EB-C0A2-4D03-B22A-1E297FEB8586}"/>
    <cellStyle name="Currency 5 5 3 2 2" xfId="12796" xr:uid="{9CD653CB-DA60-4B14-8977-1BD937AAD28E}"/>
    <cellStyle name="Currency 5 5 3 2 2 2" xfId="18032" xr:uid="{23E6C004-18E3-4CC0-A0F7-BED8B3BDF6F0}"/>
    <cellStyle name="Currency 5 5 3 2 2 2 2" xfId="28498" xr:uid="{4A9B9748-558B-4314-BBDF-FEE66E39C2AA}"/>
    <cellStyle name="Currency 5 5 3 2 2 2 2 2" xfId="50167" xr:uid="{4BFF6E8A-F3D5-4C92-B836-EC60F9E08BD2}"/>
    <cellStyle name="Currency 5 5 3 2 2 2 3" xfId="39701" xr:uid="{603F62E2-2BDF-43BD-8028-4F01C020758B}"/>
    <cellStyle name="Currency 5 5 3 2 2 3" xfId="23266" xr:uid="{BEE39B96-8205-410A-AFFE-9FF20680148E}"/>
    <cellStyle name="Currency 5 5 3 2 2 3 2" xfId="44935" xr:uid="{BCC72B3D-8C57-47DC-8C89-E214D06E73D5}"/>
    <cellStyle name="Currency 5 5 3 2 2 4" xfId="34469" xr:uid="{F73A6E7C-20C7-4B0D-BC9F-E210DB4CC928}"/>
    <cellStyle name="Currency 5 5 3 2 3" xfId="16538" xr:uid="{CE70F92E-D600-4CDC-8233-21111D6486E2}"/>
    <cellStyle name="Currency 5 5 3 2 3 2" xfId="27004" xr:uid="{00B32171-6996-43FC-9486-A0D0228441EF}"/>
    <cellStyle name="Currency 5 5 3 2 3 2 2" xfId="48673" xr:uid="{C12955E7-8441-479D-AD80-93A947BF75B0}"/>
    <cellStyle name="Currency 5 5 3 2 3 3" xfId="38207" xr:uid="{050E1B03-1F06-4BC6-8067-423C08DBC7AB}"/>
    <cellStyle name="Currency 5 5 3 2 4" xfId="21772" xr:uid="{EFEDAA94-9FAB-4CC8-9D3A-5135AA7A7715}"/>
    <cellStyle name="Currency 5 5 3 2 4 2" xfId="43441" xr:uid="{CEAF9D3B-24B9-491F-A589-65D1210AD27D}"/>
    <cellStyle name="Currency 5 5 3 2 5" xfId="32975" xr:uid="{B5428561-6A38-4D35-A7C5-D036D77CE2B3}"/>
    <cellStyle name="Currency 5 5 3 3" xfId="10555" xr:uid="{B2D9730D-BEB0-43B0-9E88-7C40D6EA6450}"/>
    <cellStyle name="Currency 5 5 3 3 2" xfId="15791" xr:uid="{12B41D25-1409-4FDC-B951-43899326942C}"/>
    <cellStyle name="Currency 5 5 3 3 2 2" xfId="26257" xr:uid="{73905330-3AB9-453E-9BA2-491E3F97B7E8}"/>
    <cellStyle name="Currency 5 5 3 3 2 2 2" xfId="47926" xr:uid="{44478A3D-1CC1-4429-94EC-041C7DA2A439}"/>
    <cellStyle name="Currency 5 5 3 3 2 3" xfId="37460" xr:uid="{3A54466A-1EC2-4CE4-95E9-1F7601D378CF}"/>
    <cellStyle name="Currency 5 5 3 3 3" xfId="21025" xr:uid="{86D5D441-C461-4F52-AE6B-921C9B8ECBA9}"/>
    <cellStyle name="Currency 5 5 3 3 3 2" xfId="42694" xr:uid="{CDE7F6D0-6F51-4169-B0BE-38AC6C7E45B3}"/>
    <cellStyle name="Currency 5 5 3 3 4" xfId="32228" xr:uid="{FBE08BC5-2EC2-4583-9650-19096720C288}"/>
    <cellStyle name="Currency 5 5 3 4" xfId="12049" xr:uid="{E5CCF41E-5A34-43D6-915C-7FB532324BD0}"/>
    <cellStyle name="Currency 5 5 3 4 2" xfId="17285" xr:uid="{260D5009-4CAB-46EA-978F-F9493DDBDFBD}"/>
    <cellStyle name="Currency 5 5 3 4 2 2" xfId="27751" xr:uid="{2C55D36C-3E09-4987-B038-6B0A89BDFE92}"/>
    <cellStyle name="Currency 5 5 3 4 2 2 2" xfId="49420" xr:uid="{92A686F0-2E57-4297-A500-E620DE11332F}"/>
    <cellStyle name="Currency 5 5 3 4 2 3" xfId="38954" xr:uid="{9AE83D8C-5456-44A2-9FD3-DAB499BC6E32}"/>
    <cellStyle name="Currency 5 5 3 4 3" xfId="22519" xr:uid="{77246271-B1EE-42A8-9A7B-E1D6954E59BA}"/>
    <cellStyle name="Currency 5 5 3 4 3 2" xfId="44188" xr:uid="{2D3A69F2-E4FD-4748-86F6-7589364623FF}"/>
    <cellStyle name="Currency 5 5 3 4 4" xfId="33722" xr:uid="{4D93F2AB-CC6F-41E9-8EB6-6945D1168150}"/>
    <cellStyle name="Currency 5 5 3 5" xfId="14292" xr:uid="{D0C117F2-50D5-4BB3-9146-D7B402482FEB}"/>
    <cellStyle name="Currency 5 5 3 5 2" xfId="19524" xr:uid="{9D57713D-8856-451E-B3CB-7F6D9A7338FD}"/>
    <cellStyle name="Currency 5 5 3 5 2 2" xfId="29990" xr:uid="{71BF7B56-02E9-4D5D-B41C-CB92ED0D465C}"/>
    <cellStyle name="Currency 5 5 3 5 2 2 2" xfId="51659" xr:uid="{10A27A3F-AAA7-4B2A-B0B5-4FD702236795}"/>
    <cellStyle name="Currency 5 5 3 5 2 3" xfId="41193" xr:uid="{730D9342-1082-4071-B7FE-E54292213DD1}"/>
    <cellStyle name="Currency 5 5 3 5 3" xfId="24758" xr:uid="{DE2C2A56-8BDC-4C89-A933-63E582EB4A51}"/>
    <cellStyle name="Currency 5 5 3 5 3 2" xfId="46427" xr:uid="{9D180868-BE3D-4794-8FF9-59D00B01162C}"/>
    <cellStyle name="Currency 5 5 3 5 4" xfId="35961" xr:uid="{91388C59-12BD-4173-BF5D-E6E98FB0E11C}"/>
    <cellStyle name="Currency 5 5 3 6" xfId="15045" xr:uid="{E116D3F9-796F-4622-90B5-0E7ED75F4D2B}"/>
    <cellStyle name="Currency 5 5 3 6 2" xfId="25511" xr:uid="{B501C2E1-34FF-4C5D-A5C7-E87EF68E8FC4}"/>
    <cellStyle name="Currency 5 5 3 6 2 2" xfId="47180" xr:uid="{7E58515B-964A-4D77-8042-3AF85A087A93}"/>
    <cellStyle name="Currency 5 5 3 6 3" xfId="36714" xr:uid="{52D5B67B-2395-4B56-A169-A3B690385900}"/>
    <cellStyle name="Currency 5 5 3 7" xfId="20279" xr:uid="{E7CA07AF-99DA-42FF-B511-DF3D9E229AA3}"/>
    <cellStyle name="Currency 5 5 3 7 2" xfId="41948" xr:uid="{6502CF62-134A-4E91-ADAF-8F0BE885CBE4}"/>
    <cellStyle name="Currency 5 5 3 8" xfId="31482" xr:uid="{9BD3A7F8-D985-44CB-8186-0DCE8C9FB232}"/>
    <cellStyle name="Currency 5 5 4" xfId="13549" xr:uid="{DEC2CEBB-B7F6-4BF5-97AC-205DE39D1ED1}"/>
    <cellStyle name="Currency 5 5 4 2" xfId="18781" xr:uid="{28CB487F-A68F-4936-BB4E-67DC620E850B}"/>
    <cellStyle name="Currency 5 5 4 2 2" xfId="29247" xr:uid="{3F45AB68-9FBB-451A-8351-CAE85398E2A4}"/>
    <cellStyle name="Currency 5 5 4 2 2 2" xfId="50916" xr:uid="{BB81214A-7B5E-4B5C-8102-B126A789B7DA}"/>
    <cellStyle name="Currency 5 5 4 2 3" xfId="40450" xr:uid="{85A2C161-4632-4FFA-9298-749915D05FF7}"/>
    <cellStyle name="Currency 5 5 4 3" xfId="24015" xr:uid="{4318155F-6D20-49B5-AE19-4064F1EF61BF}"/>
    <cellStyle name="Currency 5 5 4 3 2" xfId="45684" xr:uid="{E8758494-22ED-4FCC-A6B3-63C739F63AAA}"/>
    <cellStyle name="Currency 5 5 4 4" xfId="35218" xr:uid="{5DCAD837-AE90-487F-9491-4EACEE83070A}"/>
    <cellStyle name="Currency 5 5 5" xfId="30739" xr:uid="{532ABA2B-B7A0-4B4C-B53B-10B76A6C5A37}"/>
    <cellStyle name="Currency 5 6" xfId="9173" xr:uid="{00000000-0005-0000-0000-0000B8030000}"/>
    <cellStyle name="Currency 5 6 2" xfId="9922" xr:uid="{10241AD3-E777-4924-A525-1AD1F943F89A}"/>
    <cellStyle name="Currency 5 6 2 2" xfId="11431" xr:uid="{95D54EB9-85E7-4E23-B5C4-7B3FCB99EE1E}"/>
    <cellStyle name="Currency 5 6 2 2 2" xfId="12925" xr:uid="{977D1E67-A577-4242-A861-063EF150096B}"/>
    <cellStyle name="Currency 5 6 2 2 2 2" xfId="18161" xr:uid="{613C7F1C-8D4B-428D-BBC8-73D3FFABC267}"/>
    <cellStyle name="Currency 5 6 2 2 2 2 2" xfId="28627" xr:uid="{BDDDDF41-74F1-4642-B175-50ADD0159CB3}"/>
    <cellStyle name="Currency 5 6 2 2 2 2 2 2" xfId="50296" xr:uid="{0134C702-0947-4CD1-A4D5-8F723269ED5D}"/>
    <cellStyle name="Currency 5 6 2 2 2 2 3" xfId="39830" xr:uid="{75EB32FF-2436-448E-9ECE-ACD8F50DC3DC}"/>
    <cellStyle name="Currency 5 6 2 2 2 3" xfId="23395" xr:uid="{77B716FE-6641-43C0-A241-71B009CD364B}"/>
    <cellStyle name="Currency 5 6 2 2 2 3 2" xfId="45064" xr:uid="{1012F2BB-4300-4EF0-B8B3-8A572EC3D7B5}"/>
    <cellStyle name="Currency 5 6 2 2 2 4" xfId="34598" xr:uid="{E45F9E22-F94E-4080-ADA1-17914315F7AF}"/>
    <cellStyle name="Currency 5 6 2 2 3" xfId="16667" xr:uid="{B28B63C6-6607-4C52-888B-060A051F1160}"/>
    <cellStyle name="Currency 5 6 2 2 3 2" xfId="27133" xr:uid="{5474E729-6BE6-47C4-8339-0E1E8A6749E1}"/>
    <cellStyle name="Currency 5 6 2 2 3 2 2" xfId="48802" xr:uid="{FC19C530-E342-45A3-8C13-A51929F08AFF}"/>
    <cellStyle name="Currency 5 6 2 2 3 3" xfId="38336" xr:uid="{A3316AF9-4D8A-458F-888C-A27B9D9CB836}"/>
    <cellStyle name="Currency 5 6 2 2 4" xfId="21901" xr:uid="{EBE3BF50-F2B7-4869-9942-370CE9E19E90}"/>
    <cellStyle name="Currency 5 6 2 2 4 2" xfId="43570" xr:uid="{5B084B60-92F9-4925-981A-500716B10528}"/>
    <cellStyle name="Currency 5 6 2 2 5" xfId="33104" xr:uid="{645502E0-593B-4B04-BB4B-6D4F4F25B7AC}"/>
    <cellStyle name="Currency 5 6 2 3" xfId="10684" xr:uid="{4B33A5CF-D43C-48F5-AFA7-949DAEEF4A10}"/>
    <cellStyle name="Currency 5 6 2 3 2" xfId="15920" xr:uid="{9D697CEF-E11C-4B6A-ADF1-16819CBE0F2C}"/>
    <cellStyle name="Currency 5 6 2 3 2 2" xfId="26386" xr:uid="{EFD89C4D-D08F-4A3C-BC58-D34E6D01DDD0}"/>
    <cellStyle name="Currency 5 6 2 3 2 2 2" xfId="48055" xr:uid="{64BE1152-C137-47DE-B009-93E5726E5082}"/>
    <cellStyle name="Currency 5 6 2 3 2 3" xfId="37589" xr:uid="{5F6D9C32-782B-4E56-AC04-6EA9ACF32861}"/>
    <cellStyle name="Currency 5 6 2 3 3" xfId="21154" xr:uid="{F0F807F2-8CD0-48F2-BE8E-D811792A9F89}"/>
    <cellStyle name="Currency 5 6 2 3 3 2" xfId="42823" xr:uid="{DBB87E7E-B4DF-4190-8DB5-15C74C35D701}"/>
    <cellStyle name="Currency 5 6 2 3 4" xfId="32357" xr:uid="{7E5F1ABC-E583-4AD3-8920-029A71639B12}"/>
    <cellStyle name="Currency 5 6 2 4" xfId="12178" xr:uid="{18D74DDA-BFF9-444C-905C-762EF6E2F808}"/>
    <cellStyle name="Currency 5 6 2 4 2" xfId="17414" xr:uid="{64A6E7E3-DB7C-484A-B46B-085A8866FB9D}"/>
    <cellStyle name="Currency 5 6 2 4 2 2" xfId="27880" xr:uid="{22D6952E-5DEA-4865-99A0-454AC998E6CB}"/>
    <cellStyle name="Currency 5 6 2 4 2 2 2" xfId="49549" xr:uid="{954F294C-ADB1-43BD-B8D5-CDB3375BB269}"/>
    <cellStyle name="Currency 5 6 2 4 2 3" xfId="39083" xr:uid="{E2605359-A538-4F37-900D-51DA3B7D07AB}"/>
    <cellStyle name="Currency 5 6 2 4 3" xfId="22648" xr:uid="{A75214FC-575C-45EE-B974-B5D17C960EDA}"/>
    <cellStyle name="Currency 5 6 2 4 3 2" xfId="44317" xr:uid="{D0F5DA78-F002-47D0-8D91-10002D8BF735}"/>
    <cellStyle name="Currency 5 6 2 4 4" xfId="33851" xr:uid="{E7A0D141-69B8-4AE1-AC95-F4F69576B4CA}"/>
    <cellStyle name="Currency 5 6 2 5" xfId="14421" xr:uid="{05FB9C39-31BF-4564-BD90-571E041F67C5}"/>
    <cellStyle name="Currency 5 6 2 5 2" xfId="19653" xr:uid="{48DFF11E-D14F-40B2-8679-A65D3730D8AC}"/>
    <cellStyle name="Currency 5 6 2 5 2 2" xfId="30119" xr:uid="{FE8A0C6C-1DBD-47C5-A1D0-5A1142988677}"/>
    <cellStyle name="Currency 5 6 2 5 2 2 2" xfId="51788" xr:uid="{FF5A6C55-0D87-4755-A22C-B7D04F1C6B2C}"/>
    <cellStyle name="Currency 5 6 2 5 2 3" xfId="41322" xr:uid="{7EACC142-DC4F-4E7D-994B-51C7E5724091}"/>
    <cellStyle name="Currency 5 6 2 5 3" xfId="24887" xr:uid="{839F7046-B0B6-4D02-8325-FF721D7F3F5C}"/>
    <cellStyle name="Currency 5 6 2 5 3 2" xfId="46556" xr:uid="{4271894B-30AA-4535-89E7-38E5564C680B}"/>
    <cellStyle name="Currency 5 6 2 5 4" xfId="36090" xr:uid="{FBF4E511-5576-4272-8F77-8916A9FED30A}"/>
    <cellStyle name="Currency 5 6 2 6" xfId="15174" xr:uid="{E2853FEE-583C-4CEB-8DC0-AA1E610769CF}"/>
    <cellStyle name="Currency 5 6 2 6 2" xfId="25640" xr:uid="{E533A639-D180-4CAC-88FB-DCBC1AC65CB0}"/>
    <cellStyle name="Currency 5 6 2 6 2 2" xfId="47309" xr:uid="{E13AEAF9-633B-49D2-981D-ABAF49F99122}"/>
    <cellStyle name="Currency 5 6 2 6 3" xfId="36843" xr:uid="{F155A223-4BA4-44A2-AB1E-45FCEF14702D}"/>
    <cellStyle name="Currency 5 6 2 7" xfId="20408" xr:uid="{E9DCDB33-1CD4-4A83-BFBB-F821F248557F}"/>
    <cellStyle name="Currency 5 6 2 7 2" xfId="42077" xr:uid="{D8D9633D-D6F1-4AAC-9DBC-109A1E933FEB}"/>
    <cellStyle name="Currency 5 6 2 8" xfId="31611" xr:uid="{13D64843-3C81-48A1-A172-9DA65D0A3D59}"/>
    <cellStyle name="Currency 5 6 3" xfId="13676" xr:uid="{060B1549-B0B2-4D67-B6FA-00BC4DD4F74D}"/>
    <cellStyle name="Currency 5 6 3 2" xfId="18908" xr:uid="{9ADC7BA6-6860-44C6-9A55-D12361D2134C}"/>
    <cellStyle name="Currency 5 6 3 2 2" xfId="29374" xr:uid="{4D95810D-F01D-4450-8796-EAA12FED53FD}"/>
    <cellStyle name="Currency 5 6 3 2 2 2" xfId="51043" xr:uid="{7CEDFEBD-23C4-411D-BB27-CD62D6668005}"/>
    <cellStyle name="Currency 5 6 3 2 3" xfId="40577" xr:uid="{D62BCA53-334A-4531-A6CD-F903DADD92A2}"/>
    <cellStyle name="Currency 5 6 3 3" xfId="24142" xr:uid="{3321FCFA-2ADA-4C9F-B30E-7EFA8C9849F8}"/>
    <cellStyle name="Currency 5 6 3 3 2" xfId="45811" xr:uid="{75F0B50E-F6F4-4131-A94B-192C8F605085}"/>
    <cellStyle name="Currency 5 6 3 4" xfId="35345" xr:uid="{B8C9D40A-5240-45C6-886E-82707A9BC49E}"/>
    <cellStyle name="Currency 5 6 4" xfId="30866" xr:uid="{B2E28398-37BA-4DB9-AF5F-64A7D52D05BE}"/>
    <cellStyle name="Currency 5 7" xfId="9548" xr:uid="{0077AD95-DCAF-45DC-89BA-55F01B649506}"/>
    <cellStyle name="Currency 5 7 2" xfId="11057" xr:uid="{C3D01CF8-4DE8-4120-8275-ADC2F2A9709E}"/>
    <cellStyle name="Currency 5 7 2 2" xfId="12551" xr:uid="{FBEC55FC-BE76-4F36-AB8D-43871E9E9C10}"/>
    <cellStyle name="Currency 5 7 2 2 2" xfId="17787" xr:uid="{5AB9C0A5-70CD-4936-9AE0-7FFFE69C0F7C}"/>
    <cellStyle name="Currency 5 7 2 2 2 2" xfId="28253" xr:uid="{0D72664C-6D8F-4C93-8DE7-F087CC9DA848}"/>
    <cellStyle name="Currency 5 7 2 2 2 2 2" xfId="49922" xr:uid="{B44169E4-4335-4D66-86A3-7A8303183717}"/>
    <cellStyle name="Currency 5 7 2 2 2 3" xfId="39456" xr:uid="{48BC1515-AE25-442F-9B2A-AC9F36650E3C}"/>
    <cellStyle name="Currency 5 7 2 2 3" xfId="23021" xr:uid="{043874E3-2D56-4B28-9E7F-329B946BEF35}"/>
    <cellStyle name="Currency 5 7 2 2 3 2" xfId="44690" xr:uid="{AC3A7E77-8B6B-4DC7-B21E-C0E8E664E193}"/>
    <cellStyle name="Currency 5 7 2 2 4" xfId="34224" xr:uid="{24C59DC3-07DB-45D7-9A90-9D49A634FAF6}"/>
    <cellStyle name="Currency 5 7 2 3" xfId="16293" xr:uid="{72D33738-254C-4D35-829D-283BB291678A}"/>
    <cellStyle name="Currency 5 7 2 3 2" xfId="26759" xr:uid="{E5FCB0E1-C083-4364-BBB7-F64B9527A466}"/>
    <cellStyle name="Currency 5 7 2 3 2 2" xfId="48428" xr:uid="{CEE5D8B0-10B8-465F-A438-259E8CC01AAE}"/>
    <cellStyle name="Currency 5 7 2 3 3" xfId="37962" xr:uid="{D58941BD-5C21-4816-8755-26E4445C00B8}"/>
    <cellStyle name="Currency 5 7 2 4" xfId="21527" xr:uid="{B28FB1EE-A389-4932-8BB9-7360731F75BC}"/>
    <cellStyle name="Currency 5 7 2 4 2" xfId="43196" xr:uid="{E60DDFED-5939-40D8-895A-8C6DDAB08A6E}"/>
    <cellStyle name="Currency 5 7 2 5" xfId="32730" xr:uid="{F74FE480-F364-4D98-8949-402F75F8921E}"/>
    <cellStyle name="Currency 5 7 3" xfId="10310" xr:uid="{BAA06D66-9138-49F1-8DF6-710D3397D52E}"/>
    <cellStyle name="Currency 5 7 3 2" xfId="15546" xr:uid="{49973F60-9DED-4357-9FA5-2B5717B00662}"/>
    <cellStyle name="Currency 5 7 3 2 2" xfId="26012" xr:uid="{C79D48CA-6744-478C-91BB-8D0D671E7928}"/>
    <cellStyle name="Currency 5 7 3 2 2 2" xfId="47681" xr:uid="{1C43C754-36D5-4673-A9CD-C3BD4A6747B3}"/>
    <cellStyle name="Currency 5 7 3 2 3" xfId="37215" xr:uid="{7F68FB86-4F2A-482A-B1D7-D642DED84075}"/>
    <cellStyle name="Currency 5 7 3 3" xfId="20780" xr:uid="{D293EB2F-CEE8-4962-902C-D96DC9EC2735}"/>
    <cellStyle name="Currency 5 7 3 3 2" xfId="42449" xr:uid="{5C53FF2F-2AB5-4329-B6A7-CFD9A32561DE}"/>
    <cellStyle name="Currency 5 7 3 4" xfId="31983" xr:uid="{BA59E120-F683-4014-92BD-9CDC0F348479}"/>
    <cellStyle name="Currency 5 7 4" xfId="11804" xr:uid="{53B4554A-5958-4E71-9588-84BAD5F7C8BC}"/>
    <cellStyle name="Currency 5 7 4 2" xfId="17040" xr:uid="{30B52430-22A5-4752-9584-5D1ACBE0151A}"/>
    <cellStyle name="Currency 5 7 4 2 2" xfId="27506" xr:uid="{ADEAEA52-1545-43A4-A6A8-E829B97442FE}"/>
    <cellStyle name="Currency 5 7 4 2 2 2" xfId="49175" xr:uid="{72732512-23E4-4713-9E0D-25630D4185D1}"/>
    <cellStyle name="Currency 5 7 4 2 3" xfId="38709" xr:uid="{EE07FE86-55F0-4E91-9D9C-0FF416700B00}"/>
    <cellStyle name="Currency 5 7 4 3" xfId="22274" xr:uid="{65833F70-F14D-431D-9DFC-E02BD89443C9}"/>
    <cellStyle name="Currency 5 7 4 3 2" xfId="43943" xr:uid="{240C5C51-1A7F-4931-828E-5E9F2927A65E}"/>
    <cellStyle name="Currency 5 7 4 4" xfId="33477" xr:uid="{534B35D5-3278-4F9B-B4C4-597C33674C80}"/>
    <cellStyle name="Currency 5 7 5" xfId="14047" xr:uid="{E366F422-D196-48A9-B050-F0AD22F8E163}"/>
    <cellStyle name="Currency 5 7 5 2" xfId="19279" xr:uid="{0381D93A-A70B-4A51-B477-03D01EF16F88}"/>
    <cellStyle name="Currency 5 7 5 2 2" xfId="29745" xr:uid="{550074C5-CCDF-4DE4-AA6B-9503412C2CFC}"/>
    <cellStyle name="Currency 5 7 5 2 2 2" xfId="51414" xr:uid="{DAC47F62-1C00-4B25-AEB2-A99D264641C5}"/>
    <cellStyle name="Currency 5 7 5 2 3" xfId="40948" xr:uid="{5361B6B7-733E-426F-A9DE-041CC6204705}"/>
    <cellStyle name="Currency 5 7 5 3" xfId="24513" xr:uid="{1A7EB9FE-18A9-4373-80A9-E138510D9B1D}"/>
    <cellStyle name="Currency 5 7 5 3 2" xfId="46182" xr:uid="{AAD16954-68D9-45B6-9627-46E585733909}"/>
    <cellStyle name="Currency 5 7 5 4" xfId="35716" xr:uid="{881BAD11-FE9B-4C97-AD41-CC2C433EE347}"/>
    <cellStyle name="Currency 5 7 6" xfId="14800" xr:uid="{65753F34-FAFC-40AD-BE33-274D9ACDB254}"/>
    <cellStyle name="Currency 5 7 6 2" xfId="25266" xr:uid="{F4BD4958-39BC-48F9-BA1D-193765A524E2}"/>
    <cellStyle name="Currency 5 7 6 2 2" xfId="46935" xr:uid="{692D95E5-A84D-4DDC-A090-DB1AE0DF2ED7}"/>
    <cellStyle name="Currency 5 7 6 3" xfId="36469" xr:uid="{6BBAE739-2D30-4029-A15C-8A57124B8C56}"/>
    <cellStyle name="Currency 5 7 7" xfId="20034" xr:uid="{B16EADF3-2E35-43EE-A3A8-7649CE82EE70}"/>
    <cellStyle name="Currency 5 7 7 2" xfId="41703" xr:uid="{6E7E257C-46A4-439E-9372-34C32CBD9634}"/>
    <cellStyle name="Currency 5 7 8" xfId="31237" xr:uid="{F85D8249-42B0-450A-8AE6-17DC742456F8}"/>
    <cellStyle name="Currency 5 8" xfId="13306" xr:uid="{259FD33B-BD86-4E7D-98F8-855AF1D08DE5}"/>
    <cellStyle name="Currency 5 8 2" xfId="18538" xr:uid="{E4B59526-B70D-41DC-B31E-B82822834AE1}"/>
    <cellStyle name="Currency 5 8 2 2" xfId="29004" xr:uid="{4B127219-1468-4E12-8E40-137C98C80615}"/>
    <cellStyle name="Currency 5 8 2 2 2" xfId="50673" xr:uid="{359CAE59-3EF4-4D41-B53E-545B69B0F600}"/>
    <cellStyle name="Currency 5 8 2 3" xfId="40207" xr:uid="{F7B114C6-49A4-4932-B4D7-5418C303CDBB}"/>
    <cellStyle name="Currency 5 8 3" xfId="23772" xr:uid="{097770A0-D0B8-429A-AEDC-0188CC5C82D0}"/>
    <cellStyle name="Currency 5 8 3 2" xfId="45441" xr:uid="{FAFF82D8-5F3F-4E72-A58A-F3A7F751E5C3}"/>
    <cellStyle name="Currency 5 8 4" xfId="34975" xr:uid="{9297FA29-D88D-45A5-A19A-A9C8CECE3082}"/>
    <cellStyle name="Currency 5 9" xfId="30495" xr:uid="{6A027363-943B-4B8D-A3D7-279A5D9AED88}"/>
    <cellStyle name="Currency 6" xfId="199" xr:uid="{00000000-0005-0000-0000-0000B9030000}"/>
    <cellStyle name="Currency 6 10" xfId="30498" xr:uid="{E6D531FD-5ACA-4345-ADCD-C5E7A93E0A13}"/>
    <cellStyle name="Currency 6 2" xfId="215" xr:uid="{00000000-0005-0000-0000-0000BA030000}"/>
    <cellStyle name="Currency 6 2 2" xfId="283" xr:uid="{00000000-0005-0000-0000-0000BB030000}"/>
    <cellStyle name="Currency 6 2 2 2" xfId="617" xr:uid="{00000000-0005-0000-0000-0000BC030000}"/>
    <cellStyle name="Currency 6 2 2 2 2" xfId="9371" xr:uid="{00000000-0005-0000-0000-0000BD030000}"/>
    <cellStyle name="Currency 6 2 2 2 2 2" xfId="10120" xr:uid="{4851467D-BDA7-43A6-B06C-E7859ECF67F2}"/>
    <cellStyle name="Currency 6 2 2 2 2 2 2" xfId="11629" xr:uid="{1F41762F-4E6F-426C-AB81-EF651B22286F}"/>
    <cellStyle name="Currency 6 2 2 2 2 2 2 2" xfId="13123" xr:uid="{3105E7C7-97FF-47C1-B3A6-144E9E0E834E}"/>
    <cellStyle name="Currency 6 2 2 2 2 2 2 2 2" xfId="18359" xr:uid="{4145060E-9091-4EDC-8C88-BC94D3F779D1}"/>
    <cellStyle name="Currency 6 2 2 2 2 2 2 2 2 2" xfId="28825" xr:uid="{DBA13AD2-88AD-4005-96BD-BD8CD6C0B362}"/>
    <cellStyle name="Currency 6 2 2 2 2 2 2 2 2 2 2" xfId="50494" xr:uid="{81FD5236-BEFC-492F-94DC-6DBE08CFC74F}"/>
    <cellStyle name="Currency 6 2 2 2 2 2 2 2 2 3" xfId="40028" xr:uid="{4716C0E1-1329-4DD1-BF83-985F97D7ACAF}"/>
    <cellStyle name="Currency 6 2 2 2 2 2 2 2 3" xfId="23593" xr:uid="{438EED22-D86A-4FC2-AD6F-CA773F5BC7E9}"/>
    <cellStyle name="Currency 6 2 2 2 2 2 2 2 3 2" xfId="45262" xr:uid="{D4897212-4156-4B33-A209-E4660D62684F}"/>
    <cellStyle name="Currency 6 2 2 2 2 2 2 2 4" xfId="34796" xr:uid="{CF57868A-9106-485B-B77D-731F76DEFB93}"/>
    <cellStyle name="Currency 6 2 2 2 2 2 2 3" xfId="16865" xr:uid="{52C866FB-E689-4ADA-A9E5-DD55A22DCD3D}"/>
    <cellStyle name="Currency 6 2 2 2 2 2 2 3 2" xfId="27331" xr:uid="{FFEAF23B-8251-48D5-9AB1-30022F0BEFAA}"/>
    <cellStyle name="Currency 6 2 2 2 2 2 2 3 2 2" xfId="49000" xr:uid="{8B4136F7-B4BE-4DEC-AA26-1B5D4BCFF578}"/>
    <cellStyle name="Currency 6 2 2 2 2 2 2 3 3" xfId="38534" xr:uid="{500902B0-BE02-49C0-966A-A350838A8A3A}"/>
    <cellStyle name="Currency 6 2 2 2 2 2 2 4" xfId="22099" xr:uid="{80688AFF-A662-43F3-9DEC-AB3F00B1867A}"/>
    <cellStyle name="Currency 6 2 2 2 2 2 2 4 2" xfId="43768" xr:uid="{C75307CB-0072-4CB9-91BE-3F3520D758B3}"/>
    <cellStyle name="Currency 6 2 2 2 2 2 2 5" xfId="33302" xr:uid="{01122284-5258-47B2-9C58-B2992A2B7E4A}"/>
    <cellStyle name="Currency 6 2 2 2 2 2 3" xfId="10882" xr:uid="{7FA2AE99-CB14-4E62-8213-AACD7401FEB4}"/>
    <cellStyle name="Currency 6 2 2 2 2 2 3 2" xfId="16118" xr:uid="{AF9AC54D-A3D6-4653-8FFD-8872F1B2950D}"/>
    <cellStyle name="Currency 6 2 2 2 2 2 3 2 2" xfId="26584" xr:uid="{722C7A0C-D716-4BFF-A521-9D24B379DCE4}"/>
    <cellStyle name="Currency 6 2 2 2 2 2 3 2 2 2" xfId="48253" xr:uid="{896C1AF7-A46C-45E3-994A-1812A375614C}"/>
    <cellStyle name="Currency 6 2 2 2 2 2 3 2 3" xfId="37787" xr:uid="{CC98118F-990F-4849-ACD6-92EFDA98B555}"/>
    <cellStyle name="Currency 6 2 2 2 2 2 3 3" xfId="21352" xr:uid="{C239CACF-AAD7-4B3C-83EF-3F066EF8D14F}"/>
    <cellStyle name="Currency 6 2 2 2 2 2 3 3 2" xfId="43021" xr:uid="{B8E3BFF8-28DF-45F7-9FF5-27910619CA2C}"/>
    <cellStyle name="Currency 6 2 2 2 2 2 3 4" xfId="32555" xr:uid="{08B68FC2-E789-40FC-8A02-4E0E9B042C13}"/>
    <cellStyle name="Currency 6 2 2 2 2 2 4" xfId="12376" xr:uid="{379D3CAD-A6C4-42D8-B704-A9220F9F791A}"/>
    <cellStyle name="Currency 6 2 2 2 2 2 4 2" xfId="17612" xr:uid="{387BB431-8340-4D2E-B536-4F147FB5CB30}"/>
    <cellStyle name="Currency 6 2 2 2 2 2 4 2 2" xfId="28078" xr:uid="{244CD654-9A55-4034-8D95-C1824D34E120}"/>
    <cellStyle name="Currency 6 2 2 2 2 2 4 2 2 2" xfId="49747" xr:uid="{82C8326D-E8A3-4D3C-9601-19D0CA1F95B7}"/>
    <cellStyle name="Currency 6 2 2 2 2 2 4 2 3" xfId="39281" xr:uid="{25D9D602-4F05-4F63-BB2F-E68C8ABEAF6E}"/>
    <cellStyle name="Currency 6 2 2 2 2 2 4 3" xfId="22846" xr:uid="{7E3436A1-7FC5-4139-B6BC-7AAB6E5C8B23}"/>
    <cellStyle name="Currency 6 2 2 2 2 2 4 3 2" xfId="44515" xr:uid="{F0B8626F-4E6F-4068-8DA1-F130CC1B0422}"/>
    <cellStyle name="Currency 6 2 2 2 2 2 4 4" xfId="34049" xr:uid="{67E94184-5A6B-4AF3-988B-F7C567EFA776}"/>
    <cellStyle name="Currency 6 2 2 2 2 2 5" xfId="14619" xr:uid="{9DE6356E-0917-41E7-A6DF-7A43F2B43684}"/>
    <cellStyle name="Currency 6 2 2 2 2 2 5 2" xfId="19851" xr:uid="{A06951C7-EB3A-4D43-B21A-C969D465D969}"/>
    <cellStyle name="Currency 6 2 2 2 2 2 5 2 2" xfId="30317" xr:uid="{EC4788B1-3F27-4951-A6D9-0A7E7FF3E6A3}"/>
    <cellStyle name="Currency 6 2 2 2 2 2 5 2 2 2" xfId="51986" xr:uid="{3025D400-4547-4062-B072-19F51A6893FE}"/>
    <cellStyle name="Currency 6 2 2 2 2 2 5 2 3" xfId="41520" xr:uid="{E4439C6D-953A-447F-B00F-11880CD5B393}"/>
    <cellStyle name="Currency 6 2 2 2 2 2 5 3" xfId="25085" xr:uid="{94648088-0732-4FD0-B50E-F656C68B31B8}"/>
    <cellStyle name="Currency 6 2 2 2 2 2 5 3 2" xfId="46754" xr:uid="{F6008872-C846-4B5A-A594-2AE9461A4A91}"/>
    <cellStyle name="Currency 6 2 2 2 2 2 5 4" xfId="36288" xr:uid="{BA3D2210-A6D8-47B7-BC79-0D81075117E7}"/>
    <cellStyle name="Currency 6 2 2 2 2 2 6" xfId="15372" xr:uid="{066CBB69-C0AF-484D-818E-6281F5A5C097}"/>
    <cellStyle name="Currency 6 2 2 2 2 2 6 2" xfId="25838" xr:uid="{CDDCDFA6-77BB-408A-B1A0-4452C7A266C5}"/>
    <cellStyle name="Currency 6 2 2 2 2 2 6 2 2" xfId="47507" xr:uid="{218B274D-CF4C-4D99-80E2-8E902F7277DE}"/>
    <cellStyle name="Currency 6 2 2 2 2 2 6 3" xfId="37041" xr:uid="{CDAC3F0B-A782-43AD-8B44-E6F16C86A0AC}"/>
    <cellStyle name="Currency 6 2 2 2 2 2 7" xfId="20606" xr:uid="{4F586FE9-53C2-4E97-A87E-D7A71D18D8BF}"/>
    <cellStyle name="Currency 6 2 2 2 2 2 7 2" xfId="42275" xr:uid="{1E052C8C-4DE6-46EB-A9D1-39EF58D3589D}"/>
    <cellStyle name="Currency 6 2 2 2 2 2 8" xfId="31809" xr:uid="{0583F6CD-8116-4AF4-B678-07C152D7C1FD}"/>
    <cellStyle name="Currency 6 2 2 2 2 3" xfId="13874" xr:uid="{C225507A-439A-4B33-8D0A-DA0A0EE297E5}"/>
    <cellStyle name="Currency 6 2 2 2 2 3 2" xfId="19106" xr:uid="{62662F15-E5BD-4D64-A928-3D51CB02399C}"/>
    <cellStyle name="Currency 6 2 2 2 2 3 2 2" xfId="29572" xr:uid="{D623D08D-D37F-421D-9AD4-47E3414386B2}"/>
    <cellStyle name="Currency 6 2 2 2 2 3 2 2 2" xfId="51241" xr:uid="{3B000887-9B45-4BDF-9D55-ED3AD7143E4C}"/>
    <cellStyle name="Currency 6 2 2 2 2 3 2 3" xfId="40775" xr:uid="{65F9926F-E8B6-432E-8155-F98B63325AEA}"/>
    <cellStyle name="Currency 6 2 2 2 2 3 3" xfId="24340" xr:uid="{7FF6C195-BD21-4CCA-8A86-7C5998851344}"/>
    <cellStyle name="Currency 6 2 2 2 2 3 3 2" xfId="46009" xr:uid="{68F576D2-3515-4179-AF7C-6E69DFC720DE}"/>
    <cellStyle name="Currency 6 2 2 2 2 3 4" xfId="35543" xr:uid="{F1405858-7CE9-494F-A6C9-81525C3AE4D4}"/>
    <cellStyle name="Currency 6 2 2 2 2 4" xfId="31064" xr:uid="{E09B27A6-D358-4A4F-A097-90EB90846864}"/>
    <cellStyle name="Currency 6 2 2 2 3" xfId="9746" xr:uid="{0918B016-7B4B-4792-90E6-34D292222025}"/>
    <cellStyle name="Currency 6 2 2 2 3 2" xfId="11255" xr:uid="{876903D3-B8D9-4BDA-9577-D109AEEB2A35}"/>
    <cellStyle name="Currency 6 2 2 2 3 2 2" xfId="12749" xr:uid="{F368209F-08BA-4323-B1B3-20BBF93AA4A5}"/>
    <cellStyle name="Currency 6 2 2 2 3 2 2 2" xfId="17985" xr:uid="{557CB115-7286-44F6-B42D-6AC9A94321E3}"/>
    <cellStyle name="Currency 6 2 2 2 3 2 2 2 2" xfId="28451" xr:uid="{CE8C265D-1F6D-4AFA-9257-2C515D09C831}"/>
    <cellStyle name="Currency 6 2 2 2 3 2 2 2 2 2" xfId="50120" xr:uid="{0F2995F3-F1F9-4FA9-9481-8C5A80C5CDE2}"/>
    <cellStyle name="Currency 6 2 2 2 3 2 2 2 3" xfId="39654" xr:uid="{8DCAC92F-D88C-47A4-8E89-BB9EEA89F911}"/>
    <cellStyle name="Currency 6 2 2 2 3 2 2 3" xfId="23219" xr:uid="{7C91D612-78AC-41F2-93D8-1FA5A2D60924}"/>
    <cellStyle name="Currency 6 2 2 2 3 2 2 3 2" xfId="44888" xr:uid="{82E23F4A-D3AA-4620-95E7-E36876B5D371}"/>
    <cellStyle name="Currency 6 2 2 2 3 2 2 4" xfId="34422" xr:uid="{5E5C257F-7215-4751-8326-B60C4552746E}"/>
    <cellStyle name="Currency 6 2 2 2 3 2 3" xfId="16491" xr:uid="{6AD40306-0141-46C4-9B7B-E71679152A45}"/>
    <cellStyle name="Currency 6 2 2 2 3 2 3 2" xfId="26957" xr:uid="{A02A5D07-8655-47C8-AB8F-B228F70ADB8A}"/>
    <cellStyle name="Currency 6 2 2 2 3 2 3 2 2" xfId="48626" xr:uid="{AFDA734B-23DD-4239-B97D-6744F76F6C3F}"/>
    <cellStyle name="Currency 6 2 2 2 3 2 3 3" xfId="38160" xr:uid="{9984A784-BCC3-4B75-9E07-EE34685BB59A}"/>
    <cellStyle name="Currency 6 2 2 2 3 2 4" xfId="21725" xr:uid="{1608448B-D20F-4F33-8E0F-ED1B24174E9A}"/>
    <cellStyle name="Currency 6 2 2 2 3 2 4 2" xfId="43394" xr:uid="{8FEB9770-BACC-49BE-892C-8583A7DAB17E}"/>
    <cellStyle name="Currency 6 2 2 2 3 2 5" xfId="32928" xr:uid="{0F4BEC77-78AD-4876-9652-A0D658C5F40F}"/>
    <cellStyle name="Currency 6 2 2 2 3 3" xfId="10508" xr:uid="{ED76B2D0-4100-42B3-B5BA-A699DF88A2F2}"/>
    <cellStyle name="Currency 6 2 2 2 3 3 2" xfId="15744" xr:uid="{C9F22816-50F6-49EC-8E35-757DCC9F1114}"/>
    <cellStyle name="Currency 6 2 2 2 3 3 2 2" xfId="26210" xr:uid="{8363AED6-B285-4AF5-86DF-0D2A121D4865}"/>
    <cellStyle name="Currency 6 2 2 2 3 3 2 2 2" xfId="47879" xr:uid="{31A1EA44-2886-4C9D-8CDD-9A617409836B}"/>
    <cellStyle name="Currency 6 2 2 2 3 3 2 3" xfId="37413" xr:uid="{067E29C4-DA90-4A0E-AE58-100B987D66E2}"/>
    <cellStyle name="Currency 6 2 2 2 3 3 3" xfId="20978" xr:uid="{F65503E8-6131-4289-AD11-82869022ACFA}"/>
    <cellStyle name="Currency 6 2 2 2 3 3 3 2" xfId="42647" xr:uid="{56D0B6C4-B176-4CA8-B832-470ADD48C3B2}"/>
    <cellStyle name="Currency 6 2 2 2 3 3 4" xfId="32181" xr:uid="{40EED34A-B251-4F4D-8145-67550F29904A}"/>
    <cellStyle name="Currency 6 2 2 2 3 4" xfId="12002" xr:uid="{49538088-CDCB-4281-B7D1-F9C0FBE782E8}"/>
    <cellStyle name="Currency 6 2 2 2 3 4 2" xfId="17238" xr:uid="{82446278-2967-457F-A475-C5D5E38C3721}"/>
    <cellStyle name="Currency 6 2 2 2 3 4 2 2" xfId="27704" xr:uid="{6A0B2CDA-9E1D-4312-941A-862A175349CB}"/>
    <cellStyle name="Currency 6 2 2 2 3 4 2 2 2" xfId="49373" xr:uid="{1C0D6AFC-6DF1-4E8C-AAA8-D6912300874B}"/>
    <cellStyle name="Currency 6 2 2 2 3 4 2 3" xfId="38907" xr:uid="{58CB00C9-9717-4086-838A-79560D6306CF}"/>
    <cellStyle name="Currency 6 2 2 2 3 4 3" xfId="22472" xr:uid="{9D67962D-7166-474A-8BDB-456B5C8C2181}"/>
    <cellStyle name="Currency 6 2 2 2 3 4 3 2" xfId="44141" xr:uid="{A3F2DE64-57CF-4E19-A9E5-16C5E09DAA8F}"/>
    <cellStyle name="Currency 6 2 2 2 3 4 4" xfId="33675" xr:uid="{87A42450-9081-400D-9A46-D3AF18A2C9F7}"/>
    <cellStyle name="Currency 6 2 2 2 3 5" xfId="14245" xr:uid="{F793DDA0-6E78-4F97-9678-FE5E2277FA38}"/>
    <cellStyle name="Currency 6 2 2 2 3 5 2" xfId="19477" xr:uid="{9D8F63CD-F91C-49BA-88F9-D2A2AF59CC3E}"/>
    <cellStyle name="Currency 6 2 2 2 3 5 2 2" xfId="29943" xr:uid="{CEAF1B21-5E58-4296-94BC-67533FC31E1D}"/>
    <cellStyle name="Currency 6 2 2 2 3 5 2 2 2" xfId="51612" xr:uid="{F037E02B-C675-4A1F-9CD5-6F82374233D6}"/>
    <cellStyle name="Currency 6 2 2 2 3 5 2 3" xfId="41146" xr:uid="{E1C056FE-5B90-420A-AF7F-2E7F222EA1C5}"/>
    <cellStyle name="Currency 6 2 2 2 3 5 3" xfId="24711" xr:uid="{338209A3-8FDF-4362-95D7-1533BA770196}"/>
    <cellStyle name="Currency 6 2 2 2 3 5 3 2" xfId="46380" xr:uid="{EE79C503-EBCC-4F2B-B3B9-E94B5814D67B}"/>
    <cellStyle name="Currency 6 2 2 2 3 5 4" xfId="35914" xr:uid="{CF1F4D33-B32B-4EF9-A7BA-512B5F8DA791}"/>
    <cellStyle name="Currency 6 2 2 2 3 6" xfId="14998" xr:uid="{5DA95191-1912-47A2-912E-DCD10E1F2508}"/>
    <cellStyle name="Currency 6 2 2 2 3 6 2" xfId="25464" xr:uid="{BB1446C1-68DE-4D86-9897-379174C104F0}"/>
    <cellStyle name="Currency 6 2 2 2 3 6 2 2" xfId="47133" xr:uid="{3AAB1422-47A1-4DB1-94DE-87E4929E4A7B}"/>
    <cellStyle name="Currency 6 2 2 2 3 6 3" xfId="36667" xr:uid="{860AE5E2-91FB-44D3-BFE3-633C0C4F65B9}"/>
    <cellStyle name="Currency 6 2 2 2 3 7" xfId="20232" xr:uid="{6E342159-6E9F-4409-A59F-8068FBC71E62}"/>
    <cellStyle name="Currency 6 2 2 2 3 7 2" xfId="41901" xr:uid="{F7F359A4-9B43-4893-BC4D-76E415AB16F9}"/>
    <cellStyle name="Currency 6 2 2 2 3 8" xfId="31435" xr:uid="{40331B2E-A545-49E1-BE83-A1F1C9A61BC8}"/>
    <cellStyle name="Currency 6 2 2 2 4" xfId="13503" xr:uid="{2D8FFBCA-C931-48D4-90F1-6B14EAE7486A}"/>
    <cellStyle name="Currency 6 2 2 2 4 2" xfId="18735" xr:uid="{EFF6E82C-14A1-4F38-81D6-781814F0DC43}"/>
    <cellStyle name="Currency 6 2 2 2 4 2 2" xfId="29201" xr:uid="{FE6DC2C8-B9C7-44F5-8738-76AF6ACCE467}"/>
    <cellStyle name="Currency 6 2 2 2 4 2 2 2" xfId="50870" xr:uid="{5A4D7A17-C8B9-4C4B-A05C-C53BEBDE6997}"/>
    <cellStyle name="Currency 6 2 2 2 4 2 3" xfId="40404" xr:uid="{E4B153DB-C404-4585-BA7B-FC625552873E}"/>
    <cellStyle name="Currency 6 2 2 2 4 3" xfId="23969" xr:uid="{336EF5F3-6835-4EC4-BAC8-A8344E00F5E0}"/>
    <cellStyle name="Currency 6 2 2 2 4 3 2" xfId="45638" xr:uid="{EBFDEB70-1227-406F-976C-2A5548B477DB}"/>
    <cellStyle name="Currency 6 2 2 2 4 4" xfId="35172" xr:uid="{0286E9D7-4386-495C-8F20-FCEF689CE8FC}"/>
    <cellStyle name="Currency 6 2 2 2 5" xfId="30693" xr:uid="{D3F74B2A-DA10-4643-903B-D721AE2EE193}"/>
    <cellStyle name="Currency 6 2 2 3" xfId="9185" xr:uid="{00000000-0005-0000-0000-0000BE030000}"/>
    <cellStyle name="Currency 6 2 2 3 2" xfId="9934" xr:uid="{B0AD0A6A-B3CC-4305-B0E2-5CF302D0BBF3}"/>
    <cellStyle name="Currency 6 2 2 3 2 2" xfId="11443" xr:uid="{6DB4E325-04BD-46C1-A28F-010B1326D22C}"/>
    <cellStyle name="Currency 6 2 2 3 2 2 2" xfId="12937" xr:uid="{BCC600DC-36A8-4E6B-AC04-F2C7D9F7CE45}"/>
    <cellStyle name="Currency 6 2 2 3 2 2 2 2" xfId="18173" xr:uid="{089F6423-DAAC-4E14-9764-567590D2D42F}"/>
    <cellStyle name="Currency 6 2 2 3 2 2 2 2 2" xfId="28639" xr:uid="{D9662DA6-34F4-4148-979C-9BE83BC7A43A}"/>
    <cellStyle name="Currency 6 2 2 3 2 2 2 2 2 2" xfId="50308" xr:uid="{4F0214EB-BD67-495A-91EF-0E5AE3FB42D5}"/>
    <cellStyle name="Currency 6 2 2 3 2 2 2 2 3" xfId="39842" xr:uid="{E049871C-688C-425F-B15C-0F34C70282C6}"/>
    <cellStyle name="Currency 6 2 2 3 2 2 2 3" xfId="23407" xr:uid="{B9318C08-4567-4DF6-B5F3-965C933001F6}"/>
    <cellStyle name="Currency 6 2 2 3 2 2 2 3 2" xfId="45076" xr:uid="{E6447E41-F7F3-46B1-AFFF-5F605CB12230}"/>
    <cellStyle name="Currency 6 2 2 3 2 2 2 4" xfId="34610" xr:uid="{60776BA4-1D6A-48BF-9E40-C3F24B31D370}"/>
    <cellStyle name="Currency 6 2 2 3 2 2 3" xfId="16679" xr:uid="{E61E655A-6432-46BC-A66A-B7915A7F6A2E}"/>
    <cellStyle name="Currency 6 2 2 3 2 2 3 2" xfId="27145" xr:uid="{6DDF9266-6448-4E55-BD6E-8C922463912B}"/>
    <cellStyle name="Currency 6 2 2 3 2 2 3 2 2" xfId="48814" xr:uid="{10E7CDC9-816D-40CD-A0A6-23A978D2A77E}"/>
    <cellStyle name="Currency 6 2 2 3 2 2 3 3" xfId="38348" xr:uid="{D8A8784B-DE90-4FB4-A615-2E8404A6300C}"/>
    <cellStyle name="Currency 6 2 2 3 2 2 4" xfId="21913" xr:uid="{0B43AA1A-34B0-4449-A2C5-43ADE14BF6F9}"/>
    <cellStyle name="Currency 6 2 2 3 2 2 4 2" xfId="43582" xr:uid="{284CB2C8-68EB-4454-8543-37F9FA4D98B9}"/>
    <cellStyle name="Currency 6 2 2 3 2 2 5" xfId="33116" xr:uid="{C1F053E0-F228-45B5-87C3-DBEBB33D5909}"/>
    <cellStyle name="Currency 6 2 2 3 2 3" xfId="10696" xr:uid="{05A6FEC7-4316-4A09-BF51-4044D284B4C7}"/>
    <cellStyle name="Currency 6 2 2 3 2 3 2" xfId="15932" xr:uid="{8ACF8C78-3629-4585-9A3C-62CCC3634F61}"/>
    <cellStyle name="Currency 6 2 2 3 2 3 2 2" xfId="26398" xr:uid="{E9036AEB-3B9D-4FEF-B9DA-390032DD6005}"/>
    <cellStyle name="Currency 6 2 2 3 2 3 2 2 2" xfId="48067" xr:uid="{E1F70718-08B2-42AC-87C0-E5A9A817AA56}"/>
    <cellStyle name="Currency 6 2 2 3 2 3 2 3" xfId="37601" xr:uid="{A0770F14-1DF7-48A0-BD86-2F340F5E6805}"/>
    <cellStyle name="Currency 6 2 2 3 2 3 3" xfId="21166" xr:uid="{DC15636A-096A-4CDE-B8FE-6B04904DAB30}"/>
    <cellStyle name="Currency 6 2 2 3 2 3 3 2" xfId="42835" xr:uid="{E7CBF31F-C83D-4E99-BFF5-459912EB15A7}"/>
    <cellStyle name="Currency 6 2 2 3 2 3 4" xfId="32369" xr:uid="{430A2742-26B0-4FEC-AD0C-103574A49B54}"/>
    <cellStyle name="Currency 6 2 2 3 2 4" xfId="12190" xr:uid="{2BF3A6FC-E2A8-4E80-9CD9-4EC6EFA07E32}"/>
    <cellStyle name="Currency 6 2 2 3 2 4 2" xfId="17426" xr:uid="{75BE13A3-40C3-41D2-A68F-CB58E56EAE56}"/>
    <cellStyle name="Currency 6 2 2 3 2 4 2 2" xfId="27892" xr:uid="{A6D87219-91A9-46D6-B488-00079EDFB910}"/>
    <cellStyle name="Currency 6 2 2 3 2 4 2 2 2" xfId="49561" xr:uid="{F8D5B7F4-E272-44F4-9241-8CA03703F064}"/>
    <cellStyle name="Currency 6 2 2 3 2 4 2 3" xfId="39095" xr:uid="{897A323D-6180-45A0-A602-B7E8E8563A5D}"/>
    <cellStyle name="Currency 6 2 2 3 2 4 3" xfId="22660" xr:uid="{D8D278DB-5B8F-4F77-8759-F67C5D07B69C}"/>
    <cellStyle name="Currency 6 2 2 3 2 4 3 2" xfId="44329" xr:uid="{A6F7889B-B6D7-46FB-B2E2-DB40C5D959D2}"/>
    <cellStyle name="Currency 6 2 2 3 2 4 4" xfId="33863" xr:uid="{0EFD2DD8-8F89-46F8-8585-2FFAF49FB766}"/>
    <cellStyle name="Currency 6 2 2 3 2 5" xfId="14433" xr:uid="{74A6FD44-9AA8-4490-A40D-D2DD9C157C4D}"/>
    <cellStyle name="Currency 6 2 2 3 2 5 2" xfId="19665" xr:uid="{7A652749-366B-4367-9CE8-41B1B55485FA}"/>
    <cellStyle name="Currency 6 2 2 3 2 5 2 2" xfId="30131" xr:uid="{7580B712-3484-4580-BBC3-E7205B388E86}"/>
    <cellStyle name="Currency 6 2 2 3 2 5 2 2 2" xfId="51800" xr:uid="{343E78C2-05FA-43D3-98DC-2B645A4F34C2}"/>
    <cellStyle name="Currency 6 2 2 3 2 5 2 3" xfId="41334" xr:uid="{B0A44BBF-8342-42D8-90EA-2C262855D3FB}"/>
    <cellStyle name="Currency 6 2 2 3 2 5 3" xfId="24899" xr:uid="{5468EF0E-0B9E-4EE9-A247-CE10BB3769F4}"/>
    <cellStyle name="Currency 6 2 2 3 2 5 3 2" xfId="46568" xr:uid="{0023BC06-7559-4143-B7D4-20A3285D6A19}"/>
    <cellStyle name="Currency 6 2 2 3 2 5 4" xfId="36102" xr:uid="{F35B547F-0CD0-48EC-A083-FC208C74B2E8}"/>
    <cellStyle name="Currency 6 2 2 3 2 6" xfId="15186" xr:uid="{891ECBC8-E453-4A6D-A228-4637E915C55A}"/>
    <cellStyle name="Currency 6 2 2 3 2 6 2" xfId="25652" xr:uid="{7AB34EFE-B168-4393-83A4-9AA3D17DDE00}"/>
    <cellStyle name="Currency 6 2 2 3 2 6 2 2" xfId="47321" xr:uid="{5AC22FF6-6503-4F6B-9257-81743A0324EF}"/>
    <cellStyle name="Currency 6 2 2 3 2 6 3" xfId="36855" xr:uid="{BEEC84D5-92E4-4DC1-952F-B0C0EF1C7BAA}"/>
    <cellStyle name="Currency 6 2 2 3 2 7" xfId="20420" xr:uid="{34053DB3-A904-492D-AE8B-CB1079A61253}"/>
    <cellStyle name="Currency 6 2 2 3 2 7 2" xfId="42089" xr:uid="{09C649A9-54DD-4B36-959D-DEB462F06C68}"/>
    <cellStyle name="Currency 6 2 2 3 2 8" xfId="31623" xr:uid="{D18114A4-8BD3-4666-91AA-6797CEDABE38}"/>
    <cellStyle name="Currency 6 2 2 3 3" xfId="13688" xr:uid="{777B8F8C-6111-4481-ACB7-E79B1CBDCB3D}"/>
    <cellStyle name="Currency 6 2 2 3 3 2" xfId="18920" xr:uid="{6E77849E-1196-46FD-8167-3564081955DA}"/>
    <cellStyle name="Currency 6 2 2 3 3 2 2" xfId="29386" xr:uid="{1B8F1475-3B88-4A0C-86F9-0B0CEAF6FAF6}"/>
    <cellStyle name="Currency 6 2 2 3 3 2 2 2" xfId="51055" xr:uid="{3D3F30F2-0119-44A8-A79A-F209A016D958}"/>
    <cellStyle name="Currency 6 2 2 3 3 2 3" xfId="40589" xr:uid="{EC4FBC52-36C8-4390-9BAA-843421E1E792}"/>
    <cellStyle name="Currency 6 2 2 3 3 3" xfId="24154" xr:uid="{15AB8C83-667A-4522-97BE-DB882FC2BF62}"/>
    <cellStyle name="Currency 6 2 2 3 3 3 2" xfId="45823" xr:uid="{EF89559C-789E-4B80-A751-D06530DE4CB0}"/>
    <cellStyle name="Currency 6 2 2 3 3 4" xfId="35357" xr:uid="{4D84D018-FFAA-41E2-9952-97B59234B3B0}"/>
    <cellStyle name="Currency 6 2 2 3 4" xfId="30878" xr:uid="{7C3D89FB-8F18-4835-8860-B261EC92EA80}"/>
    <cellStyle name="Currency 6 2 2 4" xfId="9560" xr:uid="{106CE387-FBF2-4CCC-B771-CB4E59306B04}"/>
    <cellStyle name="Currency 6 2 2 4 2" xfId="11069" xr:uid="{FCB27B48-A1F8-455A-9530-A72DE3FFEA9D}"/>
    <cellStyle name="Currency 6 2 2 4 2 2" xfId="12563" xr:uid="{8762997E-386D-40B2-A066-9FFCE0E9F604}"/>
    <cellStyle name="Currency 6 2 2 4 2 2 2" xfId="17799" xr:uid="{0188B5A0-3C0E-4E62-AA41-0C35F7107CA7}"/>
    <cellStyle name="Currency 6 2 2 4 2 2 2 2" xfId="28265" xr:uid="{41EE755A-55FF-4A96-876B-E86F14C7D738}"/>
    <cellStyle name="Currency 6 2 2 4 2 2 2 2 2" xfId="49934" xr:uid="{FBD9EA14-88D7-40F5-8945-3B70869FB35D}"/>
    <cellStyle name="Currency 6 2 2 4 2 2 2 3" xfId="39468" xr:uid="{233B494C-FACD-4C03-A04B-523338F7E919}"/>
    <cellStyle name="Currency 6 2 2 4 2 2 3" xfId="23033" xr:uid="{6DBE8897-D7B8-4C9C-BD12-BCA7821A775F}"/>
    <cellStyle name="Currency 6 2 2 4 2 2 3 2" xfId="44702" xr:uid="{1C30D379-9EF5-4886-86C1-8F2C96FF2505}"/>
    <cellStyle name="Currency 6 2 2 4 2 2 4" xfId="34236" xr:uid="{CFF11D67-EEEC-4A94-A73B-5F31416FC3A6}"/>
    <cellStyle name="Currency 6 2 2 4 2 3" xfId="16305" xr:uid="{41DB8C83-C2EA-4BC3-9C1C-79A6DAA882BF}"/>
    <cellStyle name="Currency 6 2 2 4 2 3 2" xfId="26771" xr:uid="{280EBD0E-AA36-42AD-9C7D-9AFFF7CF8AB1}"/>
    <cellStyle name="Currency 6 2 2 4 2 3 2 2" xfId="48440" xr:uid="{AA7C8A0E-11E0-468C-A28A-E4C276BA276E}"/>
    <cellStyle name="Currency 6 2 2 4 2 3 3" xfId="37974" xr:uid="{267E3A68-86FD-4EAF-9547-AE092B4E1B99}"/>
    <cellStyle name="Currency 6 2 2 4 2 4" xfId="21539" xr:uid="{A215106A-0485-4BB9-AB96-395CA92ED362}"/>
    <cellStyle name="Currency 6 2 2 4 2 4 2" xfId="43208" xr:uid="{DE4A0853-6F35-4C24-991B-358B5C8D177F}"/>
    <cellStyle name="Currency 6 2 2 4 2 5" xfId="32742" xr:uid="{A72C685C-7385-44E9-A7AE-C1A5865A5452}"/>
    <cellStyle name="Currency 6 2 2 4 3" xfId="10322" xr:uid="{127DF6F8-9C39-4586-8AFF-A54FEA489E56}"/>
    <cellStyle name="Currency 6 2 2 4 3 2" xfId="15558" xr:uid="{430C6179-9D07-4E59-BA08-3E47E2EDDD9F}"/>
    <cellStyle name="Currency 6 2 2 4 3 2 2" xfId="26024" xr:uid="{DCD9580C-6436-47D4-BE7D-F782A102789F}"/>
    <cellStyle name="Currency 6 2 2 4 3 2 2 2" xfId="47693" xr:uid="{4B4684E8-F07C-49A0-B046-222BF18CACF2}"/>
    <cellStyle name="Currency 6 2 2 4 3 2 3" xfId="37227" xr:uid="{4C05B96B-EA8D-4741-A41E-5C65AC11D041}"/>
    <cellStyle name="Currency 6 2 2 4 3 3" xfId="20792" xr:uid="{253088C2-1752-4FA4-8551-838BE887634A}"/>
    <cellStyle name="Currency 6 2 2 4 3 3 2" xfId="42461" xr:uid="{71EB2A1E-E1D1-4B22-ABCB-18B53437C93E}"/>
    <cellStyle name="Currency 6 2 2 4 3 4" xfId="31995" xr:uid="{CD217F80-8254-4238-81A5-2A327CF4B450}"/>
    <cellStyle name="Currency 6 2 2 4 4" xfId="11816" xr:uid="{F6AA12C6-2D2A-4332-9379-F5978C0965B9}"/>
    <cellStyle name="Currency 6 2 2 4 4 2" xfId="17052" xr:uid="{EC0DFE9B-97D1-4EA1-A2D2-CD76D3B2E9D5}"/>
    <cellStyle name="Currency 6 2 2 4 4 2 2" xfId="27518" xr:uid="{91DE0C19-738A-41AE-B0C4-02B891D0CEDE}"/>
    <cellStyle name="Currency 6 2 2 4 4 2 2 2" xfId="49187" xr:uid="{52B23AAD-797A-46E9-908D-7524DEB3B233}"/>
    <cellStyle name="Currency 6 2 2 4 4 2 3" xfId="38721" xr:uid="{93191292-D33F-4225-8B3D-2068DD96FBE0}"/>
    <cellStyle name="Currency 6 2 2 4 4 3" xfId="22286" xr:uid="{EF120B4F-8904-427D-B247-7C2B173D6026}"/>
    <cellStyle name="Currency 6 2 2 4 4 3 2" xfId="43955" xr:uid="{A41E4C6B-EDF7-4268-9E09-AE8FE65791C1}"/>
    <cellStyle name="Currency 6 2 2 4 4 4" xfId="33489" xr:uid="{C668AB12-9AE6-4B5D-AF34-FE6B743ECE8C}"/>
    <cellStyle name="Currency 6 2 2 4 5" xfId="14059" xr:uid="{D23BC740-811A-4CEB-A36F-8FE758CCB9C1}"/>
    <cellStyle name="Currency 6 2 2 4 5 2" xfId="19291" xr:uid="{580185C8-B780-4EE8-9AE1-8A87EF415A91}"/>
    <cellStyle name="Currency 6 2 2 4 5 2 2" xfId="29757" xr:uid="{792A4C49-D5BC-4B24-AA0C-BD450877BFE8}"/>
    <cellStyle name="Currency 6 2 2 4 5 2 2 2" xfId="51426" xr:uid="{35C97C93-FB00-4DD3-8AF3-2CD328E23961}"/>
    <cellStyle name="Currency 6 2 2 4 5 2 3" xfId="40960" xr:uid="{E9841FC6-FA6C-4598-A7B1-9C265BD81B1E}"/>
    <cellStyle name="Currency 6 2 2 4 5 3" xfId="24525" xr:uid="{6FD5B851-B9A2-4693-833D-B020FA720BED}"/>
    <cellStyle name="Currency 6 2 2 4 5 3 2" xfId="46194" xr:uid="{920D679E-8E9C-4152-B714-89643F2E6814}"/>
    <cellStyle name="Currency 6 2 2 4 5 4" xfId="35728" xr:uid="{2D2774D1-06BA-4A82-B06F-66B44F968078}"/>
    <cellStyle name="Currency 6 2 2 4 6" xfId="14812" xr:uid="{FED0D182-B1F4-4685-86ED-96EC4E9C7C8A}"/>
    <cellStyle name="Currency 6 2 2 4 6 2" xfId="25278" xr:uid="{044E0FC2-8C50-4BCE-8371-E65271781CE1}"/>
    <cellStyle name="Currency 6 2 2 4 6 2 2" xfId="46947" xr:uid="{A99D92C1-02D2-4323-92C5-BE853F1D6E30}"/>
    <cellStyle name="Currency 6 2 2 4 6 3" xfId="36481" xr:uid="{251A8950-C430-488F-9670-A2AD2EFC9C44}"/>
    <cellStyle name="Currency 6 2 2 4 7" xfId="20046" xr:uid="{219C52FA-BF1B-4C48-B402-CFC4476BED60}"/>
    <cellStyle name="Currency 6 2 2 4 7 2" xfId="41715" xr:uid="{D3E0954F-DC71-4AA7-A112-0B59F2B4ADAD}"/>
    <cellStyle name="Currency 6 2 2 4 8" xfId="31249" xr:uid="{DF2F3F30-5A1E-4A21-B39B-A478CD0E617F}"/>
    <cellStyle name="Currency 6 2 2 5" xfId="13317" xr:uid="{56D72D12-337C-4D43-B8F5-1A83B7C2CD1E}"/>
    <cellStyle name="Currency 6 2 2 5 2" xfId="18549" xr:uid="{37981B73-18C4-49EB-8260-EB094205293B}"/>
    <cellStyle name="Currency 6 2 2 5 2 2" xfId="29015" xr:uid="{94FD45F7-7103-455C-9E15-2C8B4A430FEB}"/>
    <cellStyle name="Currency 6 2 2 5 2 2 2" xfId="50684" xr:uid="{C1C1D3D7-11EF-4C38-8EA1-177904AB0C9A}"/>
    <cellStyle name="Currency 6 2 2 5 2 3" xfId="40218" xr:uid="{C9B73E72-28D8-45AD-8EA8-DAC76FAD090C}"/>
    <cellStyle name="Currency 6 2 2 5 3" xfId="23783" xr:uid="{5966594D-5B94-4CD9-83A3-7A4E608F61F9}"/>
    <cellStyle name="Currency 6 2 2 5 3 2" xfId="45452" xr:uid="{57D7565A-A21C-4A37-ABFE-F9B259AD9B5B}"/>
    <cellStyle name="Currency 6 2 2 5 4" xfId="34986" xr:uid="{B4FA77B5-09AC-47DA-919C-17E6E1C07099}"/>
    <cellStyle name="Currency 6 2 2 6" xfId="30507" xr:uid="{FAC87A47-D6A3-45ED-A12D-46E0E27BEFD5}"/>
    <cellStyle name="Currency 6 2 3" xfId="360" xr:uid="{00000000-0005-0000-0000-0000BF030000}"/>
    <cellStyle name="Currency 6 2 3 2" xfId="618" xr:uid="{00000000-0005-0000-0000-0000C0030000}"/>
    <cellStyle name="Currency 6 2 3 2 2" xfId="9372" xr:uid="{00000000-0005-0000-0000-0000C1030000}"/>
    <cellStyle name="Currency 6 2 3 2 2 2" xfId="10121" xr:uid="{1CF0AE1F-5D58-488D-9728-ABB8343C5A6F}"/>
    <cellStyle name="Currency 6 2 3 2 2 2 2" xfId="11630" xr:uid="{B92DF5FA-C72E-4AF4-9E4D-DC0B105A03C9}"/>
    <cellStyle name="Currency 6 2 3 2 2 2 2 2" xfId="13124" xr:uid="{756CB1E5-855B-48C1-BFFC-F22B1CE8CE22}"/>
    <cellStyle name="Currency 6 2 3 2 2 2 2 2 2" xfId="18360" xr:uid="{7152F73F-D168-4C19-92B2-38BB0B02121B}"/>
    <cellStyle name="Currency 6 2 3 2 2 2 2 2 2 2" xfId="28826" xr:uid="{C05DB9F8-6CA5-42B1-A021-BB43CA21B362}"/>
    <cellStyle name="Currency 6 2 3 2 2 2 2 2 2 2 2" xfId="50495" xr:uid="{034FA8AC-80E6-47A0-B234-F230779FD0AB}"/>
    <cellStyle name="Currency 6 2 3 2 2 2 2 2 2 3" xfId="40029" xr:uid="{DBC19401-5846-47EB-BF78-F2CEA535141B}"/>
    <cellStyle name="Currency 6 2 3 2 2 2 2 2 3" xfId="23594" xr:uid="{9712BF23-9E65-4DF6-AA80-277910F79DAC}"/>
    <cellStyle name="Currency 6 2 3 2 2 2 2 2 3 2" xfId="45263" xr:uid="{B0AEAE47-1267-4500-B301-B96F70FE4A3D}"/>
    <cellStyle name="Currency 6 2 3 2 2 2 2 2 4" xfId="34797" xr:uid="{429BF049-D316-4B3A-827D-34218C0ED71F}"/>
    <cellStyle name="Currency 6 2 3 2 2 2 2 3" xfId="16866" xr:uid="{D10DB998-05A1-4D57-A44A-8B25C4C6ED0B}"/>
    <cellStyle name="Currency 6 2 3 2 2 2 2 3 2" xfId="27332" xr:uid="{48B62D4D-2831-4BEF-933F-7A81E9B9FEC6}"/>
    <cellStyle name="Currency 6 2 3 2 2 2 2 3 2 2" xfId="49001" xr:uid="{22DC0EBC-979D-4FCC-B714-6AFE8C2E10BA}"/>
    <cellStyle name="Currency 6 2 3 2 2 2 2 3 3" xfId="38535" xr:uid="{51A8EE09-B3CD-4059-BFB7-0C8213F52285}"/>
    <cellStyle name="Currency 6 2 3 2 2 2 2 4" xfId="22100" xr:uid="{F30CB12C-F71A-491B-B9D6-67E65C527E2E}"/>
    <cellStyle name="Currency 6 2 3 2 2 2 2 4 2" xfId="43769" xr:uid="{CD802A80-4952-410A-A464-418358987F09}"/>
    <cellStyle name="Currency 6 2 3 2 2 2 2 5" xfId="33303" xr:uid="{3384DAFD-7E09-4364-B4BE-D2F2CCFB7C54}"/>
    <cellStyle name="Currency 6 2 3 2 2 2 3" xfId="10883" xr:uid="{49A15F90-0CCA-4C21-80DC-A120A905DD27}"/>
    <cellStyle name="Currency 6 2 3 2 2 2 3 2" xfId="16119" xr:uid="{E22CBE75-87A4-4331-9D96-BDD3572594D2}"/>
    <cellStyle name="Currency 6 2 3 2 2 2 3 2 2" xfId="26585" xr:uid="{EA572689-2C8A-497B-AFFF-B23886ECC116}"/>
    <cellStyle name="Currency 6 2 3 2 2 2 3 2 2 2" xfId="48254" xr:uid="{20CBF12B-1454-474E-8401-659A22055E51}"/>
    <cellStyle name="Currency 6 2 3 2 2 2 3 2 3" xfId="37788" xr:uid="{3AB5BD85-DFC7-4E1A-8543-A679C835E11F}"/>
    <cellStyle name="Currency 6 2 3 2 2 2 3 3" xfId="21353" xr:uid="{92807E37-7C50-44F2-A89F-10F549392A95}"/>
    <cellStyle name="Currency 6 2 3 2 2 2 3 3 2" xfId="43022" xr:uid="{F2E56944-6249-4217-A176-2770B3A3BD9D}"/>
    <cellStyle name="Currency 6 2 3 2 2 2 3 4" xfId="32556" xr:uid="{39EC05AC-C627-4E7C-8F8A-A9C2CE7F96DD}"/>
    <cellStyle name="Currency 6 2 3 2 2 2 4" xfId="12377" xr:uid="{20D4418B-4104-4ADE-A273-0164E568A94D}"/>
    <cellStyle name="Currency 6 2 3 2 2 2 4 2" xfId="17613" xr:uid="{5FF42B08-EB3F-43C9-96B7-CE9D251DB55D}"/>
    <cellStyle name="Currency 6 2 3 2 2 2 4 2 2" xfId="28079" xr:uid="{28C674AB-1416-47A0-986F-50FAAD488E97}"/>
    <cellStyle name="Currency 6 2 3 2 2 2 4 2 2 2" xfId="49748" xr:uid="{8CE49264-046D-4E41-AD7C-87AA73391912}"/>
    <cellStyle name="Currency 6 2 3 2 2 2 4 2 3" xfId="39282" xr:uid="{EF08702F-E76D-4E61-AA78-791C0554B0B9}"/>
    <cellStyle name="Currency 6 2 3 2 2 2 4 3" xfId="22847" xr:uid="{F2B41A55-A89A-4F39-9A6F-CEBD396ADF4C}"/>
    <cellStyle name="Currency 6 2 3 2 2 2 4 3 2" xfId="44516" xr:uid="{155C325F-F181-4868-92FD-E8A6C0B4E572}"/>
    <cellStyle name="Currency 6 2 3 2 2 2 4 4" xfId="34050" xr:uid="{6B95DBD5-11E9-4F4D-BAC9-D2DA18959B88}"/>
    <cellStyle name="Currency 6 2 3 2 2 2 5" xfId="14620" xr:uid="{B299BB78-F8F2-4B9C-9CEF-1E014892B17E}"/>
    <cellStyle name="Currency 6 2 3 2 2 2 5 2" xfId="19852" xr:uid="{9FB09FB4-D150-4370-B74D-1226727C2458}"/>
    <cellStyle name="Currency 6 2 3 2 2 2 5 2 2" xfId="30318" xr:uid="{3CF11013-5CB8-458D-9ADC-611305E2F61F}"/>
    <cellStyle name="Currency 6 2 3 2 2 2 5 2 2 2" xfId="51987" xr:uid="{135DB5ED-C864-4F6B-8FC7-FB287A1CC491}"/>
    <cellStyle name="Currency 6 2 3 2 2 2 5 2 3" xfId="41521" xr:uid="{236BFA5D-C2BE-4934-8C91-343A3633DB6D}"/>
    <cellStyle name="Currency 6 2 3 2 2 2 5 3" xfId="25086" xr:uid="{66B6046A-DFB1-4C5D-97AB-083F24DC620D}"/>
    <cellStyle name="Currency 6 2 3 2 2 2 5 3 2" xfId="46755" xr:uid="{00FC6CAF-A24C-4359-85F9-C3F112A1FA16}"/>
    <cellStyle name="Currency 6 2 3 2 2 2 5 4" xfId="36289" xr:uid="{DE7CA88B-A3A8-43C6-BDAB-80A84F5BBA8B}"/>
    <cellStyle name="Currency 6 2 3 2 2 2 6" xfId="15373" xr:uid="{92611816-F222-4424-9B32-0BDF22C8E46A}"/>
    <cellStyle name="Currency 6 2 3 2 2 2 6 2" xfId="25839" xr:uid="{D4B5DDA4-AB02-4BCD-99E4-13AD30570086}"/>
    <cellStyle name="Currency 6 2 3 2 2 2 6 2 2" xfId="47508" xr:uid="{4440DE43-C813-4516-8F86-29F401AE5E5B}"/>
    <cellStyle name="Currency 6 2 3 2 2 2 6 3" xfId="37042" xr:uid="{8BC805E8-4B9A-42E5-A6F5-A9A1FBC31A57}"/>
    <cellStyle name="Currency 6 2 3 2 2 2 7" xfId="20607" xr:uid="{379BA54A-2B11-4061-A7A0-CF4FE41A9205}"/>
    <cellStyle name="Currency 6 2 3 2 2 2 7 2" xfId="42276" xr:uid="{7133CE72-0C52-4F1C-877F-85030111BF5A}"/>
    <cellStyle name="Currency 6 2 3 2 2 2 8" xfId="31810" xr:uid="{9D8F0D5D-35FD-4076-824D-6DE2C8E9A011}"/>
    <cellStyle name="Currency 6 2 3 2 2 3" xfId="13875" xr:uid="{F94309C1-8F1D-4D05-9223-51C190C81E58}"/>
    <cellStyle name="Currency 6 2 3 2 2 3 2" xfId="19107" xr:uid="{E3EF1220-1B71-400C-A3A6-E6D29F516D56}"/>
    <cellStyle name="Currency 6 2 3 2 2 3 2 2" xfId="29573" xr:uid="{D6B67975-17B9-4EFE-B9E4-2FC75A7D1F71}"/>
    <cellStyle name="Currency 6 2 3 2 2 3 2 2 2" xfId="51242" xr:uid="{40442878-572C-4882-8993-036BB5AE9605}"/>
    <cellStyle name="Currency 6 2 3 2 2 3 2 3" xfId="40776" xr:uid="{2F86FEC2-931D-46C0-A94A-B1C9B2D824F9}"/>
    <cellStyle name="Currency 6 2 3 2 2 3 3" xfId="24341" xr:uid="{DD29BBEC-2FE5-48FD-8D3B-8207B8E0C584}"/>
    <cellStyle name="Currency 6 2 3 2 2 3 3 2" xfId="46010" xr:uid="{989BA6AB-C0E3-4494-93AC-A0F7AD40186B}"/>
    <cellStyle name="Currency 6 2 3 2 2 3 4" xfId="35544" xr:uid="{C03A7061-280D-4302-9B88-6C7EB693BC01}"/>
    <cellStyle name="Currency 6 2 3 2 2 4" xfId="31065" xr:uid="{F0320E5D-C23D-4AEA-A3D7-B115691E6983}"/>
    <cellStyle name="Currency 6 2 3 2 3" xfId="9747" xr:uid="{F5BD9AF7-DE29-4960-8B1E-FD2B07C6A925}"/>
    <cellStyle name="Currency 6 2 3 2 3 2" xfId="11256" xr:uid="{41FA28CE-6644-470A-9975-8FF83CBB6AF3}"/>
    <cellStyle name="Currency 6 2 3 2 3 2 2" xfId="12750" xr:uid="{DD19EBFB-D675-4703-A498-6E9F04A385D8}"/>
    <cellStyle name="Currency 6 2 3 2 3 2 2 2" xfId="17986" xr:uid="{936AFAAB-978B-4FDE-AAC7-B7C01EC81EA0}"/>
    <cellStyle name="Currency 6 2 3 2 3 2 2 2 2" xfId="28452" xr:uid="{02FE32A8-E444-4F85-8252-4B24132DEB31}"/>
    <cellStyle name="Currency 6 2 3 2 3 2 2 2 2 2" xfId="50121" xr:uid="{A6C16E5E-3B6B-4740-B45A-D3F08A476207}"/>
    <cellStyle name="Currency 6 2 3 2 3 2 2 2 3" xfId="39655" xr:uid="{59E13EB1-447F-45DE-80F3-031E0DC27340}"/>
    <cellStyle name="Currency 6 2 3 2 3 2 2 3" xfId="23220" xr:uid="{82BCB771-7074-4F1C-85B2-55C34ECDE3E3}"/>
    <cellStyle name="Currency 6 2 3 2 3 2 2 3 2" xfId="44889" xr:uid="{D7742278-34F5-48A7-A7C3-E50A6921A353}"/>
    <cellStyle name="Currency 6 2 3 2 3 2 2 4" xfId="34423" xr:uid="{47847F4C-228D-4F6D-B107-F64779BB1696}"/>
    <cellStyle name="Currency 6 2 3 2 3 2 3" xfId="16492" xr:uid="{10D92CC5-E94F-487F-AD7A-9B0B4031914B}"/>
    <cellStyle name="Currency 6 2 3 2 3 2 3 2" xfId="26958" xr:uid="{6FC4E307-6352-40DD-8A61-FD1EF447477D}"/>
    <cellStyle name="Currency 6 2 3 2 3 2 3 2 2" xfId="48627" xr:uid="{559992CE-BA28-42CB-8FFA-693CC02CDF28}"/>
    <cellStyle name="Currency 6 2 3 2 3 2 3 3" xfId="38161" xr:uid="{B86C3769-40B4-40AA-ADFB-00BEA43249B4}"/>
    <cellStyle name="Currency 6 2 3 2 3 2 4" xfId="21726" xr:uid="{8547B140-6170-4161-9A8D-80229BB23273}"/>
    <cellStyle name="Currency 6 2 3 2 3 2 4 2" xfId="43395" xr:uid="{F16AE3C8-F6DE-47CF-AACB-37C557FB208C}"/>
    <cellStyle name="Currency 6 2 3 2 3 2 5" xfId="32929" xr:uid="{703A8642-043E-4068-BE19-EE6951DE6CDA}"/>
    <cellStyle name="Currency 6 2 3 2 3 3" xfId="10509" xr:uid="{C7145728-5074-45F2-B608-D41A49034013}"/>
    <cellStyle name="Currency 6 2 3 2 3 3 2" xfId="15745" xr:uid="{FEB470F1-8428-4366-8AE4-D0450989BA26}"/>
    <cellStyle name="Currency 6 2 3 2 3 3 2 2" xfId="26211" xr:uid="{60A99B3C-7AB2-482B-928E-61031220AFB8}"/>
    <cellStyle name="Currency 6 2 3 2 3 3 2 2 2" xfId="47880" xr:uid="{C4A2F190-43B4-4092-8879-1ED879CD648E}"/>
    <cellStyle name="Currency 6 2 3 2 3 3 2 3" xfId="37414" xr:uid="{F562EB17-1FD5-4B27-9867-CF6E8ED74220}"/>
    <cellStyle name="Currency 6 2 3 2 3 3 3" xfId="20979" xr:uid="{7D12F6E4-F331-4994-AA76-B9637F8042AF}"/>
    <cellStyle name="Currency 6 2 3 2 3 3 3 2" xfId="42648" xr:uid="{35A0FE76-FF23-45EB-ADDC-48566130853D}"/>
    <cellStyle name="Currency 6 2 3 2 3 3 4" xfId="32182" xr:uid="{5A7C9B40-38DD-4A20-96B2-B5775CB244BC}"/>
    <cellStyle name="Currency 6 2 3 2 3 4" xfId="12003" xr:uid="{F3C3DB2F-CB5E-444F-8A23-7A04421EBAC5}"/>
    <cellStyle name="Currency 6 2 3 2 3 4 2" xfId="17239" xr:uid="{3E67F8F7-8439-4855-BB83-20A99DCA8ACC}"/>
    <cellStyle name="Currency 6 2 3 2 3 4 2 2" xfId="27705" xr:uid="{52BC3309-773C-42AE-8B2C-69A7D753DDA8}"/>
    <cellStyle name="Currency 6 2 3 2 3 4 2 2 2" xfId="49374" xr:uid="{6086DAA5-8C4B-42C6-A18C-88F47773E6BC}"/>
    <cellStyle name="Currency 6 2 3 2 3 4 2 3" xfId="38908" xr:uid="{E67D9859-6CDC-4CAC-A7EA-B415EE50B514}"/>
    <cellStyle name="Currency 6 2 3 2 3 4 3" xfId="22473" xr:uid="{BE217072-35B0-4695-B222-D5F0F72C2D4B}"/>
    <cellStyle name="Currency 6 2 3 2 3 4 3 2" xfId="44142" xr:uid="{BD225322-B692-4394-960A-56D7DB0C10C1}"/>
    <cellStyle name="Currency 6 2 3 2 3 4 4" xfId="33676" xr:uid="{CD76BB61-425D-4E41-9A90-ED0483D76A43}"/>
    <cellStyle name="Currency 6 2 3 2 3 5" xfId="14246" xr:uid="{9C8C3F8F-9F7A-4854-8F4F-029FE2702987}"/>
    <cellStyle name="Currency 6 2 3 2 3 5 2" xfId="19478" xr:uid="{011533D3-BC3F-4B64-80C9-0CC0110ED39E}"/>
    <cellStyle name="Currency 6 2 3 2 3 5 2 2" xfId="29944" xr:uid="{2A2F1643-A4F7-4E1E-8163-6F3DA9913CDE}"/>
    <cellStyle name="Currency 6 2 3 2 3 5 2 2 2" xfId="51613" xr:uid="{DA5DA4DF-9AD7-4B1A-AE57-AD4956DC9647}"/>
    <cellStyle name="Currency 6 2 3 2 3 5 2 3" xfId="41147" xr:uid="{08CC0BB9-9157-4A96-88B7-61BCF28B9889}"/>
    <cellStyle name="Currency 6 2 3 2 3 5 3" xfId="24712" xr:uid="{E70D549A-E9E1-40FD-BD94-58B232984035}"/>
    <cellStyle name="Currency 6 2 3 2 3 5 3 2" xfId="46381" xr:uid="{237494D3-A8AF-4473-A365-9E71A554895A}"/>
    <cellStyle name="Currency 6 2 3 2 3 5 4" xfId="35915" xr:uid="{6C7D26A9-07FC-4A28-A90C-C0513C20412A}"/>
    <cellStyle name="Currency 6 2 3 2 3 6" xfId="14999" xr:uid="{A36C4114-C68E-4CBD-85E3-E64FFD8FB567}"/>
    <cellStyle name="Currency 6 2 3 2 3 6 2" xfId="25465" xr:uid="{DE5B86FE-FA6A-46B3-B974-E3AEB94EF0FD}"/>
    <cellStyle name="Currency 6 2 3 2 3 6 2 2" xfId="47134" xr:uid="{A40159D5-AC88-4B83-990F-87D544C1EDD6}"/>
    <cellStyle name="Currency 6 2 3 2 3 6 3" xfId="36668" xr:uid="{23C95F4A-CB06-4AD8-8C56-3A4694657021}"/>
    <cellStyle name="Currency 6 2 3 2 3 7" xfId="20233" xr:uid="{91122924-1826-4D9C-88A1-2C753A21B94B}"/>
    <cellStyle name="Currency 6 2 3 2 3 7 2" xfId="41902" xr:uid="{66F18ACA-DEB4-43DB-8D5B-2E9876749570}"/>
    <cellStyle name="Currency 6 2 3 2 3 8" xfId="31436" xr:uid="{3FC9E92C-2AB9-4692-9F6A-2FD2E10514D7}"/>
    <cellStyle name="Currency 6 2 3 2 4" xfId="13504" xr:uid="{CC40669A-D349-48E4-BE57-BC9302815926}"/>
    <cellStyle name="Currency 6 2 3 2 4 2" xfId="18736" xr:uid="{0372910E-0253-4A5B-BB79-F6186152989A}"/>
    <cellStyle name="Currency 6 2 3 2 4 2 2" xfId="29202" xr:uid="{1EEB3F5A-6107-469E-B9CA-DE80FFCBD852}"/>
    <cellStyle name="Currency 6 2 3 2 4 2 2 2" xfId="50871" xr:uid="{34406122-EBA5-4164-9C99-CCE1BDDC001C}"/>
    <cellStyle name="Currency 6 2 3 2 4 2 3" xfId="40405" xr:uid="{D4412D76-23F5-421E-977F-C14AB7E1B6E9}"/>
    <cellStyle name="Currency 6 2 3 2 4 3" xfId="23970" xr:uid="{F7F839DA-CEFC-4CCF-B187-43B5D6E94750}"/>
    <cellStyle name="Currency 6 2 3 2 4 3 2" xfId="45639" xr:uid="{24BC9FDA-DB2D-45C2-8F9D-40339EDC69F2}"/>
    <cellStyle name="Currency 6 2 3 2 4 4" xfId="35173" xr:uid="{E9439CA0-0F8F-4B8C-BF42-C4D4109F9A77}"/>
    <cellStyle name="Currency 6 2 3 2 5" xfId="30694" xr:uid="{430B376F-CCCC-49CD-BF3B-7744E912C802}"/>
    <cellStyle name="Currency 6 2 3 3" xfId="9234" xr:uid="{00000000-0005-0000-0000-0000C2030000}"/>
    <cellStyle name="Currency 6 2 3 3 2" xfId="9983" xr:uid="{92624EA2-4F25-4FE0-83A9-929C4E8B6CAC}"/>
    <cellStyle name="Currency 6 2 3 3 2 2" xfId="11492" xr:uid="{6670660C-1F30-4F32-BB8E-C1F2DB22DF77}"/>
    <cellStyle name="Currency 6 2 3 3 2 2 2" xfId="12986" xr:uid="{830B2DD2-C316-428A-951A-6B1118ECCD6F}"/>
    <cellStyle name="Currency 6 2 3 3 2 2 2 2" xfId="18222" xr:uid="{DDE1D8BD-0465-44E9-9A95-222D80D8931A}"/>
    <cellStyle name="Currency 6 2 3 3 2 2 2 2 2" xfId="28688" xr:uid="{0DD848B6-AF2D-4204-9FF8-7631EFE6E708}"/>
    <cellStyle name="Currency 6 2 3 3 2 2 2 2 2 2" xfId="50357" xr:uid="{C7D72AD9-0E39-46F9-B771-20F0B93A40AD}"/>
    <cellStyle name="Currency 6 2 3 3 2 2 2 2 3" xfId="39891" xr:uid="{7A7B8BBB-B196-4B4A-8ADA-A56C703EE51C}"/>
    <cellStyle name="Currency 6 2 3 3 2 2 2 3" xfId="23456" xr:uid="{14C1E7B3-294F-4708-B656-60BE21C7E7A2}"/>
    <cellStyle name="Currency 6 2 3 3 2 2 2 3 2" xfId="45125" xr:uid="{13B71304-695D-408F-8B10-6CD81D27291A}"/>
    <cellStyle name="Currency 6 2 3 3 2 2 2 4" xfId="34659" xr:uid="{5B109351-CE5B-4C63-8366-B0E8EF5CFC1F}"/>
    <cellStyle name="Currency 6 2 3 3 2 2 3" xfId="16728" xr:uid="{B722899A-B74A-4B05-844A-203C8C17E13D}"/>
    <cellStyle name="Currency 6 2 3 3 2 2 3 2" xfId="27194" xr:uid="{A301C225-0DFB-44D7-9C1A-9ABD700C2775}"/>
    <cellStyle name="Currency 6 2 3 3 2 2 3 2 2" xfId="48863" xr:uid="{5FEB36DB-7A87-4AC3-BC08-93F06547C6B9}"/>
    <cellStyle name="Currency 6 2 3 3 2 2 3 3" xfId="38397" xr:uid="{03410490-EC55-46DC-BFF1-47CFCBC80F2D}"/>
    <cellStyle name="Currency 6 2 3 3 2 2 4" xfId="21962" xr:uid="{A7BC260A-9840-4AC7-A013-310A7505A72E}"/>
    <cellStyle name="Currency 6 2 3 3 2 2 4 2" xfId="43631" xr:uid="{B033776A-BB99-45F7-AA79-DD5A1607A177}"/>
    <cellStyle name="Currency 6 2 3 3 2 2 5" xfId="33165" xr:uid="{CF42D971-0671-44CD-A9A3-176C509CA815}"/>
    <cellStyle name="Currency 6 2 3 3 2 3" xfId="10745" xr:uid="{DA2AB19A-46B9-4077-B4C3-1D87A9CE73E9}"/>
    <cellStyle name="Currency 6 2 3 3 2 3 2" xfId="15981" xr:uid="{849D5C0A-CE86-47A6-AE3C-6305B3E3E955}"/>
    <cellStyle name="Currency 6 2 3 3 2 3 2 2" xfId="26447" xr:uid="{C095F1B5-0B81-4708-84B9-916668A7A08B}"/>
    <cellStyle name="Currency 6 2 3 3 2 3 2 2 2" xfId="48116" xr:uid="{EBDEF1F1-6027-4922-8AC2-02B0567085C3}"/>
    <cellStyle name="Currency 6 2 3 3 2 3 2 3" xfId="37650" xr:uid="{13E00242-9DBE-460C-A1CC-7844B3E2F758}"/>
    <cellStyle name="Currency 6 2 3 3 2 3 3" xfId="21215" xr:uid="{7036490B-94F1-4E22-B08A-69648BDD9868}"/>
    <cellStyle name="Currency 6 2 3 3 2 3 3 2" xfId="42884" xr:uid="{3D1AAC34-44F9-4C4C-8C7F-328C27AA2000}"/>
    <cellStyle name="Currency 6 2 3 3 2 3 4" xfId="32418" xr:uid="{142D5B93-C635-4DD8-9308-30CF7A1F8DD9}"/>
    <cellStyle name="Currency 6 2 3 3 2 4" xfId="12239" xr:uid="{B9497608-F099-4172-B5E5-D8E79B7E6872}"/>
    <cellStyle name="Currency 6 2 3 3 2 4 2" xfId="17475" xr:uid="{9F59453F-24E6-4833-9496-0AB96674F559}"/>
    <cellStyle name="Currency 6 2 3 3 2 4 2 2" xfId="27941" xr:uid="{EC6F8C9B-FCED-468B-BBCE-3067B03DF1D9}"/>
    <cellStyle name="Currency 6 2 3 3 2 4 2 2 2" xfId="49610" xr:uid="{C7B6D2C1-F511-4C40-92F4-47F4D1F211D9}"/>
    <cellStyle name="Currency 6 2 3 3 2 4 2 3" xfId="39144" xr:uid="{A0379299-1EC9-4872-A658-F120C8685BB9}"/>
    <cellStyle name="Currency 6 2 3 3 2 4 3" xfId="22709" xr:uid="{B4B8787B-1A07-4739-97C3-0B73D2883DD3}"/>
    <cellStyle name="Currency 6 2 3 3 2 4 3 2" xfId="44378" xr:uid="{2B9EC006-88BC-462B-B09F-9A223ED1AE6C}"/>
    <cellStyle name="Currency 6 2 3 3 2 4 4" xfId="33912" xr:uid="{6DFF02B4-8BBC-4BDE-A78E-4354A32E8914}"/>
    <cellStyle name="Currency 6 2 3 3 2 5" xfId="14482" xr:uid="{14CE077D-05D4-4ADD-BA84-33CA50F3FCCB}"/>
    <cellStyle name="Currency 6 2 3 3 2 5 2" xfId="19714" xr:uid="{96BE0996-EF2B-4FC9-AB61-22494FCBD3C0}"/>
    <cellStyle name="Currency 6 2 3 3 2 5 2 2" xfId="30180" xr:uid="{228FD535-5B01-4952-93AB-946F3BA46DF4}"/>
    <cellStyle name="Currency 6 2 3 3 2 5 2 2 2" xfId="51849" xr:uid="{FBDBD6AE-E94C-4F25-ACA5-FCE53FB9C719}"/>
    <cellStyle name="Currency 6 2 3 3 2 5 2 3" xfId="41383" xr:uid="{38F90077-E7D7-42E2-BBCD-F57FD0AD2D22}"/>
    <cellStyle name="Currency 6 2 3 3 2 5 3" xfId="24948" xr:uid="{9382E612-C5EB-499D-B6D2-3695296A1695}"/>
    <cellStyle name="Currency 6 2 3 3 2 5 3 2" xfId="46617" xr:uid="{8189833F-BCEF-45E9-8D8B-D35E53377DBE}"/>
    <cellStyle name="Currency 6 2 3 3 2 5 4" xfId="36151" xr:uid="{76E4CD77-4A4C-4A4F-B2FC-847091038E0E}"/>
    <cellStyle name="Currency 6 2 3 3 2 6" xfId="15235" xr:uid="{AE13A4B3-AC4F-4AD8-A416-212D99AB1073}"/>
    <cellStyle name="Currency 6 2 3 3 2 6 2" xfId="25701" xr:uid="{24A56C0E-2A0D-44DD-80DE-30CA2274F8EF}"/>
    <cellStyle name="Currency 6 2 3 3 2 6 2 2" xfId="47370" xr:uid="{869B2572-AF37-4E63-94AF-D0818BD89A61}"/>
    <cellStyle name="Currency 6 2 3 3 2 6 3" xfId="36904" xr:uid="{9906917D-AF99-4493-B95B-4AD9D35C791D}"/>
    <cellStyle name="Currency 6 2 3 3 2 7" xfId="20469" xr:uid="{C27D8CA5-A8D7-411C-A70A-144799379A53}"/>
    <cellStyle name="Currency 6 2 3 3 2 7 2" xfId="42138" xr:uid="{2351087C-7D50-464E-B906-051D7EFBE1D4}"/>
    <cellStyle name="Currency 6 2 3 3 2 8" xfId="31672" xr:uid="{A9D40992-35C3-41A3-953F-A71043F46919}"/>
    <cellStyle name="Currency 6 2 3 3 3" xfId="13737" xr:uid="{2ECDC6DC-5C08-4E3F-8B63-0D4FAE3BCA0E}"/>
    <cellStyle name="Currency 6 2 3 3 3 2" xfId="18969" xr:uid="{257EFEEC-7429-447B-8A7D-E128E72E9D27}"/>
    <cellStyle name="Currency 6 2 3 3 3 2 2" xfId="29435" xr:uid="{821B3B54-27FC-4AA6-B001-26E39D2A4E3B}"/>
    <cellStyle name="Currency 6 2 3 3 3 2 2 2" xfId="51104" xr:uid="{AA73DEEB-5C5C-4F8D-9AA6-8D58DA18BC7B}"/>
    <cellStyle name="Currency 6 2 3 3 3 2 3" xfId="40638" xr:uid="{DEA3BB5D-590A-498A-B905-9BD71C6CDC0B}"/>
    <cellStyle name="Currency 6 2 3 3 3 3" xfId="24203" xr:uid="{18F104B2-D82B-4B4A-B770-3AE31383AF0C}"/>
    <cellStyle name="Currency 6 2 3 3 3 3 2" xfId="45872" xr:uid="{EA942475-9B13-450C-A907-99A722372C06}"/>
    <cellStyle name="Currency 6 2 3 3 3 4" xfId="35406" xr:uid="{9D3F3C27-616F-4F40-AA52-1BC1F14C31E6}"/>
    <cellStyle name="Currency 6 2 3 3 4" xfId="30927" xr:uid="{C8EF814B-E524-41C9-BD4B-02B75F995CCA}"/>
    <cellStyle name="Currency 6 2 3 4" xfId="9609" xr:uid="{DB8D857F-8494-42A5-BE6F-6BD32C235570}"/>
    <cellStyle name="Currency 6 2 3 4 2" xfId="11118" xr:uid="{9CBEE941-7494-4386-BF07-FB7126C146D2}"/>
    <cellStyle name="Currency 6 2 3 4 2 2" xfId="12612" xr:uid="{F48898AE-8D23-428F-8B10-BEC2921CBF00}"/>
    <cellStyle name="Currency 6 2 3 4 2 2 2" xfId="17848" xr:uid="{C646C867-16EF-4872-8F92-BCAD2C616B0C}"/>
    <cellStyle name="Currency 6 2 3 4 2 2 2 2" xfId="28314" xr:uid="{04F965E9-9B4A-4DE4-AE1F-1D4266F093EC}"/>
    <cellStyle name="Currency 6 2 3 4 2 2 2 2 2" xfId="49983" xr:uid="{E8D255E5-DA13-417A-997F-841770AA1D9D}"/>
    <cellStyle name="Currency 6 2 3 4 2 2 2 3" xfId="39517" xr:uid="{1DA23C14-A91E-45AE-B184-5CF6C6F3B1D5}"/>
    <cellStyle name="Currency 6 2 3 4 2 2 3" xfId="23082" xr:uid="{2FF3DCA1-9436-4186-BAFC-5129770A6D03}"/>
    <cellStyle name="Currency 6 2 3 4 2 2 3 2" xfId="44751" xr:uid="{0D014FCD-9361-4756-B181-58C4B6ABBED9}"/>
    <cellStyle name="Currency 6 2 3 4 2 2 4" xfId="34285" xr:uid="{A30BF2D8-89AD-46E1-B368-13398E410AC6}"/>
    <cellStyle name="Currency 6 2 3 4 2 3" xfId="16354" xr:uid="{752E41F9-980B-491C-96EB-353DBEBD864E}"/>
    <cellStyle name="Currency 6 2 3 4 2 3 2" xfId="26820" xr:uid="{4F8E97FC-2954-4C7D-B316-B67E0470A58C}"/>
    <cellStyle name="Currency 6 2 3 4 2 3 2 2" xfId="48489" xr:uid="{610C8C52-2A13-4D8E-832A-9858B69FA78C}"/>
    <cellStyle name="Currency 6 2 3 4 2 3 3" xfId="38023" xr:uid="{B92CA025-F9C3-4142-93B0-ADE3464BB4A9}"/>
    <cellStyle name="Currency 6 2 3 4 2 4" xfId="21588" xr:uid="{FB0A9396-DF9B-400D-961F-A822E63FFB61}"/>
    <cellStyle name="Currency 6 2 3 4 2 4 2" xfId="43257" xr:uid="{21B5C147-4F70-4A00-B825-AC6864E45D41}"/>
    <cellStyle name="Currency 6 2 3 4 2 5" xfId="32791" xr:uid="{D2E06D28-9BC2-41A2-9109-A1D8E79A3A99}"/>
    <cellStyle name="Currency 6 2 3 4 3" xfId="10371" xr:uid="{EDEEED4A-D16D-43F8-827E-F985091C9FD6}"/>
    <cellStyle name="Currency 6 2 3 4 3 2" xfId="15607" xr:uid="{67486D71-DB84-4663-BEA3-FF8AF6A0D102}"/>
    <cellStyle name="Currency 6 2 3 4 3 2 2" xfId="26073" xr:uid="{D5E9BB15-BEFA-424D-BEED-1A268EC6E3AB}"/>
    <cellStyle name="Currency 6 2 3 4 3 2 2 2" xfId="47742" xr:uid="{6858D183-C294-4EDB-9BD4-7D41E85F4758}"/>
    <cellStyle name="Currency 6 2 3 4 3 2 3" xfId="37276" xr:uid="{24DEC579-1378-4EE0-8C82-609AD41931A1}"/>
    <cellStyle name="Currency 6 2 3 4 3 3" xfId="20841" xr:uid="{E95A8C66-9EAD-4EB4-B82C-EECC8C96EF95}"/>
    <cellStyle name="Currency 6 2 3 4 3 3 2" xfId="42510" xr:uid="{DABB8C35-8C59-46D9-8415-2070A8FD6B99}"/>
    <cellStyle name="Currency 6 2 3 4 3 4" xfId="32044" xr:uid="{92E30296-1CFA-4672-9364-B4BE25AD52F8}"/>
    <cellStyle name="Currency 6 2 3 4 4" xfId="11865" xr:uid="{8699AABF-A187-496C-AF74-B55DE21272A4}"/>
    <cellStyle name="Currency 6 2 3 4 4 2" xfId="17101" xr:uid="{67A139F4-FB2B-448A-A995-BAB99BAA71D4}"/>
    <cellStyle name="Currency 6 2 3 4 4 2 2" xfId="27567" xr:uid="{584335B3-AD63-471C-A3E2-25EDC58496BF}"/>
    <cellStyle name="Currency 6 2 3 4 4 2 2 2" xfId="49236" xr:uid="{62CF492C-7BF7-4824-99F8-DCE92FD24525}"/>
    <cellStyle name="Currency 6 2 3 4 4 2 3" xfId="38770" xr:uid="{C81EF79B-4671-4475-95DC-FF194B87DCB4}"/>
    <cellStyle name="Currency 6 2 3 4 4 3" xfId="22335" xr:uid="{8A7C10D1-C62B-4C4E-AF47-284EC4940547}"/>
    <cellStyle name="Currency 6 2 3 4 4 3 2" xfId="44004" xr:uid="{C50B9792-F208-4EEE-80FD-DA26617F39E5}"/>
    <cellStyle name="Currency 6 2 3 4 4 4" xfId="33538" xr:uid="{B5A135D5-376A-463C-A65D-A21F8C472B09}"/>
    <cellStyle name="Currency 6 2 3 4 5" xfId="14108" xr:uid="{9332C803-45B0-41EA-9AC0-4B7A891745DD}"/>
    <cellStyle name="Currency 6 2 3 4 5 2" xfId="19340" xr:uid="{497DA750-1925-42EF-8765-DE190E06A094}"/>
    <cellStyle name="Currency 6 2 3 4 5 2 2" xfId="29806" xr:uid="{F3917674-E780-49D7-883E-97DC0E46B2E7}"/>
    <cellStyle name="Currency 6 2 3 4 5 2 2 2" xfId="51475" xr:uid="{D05FCCCC-EB45-4E40-89C1-2048FED92511}"/>
    <cellStyle name="Currency 6 2 3 4 5 2 3" xfId="41009" xr:uid="{2377D3BF-951C-40E4-B219-85D379FB223F}"/>
    <cellStyle name="Currency 6 2 3 4 5 3" xfId="24574" xr:uid="{56DD9323-05D8-4608-AD7C-4ADDDDB64944}"/>
    <cellStyle name="Currency 6 2 3 4 5 3 2" xfId="46243" xr:uid="{5E514381-B5CD-4D56-9160-2F0ED2C40E46}"/>
    <cellStyle name="Currency 6 2 3 4 5 4" xfId="35777" xr:uid="{98E3EF33-BD3F-4B76-9AE9-60775260BA9A}"/>
    <cellStyle name="Currency 6 2 3 4 6" xfId="14861" xr:uid="{35714CCA-8EF4-404A-B20C-5D8DFFFF5177}"/>
    <cellStyle name="Currency 6 2 3 4 6 2" xfId="25327" xr:uid="{9969915D-4C4B-4889-828D-C45BE95CDC61}"/>
    <cellStyle name="Currency 6 2 3 4 6 2 2" xfId="46996" xr:uid="{D26BA75B-A9F1-4F8A-BBE9-A14205CB8652}"/>
    <cellStyle name="Currency 6 2 3 4 6 3" xfId="36530" xr:uid="{BFFBF8BD-CC70-4540-AF5B-1D1CC151864A}"/>
    <cellStyle name="Currency 6 2 3 4 7" xfId="20095" xr:uid="{DDB58A0E-EB60-49E6-A821-877EBE9DB2E9}"/>
    <cellStyle name="Currency 6 2 3 4 7 2" xfId="41764" xr:uid="{E0EB0FA7-416A-404C-A6B8-B1AA1B60D305}"/>
    <cellStyle name="Currency 6 2 3 4 8" xfId="31298" xr:uid="{29A7C8DA-73A6-48ED-B2F9-E84CAB96FE7B}"/>
    <cellStyle name="Currency 6 2 3 5" xfId="13366" xr:uid="{342DDBB9-8237-4D77-9528-B233235E253D}"/>
    <cellStyle name="Currency 6 2 3 5 2" xfId="18598" xr:uid="{C2BA7D75-3F29-4D57-BA47-7F6DABB842DB}"/>
    <cellStyle name="Currency 6 2 3 5 2 2" xfId="29064" xr:uid="{418BEBFD-5001-406E-8C63-0BE49648F5F2}"/>
    <cellStyle name="Currency 6 2 3 5 2 2 2" xfId="50733" xr:uid="{FD0F23E0-0144-47EC-8380-7D346D4B5529}"/>
    <cellStyle name="Currency 6 2 3 5 2 3" xfId="40267" xr:uid="{05668365-36BB-44B3-A565-2EB6DC762369}"/>
    <cellStyle name="Currency 6 2 3 5 3" xfId="23832" xr:uid="{D0674C80-EDF5-4BAD-8E61-B8586582D524}"/>
    <cellStyle name="Currency 6 2 3 5 3 2" xfId="45501" xr:uid="{2C12609C-0046-4A5B-97C9-37F8E429322A}"/>
    <cellStyle name="Currency 6 2 3 5 4" xfId="35035" xr:uid="{777C1247-9DD0-4B07-8F87-EBC78FA4D82A}"/>
    <cellStyle name="Currency 6 2 3 6" xfId="30556" xr:uid="{B39D87EC-63A5-43ED-BE5D-FA37D5D63FE1}"/>
    <cellStyle name="Currency 6 2 4" xfId="507" xr:uid="{00000000-0005-0000-0000-0000C3030000}"/>
    <cellStyle name="Currency 6 2 4 2" xfId="9295" xr:uid="{00000000-0005-0000-0000-0000C4030000}"/>
    <cellStyle name="Currency 6 2 4 2 2" xfId="10044" xr:uid="{32B573CE-5EC0-4A2E-A1FF-32BDF47E1461}"/>
    <cellStyle name="Currency 6 2 4 2 2 2" xfId="11553" xr:uid="{511D4F6A-F8C4-4320-8AC7-07BBF09C0829}"/>
    <cellStyle name="Currency 6 2 4 2 2 2 2" xfId="13047" xr:uid="{9C27BC03-5688-476F-9638-0ACA65D1B5BE}"/>
    <cellStyle name="Currency 6 2 4 2 2 2 2 2" xfId="18283" xr:uid="{B1C0B093-A20B-4336-B33C-15552ED63BC1}"/>
    <cellStyle name="Currency 6 2 4 2 2 2 2 2 2" xfId="28749" xr:uid="{83D40367-ADA8-4F87-AA31-CA38C7FB811D}"/>
    <cellStyle name="Currency 6 2 4 2 2 2 2 2 2 2" xfId="50418" xr:uid="{950DAD06-0491-4205-B2AF-A5AB8BFAEDBD}"/>
    <cellStyle name="Currency 6 2 4 2 2 2 2 2 3" xfId="39952" xr:uid="{F64A232C-FDB2-4ABE-BDCA-0697F1BFED26}"/>
    <cellStyle name="Currency 6 2 4 2 2 2 2 3" xfId="23517" xr:uid="{FA58E3B9-2423-4D7A-B975-9C68D2B9D5F0}"/>
    <cellStyle name="Currency 6 2 4 2 2 2 2 3 2" xfId="45186" xr:uid="{B9B8925F-6ECE-4B6F-9889-3AD5C3DA6A98}"/>
    <cellStyle name="Currency 6 2 4 2 2 2 2 4" xfId="34720" xr:uid="{E7D0DC59-F1B7-416A-8250-E40E742D5660}"/>
    <cellStyle name="Currency 6 2 4 2 2 2 3" xfId="16789" xr:uid="{125527BF-8639-4E6E-A5F7-2A24B9A88616}"/>
    <cellStyle name="Currency 6 2 4 2 2 2 3 2" xfId="27255" xr:uid="{69137809-BDA2-4BD7-9C02-E7516015F877}"/>
    <cellStyle name="Currency 6 2 4 2 2 2 3 2 2" xfId="48924" xr:uid="{3A26EFFB-F5BF-42B6-88FA-DDA3722A13B3}"/>
    <cellStyle name="Currency 6 2 4 2 2 2 3 3" xfId="38458" xr:uid="{6E1C49EC-C0D1-4ACE-B361-02B6D33F5605}"/>
    <cellStyle name="Currency 6 2 4 2 2 2 4" xfId="22023" xr:uid="{BFB53A39-4554-44FE-B585-56AA201A4326}"/>
    <cellStyle name="Currency 6 2 4 2 2 2 4 2" xfId="43692" xr:uid="{29C25A7F-71F8-4EAF-820D-CFCE8845BD74}"/>
    <cellStyle name="Currency 6 2 4 2 2 2 5" xfId="33226" xr:uid="{6162D7C0-0D17-4E7F-AEF2-1D6A7A89E6AF}"/>
    <cellStyle name="Currency 6 2 4 2 2 3" xfId="10806" xr:uid="{F938B7CB-143A-4E70-B7AF-04DBBD1D4023}"/>
    <cellStyle name="Currency 6 2 4 2 2 3 2" xfId="16042" xr:uid="{8E49281D-ED77-4926-92F8-C09DB09433CB}"/>
    <cellStyle name="Currency 6 2 4 2 2 3 2 2" xfId="26508" xr:uid="{F9AB61DC-2184-4FD7-99AC-300CB6469C0F}"/>
    <cellStyle name="Currency 6 2 4 2 2 3 2 2 2" xfId="48177" xr:uid="{253A0A02-EF2B-4E72-ABD3-E06FDEB09AC3}"/>
    <cellStyle name="Currency 6 2 4 2 2 3 2 3" xfId="37711" xr:uid="{57FD53A6-63FA-4F21-A5D9-091FBE087D81}"/>
    <cellStyle name="Currency 6 2 4 2 2 3 3" xfId="21276" xr:uid="{1ED4DDA9-9F68-4318-8FD9-1AA5A9D53A7F}"/>
    <cellStyle name="Currency 6 2 4 2 2 3 3 2" xfId="42945" xr:uid="{BA21870B-9EDF-4FBC-AA5D-99B9CD8DD665}"/>
    <cellStyle name="Currency 6 2 4 2 2 3 4" xfId="32479" xr:uid="{66B5A129-9D19-47E1-9377-CF59368DC885}"/>
    <cellStyle name="Currency 6 2 4 2 2 4" xfId="12300" xr:uid="{34E3A50D-00E7-4DA8-8A4E-DA1C8C22A63B}"/>
    <cellStyle name="Currency 6 2 4 2 2 4 2" xfId="17536" xr:uid="{A65F900A-CE31-4D89-BA23-68F4CC20B230}"/>
    <cellStyle name="Currency 6 2 4 2 2 4 2 2" xfId="28002" xr:uid="{22BE0206-1CC5-4151-B259-2E7448B58C5C}"/>
    <cellStyle name="Currency 6 2 4 2 2 4 2 2 2" xfId="49671" xr:uid="{557A2A56-342C-4803-814A-07AE09CA1E23}"/>
    <cellStyle name="Currency 6 2 4 2 2 4 2 3" xfId="39205" xr:uid="{B9D1C5BF-3238-46B2-8DD4-CA20191A0D5A}"/>
    <cellStyle name="Currency 6 2 4 2 2 4 3" xfId="22770" xr:uid="{59819A39-0202-4EA7-9227-506F24BB05ED}"/>
    <cellStyle name="Currency 6 2 4 2 2 4 3 2" xfId="44439" xr:uid="{F991F4F7-C891-495B-969A-49FE326B6813}"/>
    <cellStyle name="Currency 6 2 4 2 2 4 4" xfId="33973" xr:uid="{82D0BB4B-902B-40B0-9409-FA480C5FFF41}"/>
    <cellStyle name="Currency 6 2 4 2 2 5" xfId="14543" xr:uid="{7A2496BD-E1D8-404E-A999-807118BA0863}"/>
    <cellStyle name="Currency 6 2 4 2 2 5 2" xfId="19775" xr:uid="{FDDB88C8-1D1E-4456-B080-6A26DE91646B}"/>
    <cellStyle name="Currency 6 2 4 2 2 5 2 2" xfId="30241" xr:uid="{DA0C9F0A-BCA4-43F1-BC59-EF3F8166B9ED}"/>
    <cellStyle name="Currency 6 2 4 2 2 5 2 2 2" xfId="51910" xr:uid="{B9F7AF4C-D7CF-4FB3-B7E2-D628EC5B8AD1}"/>
    <cellStyle name="Currency 6 2 4 2 2 5 2 3" xfId="41444" xr:uid="{BE98657E-6682-4305-9CC3-8FC13F12B9EF}"/>
    <cellStyle name="Currency 6 2 4 2 2 5 3" xfId="25009" xr:uid="{953157F8-F22C-4B01-BB3E-F08EF0CC88BD}"/>
    <cellStyle name="Currency 6 2 4 2 2 5 3 2" xfId="46678" xr:uid="{80C09C19-21FB-46D6-A0A3-43E09B1634CE}"/>
    <cellStyle name="Currency 6 2 4 2 2 5 4" xfId="36212" xr:uid="{87E3C159-0AB5-45CE-BFF0-42CD0BBBA02B}"/>
    <cellStyle name="Currency 6 2 4 2 2 6" xfId="15296" xr:uid="{80C1E040-65F7-454C-A082-F77C46BD4B3E}"/>
    <cellStyle name="Currency 6 2 4 2 2 6 2" xfId="25762" xr:uid="{A0F7C4C3-C50A-48C3-A8C6-8F307EC7AD17}"/>
    <cellStyle name="Currency 6 2 4 2 2 6 2 2" xfId="47431" xr:uid="{BA7827DE-A7AE-404D-B8D6-E2AA54207329}"/>
    <cellStyle name="Currency 6 2 4 2 2 6 3" xfId="36965" xr:uid="{1A6F1DB2-1A7F-4C53-98BE-F1D28C908D25}"/>
    <cellStyle name="Currency 6 2 4 2 2 7" xfId="20530" xr:uid="{0FCE5BF0-F9F4-4D53-82B5-CC550A199976}"/>
    <cellStyle name="Currency 6 2 4 2 2 7 2" xfId="42199" xr:uid="{2997E436-E8E8-445D-835C-003471DD104E}"/>
    <cellStyle name="Currency 6 2 4 2 2 8" xfId="31733" xr:uid="{FBAFA295-AFD2-4F27-959D-7F7B502A9255}"/>
    <cellStyle name="Currency 6 2 4 2 3" xfId="13798" xr:uid="{196F90ED-70A0-4C80-B018-A68C212E5551}"/>
    <cellStyle name="Currency 6 2 4 2 3 2" xfId="19030" xr:uid="{F480A922-3A82-486D-852C-11F8DC6C5364}"/>
    <cellStyle name="Currency 6 2 4 2 3 2 2" xfId="29496" xr:uid="{CCB1FA97-1DE5-4381-8B9E-D86AC901AA55}"/>
    <cellStyle name="Currency 6 2 4 2 3 2 2 2" xfId="51165" xr:uid="{4E36990E-97BB-4DB0-80B7-4B571AE01CB2}"/>
    <cellStyle name="Currency 6 2 4 2 3 2 3" xfId="40699" xr:uid="{CEA927C0-FC86-4EBA-BB8D-A708B7A5D280}"/>
    <cellStyle name="Currency 6 2 4 2 3 3" xfId="24264" xr:uid="{B6B8AF15-1F5F-4D66-AD61-615A5E2517E7}"/>
    <cellStyle name="Currency 6 2 4 2 3 3 2" xfId="45933" xr:uid="{660C7EA5-8F79-43F3-95FB-A669EEBC0537}"/>
    <cellStyle name="Currency 6 2 4 2 3 4" xfId="35467" xr:uid="{134583F0-08FF-4A65-87AA-689FE01BCDCE}"/>
    <cellStyle name="Currency 6 2 4 2 4" xfId="30988" xr:uid="{FCD97F6A-8060-4D73-BE15-E5B3C98F688D}"/>
    <cellStyle name="Currency 6 2 4 3" xfId="9670" xr:uid="{9F45083D-7E4C-4D8B-8B2E-A02A14F635C4}"/>
    <cellStyle name="Currency 6 2 4 3 2" xfId="11179" xr:uid="{FB34AB67-C7F5-43E8-9F4A-AA5DEC62A0A4}"/>
    <cellStyle name="Currency 6 2 4 3 2 2" xfId="12673" xr:uid="{D261DD57-1048-4469-A559-382042BD9520}"/>
    <cellStyle name="Currency 6 2 4 3 2 2 2" xfId="17909" xr:uid="{ED12F556-7637-4BD0-AFF5-E645F2B82A1A}"/>
    <cellStyle name="Currency 6 2 4 3 2 2 2 2" xfId="28375" xr:uid="{07D404AF-4017-4218-A10F-1CD2A745AADF}"/>
    <cellStyle name="Currency 6 2 4 3 2 2 2 2 2" xfId="50044" xr:uid="{342E1DEB-9F2C-4CD1-A398-9F80A731823B}"/>
    <cellStyle name="Currency 6 2 4 3 2 2 2 3" xfId="39578" xr:uid="{90F72767-4EC2-4777-8240-F17BD17A84AE}"/>
    <cellStyle name="Currency 6 2 4 3 2 2 3" xfId="23143" xr:uid="{9EFD0D76-5D50-42A2-B372-6822C26E9470}"/>
    <cellStyle name="Currency 6 2 4 3 2 2 3 2" xfId="44812" xr:uid="{C36A1BAE-4C4B-4AEA-AC92-F252DC52329C}"/>
    <cellStyle name="Currency 6 2 4 3 2 2 4" xfId="34346" xr:uid="{CF877224-6845-4992-95B4-63CCF1ED5573}"/>
    <cellStyle name="Currency 6 2 4 3 2 3" xfId="16415" xr:uid="{CB01D4A4-F879-4193-8B88-6BF36D2F9E18}"/>
    <cellStyle name="Currency 6 2 4 3 2 3 2" xfId="26881" xr:uid="{A5C9286D-BD05-48E0-AC2E-167198D6077E}"/>
    <cellStyle name="Currency 6 2 4 3 2 3 2 2" xfId="48550" xr:uid="{BC7FFFE6-0D77-418F-8623-8ED841E0761C}"/>
    <cellStyle name="Currency 6 2 4 3 2 3 3" xfId="38084" xr:uid="{3EAAA473-FD57-4F85-B716-1ADC10E8CD8F}"/>
    <cellStyle name="Currency 6 2 4 3 2 4" xfId="21649" xr:uid="{7A413AE9-D07D-44B9-A6F3-A37EBBAB5A4D}"/>
    <cellStyle name="Currency 6 2 4 3 2 4 2" xfId="43318" xr:uid="{CEB18760-8C38-4813-824F-066E6B347E87}"/>
    <cellStyle name="Currency 6 2 4 3 2 5" xfId="32852" xr:uid="{E13A694E-C6B3-455B-9A44-C4F58EB5EF78}"/>
    <cellStyle name="Currency 6 2 4 3 3" xfId="10432" xr:uid="{51F495C5-B371-4494-94ED-486ACFAD8E60}"/>
    <cellStyle name="Currency 6 2 4 3 3 2" xfId="15668" xr:uid="{C3B705FF-A36D-4A25-9CD7-3322DEDDDE27}"/>
    <cellStyle name="Currency 6 2 4 3 3 2 2" xfId="26134" xr:uid="{A53EA4F3-C1BC-4658-A33C-849D11EF3A3B}"/>
    <cellStyle name="Currency 6 2 4 3 3 2 2 2" xfId="47803" xr:uid="{F7D69676-D4A3-4E9C-896B-3FBB158E87EB}"/>
    <cellStyle name="Currency 6 2 4 3 3 2 3" xfId="37337" xr:uid="{21D27D43-792B-4BAC-997A-34D40C953CF3}"/>
    <cellStyle name="Currency 6 2 4 3 3 3" xfId="20902" xr:uid="{6AA2E8E1-56DE-4266-8256-45127F02CAAA}"/>
    <cellStyle name="Currency 6 2 4 3 3 3 2" xfId="42571" xr:uid="{D4613053-8906-47DD-AED9-4249AA4E617C}"/>
    <cellStyle name="Currency 6 2 4 3 3 4" xfId="32105" xr:uid="{98C8F92B-08E9-4744-8D40-D373CE5D65E9}"/>
    <cellStyle name="Currency 6 2 4 3 4" xfId="11926" xr:uid="{87907E40-F0D3-48CE-BD78-91D6AB2DD648}"/>
    <cellStyle name="Currency 6 2 4 3 4 2" xfId="17162" xr:uid="{825E9D10-CB86-472A-8D41-73DACB7A473F}"/>
    <cellStyle name="Currency 6 2 4 3 4 2 2" xfId="27628" xr:uid="{6D6ADEDC-931B-46C6-B120-861CE7366DFB}"/>
    <cellStyle name="Currency 6 2 4 3 4 2 2 2" xfId="49297" xr:uid="{08291294-041E-4925-8945-4B05F168EB6E}"/>
    <cellStyle name="Currency 6 2 4 3 4 2 3" xfId="38831" xr:uid="{E2A48D96-075E-445A-B2D8-904717FF418A}"/>
    <cellStyle name="Currency 6 2 4 3 4 3" xfId="22396" xr:uid="{11226806-1D3F-46DD-A523-C61F711F0BAF}"/>
    <cellStyle name="Currency 6 2 4 3 4 3 2" xfId="44065" xr:uid="{AFA4A12A-D0B4-40C9-A52B-6361598BCB39}"/>
    <cellStyle name="Currency 6 2 4 3 4 4" xfId="33599" xr:uid="{4336DDB4-B678-46C5-AC58-6FAE8807AD59}"/>
    <cellStyle name="Currency 6 2 4 3 5" xfId="14169" xr:uid="{783EC485-EF87-468E-9D0F-FAF14FB97E2B}"/>
    <cellStyle name="Currency 6 2 4 3 5 2" xfId="19401" xr:uid="{50FCBB25-481C-4A06-A31B-47D82FC8D163}"/>
    <cellStyle name="Currency 6 2 4 3 5 2 2" xfId="29867" xr:uid="{0080B703-2E83-4BF5-BA9F-C42A494FF18E}"/>
    <cellStyle name="Currency 6 2 4 3 5 2 2 2" xfId="51536" xr:uid="{A7B0427F-1B5D-4E6C-BB07-ED006518601C}"/>
    <cellStyle name="Currency 6 2 4 3 5 2 3" xfId="41070" xr:uid="{2C51CD5F-741C-4BCE-B0EF-5B60926D9D3F}"/>
    <cellStyle name="Currency 6 2 4 3 5 3" xfId="24635" xr:uid="{A893CFE0-1446-4024-BC9F-D789C3D875DF}"/>
    <cellStyle name="Currency 6 2 4 3 5 3 2" xfId="46304" xr:uid="{EF815A6A-8AEC-46B2-861D-FD76885E40D1}"/>
    <cellStyle name="Currency 6 2 4 3 5 4" xfId="35838" xr:uid="{0664C6B8-E02D-48B7-B5F0-C3557FD9BC67}"/>
    <cellStyle name="Currency 6 2 4 3 6" xfId="14922" xr:uid="{82495785-1599-4C78-A444-E106B610E480}"/>
    <cellStyle name="Currency 6 2 4 3 6 2" xfId="25388" xr:uid="{2D883E8E-B010-439B-B2F9-AD9F697AEA71}"/>
    <cellStyle name="Currency 6 2 4 3 6 2 2" xfId="47057" xr:uid="{E92298EC-2F98-4C01-89D9-8C95B101B71F}"/>
    <cellStyle name="Currency 6 2 4 3 6 3" xfId="36591" xr:uid="{54C465C8-38F2-46F5-ABAE-D28A26EE3BA8}"/>
    <cellStyle name="Currency 6 2 4 3 7" xfId="20156" xr:uid="{D25824C9-1447-40E1-969C-1FD571DC3E63}"/>
    <cellStyle name="Currency 6 2 4 3 7 2" xfId="41825" xr:uid="{BF48FD14-9E83-4C18-B1F3-BF95A69DFCEF}"/>
    <cellStyle name="Currency 6 2 4 3 8" xfId="31359" xr:uid="{121FF747-21D1-420A-B85A-0A7FD07E6575}"/>
    <cellStyle name="Currency 6 2 4 4" xfId="13427" xr:uid="{67FB5B9B-70BF-4F6A-B0CE-689E5B544C4F}"/>
    <cellStyle name="Currency 6 2 4 4 2" xfId="18659" xr:uid="{9F083D59-629B-49C3-9FD4-4FE4C23C932F}"/>
    <cellStyle name="Currency 6 2 4 4 2 2" xfId="29125" xr:uid="{9224FA62-DDB2-4F85-A6B9-7FE19D181A2F}"/>
    <cellStyle name="Currency 6 2 4 4 2 2 2" xfId="50794" xr:uid="{891E710A-4741-487E-BD16-CF935F860697}"/>
    <cellStyle name="Currency 6 2 4 4 2 3" xfId="40328" xr:uid="{4618A39C-373A-4BC4-9E83-005FCFE330D1}"/>
    <cellStyle name="Currency 6 2 4 4 3" xfId="23893" xr:uid="{80F41AAB-D172-4B7A-984F-38DA7FEC357F}"/>
    <cellStyle name="Currency 6 2 4 4 3 2" xfId="45562" xr:uid="{E1D89570-4D99-4BD4-A48B-B565726DDABE}"/>
    <cellStyle name="Currency 6 2 4 4 4" xfId="35096" xr:uid="{9E514DD5-8C7D-47F6-9258-4912B06A58D1}"/>
    <cellStyle name="Currency 6 2 4 5" xfId="30617" xr:uid="{21265B4E-C40C-41FB-B193-AD50ECBF1120}"/>
    <cellStyle name="Currency 6 2 5" xfId="9179" xr:uid="{00000000-0005-0000-0000-0000C5030000}"/>
    <cellStyle name="Currency 6 2 5 2" xfId="9928" xr:uid="{7B28803F-3E9D-454A-BABB-1AC529393B4D}"/>
    <cellStyle name="Currency 6 2 5 2 2" xfId="11437" xr:uid="{871EBB08-1C5C-446E-8C96-0CFA108D7830}"/>
    <cellStyle name="Currency 6 2 5 2 2 2" xfId="12931" xr:uid="{6BC9BE69-0700-49DB-8FB2-583583F92823}"/>
    <cellStyle name="Currency 6 2 5 2 2 2 2" xfId="18167" xr:uid="{BAFC7CE0-5090-41BC-BF90-F83E3AF32A01}"/>
    <cellStyle name="Currency 6 2 5 2 2 2 2 2" xfId="28633" xr:uid="{C0795550-2A26-4D2F-9CD2-6C6A1BDA52E5}"/>
    <cellStyle name="Currency 6 2 5 2 2 2 2 2 2" xfId="50302" xr:uid="{D2AEF07A-731C-4DB1-9AED-7629F1B3DE3E}"/>
    <cellStyle name="Currency 6 2 5 2 2 2 2 3" xfId="39836" xr:uid="{54E8C9C8-9F33-4ED3-83B1-A3C7B392D65A}"/>
    <cellStyle name="Currency 6 2 5 2 2 2 3" xfId="23401" xr:uid="{B457448D-61A3-4B48-8FEA-AA20178C0458}"/>
    <cellStyle name="Currency 6 2 5 2 2 2 3 2" xfId="45070" xr:uid="{DB156785-E684-4917-89C0-C7D4AC3CE0F5}"/>
    <cellStyle name="Currency 6 2 5 2 2 2 4" xfId="34604" xr:uid="{E8BE9756-5780-409D-A51D-343558C42B35}"/>
    <cellStyle name="Currency 6 2 5 2 2 3" xfId="16673" xr:uid="{5C7E7FEA-9BDB-4199-89B6-9B0A1A3BF2CE}"/>
    <cellStyle name="Currency 6 2 5 2 2 3 2" xfId="27139" xr:uid="{E85CE91B-593B-4606-8088-A1D159358145}"/>
    <cellStyle name="Currency 6 2 5 2 2 3 2 2" xfId="48808" xr:uid="{37D53D3D-9D56-4F31-9410-133B1992F7A4}"/>
    <cellStyle name="Currency 6 2 5 2 2 3 3" xfId="38342" xr:uid="{0212D984-9716-4481-A6B2-F4F9BB768A4C}"/>
    <cellStyle name="Currency 6 2 5 2 2 4" xfId="21907" xr:uid="{00113320-BAE1-47CE-81BB-798A3788384F}"/>
    <cellStyle name="Currency 6 2 5 2 2 4 2" xfId="43576" xr:uid="{6A461793-FCD3-43C0-A85B-8793E5717B05}"/>
    <cellStyle name="Currency 6 2 5 2 2 5" xfId="33110" xr:uid="{B9DAC7A8-79A4-47E4-B7DA-1B71F40D5238}"/>
    <cellStyle name="Currency 6 2 5 2 3" xfId="10690" xr:uid="{81A3B2E5-ED56-40DA-92DE-6E1F793216DC}"/>
    <cellStyle name="Currency 6 2 5 2 3 2" xfId="15926" xr:uid="{F99B2A17-973D-4CBB-89A1-BE6216009A3D}"/>
    <cellStyle name="Currency 6 2 5 2 3 2 2" xfId="26392" xr:uid="{A769608E-B17A-4E64-8EB1-42B2462C33BB}"/>
    <cellStyle name="Currency 6 2 5 2 3 2 2 2" xfId="48061" xr:uid="{161B2329-6B89-4140-81E4-0D3EB5E74147}"/>
    <cellStyle name="Currency 6 2 5 2 3 2 3" xfId="37595" xr:uid="{D7BF4CAD-341A-4FDA-B464-37EE92D7F73D}"/>
    <cellStyle name="Currency 6 2 5 2 3 3" xfId="21160" xr:uid="{89470E4B-40A3-4133-A995-E69FE3C0867B}"/>
    <cellStyle name="Currency 6 2 5 2 3 3 2" xfId="42829" xr:uid="{2B41C853-8624-43E6-B283-417C4F0DB038}"/>
    <cellStyle name="Currency 6 2 5 2 3 4" xfId="32363" xr:uid="{602C68FD-04EA-42EB-87D3-8C2E4CEDE939}"/>
    <cellStyle name="Currency 6 2 5 2 4" xfId="12184" xr:uid="{935E1A2C-F712-482B-925E-9892225A69E8}"/>
    <cellStyle name="Currency 6 2 5 2 4 2" xfId="17420" xr:uid="{2E350A97-3082-4925-9B6E-C6649D2FC5A9}"/>
    <cellStyle name="Currency 6 2 5 2 4 2 2" xfId="27886" xr:uid="{6A0B7087-B2BD-4BAB-AC2B-EDC2917E8FC1}"/>
    <cellStyle name="Currency 6 2 5 2 4 2 2 2" xfId="49555" xr:uid="{97A08D31-A0B7-4DAB-BE45-E99C173F06B8}"/>
    <cellStyle name="Currency 6 2 5 2 4 2 3" xfId="39089" xr:uid="{AF143D2F-7970-4A57-A9F7-B979296BFC70}"/>
    <cellStyle name="Currency 6 2 5 2 4 3" xfId="22654" xr:uid="{BFD2189F-2958-4D08-A8B5-A6B124EBB6D4}"/>
    <cellStyle name="Currency 6 2 5 2 4 3 2" xfId="44323" xr:uid="{B5788F9D-B10D-428D-BB96-156AF9100B71}"/>
    <cellStyle name="Currency 6 2 5 2 4 4" xfId="33857" xr:uid="{FD2EED02-A06E-44B6-ADAB-46236F0FD54A}"/>
    <cellStyle name="Currency 6 2 5 2 5" xfId="14427" xr:uid="{9E4A0A1A-6756-4259-B11B-4E039ADFC71A}"/>
    <cellStyle name="Currency 6 2 5 2 5 2" xfId="19659" xr:uid="{3AA59EAD-9E30-47D1-BFC2-10D37D2E9905}"/>
    <cellStyle name="Currency 6 2 5 2 5 2 2" xfId="30125" xr:uid="{8161CE2F-B17A-47AC-ACE6-7655981D224E}"/>
    <cellStyle name="Currency 6 2 5 2 5 2 2 2" xfId="51794" xr:uid="{91626BBD-81A8-454D-9385-ADB22173AAA5}"/>
    <cellStyle name="Currency 6 2 5 2 5 2 3" xfId="41328" xr:uid="{1982B795-9EF4-461A-9E7E-64DB2F60ED62}"/>
    <cellStyle name="Currency 6 2 5 2 5 3" xfId="24893" xr:uid="{5877341E-0721-4FDF-AD98-B7B0F49D932A}"/>
    <cellStyle name="Currency 6 2 5 2 5 3 2" xfId="46562" xr:uid="{A92EDC56-C8BE-4BC3-BB53-C7D0962A2B8A}"/>
    <cellStyle name="Currency 6 2 5 2 5 4" xfId="36096" xr:uid="{A78D7454-ED24-41F9-AF62-A4A4338BF7FB}"/>
    <cellStyle name="Currency 6 2 5 2 6" xfId="15180" xr:uid="{1A77E167-BF05-4859-A934-ECBFEB84652F}"/>
    <cellStyle name="Currency 6 2 5 2 6 2" xfId="25646" xr:uid="{DC73438D-F716-486C-A3CC-4BADF5EB7958}"/>
    <cellStyle name="Currency 6 2 5 2 6 2 2" xfId="47315" xr:uid="{C75C5254-479D-45DE-8D42-5F501D19877A}"/>
    <cellStyle name="Currency 6 2 5 2 6 3" xfId="36849" xr:uid="{3E63A36A-F349-4298-B177-635810453C5B}"/>
    <cellStyle name="Currency 6 2 5 2 7" xfId="20414" xr:uid="{6C5FB63F-A21A-4E28-9CF0-F43257B6944F}"/>
    <cellStyle name="Currency 6 2 5 2 7 2" xfId="42083" xr:uid="{C3DAEB93-F80B-4B7A-9998-21BA5C46C479}"/>
    <cellStyle name="Currency 6 2 5 2 8" xfId="31617" xr:uid="{AC94CC9F-3FF3-4D91-B870-37815DEAF1CC}"/>
    <cellStyle name="Currency 6 2 5 3" xfId="13682" xr:uid="{D17CCE6C-E170-47DB-BD60-F7A0A53C511F}"/>
    <cellStyle name="Currency 6 2 5 3 2" xfId="18914" xr:uid="{6C833A43-F0FE-48BC-BD17-D72AF8398E5C}"/>
    <cellStyle name="Currency 6 2 5 3 2 2" xfId="29380" xr:uid="{0CA190FF-67F6-4E57-9E9C-D6E129B37CBA}"/>
    <cellStyle name="Currency 6 2 5 3 2 2 2" xfId="51049" xr:uid="{0E033171-543A-4478-A285-B87C835300A2}"/>
    <cellStyle name="Currency 6 2 5 3 2 3" xfId="40583" xr:uid="{A5643D32-FB72-496A-B5C1-A7A3D77DCB8A}"/>
    <cellStyle name="Currency 6 2 5 3 3" xfId="24148" xr:uid="{9B058380-72F2-44A1-B896-43C9610E82EB}"/>
    <cellStyle name="Currency 6 2 5 3 3 2" xfId="45817" xr:uid="{6441DB56-2834-4B39-AD88-C49A0FCDEB46}"/>
    <cellStyle name="Currency 6 2 5 3 4" xfId="35351" xr:uid="{574F25D9-7E3B-4E94-B3D3-3ADB064819CE}"/>
    <cellStyle name="Currency 6 2 5 4" xfId="30872" xr:uid="{1E06A3A0-E965-4B0C-B3DD-89BF41877DAE}"/>
    <cellStyle name="Currency 6 2 6" xfId="9554" xr:uid="{6EBBFAF1-782E-4BA8-824E-4FA47AE05864}"/>
    <cellStyle name="Currency 6 2 6 2" xfId="11063" xr:uid="{2CEE6D04-9C7E-4541-AF74-83E9141067EB}"/>
    <cellStyle name="Currency 6 2 6 2 2" xfId="12557" xr:uid="{B6B14C55-244E-45AD-8C5C-D3E97619EC7E}"/>
    <cellStyle name="Currency 6 2 6 2 2 2" xfId="17793" xr:uid="{443CF2E6-BE5E-476C-B1EB-4D7152D51D9E}"/>
    <cellStyle name="Currency 6 2 6 2 2 2 2" xfId="28259" xr:uid="{F7634CBE-2328-4319-85F8-01552448960F}"/>
    <cellStyle name="Currency 6 2 6 2 2 2 2 2" xfId="49928" xr:uid="{4CA92F1C-9F95-4C83-88D0-99D6B1F1A347}"/>
    <cellStyle name="Currency 6 2 6 2 2 2 3" xfId="39462" xr:uid="{5441F9F5-AD8F-4843-9D8D-C3F41C81FFE9}"/>
    <cellStyle name="Currency 6 2 6 2 2 3" xfId="23027" xr:uid="{11F81B19-A506-4544-A96D-2B48549FC1B8}"/>
    <cellStyle name="Currency 6 2 6 2 2 3 2" xfId="44696" xr:uid="{634B13C8-3998-40C9-B272-9B5D17471ED5}"/>
    <cellStyle name="Currency 6 2 6 2 2 4" xfId="34230" xr:uid="{2BD394A8-D5B1-4FD8-B6D9-83D92A51F498}"/>
    <cellStyle name="Currency 6 2 6 2 3" xfId="16299" xr:uid="{506CFD7A-A7FE-47E9-B8C5-5506029A5AE6}"/>
    <cellStyle name="Currency 6 2 6 2 3 2" xfId="26765" xr:uid="{85603A63-E1AB-46A6-B730-BE60CC03DF04}"/>
    <cellStyle name="Currency 6 2 6 2 3 2 2" xfId="48434" xr:uid="{3CC60B91-3708-4E00-B848-E111E98DA633}"/>
    <cellStyle name="Currency 6 2 6 2 3 3" xfId="37968" xr:uid="{B93D09E5-6998-44C6-9EE1-5CC86E32C358}"/>
    <cellStyle name="Currency 6 2 6 2 4" xfId="21533" xr:uid="{D5D22E61-24C2-449B-ABBA-97BBD889AEC6}"/>
    <cellStyle name="Currency 6 2 6 2 4 2" xfId="43202" xr:uid="{9EDD1DA0-FDF9-4472-873C-7153764E6455}"/>
    <cellStyle name="Currency 6 2 6 2 5" xfId="32736" xr:uid="{4580534A-C84A-44F6-BB61-3E1100417C40}"/>
    <cellStyle name="Currency 6 2 6 3" xfId="10316" xr:uid="{993F5817-FD0A-47D5-94C3-AFB342174615}"/>
    <cellStyle name="Currency 6 2 6 3 2" xfId="15552" xr:uid="{BB3A779C-59D3-4A68-B4B9-C786798D0522}"/>
    <cellStyle name="Currency 6 2 6 3 2 2" xfId="26018" xr:uid="{1CABA02D-EC42-4766-840A-6AC4AE0D78FE}"/>
    <cellStyle name="Currency 6 2 6 3 2 2 2" xfId="47687" xr:uid="{7720412E-2B07-42F9-B4CA-BEF8D1E1B8F7}"/>
    <cellStyle name="Currency 6 2 6 3 2 3" xfId="37221" xr:uid="{17D3DAA5-BEDA-44BA-B45F-6981CD07BC6A}"/>
    <cellStyle name="Currency 6 2 6 3 3" xfId="20786" xr:uid="{83C384AD-FA14-499E-AEC5-300F6CA095EE}"/>
    <cellStyle name="Currency 6 2 6 3 3 2" xfId="42455" xr:uid="{4F15F071-01CC-4A45-8369-AD84B288EDC1}"/>
    <cellStyle name="Currency 6 2 6 3 4" xfId="31989" xr:uid="{0B310925-2C30-48B2-A273-654C5FE08DE9}"/>
    <cellStyle name="Currency 6 2 6 4" xfId="11810" xr:uid="{FB2AF89F-E46A-4FCC-8594-C0645AAFA8CF}"/>
    <cellStyle name="Currency 6 2 6 4 2" xfId="17046" xr:uid="{E78480DD-F9BB-47CC-A4FD-45E8AD4685E5}"/>
    <cellStyle name="Currency 6 2 6 4 2 2" xfId="27512" xr:uid="{BB8D2DE8-6FC8-489F-AEAB-F67562B5F079}"/>
    <cellStyle name="Currency 6 2 6 4 2 2 2" xfId="49181" xr:uid="{E323E99C-9083-4040-96B2-EE3D2FE494EE}"/>
    <cellStyle name="Currency 6 2 6 4 2 3" xfId="38715" xr:uid="{E6555F01-62C3-44BD-8637-CC5587417173}"/>
    <cellStyle name="Currency 6 2 6 4 3" xfId="22280" xr:uid="{502E24D2-E600-42E9-8D60-D63B21E45907}"/>
    <cellStyle name="Currency 6 2 6 4 3 2" xfId="43949" xr:uid="{A68DA9E4-CC11-48E3-9C26-85FBF46700DF}"/>
    <cellStyle name="Currency 6 2 6 4 4" xfId="33483" xr:uid="{C145CF13-6D4B-4C75-9CEB-E1CB601A775C}"/>
    <cellStyle name="Currency 6 2 6 5" xfId="14053" xr:uid="{99C415C6-9F43-4B66-87EA-91FA40DCDB4A}"/>
    <cellStyle name="Currency 6 2 6 5 2" xfId="19285" xr:uid="{BF867E3A-942B-4E66-83C8-B19413D53D39}"/>
    <cellStyle name="Currency 6 2 6 5 2 2" xfId="29751" xr:uid="{76E4771B-1428-40FF-B2FB-D8E598485BDE}"/>
    <cellStyle name="Currency 6 2 6 5 2 2 2" xfId="51420" xr:uid="{EE2BA8F2-5737-42C7-A842-85E4BD67A9F6}"/>
    <cellStyle name="Currency 6 2 6 5 2 3" xfId="40954" xr:uid="{2367BA68-6372-48D9-893C-708945966117}"/>
    <cellStyle name="Currency 6 2 6 5 3" xfId="24519" xr:uid="{116DB86D-1F20-4572-B7F7-51CFD948C240}"/>
    <cellStyle name="Currency 6 2 6 5 3 2" xfId="46188" xr:uid="{8E448AD3-44FA-44DD-A409-32E075A8D04F}"/>
    <cellStyle name="Currency 6 2 6 5 4" xfId="35722" xr:uid="{93832484-5ED3-4A59-92DE-C41321291FFF}"/>
    <cellStyle name="Currency 6 2 6 6" xfId="14806" xr:uid="{F4C5DD5C-1F60-46EC-AE22-F3228879C697}"/>
    <cellStyle name="Currency 6 2 6 6 2" xfId="25272" xr:uid="{640927F9-0687-4CB5-8E98-A82AE7947551}"/>
    <cellStyle name="Currency 6 2 6 6 2 2" xfId="46941" xr:uid="{233E1546-9B32-420A-95E8-A92F151A6321}"/>
    <cellStyle name="Currency 6 2 6 6 3" xfId="36475" xr:uid="{9F47DB47-A8F1-4983-B258-2477B3D840C2}"/>
    <cellStyle name="Currency 6 2 6 7" xfId="20040" xr:uid="{4C49974B-86E3-46C8-8502-CB3B0B3ED8D6}"/>
    <cellStyle name="Currency 6 2 6 7 2" xfId="41709" xr:uid="{7CF60E9A-EC83-471C-BA38-AE1A804CBBE4}"/>
    <cellStyle name="Currency 6 2 6 8" xfId="31243" xr:uid="{EFEC77D3-DBF7-4C9F-B45E-850FF708923D}"/>
    <cellStyle name="Currency 6 2 7" xfId="13311" xr:uid="{209DB102-8E40-4DEA-B83D-B6CB71A1CDCB}"/>
    <cellStyle name="Currency 6 2 7 2" xfId="18543" xr:uid="{FB8C2241-487E-4F06-955D-52C1BF7F5533}"/>
    <cellStyle name="Currency 6 2 7 2 2" xfId="29009" xr:uid="{E0AF5664-D975-4F13-BA14-DC07D1DF993D}"/>
    <cellStyle name="Currency 6 2 7 2 2 2" xfId="50678" xr:uid="{414B4E44-81B0-4930-BD97-7B3B27A626DC}"/>
    <cellStyle name="Currency 6 2 7 2 3" xfId="40212" xr:uid="{96985620-38E3-4254-A55F-1343C317A2B2}"/>
    <cellStyle name="Currency 6 2 7 3" xfId="23777" xr:uid="{C904949A-C0F7-4D92-94FE-607B3EE335BC}"/>
    <cellStyle name="Currency 6 2 7 3 2" xfId="45446" xr:uid="{7249A3D3-62F0-43CF-8246-CB8E84975EEA}"/>
    <cellStyle name="Currency 6 2 7 4" xfId="34980" xr:uid="{8EDE2FA8-EE88-46D3-9E7A-2877F74AE265}"/>
    <cellStyle name="Currency 6 2 8" xfId="30501" xr:uid="{32D4DE8C-916B-4779-9752-5EF2B56F90DE}"/>
    <cellStyle name="Currency 6 3" xfId="225" xr:uid="{00000000-0005-0000-0000-0000C6030000}"/>
    <cellStyle name="Currency 6 3 2" xfId="619" xr:uid="{00000000-0005-0000-0000-0000C7030000}"/>
    <cellStyle name="Currency 6 3 2 2" xfId="9373" xr:uid="{00000000-0005-0000-0000-0000C8030000}"/>
    <cellStyle name="Currency 6 3 2 2 2" xfId="10122" xr:uid="{09DB9921-C844-4007-A3EC-E4BFE232A032}"/>
    <cellStyle name="Currency 6 3 2 2 2 2" xfId="11631" xr:uid="{6CD14FE8-0B5B-4912-921A-0AB3BC2FC0A9}"/>
    <cellStyle name="Currency 6 3 2 2 2 2 2" xfId="13125" xr:uid="{3BAE7D19-58C2-4300-B6B4-BDFD300384E0}"/>
    <cellStyle name="Currency 6 3 2 2 2 2 2 2" xfId="18361" xr:uid="{1955E45C-D7C4-4674-88C2-B33A2C1E4438}"/>
    <cellStyle name="Currency 6 3 2 2 2 2 2 2 2" xfId="28827" xr:uid="{D3A89B40-794F-43FA-A819-333942721D26}"/>
    <cellStyle name="Currency 6 3 2 2 2 2 2 2 2 2" xfId="50496" xr:uid="{9833E102-3746-4519-BBF0-082EDF419141}"/>
    <cellStyle name="Currency 6 3 2 2 2 2 2 2 3" xfId="40030" xr:uid="{76BFC1E5-B716-4397-8237-10452749B13F}"/>
    <cellStyle name="Currency 6 3 2 2 2 2 2 3" xfId="23595" xr:uid="{A54559E1-8AAD-4A42-995B-66AC7D47B27D}"/>
    <cellStyle name="Currency 6 3 2 2 2 2 2 3 2" xfId="45264" xr:uid="{5B4CDEA0-FF68-4B67-8B11-3BD8BC0C27E1}"/>
    <cellStyle name="Currency 6 3 2 2 2 2 2 4" xfId="34798" xr:uid="{6E23B4EC-13F4-49C5-902F-D7653E46D8D9}"/>
    <cellStyle name="Currency 6 3 2 2 2 2 3" xfId="16867" xr:uid="{295B402F-FDDE-4A69-80F2-A41059146B09}"/>
    <cellStyle name="Currency 6 3 2 2 2 2 3 2" xfId="27333" xr:uid="{A5ED408D-6F98-4F25-ADEC-5FC278AFD7E3}"/>
    <cellStyle name="Currency 6 3 2 2 2 2 3 2 2" xfId="49002" xr:uid="{A399A807-FFB5-4D7F-A263-E5F74B1394BA}"/>
    <cellStyle name="Currency 6 3 2 2 2 2 3 3" xfId="38536" xr:uid="{90419216-2C0C-43A9-B1F1-4350EA894397}"/>
    <cellStyle name="Currency 6 3 2 2 2 2 4" xfId="22101" xr:uid="{89CD13D9-5E6A-4FF6-BD02-E19467EB0AC6}"/>
    <cellStyle name="Currency 6 3 2 2 2 2 4 2" xfId="43770" xr:uid="{887EE64E-8184-4DAB-B5DB-5424658010D9}"/>
    <cellStyle name="Currency 6 3 2 2 2 2 5" xfId="33304" xr:uid="{CEA7EA78-4E1B-48EB-BE5D-0BF327ABB1AC}"/>
    <cellStyle name="Currency 6 3 2 2 2 3" xfId="10884" xr:uid="{17667361-DCC1-4F75-9921-063BBBAC460A}"/>
    <cellStyle name="Currency 6 3 2 2 2 3 2" xfId="16120" xr:uid="{9F8518EA-BA94-4D41-8D5B-1D9EB9C9835F}"/>
    <cellStyle name="Currency 6 3 2 2 2 3 2 2" xfId="26586" xr:uid="{64069EDC-2DDC-4B63-8CE2-26677CE90B20}"/>
    <cellStyle name="Currency 6 3 2 2 2 3 2 2 2" xfId="48255" xr:uid="{808E30F7-7C7D-402B-9F05-B2B724A4FFD2}"/>
    <cellStyle name="Currency 6 3 2 2 2 3 2 3" xfId="37789" xr:uid="{72291010-29D0-45F5-A2B5-11D4793EF058}"/>
    <cellStyle name="Currency 6 3 2 2 2 3 3" xfId="21354" xr:uid="{AB4EE370-4077-458A-BE9E-5A608479DBC6}"/>
    <cellStyle name="Currency 6 3 2 2 2 3 3 2" xfId="43023" xr:uid="{A7AB4031-791E-4E31-9260-D7115E3881F7}"/>
    <cellStyle name="Currency 6 3 2 2 2 3 4" xfId="32557" xr:uid="{36940984-548A-436D-B495-D18EDF151B6A}"/>
    <cellStyle name="Currency 6 3 2 2 2 4" xfId="12378" xr:uid="{FC1DE51F-FA5F-4D25-A93C-5EB8BC5557A6}"/>
    <cellStyle name="Currency 6 3 2 2 2 4 2" xfId="17614" xr:uid="{C9D647AA-807C-423F-9639-AE84C4EEA41A}"/>
    <cellStyle name="Currency 6 3 2 2 2 4 2 2" xfId="28080" xr:uid="{D0C2ABF9-2985-4A09-8E3F-E9BB33447351}"/>
    <cellStyle name="Currency 6 3 2 2 2 4 2 2 2" xfId="49749" xr:uid="{C3E7313A-4E15-444B-8251-7C329B313E5B}"/>
    <cellStyle name="Currency 6 3 2 2 2 4 2 3" xfId="39283" xr:uid="{F03A6B77-0ADB-43A7-B992-AECD3987AD9D}"/>
    <cellStyle name="Currency 6 3 2 2 2 4 3" xfId="22848" xr:uid="{08311F1A-6BE7-4BB0-AF2C-6FC20964A689}"/>
    <cellStyle name="Currency 6 3 2 2 2 4 3 2" xfId="44517" xr:uid="{F233FB0D-5C64-40D8-AADB-44B7D4088090}"/>
    <cellStyle name="Currency 6 3 2 2 2 4 4" xfId="34051" xr:uid="{644A62DE-F5DA-40B6-80EA-06453C5251DA}"/>
    <cellStyle name="Currency 6 3 2 2 2 5" xfId="14621" xr:uid="{7E2172DB-DB39-46C4-9090-AB492BD8E16A}"/>
    <cellStyle name="Currency 6 3 2 2 2 5 2" xfId="19853" xr:uid="{EEAF52A5-07B6-4B4B-8533-7B06A03441DF}"/>
    <cellStyle name="Currency 6 3 2 2 2 5 2 2" xfId="30319" xr:uid="{E0927ADD-F9F4-486F-9355-0C36C3D5B48C}"/>
    <cellStyle name="Currency 6 3 2 2 2 5 2 2 2" xfId="51988" xr:uid="{EEA20947-C72C-48A6-B367-C266C1146DC7}"/>
    <cellStyle name="Currency 6 3 2 2 2 5 2 3" xfId="41522" xr:uid="{205EB362-624F-403C-BE70-C97004D7A134}"/>
    <cellStyle name="Currency 6 3 2 2 2 5 3" xfId="25087" xr:uid="{09689156-2B83-4736-B5E6-E7C6D0AF5672}"/>
    <cellStyle name="Currency 6 3 2 2 2 5 3 2" xfId="46756" xr:uid="{E0405EF8-D83D-4ED7-8759-A4A7E8761ED0}"/>
    <cellStyle name="Currency 6 3 2 2 2 5 4" xfId="36290" xr:uid="{8C73B49D-00DE-4687-A492-9AE6C398472F}"/>
    <cellStyle name="Currency 6 3 2 2 2 6" xfId="15374" xr:uid="{A6194349-2FB1-44D4-BCD0-4E2C9AE52994}"/>
    <cellStyle name="Currency 6 3 2 2 2 6 2" xfId="25840" xr:uid="{17226226-0CD4-40F5-A039-5F61653A45B3}"/>
    <cellStyle name="Currency 6 3 2 2 2 6 2 2" xfId="47509" xr:uid="{56CCA68E-5626-464F-A648-6063AC800CF8}"/>
    <cellStyle name="Currency 6 3 2 2 2 6 3" xfId="37043" xr:uid="{F40000F2-8499-4848-922F-83E152B32A11}"/>
    <cellStyle name="Currency 6 3 2 2 2 7" xfId="20608" xr:uid="{40776827-0381-4A97-8D05-156536B5BFD3}"/>
    <cellStyle name="Currency 6 3 2 2 2 7 2" xfId="42277" xr:uid="{3FBBD441-7C28-4528-977F-868D652D2D54}"/>
    <cellStyle name="Currency 6 3 2 2 2 8" xfId="31811" xr:uid="{6331AF39-26E8-43FE-B385-518A890E20A9}"/>
    <cellStyle name="Currency 6 3 2 2 3" xfId="13876" xr:uid="{0EC7FD74-753C-4E15-ACD6-F597AB6734F2}"/>
    <cellStyle name="Currency 6 3 2 2 3 2" xfId="19108" xr:uid="{93144CB8-BC4D-4046-AD91-FDC529FDA585}"/>
    <cellStyle name="Currency 6 3 2 2 3 2 2" xfId="29574" xr:uid="{976538C0-8BAD-40FD-A128-4165925CBF7F}"/>
    <cellStyle name="Currency 6 3 2 2 3 2 2 2" xfId="51243" xr:uid="{5373F8B2-56DC-485A-97B5-D0E45B927981}"/>
    <cellStyle name="Currency 6 3 2 2 3 2 3" xfId="40777" xr:uid="{FF3DB7FF-1554-4356-8AF8-2D9F38A5DF2F}"/>
    <cellStyle name="Currency 6 3 2 2 3 3" xfId="24342" xr:uid="{F0C7E565-072F-4FC5-BBE2-6F634FDE3B00}"/>
    <cellStyle name="Currency 6 3 2 2 3 3 2" xfId="46011" xr:uid="{23D2A65D-6AF3-4056-B03F-CADE85CB95E1}"/>
    <cellStyle name="Currency 6 3 2 2 3 4" xfId="35545" xr:uid="{94EB1572-7B4E-4C87-9F85-13A536280F44}"/>
    <cellStyle name="Currency 6 3 2 2 4" xfId="31066" xr:uid="{4BE94545-FEDE-453B-B766-C63D06093001}"/>
    <cellStyle name="Currency 6 3 2 3" xfId="9748" xr:uid="{2B84A78E-634A-42B6-BED2-E002CE567027}"/>
    <cellStyle name="Currency 6 3 2 3 2" xfId="11257" xr:uid="{7B019C6A-7E0B-47D1-B889-329970EB8964}"/>
    <cellStyle name="Currency 6 3 2 3 2 2" xfId="12751" xr:uid="{17C64EB8-7056-4388-ABC1-8CC91B1A0DBD}"/>
    <cellStyle name="Currency 6 3 2 3 2 2 2" xfId="17987" xr:uid="{3EACE57C-3B03-4A0A-B7B6-6BA0B1928CF8}"/>
    <cellStyle name="Currency 6 3 2 3 2 2 2 2" xfId="28453" xr:uid="{074478EF-5301-4DF6-B46F-929D6F2DEEA9}"/>
    <cellStyle name="Currency 6 3 2 3 2 2 2 2 2" xfId="50122" xr:uid="{98EF0AB9-0D54-4892-ABE3-11F881C22065}"/>
    <cellStyle name="Currency 6 3 2 3 2 2 2 3" xfId="39656" xr:uid="{57F8801F-9B89-42A3-A6B1-E714FF8D67AD}"/>
    <cellStyle name="Currency 6 3 2 3 2 2 3" xfId="23221" xr:uid="{43CA6FC7-0D2D-4A04-9589-7B4267D3EAC0}"/>
    <cellStyle name="Currency 6 3 2 3 2 2 3 2" xfId="44890" xr:uid="{78FADB07-CC48-4992-BC9D-1F16840FA783}"/>
    <cellStyle name="Currency 6 3 2 3 2 2 4" xfId="34424" xr:uid="{04EFEDBF-BFBB-46B1-93A9-FE12049DB4A6}"/>
    <cellStyle name="Currency 6 3 2 3 2 3" xfId="16493" xr:uid="{4B17E854-D1C8-460E-8EE2-1744578112C2}"/>
    <cellStyle name="Currency 6 3 2 3 2 3 2" xfId="26959" xr:uid="{89F0B834-7A15-4091-8825-A72ADC9BEEAC}"/>
    <cellStyle name="Currency 6 3 2 3 2 3 2 2" xfId="48628" xr:uid="{9AD97D1D-85F3-452D-96CA-92267DF4660F}"/>
    <cellStyle name="Currency 6 3 2 3 2 3 3" xfId="38162" xr:uid="{3A1F30DF-806C-40FB-9214-66AEA3AA7B9D}"/>
    <cellStyle name="Currency 6 3 2 3 2 4" xfId="21727" xr:uid="{CF583645-817C-43C1-9636-7434B03EB03A}"/>
    <cellStyle name="Currency 6 3 2 3 2 4 2" xfId="43396" xr:uid="{599AEED7-5330-41F4-B835-C3CFC778731D}"/>
    <cellStyle name="Currency 6 3 2 3 2 5" xfId="32930" xr:uid="{6F14D4BD-04AA-4415-9E99-44059C8A9673}"/>
    <cellStyle name="Currency 6 3 2 3 3" xfId="10510" xr:uid="{E414B527-9FC5-474E-A3A4-674184721D9B}"/>
    <cellStyle name="Currency 6 3 2 3 3 2" xfId="15746" xr:uid="{410F5606-B6DA-4C3F-9FFB-A4F16534B1E7}"/>
    <cellStyle name="Currency 6 3 2 3 3 2 2" xfId="26212" xr:uid="{203A03E7-612A-4A6B-81B6-4EE4BBDAEA6C}"/>
    <cellStyle name="Currency 6 3 2 3 3 2 2 2" xfId="47881" xr:uid="{CE7098F5-C3C2-457D-AC39-38BD21D1CC49}"/>
    <cellStyle name="Currency 6 3 2 3 3 2 3" xfId="37415" xr:uid="{D8B307B3-B3DC-4216-B007-C4DF56BDFD17}"/>
    <cellStyle name="Currency 6 3 2 3 3 3" xfId="20980" xr:uid="{8316932C-F5E1-46B1-AB0B-214F97948763}"/>
    <cellStyle name="Currency 6 3 2 3 3 3 2" xfId="42649" xr:uid="{70CC86E6-5284-4649-AACB-BDD54200D17F}"/>
    <cellStyle name="Currency 6 3 2 3 3 4" xfId="32183" xr:uid="{59FF4BF8-99E9-45A1-BC39-3C59776CE150}"/>
    <cellStyle name="Currency 6 3 2 3 4" xfId="12004" xr:uid="{5607A7B8-1A35-4F86-BF41-26F723D8DF5E}"/>
    <cellStyle name="Currency 6 3 2 3 4 2" xfId="17240" xr:uid="{7AA825A3-31E5-4138-A087-B319F5302BC0}"/>
    <cellStyle name="Currency 6 3 2 3 4 2 2" xfId="27706" xr:uid="{52ECD52A-7593-4978-9082-EE1AAEF1F36D}"/>
    <cellStyle name="Currency 6 3 2 3 4 2 2 2" xfId="49375" xr:uid="{209A90E1-F6B1-4F0E-BF3C-6E203A38A405}"/>
    <cellStyle name="Currency 6 3 2 3 4 2 3" xfId="38909" xr:uid="{1AC8132F-6B3F-4CEE-8920-4B99DBFA9D7E}"/>
    <cellStyle name="Currency 6 3 2 3 4 3" xfId="22474" xr:uid="{EAB002A8-B90D-4C21-B341-E8854320BBED}"/>
    <cellStyle name="Currency 6 3 2 3 4 3 2" xfId="44143" xr:uid="{8CBA25F4-5C6C-4B30-8FD2-A4DF90119681}"/>
    <cellStyle name="Currency 6 3 2 3 4 4" xfId="33677" xr:uid="{7D3C579B-AD8A-4A0B-9D71-EDA129C097B0}"/>
    <cellStyle name="Currency 6 3 2 3 5" xfId="14247" xr:uid="{483A87F7-B302-40BC-9E61-F963F6F309EF}"/>
    <cellStyle name="Currency 6 3 2 3 5 2" xfId="19479" xr:uid="{1D9E9DDD-1B85-4BF9-907F-56CE874AA3E1}"/>
    <cellStyle name="Currency 6 3 2 3 5 2 2" xfId="29945" xr:uid="{210FA047-7BAB-4179-AF44-C85A8C06482D}"/>
    <cellStyle name="Currency 6 3 2 3 5 2 2 2" xfId="51614" xr:uid="{023D0877-80B9-4104-9C25-A833A63DD54A}"/>
    <cellStyle name="Currency 6 3 2 3 5 2 3" xfId="41148" xr:uid="{43B6A0C9-7DF9-4631-87CC-4157365D0C93}"/>
    <cellStyle name="Currency 6 3 2 3 5 3" xfId="24713" xr:uid="{93E43289-2817-463F-89B3-7E9B5587E006}"/>
    <cellStyle name="Currency 6 3 2 3 5 3 2" xfId="46382" xr:uid="{5BA7BA02-36E1-4788-AB40-5B6C1E48C631}"/>
    <cellStyle name="Currency 6 3 2 3 5 4" xfId="35916" xr:uid="{E2D8F873-3C58-4633-BA80-358E7DD2D916}"/>
    <cellStyle name="Currency 6 3 2 3 6" xfId="15000" xr:uid="{711E9BBD-1C6D-486E-8B2F-C23981D19B12}"/>
    <cellStyle name="Currency 6 3 2 3 6 2" xfId="25466" xr:uid="{7DD6F7F9-6993-4F50-98DF-CE118270587E}"/>
    <cellStyle name="Currency 6 3 2 3 6 2 2" xfId="47135" xr:uid="{A4D784CC-EA0E-4AF3-BC94-899B0B6A090C}"/>
    <cellStyle name="Currency 6 3 2 3 6 3" xfId="36669" xr:uid="{B2EEAA4E-5F61-4CD6-A0E4-F5E8E536C8EE}"/>
    <cellStyle name="Currency 6 3 2 3 7" xfId="20234" xr:uid="{36CD4C62-E0E7-45BE-A43A-7EF31D1ABE80}"/>
    <cellStyle name="Currency 6 3 2 3 7 2" xfId="41903" xr:uid="{EEED0133-BF77-4B87-9144-B7191CC61557}"/>
    <cellStyle name="Currency 6 3 2 3 8" xfId="31437" xr:uid="{43F655E4-5111-4909-9F85-21054A53A87C}"/>
    <cellStyle name="Currency 6 3 2 4" xfId="13505" xr:uid="{9B3AED98-D8D6-4CAD-9D88-EF0489217D9D}"/>
    <cellStyle name="Currency 6 3 2 4 2" xfId="18737" xr:uid="{B8FEA091-DA85-4A13-B68C-695DB68CF792}"/>
    <cellStyle name="Currency 6 3 2 4 2 2" xfId="29203" xr:uid="{2B1FB123-797E-4355-B377-608BBC17A0E0}"/>
    <cellStyle name="Currency 6 3 2 4 2 2 2" xfId="50872" xr:uid="{BE672364-BAE5-4756-A3BC-DED735728722}"/>
    <cellStyle name="Currency 6 3 2 4 2 3" xfId="40406" xr:uid="{E767D66C-4CA6-45FD-A8D5-C6C9DFD52710}"/>
    <cellStyle name="Currency 6 3 2 4 3" xfId="23971" xr:uid="{DE4AF4F2-A004-4C10-856D-C590FC86FD98}"/>
    <cellStyle name="Currency 6 3 2 4 3 2" xfId="45640" xr:uid="{B767BD15-E384-47A0-BF24-C38737F603BA}"/>
    <cellStyle name="Currency 6 3 2 4 4" xfId="35174" xr:uid="{0C36D5E1-0AB8-4E19-A305-93A1D68896BB}"/>
    <cellStyle name="Currency 6 3 2 5" xfId="30695" xr:uid="{37279A63-9FEF-4E17-A4C2-75C43F376EE3}"/>
    <cellStyle name="Currency 6 3 3" xfId="9181" xr:uid="{00000000-0005-0000-0000-0000C9030000}"/>
    <cellStyle name="Currency 6 3 3 2" xfId="9930" xr:uid="{FE43E602-7526-43AA-B5A6-A2456D13E620}"/>
    <cellStyle name="Currency 6 3 3 2 2" xfId="11439" xr:uid="{E1824C42-40DD-4D5E-BFC6-D96D3B0D1223}"/>
    <cellStyle name="Currency 6 3 3 2 2 2" xfId="12933" xr:uid="{F2F7BEC4-303B-4DB1-B728-C74D494C2045}"/>
    <cellStyle name="Currency 6 3 3 2 2 2 2" xfId="18169" xr:uid="{FE859461-B924-467F-A77E-26A22750F48C}"/>
    <cellStyle name="Currency 6 3 3 2 2 2 2 2" xfId="28635" xr:uid="{A56AB6D5-AE19-48A0-8964-59D27358D376}"/>
    <cellStyle name="Currency 6 3 3 2 2 2 2 2 2" xfId="50304" xr:uid="{B6529EC5-3444-4575-A206-C0AC3456DB33}"/>
    <cellStyle name="Currency 6 3 3 2 2 2 2 3" xfId="39838" xr:uid="{4F4E7957-7A92-480A-B23F-EB5CA2069912}"/>
    <cellStyle name="Currency 6 3 3 2 2 2 3" xfId="23403" xr:uid="{D48F467E-3BEB-4D2F-BFD9-C7145ED4C73A}"/>
    <cellStyle name="Currency 6 3 3 2 2 2 3 2" xfId="45072" xr:uid="{8532FD26-4C30-4669-A366-7E96E1C1D051}"/>
    <cellStyle name="Currency 6 3 3 2 2 2 4" xfId="34606" xr:uid="{706F9764-E369-48AF-A223-30DA98D02AAC}"/>
    <cellStyle name="Currency 6 3 3 2 2 3" xfId="16675" xr:uid="{56B9CA04-47A5-4A2B-91D6-0B953C9E27BF}"/>
    <cellStyle name="Currency 6 3 3 2 2 3 2" xfId="27141" xr:uid="{BA0E33F2-6BE4-4A4E-A4E8-9CF206EC6F91}"/>
    <cellStyle name="Currency 6 3 3 2 2 3 2 2" xfId="48810" xr:uid="{8CB93332-BA62-4592-9A36-EA4F828E92A3}"/>
    <cellStyle name="Currency 6 3 3 2 2 3 3" xfId="38344" xr:uid="{33323191-5707-492B-8456-3AE9E1F9F85E}"/>
    <cellStyle name="Currency 6 3 3 2 2 4" xfId="21909" xr:uid="{5E6D6489-90A1-4405-A755-1878978EF18D}"/>
    <cellStyle name="Currency 6 3 3 2 2 4 2" xfId="43578" xr:uid="{B298923F-DBF3-4907-8639-BFC49617C7BD}"/>
    <cellStyle name="Currency 6 3 3 2 2 5" xfId="33112" xr:uid="{0B8B154A-B42F-4B7F-B97E-CD2871E2E06B}"/>
    <cellStyle name="Currency 6 3 3 2 3" xfId="10692" xr:uid="{4934A193-D909-4FF4-B25E-57D367CDEEDB}"/>
    <cellStyle name="Currency 6 3 3 2 3 2" xfId="15928" xr:uid="{DD6F5650-15C2-490D-B325-EFCA9BA78D13}"/>
    <cellStyle name="Currency 6 3 3 2 3 2 2" xfId="26394" xr:uid="{90083900-1328-4872-BAB9-6B3211C90158}"/>
    <cellStyle name="Currency 6 3 3 2 3 2 2 2" xfId="48063" xr:uid="{F89BF7BF-F289-4505-8883-15E2464CD67E}"/>
    <cellStyle name="Currency 6 3 3 2 3 2 3" xfId="37597" xr:uid="{8FCE7D0A-A73A-482E-AD71-EB60F286FC08}"/>
    <cellStyle name="Currency 6 3 3 2 3 3" xfId="21162" xr:uid="{6CBCBC7F-AB54-403E-8508-16B6CA5B4315}"/>
    <cellStyle name="Currency 6 3 3 2 3 3 2" xfId="42831" xr:uid="{1CF09966-CF40-45D4-8E2B-13F93C238979}"/>
    <cellStyle name="Currency 6 3 3 2 3 4" xfId="32365" xr:uid="{B2F71205-4AFC-4DB9-836A-5A8791FB9B96}"/>
    <cellStyle name="Currency 6 3 3 2 4" xfId="12186" xr:uid="{A898EC1E-4F15-4407-8F34-D31E6DC46618}"/>
    <cellStyle name="Currency 6 3 3 2 4 2" xfId="17422" xr:uid="{CB92D3B6-A070-4B7E-93A6-A699A0A91258}"/>
    <cellStyle name="Currency 6 3 3 2 4 2 2" xfId="27888" xr:uid="{77088CC0-1C66-4514-9B4D-764A2CE5CF63}"/>
    <cellStyle name="Currency 6 3 3 2 4 2 2 2" xfId="49557" xr:uid="{236DAC24-03FD-462B-BBC0-B3FED56863DB}"/>
    <cellStyle name="Currency 6 3 3 2 4 2 3" xfId="39091" xr:uid="{18055F59-2CD5-46D6-A1C3-42C67BB914E4}"/>
    <cellStyle name="Currency 6 3 3 2 4 3" xfId="22656" xr:uid="{4D9C7950-B2D1-4236-A1AD-B47E036CC8DC}"/>
    <cellStyle name="Currency 6 3 3 2 4 3 2" xfId="44325" xr:uid="{64B02533-0E41-4546-B688-7BAC107D10DA}"/>
    <cellStyle name="Currency 6 3 3 2 4 4" xfId="33859" xr:uid="{C8EA64C4-CE46-4D58-A9A5-B1FDEE398613}"/>
    <cellStyle name="Currency 6 3 3 2 5" xfId="14429" xr:uid="{14268CDB-76D2-4243-AE7C-DC4B14AFAE91}"/>
    <cellStyle name="Currency 6 3 3 2 5 2" xfId="19661" xr:uid="{383356D4-9E8A-438C-AE0F-64434E499524}"/>
    <cellStyle name="Currency 6 3 3 2 5 2 2" xfId="30127" xr:uid="{3DCA0247-7755-4C41-930E-582EC48830A9}"/>
    <cellStyle name="Currency 6 3 3 2 5 2 2 2" xfId="51796" xr:uid="{DA626E9D-0067-4164-BFFC-48793B5D9271}"/>
    <cellStyle name="Currency 6 3 3 2 5 2 3" xfId="41330" xr:uid="{C35403A6-A9C6-4607-8A25-042280C335B8}"/>
    <cellStyle name="Currency 6 3 3 2 5 3" xfId="24895" xr:uid="{8D797CA7-E9BF-4500-8D8F-D74EFAD0F50D}"/>
    <cellStyle name="Currency 6 3 3 2 5 3 2" xfId="46564" xr:uid="{9AC0F9D0-8D55-4D0C-B1BC-F5E6B26A0BE7}"/>
    <cellStyle name="Currency 6 3 3 2 5 4" xfId="36098" xr:uid="{2C0D71D2-BE85-417E-94CD-3BBE5D731B30}"/>
    <cellStyle name="Currency 6 3 3 2 6" xfId="15182" xr:uid="{20B35BCC-0BC1-46F6-B16C-31B2944C304D}"/>
    <cellStyle name="Currency 6 3 3 2 6 2" xfId="25648" xr:uid="{C6DF493C-31CC-45AB-8FCC-DFA43CE4A2BF}"/>
    <cellStyle name="Currency 6 3 3 2 6 2 2" xfId="47317" xr:uid="{A71F697E-90C3-49A3-92CB-AB9E5C3209D6}"/>
    <cellStyle name="Currency 6 3 3 2 6 3" xfId="36851" xr:uid="{8DABCADB-F4AC-4C29-9987-298B4ECD5428}"/>
    <cellStyle name="Currency 6 3 3 2 7" xfId="20416" xr:uid="{6C87E85D-3B04-440D-901C-C347D714D743}"/>
    <cellStyle name="Currency 6 3 3 2 7 2" xfId="42085" xr:uid="{2CD148E9-AB79-4264-B5ED-93E896008673}"/>
    <cellStyle name="Currency 6 3 3 2 8" xfId="31619" xr:uid="{5AD57DCC-A6E6-4F93-AC62-2CFCD0B1BA3F}"/>
    <cellStyle name="Currency 6 3 3 3" xfId="13684" xr:uid="{840A9E48-DDBF-4BF7-984A-273407985C16}"/>
    <cellStyle name="Currency 6 3 3 3 2" xfId="18916" xr:uid="{13B5EF0A-B519-4F2A-B832-52CC4560182B}"/>
    <cellStyle name="Currency 6 3 3 3 2 2" xfId="29382" xr:uid="{9298E60B-B5C0-4A9F-9D40-B71627752A74}"/>
    <cellStyle name="Currency 6 3 3 3 2 2 2" xfId="51051" xr:uid="{0B47688F-124E-4E84-9A9A-1AF5220A9C68}"/>
    <cellStyle name="Currency 6 3 3 3 2 3" xfId="40585" xr:uid="{4250A76E-2447-4367-B018-D22BC48080EF}"/>
    <cellStyle name="Currency 6 3 3 3 3" xfId="24150" xr:uid="{180FCE93-69BA-4A09-924F-B959CEAFD829}"/>
    <cellStyle name="Currency 6 3 3 3 3 2" xfId="45819" xr:uid="{56A3CC31-5A9C-4A2F-9129-EBAD0011A525}"/>
    <cellStyle name="Currency 6 3 3 3 4" xfId="35353" xr:uid="{3884B186-BDCC-470F-A3AD-D76A4F91A05D}"/>
    <cellStyle name="Currency 6 3 3 4" xfId="30874" xr:uid="{E9AF4E00-67F3-462D-AF3A-936AB9699F22}"/>
    <cellStyle name="Currency 6 3 4" xfId="9556" xr:uid="{5222E9FB-90FD-4EC4-A828-A194D2AF7CDB}"/>
    <cellStyle name="Currency 6 3 4 2" xfId="11065" xr:uid="{0FF79F8D-6882-4648-9D54-AB383A5D966A}"/>
    <cellStyle name="Currency 6 3 4 2 2" xfId="12559" xr:uid="{71C86F12-5BCA-432A-9235-5F5C7BADABD9}"/>
    <cellStyle name="Currency 6 3 4 2 2 2" xfId="17795" xr:uid="{8323EA04-5F78-43E9-B94E-3EAE97C310C1}"/>
    <cellStyle name="Currency 6 3 4 2 2 2 2" xfId="28261" xr:uid="{BABEF54E-73D2-462E-9229-3CD8B0721D1A}"/>
    <cellStyle name="Currency 6 3 4 2 2 2 2 2" xfId="49930" xr:uid="{0BDAF782-F32F-45A8-A44E-5F6DD0727BBB}"/>
    <cellStyle name="Currency 6 3 4 2 2 2 3" xfId="39464" xr:uid="{836A1F0C-9C09-4B25-803C-858C4C451956}"/>
    <cellStyle name="Currency 6 3 4 2 2 3" xfId="23029" xr:uid="{F36BAC3C-50AE-40D5-B00C-C20C187F2F2B}"/>
    <cellStyle name="Currency 6 3 4 2 2 3 2" xfId="44698" xr:uid="{C16EC3FB-20F8-45B4-847A-25ED67E24D46}"/>
    <cellStyle name="Currency 6 3 4 2 2 4" xfId="34232" xr:uid="{8D2BEA8C-F8F4-4ED1-9590-035318D54B7B}"/>
    <cellStyle name="Currency 6 3 4 2 3" xfId="16301" xr:uid="{BFD10BDF-78CE-4D7D-921B-DDE32AEA4B4F}"/>
    <cellStyle name="Currency 6 3 4 2 3 2" xfId="26767" xr:uid="{2E9C951E-5391-4407-90C1-09912AA5197B}"/>
    <cellStyle name="Currency 6 3 4 2 3 2 2" xfId="48436" xr:uid="{E27F6074-E945-48E6-91F2-C2B0EF83829E}"/>
    <cellStyle name="Currency 6 3 4 2 3 3" xfId="37970" xr:uid="{45E9080D-F107-4AE1-A444-3BA5B69825C9}"/>
    <cellStyle name="Currency 6 3 4 2 4" xfId="21535" xr:uid="{F7D14DB4-A962-482A-9503-3AF37A5DD68A}"/>
    <cellStyle name="Currency 6 3 4 2 4 2" xfId="43204" xr:uid="{1DBED0A7-FBA8-47FE-9372-517A741C18ED}"/>
    <cellStyle name="Currency 6 3 4 2 5" xfId="32738" xr:uid="{66792B6B-946F-4EEC-AC53-93BC50539172}"/>
    <cellStyle name="Currency 6 3 4 3" xfId="10318" xr:uid="{AF122701-C310-49E5-AD6C-2A871D1952BA}"/>
    <cellStyle name="Currency 6 3 4 3 2" xfId="15554" xr:uid="{833F0067-BAD1-4CED-B6DA-C1DD6AA47DB6}"/>
    <cellStyle name="Currency 6 3 4 3 2 2" xfId="26020" xr:uid="{6A5AC95F-68EE-474D-8ABC-08B61CE7C2B3}"/>
    <cellStyle name="Currency 6 3 4 3 2 2 2" xfId="47689" xr:uid="{249ABB0D-DC6B-4537-B626-C1318C995E55}"/>
    <cellStyle name="Currency 6 3 4 3 2 3" xfId="37223" xr:uid="{9D3EE353-F334-4FB2-97E5-95DFFD82134C}"/>
    <cellStyle name="Currency 6 3 4 3 3" xfId="20788" xr:uid="{0ECB3A21-2CE8-4DE4-9B9B-5460DA36754F}"/>
    <cellStyle name="Currency 6 3 4 3 3 2" xfId="42457" xr:uid="{F9742E7C-8E00-41B1-AEA6-FA8C6EC32963}"/>
    <cellStyle name="Currency 6 3 4 3 4" xfId="31991" xr:uid="{9D9E8EDB-FCCF-4BB8-923B-E9A36B314A51}"/>
    <cellStyle name="Currency 6 3 4 4" xfId="11812" xr:uid="{05E72FF6-7109-488B-A698-35D5F3DB86FF}"/>
    <cellStyle name="Currency 6 3 4 4 2" xfId="17048" xr:uid="{B99582E7-B2E3-4927-9004-34C8B3C0C380}"/>
    <cellStyle name="Currency 6 3 4 4 2 2" xfId="27514" xr:uid="{F1038E09-0F7F-42E1-8119-229B6F55F17D}"/>
    <cellStyle name="Currency 6 3 4 4 2 2 2" xfId="49183" xr:uid="{7E8382DA-C900-46D9-A313-A3932F79253A}"/>
    <cellStyle name="Currency 6 3 4 4 2 3" xfId="38717" xr:uid="{D2F7722E-1769-4807-BBD5-ED041432D048}"/>
    <cellStyle name="Currency 6 3 4 4 3" xfId="22282" xr:uid="{261DAA5E-619A-4F4D-830E-7EDB4E295F00}"/>
    <cellStyle name="Currency 6 3 4 4 3 2" xfId="43951" xr:uid="{3DA0F7A6-10F5-4127-AE47-67A50503DA5C}"/>
    <cellStyle name="Currency 6 3 4 4 4" xfId="33485" xr:uid="{677E4293-EC08-4327-BB17-FA276AF2512F}"/>
    <cellStyle name="Currency 6 3 4 5" xfId="14055" xr:uid="{504AA1C3-4D4A-423E-B805-AEA6DDE36A37}"/>
    <cellStyle name="Currency 6 3 4 5 2" xfId="19287" xr:uid="{AB01EA12-D68E-407C-AD50-E0585916DBF7}"/>
    <cellStyle name="Currency 6 3 4 5 2 2" xfId="29753" xr:uid="{861E6A07-5740-4D35-920F-3BC1A783A03D}"/>
    <cellStyle name="Currency 6 3 4 5 2 2 2" xfId="51422" xr:uid="{F487629A-D0AF-4B7C-B60E-CB2414C56675}"/>
    <cellStyle name="Currency 6 3 4 5 2 3" xfId="40956" xr:uid="{C8B61F5C-A6D8-4C1D-9E41-6030303031E1}"/>
    <cellStyle name="Currency 6 3 4 5 3" xfId="24521" xr:uid="{AD76F92F-4200-401C-8833-2A2136519E69}"/>
    <cellStyle name="Currency 6 3 4 5 3 2" xfId="46190" xr:uid="{2A474DF1-3870-44B2-BFFB-F3C65FF00190}"/>
    <cellStyle name="Currency 6 3 4 5 4" xfId="35724" xr:uid="{9F6C5348-15FC-480A-9C4C-CED0FBC3650C}"/>
    <cellStyle name="Currency 6 3 4 6" xfId="14808" xr:uid="{D3CF3B05-9B4C-4326-B459-7739C5D8B015}"/>
    <cellStyle name="Currency 6 3 4 6 2" xfId="25274" xr:uid="{45382478-AA27-46D7-891A-5ED4A8D03890}"/>
    <cellStyle name="Currency 6 3 4 6 2 2" xfId="46943" xr:uid="{E7A71B22-D69C-4CB7-86C3-01DD196AF6CA}"/>
    <cellStyle name="Currency 6 3 4 6 3" xfId="36477" xr:uid="{74CD4B68-1727-47C5-A250-5EA30A41D1C6}"/>
    <cellStyle name="Currency 6 3 4 7" xfId="20042" xr:uid="{CECE3A21-6B83-4EA3-981A-3FE97D0CAE5C}"/>
    <cellStyle name="Currency 6 3 4 7 2" xfId="41711" xr:uid="{96061BD4-A3EA-42AE-B793-F66889D841E8}"/>
    <cellStyle name="Currency 6 3 4 8" xfId="31245" xr:uid="{50AD0912-D2D9-4629-BF0E-A67A3BC036F5}"/>
    <cellStyle name="Currency 6 3 5" xfId="13313" xr:uid="{1DC54EB4-A665-4D0F-BBF1-E2F67D615B6B}"/>
    <cellStyle name="Currency 6 3 5 2" xfId="18545" xr:uid="{3A4472B8-88D0-4423-A80A-3CF9F4D197F6}"/>
    <cellStyle name="Currency 6 3 5 2 2" xfId="29011" xr:uid="{F0968782-77C6-4BD8-86B6-734BDC95A4B4}"/>
    <cellStyle name="Currency 6 3 5 2 2 2" xfId="50680" xr:uid="{D160022F-E53A-4698-95CC-5D075FC857B8}"/>
    <cellStyle name="Currency 6 3 5 2 3" xfId="40214" xr:uid="{204E9C64-6238-456B-883E-1F4895443D3D}"/>
    <cellStyle name="Currency 6 3 5 3" xfId="23779" xr:uid="{A5A41326-27CA-4FF3-BF6C-7DA89D9FB374}"/>
    <cellStyle name="Currency 6 3 5 3 2" xfId="45448" xr:uid="{6E3A4738-7981-4BA4-9957-0EC1264D52A5}"/>
    <cellStyle name="Currency 6 3 5 4" xfId="34982" xr:uid="{4FF2EA07-0CF1-4307-93C3-14A77FCE3713}"/>
    <cellStyle name="Currency 6 3 6" xfId="30503" xr:uid="{E8AF1E41-ABD4-4FA9-BDE2-BB9CE32FE3C7}"/>
    <cellStyle name="Currency 6 4" xfId="620" xr:uid="{00000000-0005-0000-0000-0000CA030000}"/>
    <cellStyle name="Currency 6 4 2" xfId="9374" xr:uid="{00000000-0005-0000-0000-0000CB030000}"/>
    <cellStyle name="Currency 6 4 2 2" xfId="10123" xr:uid="{AC458665-FDFD-45A2-BA20-9F0D82E209DD}"/>
    <cellStyle name="Currency 6 4 2 2 2" xfId="11632" xr:uid="{A5CCBDB5-5282-4C32-954A-021F8E4FC2BC}"/>
    <cellStyle name="Currency 6 4 2 2 2 2" xfId="13126" xr:uid="{AA88D1CA-051F-4698-8988-799518D0748D}"/>
    <cellStyle name="Currency 6 4 2 2 2 2 2" xfId="18362" xr:uid="{8CD4DCF3-4213-4E49-9451-2B1E2060D773}"/>
    <cellStyle name="Currency 6 4 2 2 2 2 2 2" xfId="28828" xr:uid="{5BA86690-1DDC-465B-B9C8-50421EDFA06A}"/>
    <cellStyle name="Currency 6 4 2 2 2 2 2 2 2" xfId="50497" xr:uid="{AB101741-8C9D-474C-8779-D169124ADF81}"/>
    <cellStyle name="Currency 6 4 2 2 2 2 2 3" xfId="40031" xr:uid="{91E0AD52-E110-4040-9812-3B32D0B12BC6}"/>
    <cellStyle name="Currency 6 4 2 2 2 2 3" xfId="23596" xr:uid="{2FDFA34D-379D-45E0-80F1-920841143D36}"/>
    <cellStyle name="Currency 6 4 2 2 2 2 3 2" xfId="45265" xr:uid="{4BC92829-E0A5-407A-B088-7AB5C95778EB}"/>
    <cellStyle name="Currency 6 4 2 2 2 2 4" xfId="34799" xr:uid="{9B8A421A-2461-430E-80C5-F18D7F4375A1}"/>
    <cellStyle name="Currency 6 4 2 2 2 3" xfId="16868" xr:uid="{7F65BB1A-1416-43CA-891A-57EBCB4322C9}"/>
    <cellStyle name="Currency 6 4 2 2 2 3 2" xfId="27334" xr:uid="{9C49C1BC-D74A-43EE-BE34-012C5069712B}"/>
    <cellStyle name="Currency 6 4 2 2 2 3 2 2" xfId="49003" xr:uid="{44966618-5859-4B4E-9015-ED6372E6F7D3}"/>
    <cellStyle name="Currency 6 4 2 2 2 3 3" xfId="38537" xr:uid="{6AB2C388-15AC-47F5-80E3-E7A44B014DA7}"/>
    <cellStyle name="Currency 6 4 2 2 2 4" xfId="22102" xr:uid="{C6D083FB-B971-4D70-B793-60431FC02199}"/>
    <cellStyle name="Currency 6 4 2 2 2 4 2" xfId="43771" xr:uid="{643C9590-577E-4540-BA16-7D90D5B333DE}"/>
    <cellStyle name="Currency 6 4 2 2 2 5" xfId="33305" xr:uid="{79E2EB2E-5979-4FDB-AFE5-ED2E988816AB}"/>
    <cellStyle name="Currency 6 4 2 2 3" xfId="10885" xr:uid="{F3B10C48-0419-4444-B850-DE840EE38EE8}"/>
    <cellStyle name="Currency 6 4 2 2 3 2" xfId="16121" xr:uid="{A6B5DB49-C530-4E67-9FE3-12D1BA7D9757}"/>
    <cellStyle name="Currency 6 4 2 2 3 2 2" xfId="26587" xr:uid="{95CE811F-2333-4253-BF9E-CB8B9F0D7B21}"/>
    <cellStyle name="Currency 6 4 2 2 3 2 2 2" xfId="48256" xr:uid="{08EE6E26-DA5B-488F-B06B-21F37F8A6B08}"/>
    <cellStyle name="Currency 6 4 2 2 3 2 3" xfId="37790" xr:uid="{6953D881-316C-4F72-AE73-3FB6DAF1F8B8}"/>
    <cellStyle name="Currency 6 4 2 2 3 3" xfId="21355" xr:uid="{0E66661A-8906-4B50-8996-1D6F0B53A9C0}"/>
    <cellStyle name="Currency 6 4 2 2 3 3 2" xfId="43024" xr:uid="{DE837A10-DDA2-4F01-9490-1ECCA0DB22CC}"/>
    <cellStyle name="Currency 6 4 2 2 3 4" xfId="32558" xr:uid="{BEDE831E-6DDA-4011-8279-C7AC28B958F5}"/>
    <cellStyle name="Currency 6 4 2 2 4" xfId="12379" xr:uid="{2B75EDEA-43AB-4847-B56B-52CF59ACC1CF}"/>
    <cellStyle name="Currency 6 4 2 2 4 2" xfId="17615" xr:uid="{A4927D51-E607-4624-9559-44AAF3EFFC7C}"/>
    <cellStyle name="Currency 6 4 2 2 4 2 2" xfId="28081" xr:uid="{EF24A9A6-FB39-4292-AD6C-0CE51FCC457F}"/>
    <cellStyle name="Currency 6 4 2 2 4 2 2 2" xfId="49750" xr:uid="{F049E997-5151-48F4-8BB2-CF1F99D5AED9}"/>
    <cellStyle name="Currency 6 4 2 2 4 2 3" xfId="39284" xr:uid="{78DCDC35-86C9-49C9-8ED8-EBAE2D0E8C16}"/>
    <cellStyle name="Currency 6 4 2 2 4 3" xfId="22849" xr:uid="{77DBA87F-90BD-40C5-82DB-D0017B1C239D}"/>
    <cellStyle name="Currency 6 4 2 2 4 3 2" xfId="44518" xr:uid="{493C9A90-649C-4C0C-9AB2-75705BBD011D}"/>
    <cellStyle name="Currency 6 4 2 2 4 4" xfId="34052" xr:uid="{5D8E1AEF-3796-437A-A531-85B10319A8D5}"/>
    <cellStyle name="Currency 6 4 2 2 5" xfId="14622" xr:uid="{5D4AEC0C-E413-4B84-B5B9-B4F85AA72308}"/>
    <cellStyle name="Currency 6 4 2 2 5 2" xfId="19854" xr:uid="{ABB7D757-423C-486F-B2DD-4A831137E6EF}"/>
    <cellStyle name="Currency 6 4 2 2 5 2 2" xfId="30320" xr:uid="{FC2AC0E6-E102-4660-A153-6F38AECD5C2F}"/>
    <cellStyle name="Currency 6 4 2 2 5 2 2 2" xfId="51989" xr:uid="{5C6A4926-8ADB-4CE1-9076-F22A71687EB7}"/>
    <cellStyle name="Currency 6 4 2 2 5 2 3" xfId="41523" xr:uid="{AE2074D6-03CA-40FB-ACB6-73CF1306CC9C}"/>
    <cellStyle name="Currency 6 4 2 2 5 3" xfId="25088" xr:uid="{0ED18EE7-2E62-418F-BF54-8AAD40E5215D}"/>
    <cellStyle name="Currency 6 4 2 2 5 3 2" xfId="46757" xr:uid="{456158CC-DEBD-4A7D-80EE-A3ABEA514FF7}"/>
    <cellStyle name="Currency 6 4 2 2 5 4" xfId="36291" xr:uid="{AA1888C1-09D5-4EC1-A778-FF144B1A247F}"/>
    <cellStyle name="Currency 6 4 2 2 6" xfId="15375" xr:uid="{8C314041-EFE9-42D2-99B1-BE176F1C91EE}"/>
    <cellStyle name="Currency 6 4 2 2 6 2" xfId="25841" xr:uid="{33B77B92-5B12-4D46-91E3-D65B7DD6EA85}"/>
    <cellStyle name="Currency 6 4 2 2 6 2 2" xfId="47510" xr:uid="{1B38F1CF-7DA5-4283-BF55-41E35BD7DD1A}"/>
    <cellStyle name="Currency 6 4 2 2 6 3" xfId="37044" xr:uid="{59AC6A25-D5C8-4D3E-8269-142A3427AFAF}"/>
    <cellStyle name="Currency 6 4 2 2 7" xfId="20609" xr:uid="{3A8269A1-1DD3-4EF3-94DC-8B2602C9800F}"/>
    <cellStyle name="Currency 6 4 2 2 7 2" xfId="42278" xr:uid="{F106205A-709F-4D62-80A6-8F598543E6E3}"/>
    <cellStyle name="Currency 6 4 2 2 8" xfId="31812" xr:uid="{6DF5A78D-9B88-4711-B8BA-38311FB2BFE5}"/>
    <cellStyle name="Currency 6 4 2 3" xfId="13877" xr:uid="{C45F2826-1341-41E6-91DD-4BA7178E39A9}"/>
    <cellStyle name="Currency 6 4 2 3 2" xfId="19109" xr:uid="{78D18A00-C581-4E74-9DD5-AEB3F247824B}"/>
    <cellStyle name="Currency 6 4 2 3 2 2" xfId="29575" xr:uid="{5484CA93-6285-4497-A1EC-9C9E7CCEE3A2}"/>
    <cellStyle name="Currency 6 4 2 3 2 2 2" xfId="51244" xr:uid="{92FE0190-9FD6-4E4A-AB74-9939C1AF714A}"/>
    <cellStyle name="Currency 6 4 2 3 2 3" xfId="40778" xr:uid="{985E2B7E-B313-4E85-8A2F-F1B193EE2A67}"/>
    <cellStyle name="Currency 6 4 2 3 3" xfId="24343" xr:uid="{EB091007-0995-46BD-8905-35733E791893}"/>
    <cellStyle name="Currency 6 4 2 3 3 2" xfId="46012" xr:uid="{A2E1F885-F60B-4BE2-97CA-E20B830F728E}"/>
    <cellStyle name="Currency 6 4 2 3 4" xfId="35546" xr:uid="{0C38B243-E2EB-44FE-84DE-E09D3A65B4E7}"/>
    <cellStyle name="Currency 6 4 2 4" xfId="31067" xr:uid="{F0012B7B-0A66-46AA-914E-C675C22AC211}"/>
    <cellStyle name="Currency 6 4 3" xfId="9749" xr:uid="{6414B2A5-AAEA-4C53-AC2C-40E93415CA2D}"/>
    <cellStyle name="Currency 6 4 3 2" xfId="11258" xr:uid="{DE064A71-B805-4614-8AE1-B4B407B63F5F}"/>
    <cellStyle name="Currency 6 4 3 2 2" xfId="12752" xr:uid="{290629B5-5724-46D2-AB9C-C829620481DC}"/>
    <cellStyle name="Currency 6 4 3 2 2 2" xfId="17988" xr:uid="{648B6DFE-87B0-4B2F-89D3-EB6F81C87F08}"/>
    <cellStyle name="Currency 6 4 3 2 2 2 2" xfId="28454" xr:uid="{42C646F3-4CFF-4A06-92BD-ED82DD1C33C2}"/>
    <cellStyle name="Currency 6 4 3 2 2 2 2 2" xfId="50123" xr:uid="{98FB57E4-E518-45CF-A630-14BF860E31C1}"/>
    <cellStyle name="Currency 6 4 3 2 2 2 3" xfId="39657" xr:uid="{BD82BC71-D425-4403-87CD-D817529E48D5}"/>
    <cellStyle name="Currency 6 4 3 2 2 3" xfId="23222" xr:uid="{5845E6BD-D0C7-49EB-8142-4409DBE62C38}"/>
    <cellStyle name="Currency 6 4 3 2 2 3 2" xfId="44891" xr:uid="{9532BFAE-A3C9-45E0-B14C-E938934160E4}"/>
    <cellStyle name="Currency 6 4 3 2 2 4" xfId="34425" xr:uid="{7A718052-74E1-4911-A6FF-43766F1CDF77}"/>
    <cellStyle name="Currency 6 4 3 2 3" xfId="16494" xr:uid="{7D6B6422-2F36-40D9-90BE-36632869882A}"/>
    <cellStyle name="Currency 6 4 3 2 3 2" xfId="26960" xr:uid="{9024A0E5-4D19-41C3-BB16-611586EA0C90}"/>
    <cellStyle name="Currency 6 4 3 2 3 2 2" xfId="48629" xr:uid="{EBF18993-F2BD-4E74-B99F-BE78B891C24A}"/>
    <cellStyle name="Currency 6 4 3 2 3 3" xfId="38163" xr:uid="{4C19940F-B1CB-4B31-8725-D65B5FDD8D6C}"/>
    <cellStyle name="Currency 6 4 3 2 4" xfId="21728" xr:uid="{892525EF-DF68-4F25-B386-099D8F940A43}"/>
    <cellStyle name="Currency 6 4 3 2 4 2" xfId="43397" xr:uid="{004CFC6C-7C9A-45D6-8594-3C6E5517E4A6}"/>
    <cellStyle name="Currency 6 4 3 2 5" xfId="32931" xr:uid="{CEB6AA98-5477-461A-99C9-26AF52F9AA16}"/>
    <cellStyle name="Currency 6 4 3 3" xfId="10511" xr:uid="{62F0CF7C-1168-44E2-9B71-2635120A1CDE}"/>
    <cellStyle name="Currency 6 4 3 3 2" xfId="15747" xr:uid="{F0800B44-386D-4FA3-94A5-66425B64A48F}"/>
    <cellStyle name="Currency 6 4 3 3 2 2" xfId="26213" xr:uid="{1A37B352-60D3-4C42-9FE9-AE245583AB6D}"/>
    <cellStyle name="Currency 6 4 3 3 2 2 2" xfId="47882" xr:uid="{32DC21A9-3237-475F-B9AC-013CD12C505C}"/>
    <cellStyle name="Currency 6 4 3 3 2 3" xfId="37416" xr:uid="{4AE5585F-3C29-4314-B6D2-512A62BAC82C}"/>
    <cellStyle name="Currency 6 4 3 3 3" xfId="20981" xr:uid="{2BE192A2-ACD1-4EBB-8FC8-A7B2063D6AB6}"/>
    <cellStyle name="Currency 6 4 3 3 3 2" xfId="42650" xr:uid="{7E9551DB-5611-4F12-892D-CDB253E8C56E}"/>
    <cellStyle name="Currency 6 4 3 3 4" xfId="32184" xr:uid="{CA3BDD3E-3A35-43E1-BE3B-4FD44BF96EA3}"/>
    <cellStyle name="Currency 6 4 3 4" xfId="12005" xr:uid="{D26D11AA-9406-47B3-8506-22872AB9901A}"/>
    <cellStyle name="Currency 6 4 3 4 2" xfId="17241" xr:uid="{CCC46D32-80DD-4906-A3C9-A2452CCC46C1}"/>
    <cellStyle name="Currency 6 4 3 4 2 2" xfId="27707" xr:uid="{ED144C5D-D030-438F-AC59-152F743BBA0C}"/>
    <cellStyle name="Currency 6 4 3 4 2 2 2" xfId="49376" xr:uid="{E8AAC7C0-A400-4E07-A233-58CE39EDC1DD}"/>
    <cellStyle name="Currency 6 4 3 4 2 3" xfId="38910" xr:uid="{BD7A6695-2A37-465D-BD12-34F73BBEC9B7}"/>
    <cellStyle name="Currency 6 4 3 4 3" xfId="22475" xr:uid="{69107BEC-3DA9-406A-88E0-23EBB43E4F36}"/>
    <cellStyle name="Currency 6 4 3 4 3 2" xfId="44144" xr:uid="{73DC36D1-9FA7-48B7-A923-DE387280CA6C}"/>
    <cellStyle name="Currency 6 4 3 4 4" xfId="33678" xr:uid="{49645994-4AEC-4923-ACA1-A03D85B5C9D5}"/>
    <cellStyle name="Currency 6 4 3 5" xfId="14248" xr:uid="{40426A60-2F06-48E9-A33A-5AFA7EA6564D}"/>
    <cellStyle name="Currency 6 4 3 5 2" xfId="19480" xr:uid="{A0E7857A-E1EC-48B0-AE4C-9D91EE591355}"/>
    <cellStyle name="Currency 6 4 3 5 2 2" xfId="29946" xr:uid="{653E8C0A-E946-4894-BD64-67D60EB622F5}"/>
    <cellStyle name="Currency 6 4 3 5 2 2 2" xfId="51615" xr:uid="{86CEED2A-007A-4883-9A7E-DFDDC170BBF6}"/>
    <cellStyle name="Currency 6 4 3 5 2 3" xfId="41149" xr:uid="{C52D889A-FEFF-4EF3-A91E-AE3775A5AAF5}"/>
    <cellStyle name="Currency 6 4 3 5 3" xfId="24714" xr:uid="{6FE37BC4-2DDD-483C-8D1F-D47185985910}"/>
    <cellStyle name="Currency 6 4 3 5 3 2" xfId="46383" xr:uid="{9B1C404A-706B-4A8C-816E-55021F6B6133}"/>
    <cellStyle name="Currency 6 4 3 5 4" xfId="35917" xr:uid="{28BF45EC-4367-40B7-87A4-E6889B2247A3}"/>
    <cellStyle name="Currency 6 4 3 6" xfId="15001" xr:uid="{D60DD9EE-7EE3-46E7-AC9C-9614217EF5D9}"/>
    <cellStyle name="Currency 6 4 3 6 2" xfId="25467" xr:uid="{1FDD2B59-6B5C-4B1B-ABDC-515DFBCDB9B3}"/>
    <cellStyle name="Currency 6 4 3 6 2 2" xfId="47136" xr:uid="{1F5576C3-EC78-4473-96A5-B2E098EF0E81}"/>
    <cellStyle name="Currency 6 4 3 6 3" xfId="36670" xr:uid="{CD10D944-8050-4268-A047-057C190EA402}"/>
    <cellStyle name="Currency 6 4 3 7" xfId="20235" xr:uid="{27F76C56-43BE-4FEA-93B6-423451C990E1}"/>
    <cellStyle name="Currency 6 4 3 7 2" xfId="41904" xr:uid="{4F64F4D3-0F85-449B-888F-33BF96A4065F}"/>
    <cellStyle name="Currency 6 4 3 8" xfId="31438" xr:uid="{039CDA55-6334-44A7-A6C7-419BF8B26B60}"/>
    <cellStyle name="Currency 6 4 4" xfId="13506" xr:uid="{EEC76902-758F-48CE-B010-CEFFA3B116E1}"/>
    <cellStyle name="Currency 6 4 4 2" xfId="18738" xr:uid="{E8549674-8F3E-49B1-96D2-31514EEED096}"/>
    <cellStyle name="Currency 6 4 4 2 2" xfId="29204" xr:uid="{A6DD8E95-A3DE-428D-B7EE-94EDEA7490BE}"/>
    <cellStyle name="Currency 6 4 4 2 2 2" xfId="50873" xr:uid="{0CBB8575-D7C1-4915-8B36-6759BF2BED4B}"/>
    <cellStyle name="Currency 6 4 4 2 3" xfId="40407" xr:uid="{89E41FF1-0C1B-44DE-942A-11871E5A289A}"/>
    <cellStyle name="Currency 6 4 4 3" xfId="23972" xr:uid="{94B7E835-C3E1-483C-9929-C418D91930FE}"/>
    <cellStyle name="Currency 6 4 4 3 2" xfId="45641" xr:uid="{AFE303F1-5954-4D5F-9589-3E2A014EBBA8}"/>
    <cellStyle name="Currency 6 4 4 4" xfId="35175" xr:uid="{7E9BC044-4DD1-457A-99BF-F8B4EEF7C1F2}"/>
    <cellStyle name="Currency 6 4 5" xfId="30696" xr:uid="{8298EE2F-7EAF-48E3-8D19-CEDCBE51FAFC}"/>
    <cellStyle name="Currency 6 5" xfId="1757" xr:uid="{00000000-0005-0000-0000-0000CC030000}"/>
    <cellStyle name="Currency 6 5 2" xfId="9419" xr:uid="{00000000-0005-0000-0000-0000CD030000}"/>
    <cellStyle name="Currency 6 5 2 2" xfId="10168" xr:uid="{A907F109-6DAF-473E-8E8A-528E1B108FA0}"/>
    <cellStyle name="Currency 6 5 2 2 2" xfId="11677" xr:uid="{00B8F52B-D135-4ED3-B6FD-6E6091D7DB86}"/>
    <cellStyle name="Currency 6 5 2 2 2 2" xfId="13171" xr:uid="{801DFFB8-D7F0-4CCB-B575-707D5C702800}"/>
    <cellStyle name="Currency 6 5 2 2 2 2 2" xfId="18407" xr:uid="{C2ECF065-0FA2-4CC4-8DAB-7215E5968145}"/>
    <cellStyle name="Currency 6 5 2 2 2 2 2 2" xfId="28873" xr:uid="{A6DE8B14-BCB6-4949-B7FA-D7FEA6A5D0F7}"/>
    <cellStyle name="Currency 6 5 2 2 2 2 2 2 2" xfId="50542" xr:uid="{4A77233F-CFBE-4FB8-8951-8CE789F1D4C1}"/>
    <cellStyle name="Currency 6 5 2 2 2 2 2 3" xfId="40076" xr:uid="{0F12E9B8-6D6B-41DB-8647-0E7F48AF1830}"/>
    <cellStyle name="Currency 6 5 2 2 2 2 3" xfId="23641" xr:uid="{C91B3810-D59C-4114-A3A3-DFD0797CAA6C}"/>
    <cellStyle name="Currency 6 5 2 2 2 2 3 2" xfId="45310" xr:uid="{DDBF4C96-BE02-46CA-90BC-6DE113E72F44}"/>
    <cellStyle name="Currency 6 5 2 2 2 2 4" xfId="34844" xr:uid="{5AAA73BF-9ABD-4E51-A944-11DEAAF9362C}"/>
    <cellStyle name="Currency 6 5 2 2 2 3" xfId="16913" xr:uid="{D8A11B0E-504F-4F22-B182-BC2930D9A3B4}"/>
    <cellStyle name="Currency 6 5 2 2 2 3 2" xfId="27379" xr:uid="{DD655020-BF5E-4C61-8542-0F24B7B11D50}"/>
    <cellStyle name="Currency 6 5 2 2 2 3 2 2" xfId="49048" xr:uid="{9A359105-1C4A-4B36-AAF8-12757C0BCECF}"/>
    <cellStyle name="Currency 6 5 2 2 2 3 3" xfId="38582" xr:uid="{FDA03627-632F-47AA-92EE-B539EE0067F4}"/>
    <cellStyle name="Currency 6 5 2 2 2 4" xfId="22147" xr:uid="{5B69C17B-B963-41C5-80DE-C78736D212BA}"/>
    <cellStyle name="Currency 6 5 2 2 2 4 2" xfId="43816" xr:uid="{9B8D1240-DC1A-49D2-A809-E88DC6208DED}"/>
    <cellStyle name="Currency 6 5 2 2 2 5" xfId="33350" xr:uid="{4DF5D63F-9842-43D6-9E9A-74400DED5089}"/>
    <cellStyle name="Currency 6 5 2 2 3" xfId="10930" xr:uid="{A1F328DA-3652-4512-9C3B-918B01BC65EA}"/>
    <cellStyle name="Currency 6 5 2 2 3 2" xfId="16166" xr:uid="{508ADADE-E2E3-4141-A136-B082F750E189}"/>
    <cellStyle name="Currency 6 5 2 2 3 2 2" xfId="26632" xr:uid="{B5BC0338-32BC-44E2-A591-858BC3BAED87}"/>
    <cellStyle name="Currency 6 5 2 2 3 2 2 2" xfId="48301" xr:uid="{329B5135-4061-406A-A0DA-F200398F6418}"/>
    <cellStyle name="Currency 6 5 2 2 3 2 3" xfId="37835" xr:uid="{68035F51-B82B-47FF-926C-4C68081DE637}"/>
    <cellStyle name="Currency 6 5 2 2 3 3" xfId="21400" xr:uid="{99AC2960-6A6A-4BD0-9317-8AC1FA32830B}"/>
    <cellStyle name="Currency 6 5 2 2 3 3 2" xfId="43069" xr:uid="{5B6AAE86-9602-4EAA-8EC5-71EC3F50C63C}"/>
    <cellStyle name="Currency 6 5 2 2 3 4" xfId="32603" xr:uid="{710D8AFF-F76E-4F96-8A6C-DC1660A55F21}"/>
    <cellStyle name="Currency 6 5 2 2 4" xfId="12424" xr:uid="{02E154DF-ADA5-4B1F-81BE-E8376088B1DF}"/>
    <cellStyle name="Currency 6 5 2 2 4 2" xfId="17660" xr:uid="{50B3FDF4-DA87-409F-A452-12D16C084A4D}"/>
    <cellStyle name="Currency 6 5 2 2 4 2 2" xfId="28126" xr:uid="{E2A8656D-F34D-4A6B-8177-F31F052EBCEE}"/>
    <cellStyle name="Currency 6 5 2 2 4 2 2 2" xfId="49795" xr:uid="{F36886BA-7818-4360-8D7A-E2EE11BEE326}"/>
    <cellStyle name="Currency 6 5 2 2 4 2 3" xfId="39329" xr:uid="{A9489B61-9CEF-4798-A896-B50A0D9F2060}"/>
    <cellStyle name="Currency 6 5 2 2 4 3" xfId="22894" xr:uid="{73038D9F-7724-479C-870D-22318CE00D0E}"/>
    <cellStyle name="Currency 6 5 2 2 4 3 2" xfId="44563" xr:uid="{3B5B0BCC-FF18-46D2-BB66-8AEF38266833}"/>
    <cellStyle name="Currency 6 5 2 2 4 4" xfId="34097" xr:uid="{EBDC26D2-7EC9-4CBE-8815-5F639CAA4C1D}"/>
    <cellStyle name="Currency 6 5 2 2 5" xfId="14667" xr:uid="{D963067B-01B3-4F4B-B3E1-73A2A3C451D2}"/>
    <cellStyle name="Currency 6 5 2 2 5 2" xfId="19899" xr:uid="{8557A459-54B3-4337-8C6F-3D5DF84EABC4}"/>
    <cellStyle name="Currency 6 5 2 2 5 2 2" xfId="30365" xr:uid="{2F394775-80C7-4A4A-8686-6A0C7BC63A29}"/>
    <cellStyle name="Currency 6 5 2 2 5 2 2 2" xfId="52034" xr:uid="{2BBB5355-B939-4B30-8550-A3E716438903}"/>
    <cellStyle name="Currency 6 5 2 2 5 2 3" xfId="41568" xr:uid="{628E5618-7D84-415C-BF5F-823D9B304521}"/>
    <cellStyle name="Currency 6 5 2 2 5 3" xfId="25133" xr:uid="{7387F98C-8D9F-4FA1-8294-01C1DBC10344}"/>
    <cellStyle name="Currency 6 5 2 2 5 3 2" xfId="46802" xr:uid="{812B84C9-8DBA-4731-831B-BCC04F6E9C95}"/>
    <cellStyle name="Currency 6 5 2 2 5 4" xfId="36336" xr:uid="{4D53534E-1A69-45CD-9D49-A81353D58DDD}"/>
    <cellStyle name="Currency 6 5 2 2 6" xfId="15420" xr:uid="{EAC68D97-D4EF-46CC-B229-DE114D4D1EF8}"/>
    <cellStyle name="Currency 6 5 2 2 6 2" xfId="25886" xr:uid="{4274D1FC-CB92-4C37-AC1B-45F9E2B77EC1}"/>
    <cellStyle name="Currency 6 5 2 2 6 2 2" xfId="47555" xr:uid="{AADCE929-2C74-41F7-B289-06C1552CF613}"/>
    <cellStyle name="Currency 6 5 2 2 6 3" xfId="37089" xr:uid="{1BC07F5F-BF04-4F9F-9BBE-D4C521F25B12}"/>
    <cellStyle name="Currency 6 5 2 2 7" xfId="20654" xr:uid="{DBBCFAB2-90FB-4521-A48B-42E9B1FE948C}"/>
    <cellStyle name="Currency 6 5 2 2 7 2" xfId="42323" xr:uid="{8ABA1353-6DE9-4457-84AD-41F4E06DD605}"/>
    <cellStyle name="Currency 6 5 2 2 8" xfId="31857" xr:uid="{B70ECB3F-4114-46C8-91E5-564B2A2374D0}"/>
    <cellStyle name="Currency 6 5 2 3" xfId="13922" xr:uid="{DF55CEFF-90AE-40F4-A554-BFD9D93F65B6}"/>
    <cellStyle name="Currency 6 5 2 3 2" xfId="19154" xr:uid="{1ACDDA08-14F6-4139-8E59-3FB82253FD54}"/>
    <cellStyle name="Currency 6 5 2 3 2 2" xfId="29620" xr:uid="{E1B3D1A7-B9D1-4F72-9CB3-54E95AB08FBA}"/>
    <cellStyle name="Currency 6 5 2 3 2 2 2" xfId="51289" xr:uid="{78777384-5B1F-4E78-A534-A1F44CE6D1CA}"/>
    <cellStyle name="Currency 6 5 2 3 2 3" xfId="40823" xr:uid="{28C45388-B69E-466F-9CCB-33C09A56F593}"/>
    <cellStyle name="Currency 6 5 2 3 3" xfId="24388" xr:uid="{AC8F5791-B5C4-4044-BE13-12D9C9226D5E}"/>
    <cellStyle name="Currency 6 5 2 3 3 2" xfId="46057" xr:uid="{B42B3AF5-66DD-4778-8EAC-4870F68CC6C1}"/>
    <cellStyle name="Currency 6 5 2 3 4" xfId="35591" xr:uid="{051C408F-5DB9-4814-9F4C-6C134AC2DACB}"/>
    <cellStyle name="Currency 6 5 2 4" xfId="31112" xr:uid="{69DADA05-D8E2-45BC-9DAA-420CF832C285}"/>
    <cellStyle name="Currency 6 5 3" xfId="9795" xr:uid="{398202CD-00F9-464F-9A89-353EFA8A5B68}"/>
    <cellStyle name="Currency 6 5 3 2" xfId="11304" xr:uid="{0E9E734C-1491-403C-9904-32A5E07EC02D}"/>
    <cellStyle name="Currency 6 5 3 2 2" xfId="12798" xr:uid="{126CB39B-462E-4816-A473-4CDDC4444E86}"/>
    <cellStyle name="Currency 6 5 3 2 2 2" xfId="18034" xr:uid="{00FA807C-7009-42D2-87C9-3D4662F6A335}"/>
    <cellStyle name="Currency 6 5 3 2 2 2 2" xfId="28500" xr:uid="{F4359B14-F5E8-48F1-BDE8-13D9E778E0AA}"/>
    <cellStyle name="Currency 6 5 3 2 2 2 2 2" xfId="50169" xr:uid="{9D114B2E-E3A0-4E99-98DE-90E7944F6F8E}"/>
    <cellStyle name="Currency 6 5 3 2 2 2 3" xfId="39703" xr:uid="{EEB6D10B-318E-4743-86B1-97822CB7D169}"/>
    <cellStyle name="Currency 6 5 3 2 2 3" xfId="23268" xr:uid="{4BCCEF36-B836-45AC-80FD-F758CF50C743}"/>
    <cellStyle name="Currency 6 5 3 2 2 3 2" xfId="44937" xr:uid="{05784551-091E-461A-86EC-AF3EC753E2F1}"/>
    <cellStyle name="Currency 6 5 3 2 2 4" xfId="34471" xr:uid="{A4F7E6A4-BFAF-4D8E-80A6-32441D9BB1A4}"/>
    <cellStyle name="Currency 6 5 3 2 3" xfId="16540" xr:uid="{99E80908-3C62-4089-AA9A-CFB20989D511}"/>
    <cellStyle name="Currency 6 5 3 2 3 2" xfId="27006" xr:uid="{65DB909A-1452-4019-B3A8-A17E00EF3AEE}"/>
    <cellStyle name="Currency 6 5 3 2 3 2 2" xfId="48675" xr:uid="{5037E01B-8C6E-4153-9C79-D13EACC434DD}"/>
    <cellStyle name="Currency 6 5 3 2 3 3" xfId="38209" xr:uid="{9933E581-0F1D-4940-9276-5E01EF18711C}"/>
    <cellStyle name="Currency 6 5 3 2 4" xfId="21774" xr:uid="{9C0D36CC-49FE-4D02-A164-A214D2BC724C}"/>
    <cellStyle name="Currency 6 5 3 2 4 2" xfId="43443" xr:uid="{F1CDFD2F-3A48-4806-B312-0B2BB6986803}"/>
    <cellStyle name="Currency 6 5 3 2 5" xfId="32977" xr:uid="{2DCEB57F-3CBE-474F-98F0-501F718299A0}"/>
    <cellStyle name="Currency 6 5 3 3" xfId="10557" xr:uid="{7575C7EC-D33D-4BC5-AFF8-2465BE0A6CC3}"/>
    <cellStyle name="Currency 6 5 3 3 2" xfId="15793" xr:uid="{F1C7C560-9C3F-4408-AE94-84C2DA87CF8D}"/>
    <cellStyle name="Currency 6 5 3 3 2 2" xfId="26259" xr:uid="{A64F8467-5721-4A67-804F-6025E75AE6F1}"/>
    <cellStyle name="Currency 6 5 3 3 2 2 2" xfId="47928" xr:uid="{2B7A81D5-4259-4FD6-87BE-C4B98FD6B12C}"/>
    <cellStyle name="Currency 6 5 3 3 2 3" xfId="37462" xr:uid="{EAB4FD30-E4BB-4325-8392-DAA83719FBF1}"/>
    <cellStyle name="Currency 6 5 3 3 3" xfId="21027" xr:uid="{DB9B5A67-98C1-4F26-B76B-171BF9DCC229}"/>
    <cellStyle name="Currency 6 5 3 3 3 2" xfId="42696" xr:uid="{DD80BFD1-8507-4601-941F-35AEC3D43F94}"/>
    <cellStyle name="Currency 6 5 3 3 4" xfId="32230" xr:uid="{D9234CFA-C1F6-4529-91DC-27154B729EAF}"/>
    <cellStyle name="Currency 6 5 3 4" xfId="12051" xr:uid="{958252E4-25A8-4649-A929-7C0EC2205982}"/>
    <cellStyle name="Currency 6 5 3 4 2" xfId="17287" xr:uid="{237BD5F8-2A26-4343-9D63-529C5CC9EE8B}"/>
    <cellStyle name="Currency 6 5 3 4 2 2" xfId="27753" xr:uid="{9E14310D-C12E-44CA-BDEE-B0511C8450C1}"/>
    <cellStyle name="Currency 6 5 3 4 2 2 2" xfId="49422" xr:uid="{7CD5F863-91BF-4AEF-9467-9A918284708C}"/>
    <cellStyle name="Currency 6 5 3 4 2 3" xfId="38956" xr:uid="{3A690B50-5466-46D6-A4C2-D18BE511694B}"/>
    <cellStyle name="Currency 6 5 3 4 3" xfId="22521" xr:uid="{EA0B4632-1B18-46C4-84A3-5A4E998D40A6}"/>
    <cellStyle name="Currency 6 5 3 4 3 2" xfId="44190" xr:uid="{8788EFE6-79B5-4C02-B7C8-71EA601B2F51}"/>
    <cellStyle name="Currency 6 5 3 4 4" xfId="33724" xr:uid="{2D3E70CC-419C-439E-8FA3-CD9E66B82A0C}"/>
    <cellStyle name="Currency 6 5 3 5" xfId="14294" xr:uid="{2E733BE7-C08D-49F6-A0BA-999D2DBCBE94}"/>
    <cellStyle name="Currency 6 5 3 5 2" xfId="19526" xr:uid="{A5AAC556-0F6B-4EA6-AB63-757DF19CC91B}"/>
    <cellStyle name="Currency 6 5 3 5 2 2" xfId="29992" xr:uid="{F4F25B7A-03F1-4C30-8E62-C72FE9987713}"/>
    <cellStyle name="Currency 6 5 3 5 2 2 2" xfId="51661" xr:uid="{6C8BB5F8-D41F-4AEE-8D82-DD5209F94D4F}"/>
    <cellStyle name="Currency 6 5 3 5 2 3" xfId="41195" xr:uid="{4DD2B176-9750-485B-BE1E-29AADCA23B07}"/>
    <cellStyle name="Currency 6 5 3 5 3" xfId="24760" xr:uid="{F2E6CD8D-B801-4839-AEC6-658A444C95BF}"/>
    <cellStyle name="Currency 6 5 3 5 3 2" xfId="46429" xr:uid="{A3E8DE06-458D-46EF-B562-019D9BB37DA6}"/>
    <cellStyle name="Currency 6 5 3 5 4" xfId="35963" xr:uid="{47B66E32-E879-48B1-BD44-BB3EB3B28912}"/>
    <cellStyle name="Currency 6 5 3 6" xfId="15047" xr:uid="{CF6A9CA4-F39D-43FA-A552-4FF2B59F84D9}"/>
    <cellStyle name="Currency 6 5 3 6 2" xfId="25513" xr:uid="{51A16508-EA8E-4807-AC25-FF8FEB294E06}"/>
    <cellStyle name="Currency 6 5 3 6 2 2" xfId="47182" xr:uid="{7E8CB341-9559-44F7-8D5A-0C8354E758E4}"/>
    <cellStyle name="Currency 6 5 3 6 3" xfId="36716" xr:uid="{B39111B1-78A1-42E5-8101-5EEAA0BF7EF8}"/>
    <cellStyle name="Currency 6 5 3 7" xfId="20281" xr:uid="{A7964F04-7BA2-4EAA-A0DA-C0A73DBDD261}"/>
    <cellStyle name="Currency 6 5 3 7 2" xfId="41950" xr:uid="{DA4C45CB-9B15-4E41-8479-87DC04B94C94}"/>
    <cellStyle name="Currency 6 5 3 8" xfId="31484" xr:uid="{7BF092D7-9DEB-412E-8DB8-0CE91703B765}"/>
    <cellStyle name="Currency 6 5 4" xfId="13551" xr:uid="{DF4F422D-70C1-4D90-AF76-BABC14582C04}"/>
    <cellStyle name="Currency 6 5 4 2" xfId="18783" xr:uid="{67722DD0-187A-4DE8-A6E6-A8DD8503C273}"/>
    <cellStyle name="Currency 6 5 4 2 2" xfId="29249" xr:uid="{E5F0BD16-CF89-4043-A68E-AA225947339E}"/>
    <cellStyle name="Currency 6 5 4 2 2 2" xfId="50918" xr:uid="{33209126-56A7-4305-BB3C-A610E5CD463C}"/>
    <cellStyle name="Currency 6 5 4 2 3" xfId="40452" xr:uid="{B5833677-0950-4341-B6F7-0CED30DAC6EC}"/>
    <cellStyle name="Currency 6 5 4 3" xfId="24017" xr:uid="{D0B19EFE-5E53-4099-A9F4-D393A161D871}"/>
    <cellStyle name="Currency 6 5 4 3 2" xfId="45686" xr:uid="{B10C2B85-DCCB-4C7E-819D-BEEE1DA44EC3}"/>
    <cellStyle name="Currency 6 5 4 4" xfId="35220" xr:uid="{5698DBAD-7102-45B2-A2E2-D6B47D5315C5}"/>
    <cellStyle name="Currency 6 5 5" xfId="30741" xr:uid="{06113D67-8266-47D3-BF6D-775EAE2D0706}"/>
    <cellStyle name="Currency 6 6" xfId="1730" xr:uid="{00000000-0005-0000-0000-0000CE030000}"/>
    <cellStyle name="Currency 6 7" xfId="9176" xr:uid="{00000000-0005-0000-0000-0000CF030000}"/>
    <cellStyle name="Currency 6 7 2" xfId="9925" xr:uid="{A63A596C-3F3E-4DC5-9FED-7AEAF8209756}"/>
    <cellStyle name="Currency 6 7 2 2" xfId="11434" xr:uid="{2DDD7B84-E65C-4A88-A83C-84F28602B0D1}"/>
    <cellStyle name="Currency 6 7 2 2 2" xfId="12928" xr:uid="{48A0B592-63A7-4405-BCB0-B9E300822F43}"/>
    <cellStyle name="Currency 6 7 2 2 2 2" xfId="18164" xr:uid="{95B4A3A6-AD66-4804-A7D7-AC231AD81D06}"/>
    <cellStyle name="Currency 6 7 2 2 2 2 2" xfId="28630" xr:uid="{2D77C7F8-10F1-410C-BEE6-402C64090EF3}"/>
    <cellStyle name="Currency 6 7 2 2 2 2 2 2" xfId="50299" xr:uid="{08937375-23DC-4B82-8B17-0304552A9FA7}"/>
    <cellStyle name="Currency 6 7 2 2 2 2 3" xfId="39833" xr:uid="{CB6ED2E6-8E0A-4A70-870B-81C999590201}"/>
    <cellStyle name="Currency 6 7 2 2 2 3" xfId="23398" xr:uid="{FC545202-03D4-4099-850C-5A2E1C65A933}"/>
    <cellStyle name="Currency 6 7 2 2 2 3 2" xfId="45067" xr:uid="{DA3F81A3-DA23-4787-B3C7-626F02F48911}"/>
    <cellStyle name="Currency 6 7 2 2 2 4" xfId="34601" xr:uid="{1A7249B5-5735-441D-8FCE-CD71BE524F23}"/>
    <cellStyle name="Currency 6 7 2 2 3" xfId="16670" xr:uid="{2CF5DB5A-F34D-4D87-B57A-6D70DCE70DF3}"/>
    <cellStyle name="Currency 6 7 2 2 3 2" xfId="27136" xr:uid="{A823B38A-7B23-4A5A-BE79-D36D0D0EED10}"/>
    <cellStyle name="Currency 6 7 2 2 3 2 2" xfId="48805" xr:uid="{5A0FB3AD-C71B-44A2-85FD-46A1E0AB6F87}"/>
    <cellStyle name="Currency 6 7 2 2 3 3" xfId="38339" xr:uid="{9DA53D67-B6EB-4536-8454-00504DE15108}"/>
    <cellStyle name="Currency 6 7 2 2 4" xfId="21904" xr:uid="{C5E6986D-5B81-45B9-BD83-E5E47D01D3A5}"/>
    <cellStyle name="Currency 6 7 2 2 4 2" xfId="43573" xr:uid="{1EA15898-2760-4975-AB9C-7BC4F4593A1B}"/>
    <cellStyle name="Currency 6 7 2 2 5" xfId="33107" xr:uid="{F5C58E58-9DF9-46D9-A915-6E6E352837D9}"/>
    <cellStyle name="Currency 6 7 2 3" xfId="10687" xr:uid="{D6B13211-CD1F-4F56-BDD2-C994519599E7}"/>
    <cellStyle name="Currency 6 7 2 3 2" xfId="15923" xr:uid="{C93673D9-0023-48B5-A4D4-92E56D46DB8E}"/>
    <cellStyle name="Currency 6 7 2 3 2 2" xfId="26389" xr:uid="{5E22CCC6-C2E9-4453-A3CC-A60CE781CD57}"/>
    <cellStyle name="Currency 6 7 2 3 2 2 2" xfId="48058" xr:uid="{8F9B6091-A6EA-4140-B74E-343668A81E54}"/>
    <cellStyle name="Currency 6 7 2 3 2 3" xfId="37592" xr:uid="{597D4555-E2C4-4841-BCDC-5C23CCFAF571}"/>
    <cellStyle name="Currency 6 7 2 3 3" xfId="21157" xr:uid="{25CD6E3B-5577-40E9-97B3-D6E1C962D6F2}"/>
    <cellStyle name="Currency 6 7 2 3 3 2" xfId="42826" xr:uid="{7B180022-68C5-44C1-964B-663AE6E3192A}"/>
    <cellStyle name="Currency 6 7 2 3 4" xfId="32360" xr:uid="{C544094C-858E-4154-81DC-73BF151D83D4}"/>
    <cellStyle name="Currency 6 7 2 4" xfId="12181" xr:uid="{C7F071D5-6AFF-4D03-A72F-DB7599B6632B}"/>
    <cellStyle name="Currency 6 7 2 4 2" xfId="17417" xr:uid="{E8B88268-A191-4A4A-8C8D-FB9FF7B7E61C}"/>
    <cellStyle name="Currency 6 7 2 4 2 2" xfId="27883" xr:uid="{E28E0DFD-FA59-49E8-85E6-F80E1C1C9134}"/>
    <cellStyle name="Currency 6 7 2 4 2 2 2" xfId="49552" xr:uid="{92BFA48E-CC67-4299-BF04-4D2D875C94CA}"/>
    <cellStyle name="Currency 6 7 2 4 2 3" xfId="39086" xr:uid="{FB2DA6EF-39BB-4794-999B-B79B8C18F91D}"/>
    <cellStyle name="Currency 6 7 2 4 3" xfId="22651" xr:uid="{D9F46126-99DD-4D53-A5F2-8EE1D37F2A04}"/>
    <cellStyle name="Currency 6 7 2 4 3 2" xfId="44320" xr:uid="{D3806516-7665-467A-92EC-B1D31F2EBF2E}"/>
    <cellStyle name="Currency 6 7 2 4 4" xfId="33854" xr:uid="{BEAB01B4-A8DD-44B1-92C0-1A42CEBD15E2}"/>
    <cellStyle name="Currency 6 7 2 5" xfId="14424" xr:uid="{FFDDEF94-4F9F-4FB5-A44C-DDA33306AB31}"/>
    <cellStyle name="Currency 6 7 2 5 2" xfId="19656" xr:uid="{08E8862C-551D-4747-B8A6-BA165885FB2A}"/>
    <cellStyle name="Currency 6 7 2 5 2 2" xfId="30122" xr:uid="{20267AF7-C02A-4953-9CD5-EAEAA8E64905}"/>
    <cellStyle name="Currency 6 7 2 5 2 2 2" xfId="51791" xr:uid="{69730A68-14D2-4F8E-BD16-033778E4FBEB}"/>
    <cellStyle name="Currency 6 7 2 5 2 3" xfId="41325" xr:uid="{42A3E70D-DF47-4F52-8E5A-34417C6E36B9}"/>
    <cellStyle name="Currency 6 7 2 5 3" xfId="24890" xr:uid="{58A63499-2700-42FF-8C6D-AF5EF8569C72}"/>
    <cellStyle name="Currency 6 7 2 5 3 2" xfId="46559" xr:uid="{72F2E1A1-E9E3-4312-B4FA-6402F723D5E5}"/>
    <cellStyle name="Currency 6 7 2 5 4" xfId="36093" xr:uid="{FBB4A659-63AC-497A-B2B6-69EFC132144A}"/>
    <cellStyle name="Currency 6 7 2 6" xfId="15177" xr:uid="{129224B7-DE87-4F9F-87B3-D11BA7758729}"/>
    <cellStyle name="Currency 6 7 2 6 2" xfId="25643" xr:uid="{4D5470DE-4C14-4FFC-88B1-1B217FF0AA61}"/>
    <cellStyle name="Currency 6 7 2 6 2 2" xfId="47312" xr:uid="{D84DEB27-CCF7-4B8D-BF1C-B1F483AB1E6B}"/>
    <cellStyle name="Currency 6 7 2 6 3" xfId="36846" xr:uid="{6C15A8EF-84D2-44E8-ADD9-135F93069C6D}"/>
    <cellStyle name="Currency 6 7 2 7" xfId="20411" xr:uid="{D19AB008-DAAE-48BE-B0DB-5743D9FDB17C}"/>
    <cellStyle name="Currency 6 7 2 7 2" xfId="42080" xr:uid="{E7595872-983B-45C1-8B38-47223951473D}"/>
    <cellStyle name="Currency 6 7 2 8" xfId="31614" xr:uid="{3FE75194-E694-4814-B866-B4A8F0B5B47A}"/>
    <cellStyle name="Currency 6 7 3" xfId="13679" xr:uid="{A67514FE-E212-4A75-8A2E-235D87BD70C1}"/>
    <cellStyle name="Currency 6 7 3 2" xfId="18911" xr:uid="{364AFDE6-C6FB-4A8C-A251-F78308E92E5C}"/>
    <cellStyle name="Currency 6 7 3 2 2" xfId="29377" xr:uid="{F33176E5-F769-4964-8995-CB998187EFC5}"/>
    <cellStyle name="Currency 6 7 3 2 2 2" xfId="51046" xr:uid="{87A0ECC7-773B-44C9-BAC2-7189119BFA82}"/>
    <cellStyle name="Currency 6 7 3 2 3" xfId="40580" xr:uid="{B13EE598-9917-4150-8FB2-E46B52DF958C}"/>
    <cellStyle name="Currency 6 7 3 3" xfId="24145" xr:uid="{8283ABAA-6949-42A6-A5BB-592DA64D3F81}"/>
    <cellStyle name="Currency 6 7 3 3 2" xfId="45814" xr:uid="{B10D6C88-8EDD-4AF6-9717-D9484939F225}"/>
    <cellStyle name="Currency 6 7 3 4" xfId="35348" xr:uid="{4F1B7669-5E91-4E57-93C8-A6AF24CE515C}"/>
    <cellStyle name="Currency 6 7 4" xfId="30869" xr:uid="{818A2FAF-E214-41E6-B57C-B7E73375E381}"/>
    <cellStyle name="Currency 6 8" xfId="9551" xr:uid="{CE19D131-014F-4C13-9888-D9ECB60329A0}"/>
    <cellStyle name="Currency 6 8 2" xfId="11060" xr:uid="{DA972888-87AF-4717-9546-1073B3CD6321}"/>
    <cellStyle name="Currency 6 8 2 2" xfId="12554" xr:uid="{581C2CE3-D07B-4384-A32F-75B7E8BF63CC}"/>
    <cellStyle name="Currency 6 8 2 2 2" xfId="17790" xr:uid="{E31F7680-8A10-4A13-BBB9-E75F9CDC0260}"/>
    <cellStyle name="Currency 6 8 2 2 2 2" xfId="28256" xr:uid="{EAD18A81-983E-4FD5-BE08-4C0AD1B54D0C}"/>
    <cellStyle name="Currency 6 8 2 2 2 2 2" xfId="49925" xr:uid="{E33DD7E3-EE37-4C47-87FB-0E7C4618B26B}"/>
    <cellStyle name="Currency 6 8 2 2 2 3" xfId="39459" xr:uid="{A56EB228-330D-47E4-8E06-5A7EA7CEDE50}"/>
    <cellStyle name="Currency 6 8 2 2 3" xfId="23024" xr:uid="{28B75DB1-053D-494F-B08D-F71A272093BD}"/>
    <cellStyle name="Currency 6 8 2 2 3 2" xfId="44693" xr:uid="{B991ADE9-EB60-4059-8F05-4DA51CB937DF}"/>
    <cellStyle name="Currency 6 8 2 2 4" xfId="34227" xr:uid="{52E6DBB2-70EF-4ACE-9E1F-C56A793529A5}"/>
    <cellStyle name="Currency 6 8 2 3" xfId="16296" xr:uid="{608B7E89-5485-412D-9D8B-90E8D7E2DE9C}"/>
    <cellStyle name="Currency 6 8 2 3 2" xfId="26762" xr:uid="{EB03EFB6-383B-46D1-8150-79958A1B02F1}"/>
    <cellStyle name="Currency 6 8 2 3 2 2" xfId="48431" xr:uid="{22F00B98-0AC8-4639-AC94-EAB3F9B06B1A}"/>
    <cellStyle name="Currency 6 8 2 3 3" xfId="37965" xr:uid="{CE187552-CAF1-436B-9F32-AE1739C7A034}"/>
    <cellStyle name="Currency 6 8 2 4" xfId="21530" xr:uid="{01BE6872-30A4-444B-8709-B4594A6C1172}"/>
    <cellStyle name="Currency 6 8 2 4 2" xfId="43199" xr:uid="{EBB365AB-9C44-42F4-9043-8490E0B039D6}"/>
    <cellStyle name="Currency 6 8 2 5" xfId="32733" xr:uid="{F34E53AA-80C6-4C4D-BAD4-E29EAC40C16B}"/>
    <cellStyle name="Currency 6 8 3" xfId="10313" xr:uid="{767233B4-2BE3-40ED-A11A-0B0B27C1C973}"/>
    <cellStyle name="Currency 6 8 3 2" xfId="15549" xr:uid="{935E4FC5-438F-4079-B51C-56659730D6C0}"/>
    <cellStyle name="Currency 6 8 3 2 2" xfId="26015" xr:uid="{97358850-5CB4-4D07-A309-F47065E3BC02}"/>
    <cellStyle name="Currency 6 8 3 2 2 2" xfId="47684" xr:uid="{680AA1E4-9EE9-4311-999C-73D59321B4DF}"/>
    <cellStyle name="Currency 6 8 3 2 3" xfId="37218" xr:uid="{319BC3D6-8BF0-4EE6-B1DE-BB3BD8CEFE07}"/>
    <cellStyle name="Currency 6 8 3 3" xfId="20783" xr:uid="{3370DF43-510E-438E-AAFF-7F8E55FDBE43}"/>
    <cellStyle name="Currency 6 8 3 3 2" xfId="42452" xr:uid="{6C67C25B-3B5A-40BE-A88F-D5DAC7D34E5B}"/>
    <cellStyle name="Currency 6 8 3 4" xfId="31986" xr:uid="{1AA8C4F3-3132-46E3-B5CC-D091430ADB70}"/>
    <cellStyle name="Currency 6 8 4" xfId="11807" xr:uid="{F61347C6-F80E-490C-92AC-359897A8971E}"/>
    <cellStyle name="Currency 6 8 4 2" xfId="17043" xr:uid="{F682B7DC-6E92-450C-96B2-142D0584D8FB}"/>
    <cellStyle name="Currency 6 8 4 2 2" xfId="27509" xr:uid="{6773A4B2-A5CA-4882-AF78-0387D715AAE2}"/>
    <cellStyle name="Currency 6 8 4 2 2 2" xfId="49178" xr:uid="{BCD4E8AF-C863-4C52-B24E-01673ECF90F0}"/>
    <cellStyle name="Currency 6 8 4 2 3" xfId="38712" xr:uid="{18C33EE9-1C47-46C3-B505-04CC33D97A6D}"/>
    <cellStyle name="Currency 6 8 4 3" xfId="22277" xr:uid="{BA1ED599-06AC-4A4D-92D3-FBB6CE15E104}"/>
    <cellStyle name="Currency 6 8 4 3 2" xfId="43946" xr:uid="{DE81D3EB-E158-4EA0-9D02-74E08405310E}"/>
    <cellStyle name="Currency 6 8 4 4" xfId="33480" xr:uid="{0E579F09-F9B5-4817-BC5B-BC0F289128D6}"/>
    <cellStyle name="Currency 6 8 5" xfId="14050" xr:uid="{353C4FFE-2D57-4756-8CCA-98EADA0D9A6B}"/>
    <cellStyle name="Currency 6 8 5 2" xfId="19282" xr:uid="{C12DB547-6FED-49A8-AF00-14C9B33C202A}"/>
    <cellStyle name="Currency 6 8 5 2 2" xfId="29748" xr:uid="{AB31B9BE-2F4F-4FD8-9EF7-96F66EBFFF2F}"/>
    <cellStyle name="Currency 6 8 5 2 2 2" xfId="51417" xr:uid="{C350DC75-2B73-4068-A35F-7B681F9A0186}"/>
    <cellStyle name="Currency 6 8 5 2 3" xfId="40951" xr:uid="{FCF29F5C-7E80-4889-A7DB-AEA3E3861223}"/>
    <cellStyle name="Currency 6 8 5 3" xfId="24516" xr:uid="{2B1AED9F-79B6-424D-9D65-A02186AECB8D}"/>
    <cellStyle name="Currency 6 8 5 3 2" xfId="46185" xr:uid="{380A12F5-0599-4F78-B0B3-6A3E769B397B}"/>
    <cellStyle name="Currency 6 8 5 4" xfId="35719" xr:uid="{DFF75124-445C-4C72-867A-EE9B3341E458}"/>
    <cellStyle name="Currency 6 8 6" xfId="14803" xr:uid="{556C0E7F-1E4B-40FB-AF12-E4130602746B}"/>
    <cellStyle name="Currency 6 8 6 2" xfId="25269" xr:uid="{4080DA4A-DD09-4D62-B23E-EBCA53600BAE}"/>
    <cellStyle name="Currency 6 8 6 2 2" xfId="46938" xr:uid="{1FBB7028-8B56-4621-881D-383345DF50B8}"/>
    <cellStyle name="Currency 6 8 6 3" xfId="36472" xr:uid="{F1A52B62-1188-4BBD-BF5A-FA516EC06EC6}"/>
    <cellStyle name="Currency 6 8 7" xfId="20037" xr:uid="{77A41B6D-68F9-473D-809F-E4777FB2FD3E}"/>
    <cellStyle name="Currency 6 8 7 2" xfId="41706" xr:uid="{3157B587-B280-4B5B-AA31-4DA1D15E273E}"/>
    <cellStyle name="Currency 6 8 8" xfId="31240" xr:uid="{75B63945-6022-4391-9F7E-15514DE66BE1}"/>
    <cellStyle name="Currency 6 9" xfId="13308" xr:uid="{DE33D5C4-D411-4BBF-8453-DD35C0F965C2}"/>
    <cellStyle name="Currency 6 9 2" xfId="18540" xr:uid="{4A068A30-025C-437D-8EAA-5444C4577F61}"/>
    <cellStyle name="Currency 6 9 2 2" xfId="29006" xr:uid="{3563C1CA-1DD6-4445-9695-A6899A61CDA2}"/>
    <cellStyle name="Currency 6 9 2 2 2" xfId="50675" xr:uid="{F4AB6495-A94F-40FC-8226-76DBB5A1D713}"/>
    <cellStyle name="Currency 6 9 2 3" xfId="40209" xr:uid="{D0F81BBC-D001-43AE-BC62-8E0046E2875E}"/>
    <cellStyle name="Currency 6 9 3" xfId="23774" xr:uid="{FCD1CA5C-1902-4918-8D13-0227F430630D}"/>
    <cellStyle name="Currency 6 9 3 2" xfId="45443" xr:uid="{4A30C1E6-5996-4DAF-BFF0-D29F27515AB0}"/>
    <cellStyle name="Currency 6 9 4" xfId="34977" xr:uid="{BE6951AB-E96A-4382-AC2E-F059B6F8C62F}"/>
    <cellStyle name="Currency 7" xfId="265" xr:uid="{00000000-0005-0000-0000-0000D0030000}"/>
    <cellStyle name="Currency 7 2" xfId="621" xr:uid="{00000000-0005-0000-0000-0000D1030000}"/>
    <cellStyle name="Currency 7 2 2" xfId="1862" xr:uid="{00000000-0005-0000-0000-0000D2030000}"/>
    <cellStyle name="Currency 7 2 2 2" xfId="9434" xr:uid="{00000000-0005-0000-0000-0000D3030000}"/>
    <cellStyle name="Currency 7 2 2 2 2" xfId="10183" xr:uid="{25623756-F7EE-4007-8370-26BF58813801}"/>
    <cellStyle name="Currency 7 2 2 2 2 2" xfId="11692" xr:uid="{0F7CFB48-CF8A-4A88-B4D5-A846FC782247}"/>
    <cellStyle name="Currency 7 2 2 2 2 2 2" xfId="13186" xr:uid="{1B3BC66E-6623-463C-B335-5F467F211DD7}"/>
    <cellStyle name="Currency 7 2 2 2 2 2 2 2" xfId="18422" xr:uid="{90572EEB-05E9-44E1-9355-454CCC4F694A}"/>
    <cellStyle name="Currency 7 2 2 2 2 2 2 2 2" xfId="28888" xr:uid="{F28E4B90-4B7F-41E8-9119-FF2CEC4D86AA}"/>
    <cellStyle name="Currency 7 2 2 2 2 2 2 2 2 2" xfId="50557" xr:uid="{C4CABFC7-C404-4E72-AAB1-9967DBA8A107}"/>
    <cellStyle name="Currency 7 2 2 2 2 2 2 2 3" xfId="40091" xr:uid="{250CBE83-2F99-43D9-ADE0-B7E3D207E878}"/>
    <cellStyle name="Currency 7 2 2 2 2 2 2 3" xfId="23656" xr:uid="{ED003783-FB75-4F64-80B9-0469D464E474}"/>
    <cellStyle name="Currency 7 2 2 2 2 2 2 3 2" xfId="45325" xr:uid="{D661370D-E73B-46AA-AC9A-210C1DA114BB}"/>
    <cellStyle name="Currency 7 2 2 2 2 2 2 4" xfId="34859" xr:uid="{B4A2ED30-F97A-41E3-8D65-5AB7D8463050}"/>
    <cellStyle name="Currency 7 2 2 2 2 2 3" xfId="16928" xr:uid="{E9566998-6E46-42F9-BCE4-AA6F6FAAFA47}"/>
    <cellStyle name="Currency 7 2 2 2 2 2 3 2" xfId="27394" xr:uid="{AEDFE6B9-A4F8-4C43-A669-3FC7E218FD8F}"/>
    <cellStyle name="Currency 7 2 2 2 2 2 3 2 2" xfId="49063" xr:uid="{FBA8978B-04A6-4B61-85DC-5D9BF4EE0925}"/>
    <cellStyle name="Currency 7 2 2 2 2 2 3 3" xfId="38597" xr:uid="{1F9AA62F-2C6B-4AAC-B95E-04CFD2D36221}"/>
    <cellStyle name="Currency 7 2 2 2 2 2 4" xfId="22162" xr:uid="{0286F847-E60F-48E5-A686-1FFBBCEE9390}"/>
    <cellStyle name="Currency 7 2 2 2 2 2 4 2" xfId="43831" xr:uid="{36A9D112-80BA-4A8B-A90C-560F4BFBE8B6}"/>
    <cellStyle name="Currency 7 2 2 2 2 2 5" xfId="33365" xr:uid="{51DD5F8D-0D06-4334-94A5-26894CB3C038}"/>
    <cellStyle name="Currency 7 2 2 2 2 3" xfId="10945" xr:uid="{C23616C5-19DB-4F9C-A0AA-D737D5257114}"/>
    <cellStyle name="Currency 7 2 2 2 2 3 2" xfId="16181" xr:uid="{4D0F6C09-186B-4E47-9483-62BCEE618026}"/>
    <cellStyle name="Currency 7 2 2 2 2 3 2 2" xfId="26647" xr:uid="{72154340-EEAF-4CBC-A670-FBCD1CAB0015}"/>
    <cellStyle name="Currency 7 2 2 2 2 3 2 2 2" xfId="48316" xr:uid="{FE3A27A3-5187-4598-BE48-8801EFFCCFFC}"/>
    <cellStyle name="Currency 7 2 2 2 2 3 2 3" xfId="37850" xr:uid="{5F9BC4FF-3FB2-4B1D-9228-C9303A52FF21}"/>
    <cellStyle name="Currency 7 2 2 2 2 3 3" xfId="21415" xr:uid="{BBB02AFD-2FB2-4DAA-A1CA-BC1BA6B08731}"/>
    <cellStyle name="Currency 7 2 2 2 2 3 3 2" xfId="43084" xr:uid="{B3A78ED6-A113-407F-AC86-895EA85D317A}"/>
    <cellStyle name="Currency 7 2 2 2 2 3 4" xfId="32618" xr:uid="{A5C7F000-1D5A-4BB4-B962-F21F9E7B2D9B}"/>
    <cellStyle name="Currency 7 2 2 2 2 4" xfId="12439" xr:uid="{C5281AA8-9C1D-42D0-ACC3-E9CB253051F9}"/>
    <cellStyle name="Currency 7 2 2 2 2 4 2" xfId="17675" xr:uid="{9D72BC96-FB7C-4D5A-B86B-95FBC69438A8}"/>
    <cellStyle name="Currency 7 2 2 2 2 4 2 2" xfId="28141" xr:uid="{BD0107C8-04F0-4A2D-9864-BA17D716B368}"/>
    <cellStyle name="Currency 7 2 2 2 2 4 2 2 2" xfId="49810" xr:uid="{ACA4F1AF-A49E-491D-9326-FEAFCEB827D0}"/>
    <cellStyle name="Currency 7 2 2 2 2 4 2 3" xfId="39344" xr:uid="{D59787AB-306B-4DD6-A45C-1BF15D2282CD}"/>
    <cellStyle name="Currency 7 2 2 2 2 4 3" xfId="22909" xr:uid="{574D323B-0D22-46F1-B6B5-B6F74997BC5B}"/>
    <cellStyle name="Currency 7 2 2 2 2 4 3 2" xfId="44578" xr:uid="{B2E779F0-A3AB-4778-9901-275D37DD73E8}"/>
    <cellStyle name="Currency 7 2 2 2 2 4 4" xfId="34112" xr:uid="{02DB25F4-66D8-490E-A3F3-2991E0632879}"/>
    <cellStyle name="Currency 7 2 2 2 2 5" xfId="14682" xr:uid="{7C98382C-EDA0-4454-BE06-66E39F105C4E}"/>
    <cellStyle name="Currency 7 2 2 2 2 5 2" xfId="19914" xr:uid="{2C6E4195-FC21-421E-8D53-820633D9B52C}"/>
    <cellStyle name="Currency 7 2 2 2 2 5 2 2" xfId="30380" xr:uid="{9580954F-EB8B-495A-842A-603DE9B00BA1}"/>
    <cellStyle name="Currency 7 2 2 2 2 5 2 2 2" xfId="52049" xr:uid="{05303761-D18E-4E6E-B5BF-B55CB87AA852}"/>
    <cellStyle name="Currency 7 2 2 2 2 5 2 3" xfId="41583" xr:uid="{397850F6-C911-4DE0-80DE-E474BEA85118}"/>
    <cellStyle name="Currency 7 2 2 2 2 5 3" xfId="25148" xr:uid="{46F8F963-DFB7-4A89-8577-DDBB37570D50}"/>
    <cellStyle name="Currency 7 2 2 2 2 5 3 2" xfId="46817" xr:uid="{EF1CE8FD-6DE7-4948-AF80-8C2A8D2F417A}"/>
    <cellStyle name="Currency 7 2 2 2 2 5 4" xfId="36351" xr:uid="{17BA8707-585C-4342-A290-868541F7F147}"/>
    <cellStyle name="Currency 7 2 2 2 2 6" xfId="15435" xr:uid="{1E326950-4469-414C-BFCF-3DAAF10B7A35}"/>
    <cellStyle name="Currency 7 2 2 2 2 6 2" xfId="25901" xr:uid="{09DD49E1-F44E-43D3-B150-42123CA19A2C}"/>
    <cellStyle name="Currency 7 2 2 2 2 6 2 2" xfId="47570" xr:uid="{D7D50D01-059F-4920-B73B-BC96C9EF2FF6}"/>
    <cellStyle name="Currency 7 2 2 2 2 6 3" xfId="37104" xr:uid="{E845159D-BCA6-4AAD-BC35-4A5253F6B212}"/>
    <cellStyle name="Currency 7 2 2 2 2 7" xfId="20669" xr:uid="{4FF3ADE4-25F3-4B10-89D7-75C1278125CC}"/>
    <cellStyle name="Currency 7 2 2 2 2 7 2" xfId="42338" xr:uid="{CBB57BBB-625E-4055-A99F-80165A9E1749}"/>
    <cellStyle name="Currency 7 2 2 2 2 8" xfId="31872" xr:uid="{09C06986-6A56-4C62-B223-A4BF07E78336}"/>
    <cellStyle name="Currency 7 2 2 2 3" xfId="13937" xr:uid="{78B6274A-9B03-4451-8103-6318153A9E2B}"/>
    <cellStyle name="Currency 7 2 2 2 3 2" xfId="19169" xr:uid="{B8CBABB3-62A7-44F7-9D01-489F360DD716}"/>
    <cellStyle name="Currency 7 2 2 2 3 2 2" xfId="29635" xr:uid="{9C87EB46-7E8C-4896-B55A-8CA74AE8D2FF}"/>
    <cellStyle name="Currency 7 2 2 2 3 2 2 2" xfId="51304" xr:uid="{FD419671-BD19-48F0-AB6F-1EC015618CE9}"/>
    <cellStyle name="Currency 7 2 2 2 3 2 3" xfId="40838" xr:uid="{05E151EC-291B-44E0-8EB0-B61665D1C1E7}"/>
    <cellStyle name="Currency 7 2 2 2 3 3" xfId="24403" xr:uid="{439AC08E-FF9D-4A06-8C6A-2EE525BFF876}"/>
    <cellStyle name="Currency 7 2 2 2 3 3 2" xfId="46072" xr:uid="{7E16A2B0-30FF-4406-99A8-E725557428EE}"/>
    <cellStyle name="Currency 7 2 2 2 3 4" xfId="35606" xr:uid="{AC73BD36-2669-4E5C-9D81-FC38D1FA5E5E}"/>
    <cellStyle name="Currency 7 2 2 2 4" xfId="31127" xr:uid="{19BC6FE0-F966-477A-A3A4-6D85357BA940}"/>
    <cellStyle name="Currency 7 2 2 3" xfId="9810" xr:uid="{B6D0F551-24ED-4D79-8B3D-9B7A0CD799D6}"/>
    <cellStyle name="Currency 7 2 2 3 2" xfId="11319" xr:uid="{9A97DD8B-2078-4AC4-A979-964DB458DB30}"/>
    <cellStyle name="Currency 7 2 2 3 2 2" xfId="12813" xr:uid="{B0E40108-D91E-4B48-AF92-FC355B34A26E}"/>
    <cellStyle name="Currency 7 2 2 3 2 2 2" xfId="18049" xr:uid="{6D626A86-2A2E-4DF8-92C6-116666B2680C}"/>
    <cellStyle name="Currency 7 2 2 3 2 2 2 2" xfId="28515" xr:uid="{BCF2DDF1-0925-48A6-88DE-DF765D632351}"/>
    <cellStyle name="Currency 7 2 2 3 2 2 2 2 2" xfId="50184" xr:uid="{1E26B724-753F-4F9C-8A2B-BFC705A5A258}"/>
    <cellStyle name="Currency 7 2 2 3 2 2 2 3" xfId="39718" xr:uid="{DDB15699-9B83-4C4C-9699-27450E76A715}"/>
    <cellStyle name="Currency 7 2 2 3 2 2 3" xfId="23283" xr:uid="{1710FF19-8C4E-4209-8361-B4196D6EFDD4}"/>
    <cellStyle name="Currency 7 2 2 3 2 2 3 2" xfId="44952" xr:uid="{E48884CB-D160-419B-9E40-8EF3F971B224}"/>
    <cellStyle name="Currency 7 2 2 3 2 2 4" xfId="34486" xr:uid="{82653FCD-CCE4-4234-871E-2FE968871549}"/>
    <cellStyle name="Currency 7 2 2 3 2 3" xfId="16555" xr:uid="{B8CCE92A-7A23-4BD6-B23E-3CB948FF917E}"/>
    <cellStyle name="Currency 7 2 2 3 2 3 2" xfId="27021" xr:uid="{BACD3276-E1A5-4DA4-8DFA-B83CF0E035C6}"/>
    <cellStyle name="Currency 7 2 2 3 2 3 2 2" xfId="48690" xr:uid="{C8AB2E13-77A2-431A-812E-13F30B784289}"/>
    <cellStyle name="Currency 7 2 2 3 2 3 3" xfId="38224" xr:uid="{99895AB5-5AB6-4E19-94A6-3ED79FC7F1CB}"/>
    <cellStyle name="Currency 7 2 2 3 2 4" xfId="21789" xr:uid="{73A2B364-2344-4056-ADCB-C0FF0EBCBCF1}"/>
    <cellStyle name="Currency 7 2 2 3 2 4 2" xfId="43458" xr:uid="{344E2B96-DFD7-4E2F-846F-CA9EAFEA86B2}"/>
    <cellStyle name="Currency 7 2 2 3 2 5" xfId="32992" xr:uid="{F0D4F022-A709-45C0-9DDB-F94BE9E1B4DF}"/>
    <cellStyle name="Currency 7 2 2 3 3" xfId="10572" xr:uid="{9FD43193-A831-4132-8652-38E977826B25}"/>
    <cellStyle name="Currency 7 2 2 3 3 2" xfId="15808" xr:uid="{964EE916-BD57-4B0D-A7F8-64776AEBCB43}"/>
    <cellStyle name="Currency 7 2 2 3 3 2 2" xfId="26274" xr:uid="{75055F82-9CFE-40BF-80C6-639DAF422A17}"/>
    <cellStyle name="Currency 7 2 2 3 3 2 2 2" xfId="47943" xr:uid="{368AB762-2117-499A-9B13-9D00E6D908AF}"/>
    <cellStyle name="Currency 7 2 2 3 3 2 3" xfId="37477" xr:uid="{A0D72397-1E34-4803-9110-373046FA0AC7}"/>
    <cellStyle name="Currency 7 2 2 3 3 3" xfId="21042" xr:uid="{B30A4882-E682-4AD6-B136-3FA4DECA5137}"/>
    <cellStyle name="Currency 7 2 2 3 3 3 2" xfId="42711" xr:uid="{EB6EC270-6BA0-40F4-B09E-E04A9A8B62D5}"/>
    <cellStyle name="Currency 7 2 2 3 3 4" xfId="32245" xr:uid="{1A61D10B-CB2B-41D0-A806-A8CD0C68AD5D}"/>
    <cellStyle name="Currency 7 2 2 3 4" xfId="12066" xr:uid="{C855153C-ED3B-419F-9C36-0F54328944B8}"/>
    <cellStyle name="Currency 7 2 2 3 4 2" xfId="17302" xr:uid="{6FD40D8E-DFAC-4924-8DE9-852604F6475E}"/>
    <cellStyle name="Currency 7 2 2 3 4 2 2" xfId="27768" xr:uid="{9849B0D5-4E84-4B26-8EDF-5DEEB7C3B7F0}"/>
    <cellStyle name="Currency 7 2 2 3 4 2 2 2" xfId="49437" xr:uid="{234635B4-8E16-4ED8-94BC-6488BA664612}"/>
    <cellStyle name="Currency 7 2 2 3 4 2 3" xfId="38971" xr:uid="{3B934BE7-18D8-47E1-B634-5B5ED49FA652}"/>
    <cellStyle name="Currency 7 2 2 3 4 3" xfId="22536" xr:uid="{58517BCC-D4AA-4455-AA86-FF1B529E9C95}"/>
    <cellStyle name="Currency 7 2 2 3 4 3 2" xfId="44205" xr:uid="{18DEA87C-AAE5-480A-A0EA-BAD3B65D4F1B}"/>
    <cellStyle name="Currency 7 2 2 3 4 4" xfId="33739" xr:uid="{E2CD4DC6-B659-4B09-887D-F7387BD2861F}"/>
    <cellStyle name="Currency 7 2 2 3 5" xfId="14309" xr:uid="{E5222EAB-9ACB-4151-8525-E3D264B8BB4E}"/>
    <cellStyle name="Currency 7 2 2 3 5 2" xfId="19541" xr:uid="{1AAAB6B1-5C3F-40AD-93AE-8E6C96F2457A}"/>
    <cellStyle name="Currency 7 2 2 3 5 2 2" xfId="30007" xr:uid="{4B7C0AB8-0DCB-4974-A9F3-A24692FBEE0D}"/>
    <cellStyle name="Currency 7 2 2 3 5 2 2 2" xfId="51676" xr:uid="{37B57BFF-AC91-4A6F-BB29-2E83B7B46A14}"/>
    <cellStyle name="Currency 7 2 2 3 5 2 3" xfId="41210" xr:uid="{70BDC90A-FDE5-4FC5-9A02-B3DD15CD2D0F}"/>
    <cellStyle name="Currency 7 2 2 3 5 3" xfId="24775" xr:uid="{F1B3A044-B5ED-44F8-BDA3-0BE2F61E41C0}"/>
    <cellStyle name="Currency 7 2 2 3 5 3 2" xfId="46444" xr:uid="{855B89FD-F2D0-4A15-A4AC-BB2EC7DBBFD9}"/>
    <cellStyle name="Currency 7 2 2 3 5 4" xfId="35978" xr:uid="{DB43D189-C816-4C56-B8CA-A8AE1443682C}"/>
    <cellStyle name="Currency 7 2 2 3 6" xfId="15062" xr:uid="{519E66EE-1928-49FD-A950-6F10257AD573}"/>
    <cellStyle name="Currency 7 2 2 3 6 2" xfId="25528" xr:uid="{F31F2D65-9485-4BBC-9EA2-D0018F24A632}"/>
    <cellStyle name="Currency 7 2 2 3 6 2 2" xfId="47197" xr:uid="{108B5A85-EDB9-4E1E-9BD1-78A6D6E839D5}"/>
    <cellStyle name="Currency 7 2 2 3 6 3" xfId="36731" xr:uid="{76CCACF6-7066-41CE-AA17-6EED58985118}"/>
    <cellStyle name="Currency 7 2 2 3 7" xfId="20296" xr:uid="{78FAB846-1466-482E-9662-CA3057E462F1}"/>
    <cellStyle name="Currency 7 2 2 3 7 2" xfId="41965" xr:uid="{9EDE4E0C-43F2-4D77-96CB-39BFFBCB9E02}"/>
    <cellStyle name="Currency 7 2 2 3 8" xfId="31499" xr:uid="{09CEFDBC-5BC9-44A5-8AA0-BFBFF6242930}"/>
    <cellStyle name="Currency 7 2 2 4" xfId="13566" xr:uid="{59583C78-161C-4627-AC0D-9FEB66C9B90F}"/>
    <cellStyle name="Currency 7 2 2 4 2" xfId="18798" xr:uid="{00DCB569-1E38-4B1C-BC7F-46D5B7AFAD2F}"/>
    <cellStyle name="Currency 7 2 2 4 2 2" xfId="29264" xr:uid="{5FB0263F-6494-45B7-85D6-0CA819AA07FB}"/>
    <cellStyle name="Currency 7 2 2 4 2 2 2" xfId="50933" xr:uid="{C7B98383-9708-413E-B3F6-1C90B9C6AA55}"/>
    <cellStyle name="Currency 7 2 2 4 2 3" xfId="40467" xr:uid="{ED840FF6-8E39-4F2C-8B5D-2E48CADA1619}"/>
    <cellStyle name="Currency 7 2 2 4 3" xfId="24032" xr:uid="{8D50CB32-F26B-49FE-939D-F3CAAE2CC8E5}"/>
    <cellStyle name="Currency 7 2 2 4 3 2" xfId="45701" xr:uid="{7ED56414-AF69-4163-BE76-1304BC46107A}"/>
    <cellStyle name="Currency 7 2 2 4 4" xfId="35235" xr:uid="{6073CABB-5DE0-4AF5-96CC-6833BD9EFB9D}"/>
    <cellStyle name="Currency 7 2 2 5" xfId="30756" xr:uid="{6B67B66A-381E-49BB-B95E-8BF08ADBE951}"/>
    <cellStyle name="Currency 7 2 3" xfId="1732" xr:uid="{00000000-0005-0000-0000-0000D4030000}"/>
    <cellStyle name="Currency 7 2 4" xfId="9375" xr:uid="{00000000-0005-0000-0000-0000D5030000}"/>
    <cellStyle name="Currency 7 2 4 2" xfId="10124" xr:uid="{8DB8A21B-FD90-4F21-A5C1-7AE2EC04E294}"/>
    <cellStyle name="Currency 7 2 4 2 2" xfId="11633" xr:uid="{72C46B6E-E641-4A54-8611-C8499D98C9B3}"/>
    <cellStyle name="Currency 7 2 4 2 2 2" xfId="13127" xr:uid="{EE369BF1-7815-4EB4-B6AD-0301D27303B6}"/>
    <cellStyle name="Currency 7 2 4 2 2 2 2" xfId="18363" xr:uid="{7545BB27-4EBB-4126-B063-8BCE53D07117}"/>
    <cellStyle name="Currency 7 2 4 2 2 2 2 2" xfId="28829" xr:uid="{B59885E2-6DC9-497A-90C1-EFD1A7618548}"/>
    <cellStyle name="Currency 7 2 4 2 2 2 2 2 2" xfId="50498" xr:uid="{33FABE4F-277E-436F-8C0F-766BF4503088}"/>
    <cellStyle name="Currency 7 2 4 2 2 2 2 3" xfId="40032" xr:uid="{03C68EEB-AD8B-4311-9C54-EB07BD7B8939}"/>
    <cellStyle name="Currency 7 2 4 2 2 2 3" xfId="23597" xr:uid="{F012B806-1295-44CA-A39A-C014955889E5}"/>
    <cellStyle name="Currency 7 2 4 2 2 2 3 2" xfId="45266" xr:uid="{FD2ADF6A-E2BB-4412-BE33-9662F6A075DE}"/>
    <cellStyle name="Currency 7 2 4 2 2 2 4" xfId="34800" xr:uid="{DEDAF660-8ABA-44C4-9A17-257F5AC9D126}"/>
    <cellStyle name="Currency 7 2 4 2 2 3" xfId="16869" xr:uid="{26B126C8-E4EA-49EA-8409-4A2EFACFE679}"/>
    <cellStyle name="Currency 7 2 4 2 2 3 2" xfId="27335" xr:uid="{426489BE-E178-4B69-8F2B-51D804187201}"/>
    <cellStyle name="Currency 7 2 4 2 2 3 2 2" xfId="49004" xr:uid="{2431070C-D873-4DED-8D24-26B89B190066}"/>
    <cellStyle name="Currency 7 2 4 2 2 3 3" xfId="38538" xr:uid="{B0036C8A-E839-4A43-9807-A79DB7B02FF5}"/>
    <cellStyle name="Currency 7 2 4 2 2 4" xfId="22103" xr:uid="{E880C95C-DB18-4203-BF0C-74720A759F8F}"/>
    <cellStyle name="Currency 7 2 4 2 2 4 2" xfId="43772" xr:uid="{E06B3662-0867-4AE6-9059-1B43DABF42B6}"/>
    <cellStyle name="Currency 7 2 4 2 2 5" xfId="33306" xr:uid="{B7C6B21E-7DFE-43AC-89E5-B2C3519E26C5}"/>
    <cellStyle name="Currency 7 2 4 2 3" xfId="10886" xr:uid="{AA378A64-1B44-4340-B51B-97B4855415E6}"/>
    <cellStyle name="Currency 7 2 4 2 3 2" xfId="16122" xr:uid="{A0F16792-0B54-4D04-AA07-FA8FB8329BB2}"/>
    <cellStyle name="Currency 7 2 4 2 3 2 2" xfId="26588" xr:uid="{82D90969-3333-4E08-A0A7-6921FB8F45FB}"/>
    <cellStyle name="Currency 7 2 4 2 3 2 2 2" xfId="48257" xr:uid="{27D3916E-22FE-457C-A338-D9695D2939D6}"/>
    <cellStyle name="Currency 7 2 4 2 3 2 3" xfId="37791" xr:uid="{A35E977E-9E16-455F-95BB-537030638A60}"/>
    <cellStyle name="Currency 7 2 4 2 3 3" xfId="21356" xr:uid="{2AF2197D-AE36-4A01-8E1B-4A7FE6E4C82B}"/>
    <cellStyle name="Currency 7 2 4 2 3 3 2" xfId="43025" xr:uid="{1D6503C2-2ABC-45B6-B2E6-310431839950}"/>
    <cellStyle name="Currency 7 2 4 2 3 4" xfId="32559" xr:uid="{57302FE3-539D-48CA-8664-A84894DE4124}"/>
    <cellStyle name="Currency 7 2 4 2 4" xfId="12380" xr:uid="{BA6849F3-BBD0-4524-AC80-F3209BA3A3C5}"/>
    <cellStyle name="Currency 7 2 4 2 4 2" xfId="17616" xr:uid="{D9A33BBB-2BFC-46B0-B653-87A623C8D3C0}"/>
    <cellStyle name="Currency 7 2 4 2 4 2 2" xfId="28082" xr:uid="{FBCC121B-59CA-4BDE-9507-C860F2EDFFC0}"/>
    <cellStyle name="Currency 7 2 4 2 4 2 2 2" xfId="49751" xr:uid="{6D0343CE-5DAC-42C3-BDAE-BD0BA3C4E276}"/>
    <cellStyle name="Currency 7 2 4 2 4 2 3" xfId="39285" xr:uid="{C3CAA203-B3CD-4645-B758-8B3890EE0FBF}"/>
    <cellStyle name="Currency 7 2 4 2 4 3" xfId="22850" xr:uid="{1C107648-4F67-4B79-8E17-40D0639D25C4}"/>
    <cellStyle name="Currency 7 2 4 2 4 3 2" xfId="44519" xr:uid="{3AA9805F-2116-48E9-B778-39C9F0CD4227}"/>
    <cellStyle name="Currency 7 2 4 2 4 4" xfId="34053" xr:uid="{42E50E72-E7A8-47A1-86E3-12451941BE08}"/>
    <cellStyle name="Currency 7 2 4 2 5" xfId="14623" xr:uid="{CD9D275D-7CB8-4821-8099-46F0130D0DBF}"/>
    <cellStyle name="Currency 7 2 4 2 5 2" xfId="19855" xr:uid="{FADB8361-E239-42D8-941C-F07250CAED5D}"/>
    <cellStyle name="Currency 7 2 4 2 5 2 2" xfId="30321" xr:uid="{A669B5C4-FA07-47DA-B27D-2F50FA0A75B8}"/>
    <cellStyle name="Currency 7 2 4 2 5 2 2 2" xfId="51990" xr:uid="{9E2F1C72-F4EB-4463-A1AC-DBD18D45913B}"/>
    <cellStyle name="Currency 7 2 4 2 5 2 3" xfId="41524" xr:uid="{C0ECEB41-E6D8-4FEE-BEB1-9163891C6939}"/>
    <cellStyle name="Currency 7 2 4 2 5 3" xfId="25089" xr:uid="{DBE7C28D-42B3-4C42-88DA-F32D10244D10}"/>
    <cellStyle name="Currency 7 2 4 2 5 3 2" xfId="46758" xr:uid="{F813661B-09C5-40B4-916F-354027FBD9F3}"/>
    <cellStyle name="Currency 7 2 4 2 5 4" xfId="36292" xr:uid="{B994BA14-91CA-4043-8340-145376773E6B}"/>
    <cellStyle name="Currency 7 2 4 2 6" xfId="15376" xr:uid="{061FD1BB-B5C9-4DC0-A70A-01F87DC14AA4}"/>
    <cellStyle name="Currency 7 2 4 2 6 2" xfId="25842" xr:uid="{4272A024-7BFB-4D61-9EFF-3D71927FFF06}"/>
    <cellStyle name="Currency 7 2 4 2 6 2 2" xfId="47511" xr:uid="{C79F194F-570B-4135-8898-C9BD3FF60997}"/>
    <cellStyle name="Currency 7 2 4 2 6 3" xfId="37045" xr:uid="{EDAFD62E-9FDF-4877-B23C-47BCEEB223F3}"/>
    <cellStyle name="Currency 7 2 4 2 7" xfId="20610" xr:uid="{F8C819CC-1402-47D4-8DE6-103AC5A20436}"/>
    <cellStyle name="Currency 7 2 4 2 7 2" xfId="42279" xr:uid="{E3BC1B4A-CDEC-4A53-A6BA-F2574F208CB5}"/>
    <cellStyle name="Currency 7 2 4 2 8" xfId="31813" xr:uid="{1FF07DA2-2C85-4106-9CF7-39D22387D1F9}"/>
    <cellStyle name="Currency 7 2 4 3" xfId="13878" xr:uid="{74F8E0F0-6E24-4BBE-A7E9-F5A760F354E1}"/>
    <cellStyle name="Currency 7 2 4 3 2" xfId="19110" xr:uid="{AEE61867-6476-420C-8FE1-E97B6AEB8172}"/>
    <cellStyle name="Currency 7 2 4 3 2 2" xfId="29576" xr:uid="{1C636179-C62B-4167-884D-60313D9DF867}"/>
    <cellStyle name="Currency 7 2 4 3 2 2 2" xfId="51245" xr:uid="{D8C98EED-AACA-48BB-8F1F-A5CC35B09DAA}"/>
    <cellStyle name="Currency 7 2 4 3 2 3" xfId="40779" xr:uid="{883E376D-6344-4D3C-A799-9CEDF84A0A59}"/>
    <cellStyle name="Currency 7 2 4 3 3" xfId="24344" xr:uid="{5ABDFC9C-20BA-402A-AB62-75476C3518F9}"/>
    <cellStyle name="Currency 7 2 4 3 3 2" xfId="46013" xr:uid="{7372D632-C0B5-450A-B4EF-36C78D198810}"/>
    <cellStyle name="Currency 7 2 4 3 4" xfId="35547" xr:uid="{9A73A6E2-9ED4-47DF-BB97-07E480920489}"/>
    <cellStyle name="Currency 7 2 4 4" xfId="31068" xr:uid="{5179D67B-50B1-485A-A9D9-9DD2B311BD4B}"/>
    <cellStyle name="Currency 7 2 5" xfId="9750" xr:uid="{6F4D851C-BBA1-44CB-A73C-9356F7385386}"/>
    <cellStyle name="Currency 7 2 5 2" xfId="11259" xr:uid="{F2E2F638-BA20-47FC-A3BC-6F8B58597107}"/>
    <cellStyle name="Currency 7 2 5 2 2" xfId="12753" xr:uid="{4905B33D-1913-468D-A839-3959B4C4CC68}"/>
    <cellStyle name="Currency 7 2 5 2 2 2" xfId="17989" xr:uid="{A5F5EF8C-68DB-48D2-801D-3E98CB26F109}"/>
    <cellStyle name="Currency 7 2 5 2 2 2 2" xfId="28455" xr:uid="{02648DEF-FD05-4BB2-A73F-87071C85C0C8}"/>
    <cellStyle name="Currency 7 2 5 2 2 2 2 2" xfId="50124" xr:uid="{B1B0DF76-CA76-44A9-A552-222CCBFE683D}"/>
    <cellStyle name="Currency 7 2 5 2 2 2 3" xfId="39658" xr:uid="{36555362-23AA-4A90-9B0A-9783E21EC6E7}"/>
    <cellStyle name="Currency 7 2 5 2 2 3" xfId="23223" xr:uid="{B43001CC-0B39-46CB-8760-329091723258}"/>
    <cellStyle name="Currency 7 2 5 2 2 3 2" xfId="44892" xr:uid="{2F8CDB02-62E7-4925-BE54-AAAC2FF3F81D}"/>
    <cellStyle name="Currency 7 2 5 2 2 4" xfId="34426" xr:uid="{6B1C8BC7-1BFA-4D28-9BB7-99E1C06BB7B1}"/>
    <cellStyle name="Currency 7 2 5 2 3" xfId="16495" xr:uid="{46B3A649-C64F-436C-8728-A586C4398063}"/>
    <cellStyle name="Currency 7 2 5 2 3 2" xfId="26961" xr:uid="{374E44DA-E84C-4178-B2C4-D6898C1C00B2}"/>
    <cellStyle name="Currency 7 2 5 2 3 2 2" xfId="48630" xr:uid="{DEA1093F-354A-4911-B8FF-4FED592AD428}"/>
    <cellStyle name="Currency 7 2 5 2 3 3" xfId="38164" xr:uid="{5CDE0157-1762-41E7-AC1E-DAA780447A5A}"/>
    <cellStyle name="Currency 7 2 5 2 4" xfId="21729" xr:uid="{1A6B74D0-B74A-4A95-A683-9C0DBC55C852}"/>
    <cellStyle name="Currency 7 2 5 2 4 2" xfId="43398" xr:uid="{2F8860DF-843A-4280-9603-08349C2CD372}"/>
    <cellStyle name="Currency 7 2 5 2 5" xfId="32932" xr:uid="{CE6CCBE3-1366-43F5-932E-24D6AC09575E}"/>
    <cellStyle name="Currency 7 2 5 3" xfId="10512" xr:uid="{A506A4A6-10C5-491E-8ACC-03CE91C96D80}"/>
    <cellStyle name="Currency 7 2 5 3 2" xfId="15748" xr:uid="{B704C5DA-6EB0-477C-B987-572B38535B20}"/>
    <cellStyle name="Currency 7 2 5 3 2 2" xfId="26214" xr:uid="{53AF11A9-8BB4-468D-9F47-CE08C573B5C2}"/>
    <cellStyle name="Currency 7 2 5 3 2 2 2" xfId="47883" xr:uid="{EC0957A6-8827-4CC2-BFF1-BA87C2A26449}"/>
    <cellStyle name="Currency 7 2 5 3 2 3" xfId="37417" xr:uid="{12043171-7BDE-4FD6-AAEA-761FAD0739AE}"/>
    <cellStyle name="Currency 7 2 5 3 3" xfId="20982" xr:uid="{AFB3EEE2-2762-4A4E-9785-DD4B3F4F3B2F}"/>
    <cellStyle name="Currency 7 2 5 3 3 2" xfId="42651" xr:uid="{26AC3557-0FE6-450E-BAE7-90C06BFA8DE0}"/>
    <cellStyle name="Currency 7 2 5 3 4" xfId="32185" xr:uid="{AC3B0FB0-AED9-4422-8D82-759C0703B76E}"/>
    <cellStyle name="Currency 7 2 5 4" xfId="12006" xr:uid="{3C8BFE7A-4E57-4378-8393-33CDF283A579}"/>
    <cellStyle name="Currency 7 2 5 4 2" xfId="17242" xr:uid="{6D5CBD14-5832-40EC-A70A-AFEC2BA63C21}"/>
    <cellStyle name="Currency 7 2 5 4 2 2" xfId="27708" xr:uid="{CE0A341A-D978-494D-8225-13A667F8FAA0}"/>
    <cellStyle name="Currency 7 2 5 4 2 2 2" xfId="49377" xr:uid="{D9B71E85-137E-4931-94FB-ED78B7F491DC}"/>
    <cellStyle name="Currency 7 2 5 4 2 3" xfId="38911" xr:uid="{F2B90810-42A4-4B57-8AD4-6E7C3F030B72}"/>
    <cellStyle name="Currency 7 2 5 4 3" xfId="22476" xr:uid="{9DB3D77B-7EB0-4318-990E-B3DB4250797A}"/>
    <cellStyle name="Currency 7 2 5 4 3 2" xfId="44145" xr:uid="{0CB7D275-E4AA-4833-AE5F-23AB44910E69}"/>
    <cellStyle name="Currency 7 2 5 4 4" xfId="33679" xr:uid="{176294C0-FABD-4E40-A9AC-3D01891AD143}"/>
    <cellStyle name="Currency 7 2 5 5" xfId="14249" xr:uid="{1B9A7B57-3484-43D8-A7AC-53FBE9906326}"/>
    <cellStyle name="Currency 7 2 5 5 2" xfId="19481" xr:uid="{2A423939-3A23-4E87-9373-31281625D3E7}"/>
    <cellStyle name="Currency 7 2 5 5 2 2" xfId="29947" xr:uid="{1DDBC498-584B-4D4F-977B-CF17A65248DA}"/>
    <cellStyle name="Currency 7 2 5 5 2 2 2" xfId="51616" xr:uid="{904E85D9-EF7C-44EB-A0EC-8E95F6518879}"/>
    <cellStyle name="Currency 7 2 5 5 2 3" xfId="41150" xr:uid="{3E68E9FE-7B86-47A3-83C8-451EC9E826FD}"/>
    <cellStyle name="Currency 7 2 5 5 3" xfId="24715" xr:uid="{F0724D92-6CC2-4242-9FCD-D188B28BD5E2}"/>
    <cellStyle name="Currency 7 2 5 5 3 2" xfId="46384" xr:uid="{4583FE44-4373-4A34-B9C4-25E28FE9CD72}"/>
    <cellStyle name="Currency 7 2 5 5 4" xfId="35918" xr:uid="{1FAD0941-35BB-4BEF-ACD7-149154F17EE9}"/>
    <cellStyle name="Currency 7 2 5 6" xfId="15002" xr:uid="{86008B50-CB31-4208-AFBD-CC13BE561EEB}"/>
    <cellStyle name="Currency 7 2 5 6 2" xfId="25468" xr:uid="{AC491C28-4DE4-4A8E-AE1D-4C661721F07C}"/>
    <cellStyle name="Currency 7 2 5 6 2 2" xfId="47137" xr:uid="{BFEF6A24-99C4-4167-9930-964062EF2E8E}"/>
    <cellStyle name="Currency 7 2 5 6 3" xfId="36671" xr:uid="{1A455C8E-72FD-40EC-8B93-FF99D198E381}"/>
    <cellStyle name="Currency 7 2 5 7" xfId="20236" xr:uid="{87B0208B-33E7-4B70-BC52-5E8D4992FE75}"/>
    <cellStyle name="Currency 7 2 5 7 2" xfId="41905" xr:uid="{DE32921F-9E7B-4889-B2A4-7409F0EA1CE1}"/>
    <cellStyle name="Currency 7 2 5 8" xfId="31439" xr:uid="{2A9D555E-EFA4-45F2-B080-CBE46D5B0970}"/>
    <cellStyle name="Currency 7 2 6" xfId="13507" xr:uid="{427D8751-E73E-4C1E-B231-918BC92EA0E3}"/>
    <cellStyle name="Currency 7 2 6 2" xfId="18739" xr:uid="{39394D99-EF81-4C4F-9A26-2DBB9DF66AE2}"/>
    <cellStyle name="Currency 7 2 6 2 2" xfId="29205" xr:uid="{DF08BFA7-E30B-4D96-B2DE-DB970396E6A5}"/>
    <cellStyle name="Currency 7 2 6 2 2 2" xfId="50874" xr:uid="{D88EA0E6-F1B3-447D-8170-0C9F9CCF6670}"/>
    <cellStyle name="Currency 7 2 6 2 3" xfId="40408" xr:uid="{6D04F228-B990-49ED-BB76-EF196618EF91}"/>
    <cellStyle name="Currency 7 2 6 3" xfId="23973" xr:uid="{B7E0F15F-9EC1-422F-937E-1DC55EB008B3}"/>
    <cellStyle name="Currency 7 2 6 3 2" xfId="45642" xr:uid="{F12DE522-AD81-4B15-BFDB-50418D664F2D}"/>
    <cellStyle name="Currency 7 2 6 4" xfId="35176" xr:uid="{0664EFDA-FA52-4275-BECE-D000B6277DD5}"/>
    <cellStyle name="Currency 7 2 7" xfId="30697" xr:uid="{3D50EFBE-CE9F-46B8-BCC3-324B0921D0F6}"/>
    <cellStyle name="Currency 7 3" xfId="1770" xr:uid="{00000000-0005-0000-0000-0000D6030000}"/>
    <cellStyle name="Currency 7 3 2" xfId="9432" xr:uid="{00000000-0005-0000-0000-0000D7030000}"/>
    <cellStyle name="Currency 7 3 2 2" xfId="10181" xr:uid="{65E41515-F9DE-40E9-9DD3-C602C43F9BBE}"/>
    <cellStyle name="Currency 7 3 2 2 2" xfId="11690" xr:uid="{3EA091BA-AD03-4F36-8ACC-0C65F1F4BF5E}"/>
    <cellStyle name="Currency 7 3 2 2 2 2" xfId="13184" xr:uid="{7A9673DC-B0AB-4504-94DF-30D8F6FFEE2B}"/>
    <cellStyle name="Currency 7 3 2 2 2 2 2" xfId="18420" xr:uid="{6EE8F0A2-BCAA-4FC7-88D9-660E7AE6C8E1}"/>
    <cellStyle name="Currency 7 3 2 2 2 2 2 2" xfId="28886" xr:uid="{60D55E1D-FA2B-4EF5-A185-FA737E9D1CBD}"/>
    <cellStyle name="Currency 7 3 2 2 2 2 2 2 2" xfId="50555" xr:uid="{95A7DB34-AEA7-490E-8CD3-FEA0E8BDC720}"/>
    <cellStyle name="Currency 7 3 2 2 2 2 2 3" xfId="40089" xr:uid="{20A3C139-A9ED-4641-BF6C-E111746A2CC0}"/>
    <cellStyle name="Currency 7 3 2 2 2 2 3" xfId="23654" xr:uid="{023E8B9C-F20B-4211-A8E2-DB536E5F3604}"/>
    <cellStyle name="Currency 7 3 2 2 2 2 3 2" xfId="45323" xr:uid="{A46A78F0-38D7-48B7-BA6A-7936496F2216}"/>
    <cellStyle name="Currency 7 3 2 2 2 2 4" xfId="34857" xr:uid="{B651A6C0-9830-4E42-8FD9-F028E0C67AE2}"/>
    <cellStyle name="Currency 7 3 2 2 2 3" xfId="16926" xr:uid="{647E0CC5-7B83-4CB5-B60C-45BA1C46B622}"/>
    <cellStyle name="Currency 7 3 2 2 2 3 2" xfId="27392" xr:uid="{D20AE578-89A5-4DF9-AC59-A920BEE71C06}"/>
    <cellStyle name="Currency 7 3 2 2 2 3 2 2" xfId="49061" xr:uid="{B698B9D2-7B7D-43F4-8BD8-78E8D9FAD3F4}"/>
    <cellStyle name="Currency 7 3 2 2 2 3 3" xfId="38595" xr:uid="{218D7DED-3172-4EC6-B6B1-9CE790955784}"/>
    <cellStyle name="Currency 7 3 2 2 2 4" xfId="22160" xr:uid="{4A838DD8-0629-45A5-9F2C-48E5B36B23B6}"/>
    <cellStyle name="Currency 7 3 2 2 2 4 2" xfId="43829" xr:uid="{C35DE161-2051-4289-A40E-47D4C06CDCE5}"/>
    <cellStyle name="Currency 7 3 2 2 2 5" xfId="33363" xr:uid="{3D7E8F7E-C870-47E6-816F-98E39A3866D0}"/>
    <cellStyle name="Currency 7 3 2 2 3" xfId="10943" xr:uid="{C86A4B03-35FC-4944-83CC-860D8EA3C284}"/>
    <cellStyle name="Currency 7 3 2 2 3 2" xfId="16179" xr:uid="{57AE2182-8159-48DD-9D1E-E6B7EAEEFA5A}"/>
    <cellStyle name="Currency 7 3 2 2 3 2 2" xfId="26645" xr:uid="{E1AE0195-13CC-4EDB-93FA-F29C7DE7463D}"/>
    <cellStyle name="Currency 7 3 2 2 3 2 2 2" xfId="48314" xr:uid="{F1A9A99F-DADE-4EAD-9DF7-0D569529E4A8}"/>
    <cellStyle name="Currency 7 3 2 2 3 2 3" xfId="37848" xr:uid="{2FEBE69C-1645-47FF-8A2A-DBE311F65114}"/>
    <cellStyle name="Currency 7 3 2 2 3 3" xfId="21413" xr:uid="{F59E4C44-DB50-4BD0-A75F-8AD0B037B8D4}"/>
    <cellStyle name="Currency 7 3 2 2 3 3 2" xfId="43082" xr:uid="{83E51AA7-8A15-4D6C-9025-D51624F2DE4D}"/>
    <cellStyle name="Currency 7 3 2 2 3 4" xfId="32616" xr:uid="{4AB6FFDC-43AE-4EAE-8FB8-89471EE3B5D1}"/>
    <cellStyle name="Currency 7 3 2 2 4" xfId="12437" xr:uid="{4C7F51E8-5D3A-470A-A59A-91ABD09C1754}"/>
    <cellStyle name="Currency 7 3 2 2 4 2" xfId="17673" xr:uid="{81E02C1A-B6A8-4FD3-A920-37CD567A995C}"/>
    <cellStyle name="Currency 7 3 2 2 4 2 2" xfId="28139" xr:uid="{A187C781-4E9D-454F-922F-764458ACB45B}"/>
    <cellStyle name="Currency 7 3 2 2 4 2 2 2" xfId="49808" xr:uid="{B5B12BAF-2BCC-41E8-A977-91D4A958F2BF}"/>
    <cellStyle name="Currency 7 3 2 2 4 2 3" xfId="39342" xr:uid="{06B21926-BF02-43BC-A328-CF5C23AC3F82}"/>
    <cellStyle name="Currency 7 3 2 2 4 3" xfId="22907" xr:uid="{50E5760F-1504-4BC6-A05C-8C86333C1770}"/>
    <cellStyle name="Currency 7 3 2 2 4 3 2" xfId="44576" xr:uid="{1A4957E7-58F7-464F-A50C-704C49274EBC}"/>
    <cellStyle name="Currency 7 3 2 2 4 4" xfId="34110" xr:uid="{C21D0E92-6BB3-447D-9735-271EB9F98E47}"/>
    <cellStyle name="Currency 7 3 2 2 5" xfId="14680" xr:uid="{1C8EF2A1-7D40-4CC3-91DC-C7374840A5C3}"/>
    <cellStyle name="Currency 7 3 2 2 5 2" xfId="19912" xr:uid="{A252C45E-0D84-46AE-8254-BFB0676FC63D}"/>
    <cellStyle name="Currency 7 3 2 2 5 2 2" xfId="30378" xr:uid="{6DEC6FFA-1393-466A-9B00-D7EB70137ED9}"/>
    <cellStyle name="Currency 7 3 2 2 5 2 2 2" xfId="52047" xr:uid="{353C1712-7EF6-41AD-A999-298B6A054100}"/>
    <cellStyle name="Currency 7 3 2 2 5 2 3" xfId="41581" xr:uid="{54B3E2D2-35EF-4513-BA9D-B144BC3446B2}"/>
    <cellStyle name="Currency 7 3 2 2 5 3" xfId="25146" xr:uid="{C9CDAC63-86B2-4D1A-BF65-E019E02D82A3}"/>
    <cellStyle name="Currency 7 3 2 2 5 3 2" xfId="46815" xr:uid="{9514FDDF-5861-44E3-9846-D5666BAAB041}"/>
    <cellStyle name="Currency 7 3 2 2 5 4" xfId="36349" xr:uid="{8FD926CE-17C1-4CDD-BAB1-A3E054E407A3}"/>
    <cellStyle name="Currency 7 3 2 2 6" xfId="15433" xr:uid="{443029FC-E968-454A-98A8-390F550C2EEE}"/>
    <cellStyle name="Currency 7 3 2 2 6 2" xfId="25899" xr:uid="{6856114E-6562-44C8-83F5-474A0D4F7AC5}"/>
    <cellStyle name="Currency 7 3 2 2 6 2 2" xfId="47568" xr:uid="{327A8204-3B87-43A1-8521-46E756C5C660}"/>
    <cellStyle name="Currency 7 3 2 2 6 3" xfId="37102" xr:uid="{96F17F2C-D5A3-4ECE-931E-1B7C1E6589CD}"/>
    <cellStyle name="Currency 7 3 2 2 7" xfId="20667" xr:uid="{C399C522-46BE-4F32-B657-A742C86CD937}"/>
    <cellStyle name="Currency 7 3 2 2 7 2" xfId="42336" xr:uid="{0DCAE73D-7D22-4F4C-80D3-9C48BC5C698C}"/>
    <cellStyle name="Currency 7 3 2 2 8" xfId="31870" xr:uid="{0DD6E756-2DF0-4B7F-84F9-02419681F2A2}"/>
    <cellStyle name="Currency 7 3 2 3" xfId="13935" xr:uid="{5ED62A90-6F38-47AA-8073-7EE5E34C6C08}"/>
    <cellStyle name="Currency 7 3 2 3 2" xfId="19167" xr:uid="{AAE5F9BB-2997-45A1-A045-A30879790025}"/>
    <cellStyle name="Currency 7 3 2 3 2 2" xfId="29633" xr:uid="{C62E25E2-7A84-40C5-BEF1-82DCD3C657DE}"/>
    <cellStyle name="Currency 7 3 2 3 2 2 2" xfId="51302" xr:uid="{8AC26CBC-194E-4BAA-948F-CD2BC18F8AB6}"/>
    <cellStyle name="Currency 7 3 2 3 2 3" xfId="40836" xr:uid="{09E504E4-2B7B-4690-8E12-BB8F46B70CFC}"/>
    <cellStyle name="Currency 7 3 2 3 3" xfId="24401" xr:uid="{3D0CB611-76F1-4953-93FA-E8C13E8E3FF8}"/>
    <cellStyle name="Currency 7 3 2 3 3 2" xfId="46070" xr:uid="{31E2F282-3360-414E-A944-EC9A5EBFFD8A}"/>
    <cellStyle name="Currency 7 3 2 3 4" xfId="35604" xr:uid="{9B78D35B-7C54-4F27-B39E-03D9A03EB76D}"/>
    <cellStyle name="Currency 7 3 2 4" xfId="31125" xr:uid="{89453F35-7418-4C4B-90D3-49DFF6399790}"/>
    <cellStyle name="Currency 7 3 3" xfId="9808" xr:uid="{D2760F1C-A93B-4B31-BD5E-7618FDB0C020}"/>
    <cellStyle name="Currency 7 3 3 2" xfId="11317" xr:uid="{F3E2605C-49FB-4C2A-8197-A14F654F0FDD}"/>
    <cellStyle name="Currency 7 3 3 2 2" xfId="12811" xr:uid="{7704735F-292B-46CB-B344-D7A71079EBCB}"/>
    <cellStyle name="Currency 7 3 3 2 2 2" xfId="18047" xr:uid="{3C59F52D-A2F8-4F1C-8694-DF4FD3413E36}"/>
    <cellStyle name="Currency 7 3 3 2 2 2 2" xfId="28513" xr:uid="{60FF32D5-4BBE-4991-9C8F-6103CE942AB8}"/>
    <cellStyle name="Currency 7 3 3 2 2 2 2 2" xfId="50182" xr:uid="{D2097C64-5C3F-4DCA-AC86-E522AD929983}"/>
    <cellStyle name="Currency 7 3 3 2 2 2 3" xfId="39716" xr:uid="{103561B2-1F4B-44B5-8472-5B5669BE3064}"/>
    <cellStyle name="Currency 7 3 3 2 2 3" xfId="23281" xr:uid="{6A3A954B-9723-4E9E-ABA5-89F97D752B6F}"/>
    <cellStyle name="Currency 7 3 3 2 2 3 2" xfId="44950" xr:uid="{34A6EBC3-06F3-4975-BD69-2D814CFD3C84}"/>
    <cellStyle name="Currency 7 3 3 2 2 4" xfId="34484" xr:uid="{D4262E8D-E1EA-438C-831B-288D9ADF10E7}"/>
    <cellStyle name="Currency 7 3 3 2 3" xfId="16553" xr:uid="{E275648F-F442-4275-8A6A-90B095CF8C19}"/>
    <cellStyle name="Currency 7 3 3 2 3 2" xfId="27019" xr:uid="{95FED2FC-9264-432F-9FE0-480D973C6325}"/>
    <cellStyle name="Currency 7 3 3 2 3 2 2" xfId="48688" xr:uid="{DC841B0E-79F9-4B47-9251-747E24F1EE7E}"/>
    <cellStyle name="Currency 7 3 3 2 3 3" xfId="38222" xr:uid="{873AE739-985A-4DB4-B09C-38ADE9D98DCC}"/>
    <cellStyle name="Currency 7 3 3 2 4" xfId="21787" xr:uid="{AB550ACD-9200-43E7-A1B8-644FB71EC475}"/>
    <cellStyle name="Currency 7 3 3 2 4 2" xfId="43456" xr:uid="{F8836824-D6CF-4746-9704-85E0480A06C8}"/>
    <cellStyle name="Currency 7 3 3 2 5" xfId="32990" xr:uid="{DDCCF5AF-F554-4B5A-9662-5DC837A8F744}"/>
    <cellStyle name="Currency 7 3 3 3" xfId="10570" xr:uid="{911C2596-AF49-4B49-ADA4-A40C5410AF09}"/>
    <cellStyle name="Currency 7 3 3 3 2" xfId="15806" xr:uid="{55A71E43-DB5C-4A83-86DB-8A33A6BF837D}"/>
    <cellStyle name="Currency 7 3 3 3 2 2" xfId="26272" xr:uid="{93AA5B61-FA85-4DDE-B953-681693AC43DC}"/>
    <cellStyle name="Currency 7 3 3 3 2 2 2" xfId="47941" xr:uid="{ECD6BD52-4D56-46F5-982C-9508B580F50F}"/>
    <cellStyle name="Currency 7 3 3 3 2 3" xfId="37475" xr:uid="{CDB24F9C-EE1C-4A03-A4BE-49A93A54FCA1}"/>
    <cellStyle name="Currency 7 3 3 3 3" xfId="21040" xr:uid="{FC747B01-9E40-45FC-8505-67E0DD7DA467}"/>
    <cellStyle name="Currency 7 3 3 3 3 2" xfId="42709" xr:uid="{B031F5EA-49C8-4F6A-A19C-872F440B8D95}"/>
    <cellStyle name="Currency 7 3 3 3 4" xfId="32243" xr:uid="{774AA5BC-5FAA-4726-8B15-4A6710337E39}"/>
    <cellStyle name="Currency 7 3 3 4" xfId="12064" xr:uid="{99D99D0F-CA53-4A65-BA82-F19727C23364}"/>
    <cellStyle name="Currency 7 3 3 4 2" xfId="17300" xr:uid="{B2687C20-031F-49E7-AA97-096635E68426}"/>
    <cellStyle name="Currency 7 3 3 4 2 2" xfId="27766" xr:uid="{E7DF27B7-8C04-408C-9F20-E7A76E70A4BA}"/>
    <cellStyle name="Currency 7 3 3 4 2 2 2" xfId="49435" xr:uid="{AB73F25D-6D1B-43E5-8A86-839E511AEE58}"/>
    <cellStyle name="Currency 7 3 3 4 2 3" xfId="38969" xr:uid="{294686D7-E4A4-40D8-A2D4-0F1C316D15DF}"/>
    <cellStyle name="Currency 7 3 3 4 3" xfId="22534" xr:uid="{2E8D7D6C-972C-4BDD-AF48-2751E8B47E93}"/>
    <cellStyle name="Currency 7 3 3 4 3 2" xfId="44203" xr:uid="{3AC64531-40F6-4A4A-A5A1-4829E06A7B48}"/>
    <cellStyle name="Currency 7 3 3 4 4" xfId="33737" xr:uid="{EDDA6601-6676-4E48-B1C6-C367B25C4691}"/>
    <cellStyle name="Currency 7 3 3 5" xfId="14307" xr:uid="{37F77267-DE4D-409B-B2CB-BBFB304EBF25}"/>
    <cellStyle name="Currency 7 3 3 5 2" xfId="19539" xr:uid="{B315D17F-397B-4614-B19D-F1C7C742486F}"/>
    <cellStyle name="Currency 7 3 3 5 2 2" xfId="30005" xr:uid="{D4B55A16-6E34-490D-8FCC-A57C0E4DC846}"/>
    <cellStyle name="Currency 7 3 3 5 2 2 2" xfId="51674" xr:uid="{446C8521-00A2-402C-B087-4A5E705A27E3}"/>
    <cellStyle name="Currency 7 3 3 5 2 3" xfId="41208" xr:uid="{5D481C81-BF33-480D-AD42-DB3D70531824}"/>
    <cellStyle name="Currency 7 3 3 5 3" xfId="24773" xr:uid="{7E6F0BE8-9711-423A-8F19-F65538A1E0F0}"/>
    <cellStyle name="Currency 7 3 3 5 3 2" xfId="46442" xr:uid="{1B286A7E-A56D-41BF-B30B-BBD9841E2227}"/>
    <cellStyle name="Currency 7 3 3 5 4" xfId="35976" xr:uid="{CFDD59F7-14F1-4BC2-A7B2-4DFF467D7397}"/>
    <cellStyle name="Currency 7 3 3 6" xfId="15060" xr:uid="{0350F727-634E-4E7E-97D0-938436256817}"/>
    <cellStyle name="Currency 7 3 3 6 2" xfId="25526" xr:uid="{CB90E8DB-C6F7-45B1-9CDD-E2D9CDF4C2F4}"/>
    <cellStyle name="Currency 7 3 3 6 2 2" xfId="47195" xr:uid="{790D6445-7FB3-4AEE-9A73-0D6ED5421847}"/>
    <cellStyle name="Currency 7 3 3 6 3" xfId="36729" xr:uid="{3AA4FDF3-DD36-4BCA-8605-0EA7A11992A9}"/>
    <cellStyle name="Currency 7 3 3 7" xfId="20294" xr:uid="{997BCAC7-8A0A-48F4-B5BF-ABBA28D2986C}"/>
    <cellStyle name="Currency 7 3 3 7 2" xfId="41963" xr:uid="{3C35C1CE-339B-40EA-AAC8-09438966F8D8}"/>
    <cellStyle name="Currency 7 3 3 8" xfId="31497" xr:uid="{7380A155-118F-4629-94E2-5653827F1151}"/>
    <cellStyle name="Currency 7 3 4" xfId="13564" xr:uid="{DF77CED6-3AF2-4CBF-9695-8F4411FD1786}"/>
    <cellStyle name="Currency 7 3 4 2" xfId="18796" xr:uid="{30EF78C8-F5AA-4A5C-A929-8D538E03363D}"/>
    <cellStyle name="Currency 7 3 4 2 2" xfId="29262" xr:uid="{2C7DA950-CD61-460A-9AD3-D7F5F0D2EEB7}"/>
    <cellStyle name="Currency 7 3 4 2 2 2" xfId="50931" xr:uid="{369BC8DF-0294-423E-9855-A19D542E08B9}"/>
    <cellStyle name="Currency 7 3 4 2 3" xfId="40465" xr:uid="{EE7D7CE3-60C7-431A-8DC0-D53D43EFCD78}"/>
    <cellStyle name="Currency 7 3 4 3" xfId="24030" xr:uid="{A8532ED6-1868-4083-BE08-EECFC46261F8}"/>
    <cellStyle name="Currency 7 3 4 3 2" xfId="45699" xr:uid="{CD308975-3E39-4566-882B-DEB72B67682A}"/>
    <cellStyle name="Currency 7 3 4 4" xfId="35233" xr:uid="{B089DE99-84FD-451E-BEA7-16566840EB2D}"/>
    <cellStyle name="Currency 7 3 5" xfId="30754" xr:uid="{29A55498-A6CE-4BEE-9FE0-7D0EDEB3CA2B}"/>
    <cellStyle name="Currency 7 4" xfId="1731" xr:uid="{00000000-0005-0000-0000-0000D8030000}"/>
    <cellStyle name="Currency 7 5" xfId="9183" xr:uid="{00000000-0005-0000-0000-0000D9030000}"/>
    <cellStyle name="Currency 7 5 2" xfId="9932" xr:uid="{05FA1C46-A80D-4596-97AE-A4FE92034E0C}"/>
    <cellStyle name="Currency 7 5 2 2" xfId="11441" xr:uid="{575C60F0-517E-40D3-BAA4-BAE62AABA121}"/>
    <cellStyle name="Currency 7 5 2 2 2" xfId="12935" xr:uid="{AF008F90-EF4A-4D59-8C37-AEFCE94863A7}"/>
    <cellStyle name="Currency 7 5 2 2 2 2" xfId="18171" xr:uid="{48FCC55C-7752-4CB2-8A96-6BA70CEA76C9}"/>
    <cellStyle name="Currency 7 5 2 2 2 2 2" xfId="28637" xr:uid="{D922DB45-29BA-4D0D-BF58-B86786B2CEAD}"/>
    <cellStyle name="Currency 7 5 2 2 2 2 2 2" xfId="50306" xr:uid="{09DFEE60-A9CF-4B63-A16C-95BE31F4FD7D}"/>
    <cellStyle name="Currency 7 5 2 2 2 2 3" xfId="39840" xr:uid="{232DCAAF-81FF-404E-AC47-C44359F576CB}"/>
    <cellStyle name="Currency 7 5 2 2 2 3" xfId="23405" xr:uid="{CAAECCB9-180A-4709-ADD6-6DA42D3BC816}"/>
    <cellStyle name="Currency 7 5 2 2 2 3 2" xfId="45074" xr:uid="{0A5CAE72-3388-4749-B839-3F9E82B86ADE}"/>
    <cellStyle name="Currency 7 5 2 2 2 4" xfId="34608" xr:uid="{B9A7618D-4C3F-4FC5-97B1-76D3AF5748B4}"/>
    <cellStyle name="Currency 7 5 2 2 3" xfId="16677" xr:uid="{25F216CF-80C0-4256-92E2-A7A0994B93E1}"/>
    <cellStyle name="Currency 7 5 2 2 3 2" xfId="27143" xr:uid="{91660E38-5997-42FF-9BB8-F5E333C8C6A4}"/>
    <cellStyle name="Currency 7 5 2 2 3 2 2" xfId="48812" xr:uid="{90DEC90C-DC9D-40CD-AA61-0A526186E865}"/>
    <cellStyle name="Currency 7 5 2 2 3 3" xfId="38346" xr:uid="{1594D0C3-D023-401E-AFE8-083D2D5418DB}"/>
    <cellStyle name="Currency 7 5 2 2 4" xfId="21911" xr:uid="{6B30872A-16CA-47EB-B0A1-C66DF7ACB610}"/>
    <cellStyle name="Currency 7 5 2 2 4 2" xfId="43580" xr:uid="{D0BBD718-74C4-4FA8-B937-DD447DB696CC}"/>
    <cellStyle name="Currency 7 5 2 2 5" xfId="33114" xr:uid="{AB6428D7-0479-4D8E-808F-A99B90AFE711}"/>
    <cellStyle name="Currency 7 5 2 3" xfId="10694" xr:uid="{220DD22E-1B8C-4D38-8133-F9C891382043}"/>
    <cellStyle name="Currency 7 5 2 3 2" xfId="15930" xr:uid="{220F5353-7AAF-4C1F-B12D-7E862E8B7A86}"/>
    <cellStyle name="Currency 7 5 2 3 2 2" xfId="26396" xr:uid="{714297CB-F007-4641-94A0-AD02C0371076}"/>
    <cellStyle name="Currency 7 5 2 3 2 2 2" xfId="48065" xr:uid="{2DA30E17-A532-46CB-8699-964DF9A6DDBA}"/>
    <cellStyle name="Currency 7 5 2 3 2 3" xfId="37599" xr:uid="{B9A13248-42AC-404F-AC16-D5535BA623F2}"/>
    <cellStyle name="Currency 7 5 2 3 3" xfId="21164" xr:uid="{94293AEE-D9CA-40DB-A76C-1C0FE00BE9AC}"/>
    <cellStyle name="Currency 7 5 2 3 3 2" xfId="42833" xr:uid="{F4F76E7C-565C-4E3C-B512-80874C6CD98C}"/>
    <cellStyle name="Currency 7 5 2 3 4" xfId="32367" xr:uid="{062F2D2A-D45C-4BDF-9295-38A1A806D75E}"/>
    <cellStyle name="Currency 7 5 2 4" xfId="12188" xr:uid="{0DE39141-4743-462F-BC12-8C9F493388D8}"/>
    <cellStyle name="Currency 7 5 2 4 2" xfId="17424" xr:uid="{A1ACB81B-A950-4C4A-A9AB-68BD0F32A24A}"/>
    <cellStyle name="Currency 7 5 2 4 2 2" xfId="27890" xr:uid="{82ED0DFA-8D57-4C70-8927-54CCB67E3F92}"/>
    <cellStyle name="Currency 7 5 2 4 2 2 2" xfId="49559" xr:uid="{038919B1-AC5E-4F84-9BFB-54C1E84927C1}"/>
    <cellStyle name="Currency 7 5 2 4 2 3" xfId="39093" xr:uid="{E683FF95-15F4-402C-8ACA-F4DE559269B8}"/>
    <cellStyle name="Currency 7 5 2 4 3" xfId="22658" xr:uid="{5424D709-DC37-4B39-A859-8E13C035ECAE}"/>
    <cellStyle name="Currency 7 5 2 4 3 2" xfId="44327" xr:uid="{FEF8D2BD-5FB4-4C2B-A0A2-248397C4D078}"/>
    <cellStyle name="Currency 7 5 2 4 4" xfId="33861" xr:uid="{8314D68C-3F1C-49C3-BEB1-939B9FCC820E}"/>
    <cellStyle name="Currency 7 5 2 5" xfId="14431" xr:uid="{36A4FEE8-B912-4E6E-9CCA-CA90E299F271}"/>
    <cellStyle name="Currency 7 5 2 5 2" xfId="19663" xr:uid="{846AB5EE-E907-4BF9-8BE2-0C403F2D8419}"/>
    <cellStyle name="Currency 7 5 2 5 2 2" xfId="30129" xr:uid="{9FD1B017-41EC-48B3-BE01-8CAEE4E240F1}"/>
    <cellStyle name="Currency 7 5 2 5 2 2 2" xfId="51798" xr:uid="{3E8FEDCA-96A1-4EA3-8C9A-5C972020344D}"/>
    <cellStyle name="Currency 7 5 2 5 2 3" xfId="41332" xr:uid="{BF2F7EA9-ED14-49B7-BCE8-6195232E78D3}"/>
    <cellStyle name="Currency 7 5 2 5 3" xfId="24897" xr:uid="{E4345277-2781-4CF6-B6A0-F5BB5E61A1D3}"/>
    <cellStyle name="Currency 7 5 2 5 3 2" xfId="46566" xr:uid="{A12515D1-9CCB-4351-B925-84CF0F15907C}"/>
    <cellStyle name="Currency 7 5 2 5 4" xfId="36100" xr:uid="{234D9C52-D8FC-4A36-84AA-DE2C6F44A842}"/>
    <cellStyle name="Currency 7 5 2 6" xfId="15184" xr:uid="{B0379A33-185C-4883-A6F8-6C8F7AE98810}"/>
    <cellStyle name="Currency 7 5 2 6 2" xfId="25650" xr:uid="{E3DA1BDB-A81E-40E7-B6B1-7B0CC3D2C191}"/>
    <cellStyle name="Currency 7 5 2 6 2 2" xfId="47319" xr:uid="{A916FD6A-ADEA-4BE1-B224-A937754DE381}"/>
    <cellStyle name="Currency 7 5 2 6 3" xfId="36853" xr:uid="{33A72F3D-4341-4C45-93AD-02659F40E4E6}"/>
    <cellStyle name="Currency 7 5 2 7" xfId="20418" xr:uid="{44D915BF-85DA-49DA-9F81-AB1182AEC50D}"/>
    <cellStyle name="Currency 7 5 2 7 2" xfId="42087" xr:uid="{E6C146B3-B521-4F87-8C34-9725D949ABAB}"/>
    <cellStyle name="Currency 7 5 2 8" xfId="31621" xr:uid="{6993572F-891F-49D0-A311-FCC67D5D5380}"/>
    <cellStyle name="Currency 7 5 3" xfId="13686" xr:uid="{B890BFE6-BC4C-4873-8DE8-635EC2304534}"/>
    <cellStyle name="Currency 7 5 3 2" xfId="18918" xr:uid="{CFF15033-EF16-482B-9BB2-B0DFDFF483EE}"/>
    <cellStyle name="Currency 7 5 3 2 2" xfId="29384" xr:uid="{C14FA135-883D-4AB6-A33D-27F5156A6F9B}"/>
    <cellStyle name="Currency 7 5 3 2 2 2" xfId="51053" xr:uid="{CD5E7FF0-370F-4ABE-990A-25E087B0436E}"/>
    <cellStyle name="Currency 7 5 3 2 3" xfId="40587" xr:uid="{37636192-F374-4F0D-829C-7E10A4F25622}"/>
    <cellStyle name="Currency 7 5 3 3" xfId="24152" xr:uid="{5929E8C3-0E86-4716-AF4E-167AD041B32D}"/>
    <cellStyle name="Currency 7 5 3 3 2" xfId="45821" xr:uid="{DE2C0C07-4651-4EEC-85EA-88B9C0E75178}"/>
    <cellStyle name="Currency 7 5 3 4" xfId="35355" xr:uid="{99F433DD-3D50-4EC4-B862-FD305FB09F28}"/>
    <cellStyle name="Currency 7 5 4" xfId="30876" xr:uid="{3F5145D7-557E-4076-A0B1-E41D24330F6C}"/>
    <cellStyle name="Currency 7 6" xfId="9558" xr:uid="{E9F18234-8FBA-4D1B-8745-33F2BA268C1C}"/>
    <cellStyle name="Currency 7 6 2" xfId="11067" xr:uid="{8A31D3F3-5C30-457F-803B-A1E88C6C28C9}"/>
    <cellStyle name="Currency 7 6 2 2" xfId="12561" xr:uid="{3EA99527-46E8-4F2C-8785-C1CE18C19B70}"/>
    <cellStyle name="Currency 7 6 2 2 2" xfId="17797" xr:uid="{0FAB467C-A7E9-4291-839C-EABEC9ED00D1}"/>
    <cellStyle name="Currency 7 6 2 2 2 2" xfId="28263" xr:uid="{2AF779F4-3D3E-4B77-B8DF-C0B55EEDFEAB}"/>
    <cellStyle name="Currency 7 6 2 2 2 2 2" xfId="49932" xr:uid="{DCD9775E-965F-46F9-9F31-904D2F9A758E}"/>
    <cellStyle name="Currency 7 6 2 2 2 3" xfId="39466" xr:uid="{C76CB647-1857-4864-BA32-42E1D1ED1EF5}"/>
    <cellStyle name="Currency 7 6 2 2 3" xfId="23031" xr:uid="{8FBA1AF1-328F-4B70-93E0-370801986C1C}"/>
    <cellStyle name="Currency 7 6 2 2 3 2" xfId="44700" xr:uid="{569D12FA-305D-4413-9969-4E2ACC5B006D}"/>
    <cellStyle name="Currency 7 6 2 2 4" xfId="34234" xr:uid="{1BC6BBF0-003A-4E94-B1BD-6A81C7FB0D52}"/>
    <cellStyle name="Currency 7 6 2 3" xfId="16303" xr:uid="{C89C02DA-72D7-4A8B-AB54-C5D9BFCCE989}"/>
    <cellStyle name="Currency 7 6 2 3 2" xfId="26769" xr:uid="{21509466-205C-44AA-B3D7-E52D4581E74E}"/>
    <cellStyle name="Currency 7 6 2 3 2 2" xfId="48438" xr:uid="{B1A57EA9-B9B4-4050-98F3-69B4391EF7F1}"/>
    <cellStyle name="Currency 7 6 2 3 3" xfId="37972" xr:uid="{625B73F9-EDC6-484B-9973-42D3CB21854C}"/>
    <cellStyle name="Currency 7 6 2 4" xfId="21537" xr:uid="{542C8F77-088A-4C39-9FE8-B590BE6208A5}"/>
    <cellStyle name="Currency 7 6 2 4 2" xfId="43206" xr:uid="{EC41DA36-F40A-450C-95E7-74D9FDF20C0A}"/>
    <cellStyle name="Currency 7 6 2 5" xfId="32740" xr:uid="{791494AF-7E6A-434D-A11A-0D091BDF2575}"/>
    <cellStyle name="Currency 7 6 3" xfId="10320" xr:uid="{3EC9398D-DFA3-4C97-BE87-3DF97B233795}"/>
    <cellStyle name="Currency 7 6 3 2" xfId="15556" xr:uid="{3FF190FF-DD5E-42B2-8AC2-00C1E826A3DC}"/>
    <cellStyle name="Currency 7 6 3 2 2" xfId="26022" xr:uid="{21664647-9C78-42D8-A544-A65266ADC1CB}"/>
    <cellStyle name="Currency 7 6 3 2 2 2" xfId="47691" xr:uid="{583DB4B3-5E2D-467E-9140-2FC074B0C677}"/>
    <cellStyle name="Currency 7 6 3 2 3" xfId="37225" xr:uid="{5B59D404-A41C-4655-9B41-254E474BDD20}"/>
    <cellStyle name="Currency 7 6 3 3" xfId="20790" xr:uid="{4411A99A-26C0-4748-935A-12EB715FB250}"/>
    <cellStyle name="Currency 7 6 3 3 2" xfId="42459" xr:uid="{E0559B42-034C-49AE-939C-06D604D258E2}"/>
    <cellStyle name="Currency 7 6 3 4" xfId="31993" xr:uid="{CBD72B0A-E2D8-4765-91C4-B597365C0F6A}"/>
    <cellStyle name="Currency 7 6 4" xfId="11814" xr:uid="{DED3380E-5562-4CA7-90EB-59E5DD9F8072}"/>
    <cellStyle name="Currency 7 6 4 2" xfId="17050" xr:uid="{C3DDB3ED-E2C7-401C-84E8-4EA18C1BD5EE}"/>
    <cellStyle name="Currency 7 6 4 2 2" xfId="27516" xr:uid="{FCE3CB0A-3EAB-466E-BEC5-B4D7ED74950F}"/>
    <cellStyle name="Currency 7 6 4 2 2 2" xfId="49185" xr:uid="{576073DB-205E-425D-A0DE-DBCE4EC693C0}"/>
    <cellStyle name="Currency 7 6 4 2 3" xfId="38719" xr:uid="{5C3B06D5-618D-4997-B386-CBC7D6C2F70C}"/>
    <cellStyle name="Currency 7 6 4 3" xfId="22284" xr:uid="{0200B376-7D2A-4691-89FD-9DA24BED8B1A}"/>
    <cellStyle name="Currency 7 6 4 3 2" xfId="43953" xr:uid="{F12CF1BA-B087-4714-82C7-FDCAB684EF97}"/>
    <cellStyle name="Currency 7 6 4 4" xfId="33487" xr:uid="{9E5E2D84-F5B1-4671-A47D-883C7061EFED}"/>
    <cellStyle name="Currency 7 6 5" xfId="14057" xr:uid="{B78EBDEA-98D4-4093-87F6-08045846D8AE}"/>
    <cellStyle name="Currency 7 6 5 2" xfId="19289" xr:uid="{97841BCE-431F-4AC4-B64E-2A2C800A030A}"/>
    <cellStyle name="Currency 7 6 5 2 2" xfId="29755" xr:uid="{5A0ECC9B-E484-4E01-AAC0-741081438117}"/>
    <cellStyle name="Currency 7 6 5 2 2 2" xfId="51424" xr:uid="{C068EC23-2FF7-4DD4-BE49-8B169E4B209A}"/>
    <cellStyle name="Currency 7 6 5 2 3" xfId="40958" xr:uid="{99BAA87C-786C-4FF2-989A-BA50209A060B}"/>
    <cellStyle name="Currency 7 6 5 3" xfId="24523" xr:uid="{F6E8EEF1-E945-4E8F-A18A-677BE9022B6A}"/>
    <cellStyle name="Currency 7 6 5 3 2" xfId="46192" xr:uid="{B6957BCB-25EE-40B2-B2F1-5755068E90CF}"/>
    <cellStyle name="Currency 7 6 5 4" xfId="35726" xr:uid="{69EA8115-04E0-4907-92A6-683F5E8DE877}"/>
    <cellStyle name="Currency 7 6 6" xfId="14810" xr:uid="{5EBEC66E-9E96-48E4-B914-FBC919AB2844}"/>
    <cellStyle name="Currency 7 6 6 2" xfId="25276" xr:uid="{43FC9220-2343-4F62-8820-1A8A93594940}"/>
    <cellStyle name="Currency 7 6 6 2 2" xfId="46945" xr:uid="{9A40981D-AA5F-49F7-B45E-D8BAE25D2016}"/>
    <cellStyle name="Currency 7 6 6 3" xfId="36479" xr:uid="{0AF16A46-4876-44DE-98DE-5F5BBED53EA1}"/>
    <cellStyle name="Currency 7 6 7" xfId="20044" xr:uid="{0AC5FEFA-7E8F-4CE4-AB3D-2550DD2A18B0}"/>
    <cellStyle name="Currency 7 6 7 2" xfId="41713" xr:uid="{1D22BD84-2A85-4189-A46B-2193AE1E0C1A}"/>
    <cellStyle name="Currency 7 6 8" xfId="31247" xr:uid="{1B6D648B-95DD-4D44-AD79-C23104942F77}"/>
    <cellStyle name="Currency 7 7" xfId="13315" xr:uid="{B368EB94-3301-4F88-934E-2B77158C420A}"/>
    <cellStyle name="Currency 7 7 2" xfId="18547" xr:uid="{ABC1107B-C0FE-4885-AEE1-0C9B82A3E654}"/>
    <cellStyle name="Currency 7 7 2 2" xfId="29013" xr:uid="{C00E6CDB-58B7-4605-BE3D-4B73A2B5C8BD}"/>
    <cellStyle name="Currency 7 7 2 2 2" xfId="50682" xr:uid="{A6BE9FBF-743A-4B02-918A-7AE878329A3D}"/>
    <cellStyle name="Currency 7 7 2 3" xfId="40216" xr:uid="{C001A79B-EFD8-4DA2-9A0D-73EF89B12A06}"/>
    <cellStyle name="Currency 7 7 3" xfId="23781" xr:uid="{D337198B-1547-4B52-BC03-931EAB58F2A2}"/>
    <cellStyle name="Currency 7 7 3 2" xfId="45450" xr:uid="{6C75C8BF-DBD6-41B7-99B0-05BDEFE6D3C2}"/>
    <cellStyle name="Currency 7 7 4" xfId="34984" xr:uid="{6B1A2089-58A3-4014-9AAD-BC4763068D42}"/>
    <cellStyle name="Currency 7 8" xfId="30505" xr:uid="{E6394406-2C68-4299-92FE-A13451454C32}"/>
    <cellStyle name="Currency 8" xfId="294" xr:uid="{00000000-0005-0000-0000-0000DA030000}"/>
    <cellStyle name="Currency 8 2" xfId="376" xr:uid="{00000000-0005-0000-0000-0000DB030000}"/>
    <cellStyle name="Currency 8 2 2" xfId="622" xr:uid="{00000000-0005-0000-0000-0000DC030000}"/>
    <cellStyle name="Currency 8 2 2 2" xfId="9376" xr:uid="{00000000-0005-0000-0000-0000DD030000}"/>
    <cellStyle name="Currency 8 2 2 2 2" xfId="10125" xr:uid="{5E1E37C2-4C1F-4A74-A99F-BB6037739F6E}"/>
    <cellStyle name="Currency 8 2 2 2 2 2" xfId="11634" xr:uid="{338A318B-E8E6-4D71-A96C-7769553E5673}"/>
    <cellStyle name="Currency 8 2 2 2 2 2 2" xfId="13128" xr:uid="{D5AD31E5-38F3-493A-A7F9-EF217A2C0ED6}"/>
    <cellStyle name="Currency 8 2 2 2 2 2 2 2" xfId="18364" xr:uid="{0A19190C-7A73-446C-9B81-0DF4DE79D842}"/>
    <cellStyle name="Currency 8 2 2 2 2 2 2 2 2" xfId="28830" xr:uid="{7156E176-B4BD-404E-9A8D-F23049720185}"/>
    <cellStyle name="Currency 8 2 2 2 2 2 2 2 2 2" xfId="50499" xr:uid="{39028970-DB6E-4B6E-9E77-5C8EC9C5CEEC}"/>
    <cellStyle name="Currency 8 2 2 2 2 2 2 2 3" xfId="40033" xr:uid="{B8260EAE-37F5-4959-B440-3E1B287C2CFC}"/>
    <cellStyle name="Currency 8 2 2 2 2 2 2 3" xfId="23598" xr:uid="{0A292394-19F8-463F-9276-F6D5966458F3}"/>
    <cellStyle name="Currency 8 2 2 2 2 2 2 3 2" xfId="45267" xr:uid="{650BE953-C935-4952-B138-D4AFB3E7A929}"/>
    <cellStyle name="Currency 8 2 2 2 2 2 2 4" xfId="34801" xr:uid="{95C5A572-256C-49B6-A791-F28DF668253A}"/>
    <cellStyle name="Currency 8 2 2 2 2 2 3" xfId="16870" xr:uid="{E4DA52F8-F036-4582-935A-C370EFD44D7B}"/>
    <cellStyle name="Currency 8 2 2 2 2 2 3 2" xfId="27336" xr:uid="{62B62D08-6C70-4439-89A7-7BD0E09E02FE}"/>
    <cellStyle name="Currency 8 2 2 2 2 2 3 2 2" xfId="49005" xr:uid="{C6AA5CBA-8AB1-4B75-82C4-EF9C8AC1BB63}"/>
    <cellStyle name="Currency 8 2 2 2 2 2 3 3" xfId="38539" xr:uid="{E42E6F15-EFE1-4143-A0D2-4FBC4F261E74}"/>
    <cellStyle name="Currency 8 2 2 2 2 2 4" xfId="22104" xr:uid="{9DE3446B-E3DA-4949-8622-2C2CEBF55806}"/>
    <cellStyle name="Currency 8 2 2 2 2 2 4 2" xfId="43773" xr:uid="{C32030CA-3A41-4849-AB02-5C4B19A89309}"/>
    <cellStyle name="Currency 8 2 2 2 2 2 5" xfId="33307" xr:uid="{14BF9BE1-3463-4690-B59D-4556DDFD53E0}"/>
    <cellStyle name="Currency 8 2 2 2 2 3" xfId="10887" xr:uid="{77D22CA3-9818-4DA2-A037-EDF16799B890}"/>
    <cellStyle name="Currency 8 2 2 2 2 3 2" xfId="16123" xr:uid="{3E53FB03-31C6-4AE2-9626-55B41DA5CA68}"/>
    <cellStyle name="Currency 8 2 2 2 2 3 2 2" xfId="26589" xr:uid="{924C39E1-F165-4080-BEB7-F13BAA16F9CB}"/>
    <cellStyle name="Currency 8 2 2 2 2 3 2 2 2" xfId="48258" xr:uid="{C0346935-8A1A-49DD-A97A-FB7E8194A738}"/>
    <cellStyle name="Currency 8 2 2 2 2 3 2 3" xfId="37792" xr:uid="{CF573EC0-8578-4C8C-97B4-7E8BC4CDA700}"/>
    <cellStyle name="Currency 8 2 2 2 2 3 3" xfId="21357" xr:uid="{8A60D183-B8D9-4029-8751-FD9DF0EB6CDA}"/>
    <cellStyle name="Currency 8 2 2 2 2 3 3 2" xfId="43026" xr:uid="{8510D0EC-32A0-4FB6-970B-231B3F921F77}"/>
    <cellStyle name="Currency 8 2 2 2 2 3 4" xfId="32560" xr:uid="{A52890AB-4ABD-49AE-B8DD-834B3F1A6E1D}"/>
    <cellStyle name="Currency 8 2 2 2 2 4" xfId="12381" xr:uid="{A2DA450B-2FC2-40BB-A426-33A72FD3171C}"/>
    <cellStyle name="Currency 8 2 2 2 2 4 2" xfId="17617" xr:uid="{98492C3F-AD01-42CD-B4A0-05F77E22CDB0}"/>
    <cellStyle name="Currency 8 2 2 2 2 4 2 2" xfId="28083" xr:uid="{BFFAA942-36EF-4606-921D-999C0580BFF9}"/>
    <cellStyle name="Currency 8 2 2 2 2 4 2 2 2" xfId="49752" xr:uid="{851D22C0-E640-424B-8240-67D4D0D9F761}"/>
    <cellStyle name="Currency 8 2 2 2 2 4 2 3" xfId="39286" xr:uid="{982B88D1-C8D7-4026-850E-F05DC338D067}"/>
    <cellStyle name="Currency 8 2 2 2 2 4 3" xfId="22851" xr:uid="{74B3EE2B-A02E-4562-8A92-98AAF4680E06}"/>
    <cellStyle name="Currency 8 2 2 2 2 4 3 2" xfId="44520" xr:uid="{690504AB-E26A-4578-AA61-70DC1D1506B6}"/>
    <cellStyle name="Currency 8 2 2 2 2 4 4" xfId="34054" xr:uid="{BF58DE1A-F8D4-4928-95FD-3A062CE67EC0}"/>
    <cellStyle name="Currency 8 2 2 2 2 5" xfId="14624" xr:uid="{0A965537-686F-4105-9FA5-B5878535E870}"/>
    <cellStyle name="Currency 8 2 2 2 2 5 2" xfId="19856" xr:uid="{5E17EB27-03D4-4B04-B040-A78759140F8E}"/>
    <cellStyle name="Currency 8 2 2 2 2 5 2 2" xfId="30322" xr:uid="{C739816B-AA72-4B7B-A9F2-9CDAA0AA739E}"/>
    <cellStyle name="Currency 8 2 2 2 2 5 2 2 2" xfId="51991" xr:uid="{151B5E03-3FC4-4DA1-902B-F9CE864700A2}"/>
    <cellStyle name="Currency 8 2 2 2 2 5 2 3" xfId="41525" xr:uid="{D8A0C4F3-5349-479A-A881-43E1FC049726}"/>
    <cellStyle name="Currency 8 2 2 2 2 5 3" xfId="25090" xr:uid="{894C9644-F800-4B3B-AEA9-9AA9689D6FB2}"/>
    <cellStyle name="Currency 8 2 2 2 2 5 3 2" xfId="46759" xr:uid="{7E510830-9BE7-414C-9862-AFA2DBCF1D60}"/>
    <cellStyle name="Currency 8 2 2 2 2 5 4" xfId="36293" xr:uid="{1DF3B3EB-60A8-4A7D-B3AF-5103A94E24A2}"/>
    <cellStyle name="Currency 8 2 2 2 2 6" xfId="15377" xr:uid="{3A68D969-DA92-4C06-BA82-CA21E6C8D5CA}"/>
    <cellStyle name="Currency 8 2 2 2 2 6 2" xfId="25843" xr:uid="{F0C58ECA-FB68-42DF-8946-AC87DC36BA8E}"/>
    <cellStyle name="Currency 8 2 2 2 2 6 2 2" xfId="47512" xr:uid="{89C205C4-3700-4E41-8735-C6DF754870D2}"/>
    <cellStyle name="Currency 8 2 2 2 2 6 3" xfId="37046" xr:uid="{F9C6DC27-86DD-4989-94B3-F4ACD852745C}"/>
    <cellStyle name="Currency 8 2 2 2 2 7" xfId="20611" xr:uid="{3756B995-2A1D-40B1-8D3F-032DCC947EFD}"/>
    <cellStyle name="Currency 8 2 2 2 2 7 2" xfId="42280" xr:uid="{80055B38-C42B-482B-B871-4FD9C74E5819}"/>
    <cellStyle name="Currency 8 2 2 2 2 8" xfId="31814" xr:uid="{BCA30960-5CBC-4571-94AE-59998E0C8403}"/>
    <cellStyle name="Currency 8 2 2 2 3" xfId="13879" xr:uid="{AB04F518-A247-4BFC-A6D7-E15163A40E5B}"/>
    <cellStyle name="Currency 8 2 2 2 3 2" xfId="19111" xr:uid="{E6323557-7E19-4BBF-A44B-2F3AAB6F59B6}"/>
    <cellStyle name="Currency 8 2 2 2 3 2 2" xfId="29577" xr:uid="{840E1A14-C7FD-40DB-A26A-8E0D02F75769}"/>
    <cellStyle name="Currency 8 2 2 2 3 2 2 2" xfId="51246" xr:uid="{0853301E-DFDC-46DD-A276-1BB4097CA482}"/>
    <cellStyle name="Currency 8 2 2 2 3 2 3" xfId="40780" xr:uid="{B885DA82-E5F1-45F1-9CA6-E5E2F4858436}"/>
    <cellStyle name="Currency 8 2 2 2 3 3" xfId="24345" xr:uid="{D275E5DE-9C6C-4B7E-BDDF-0C728FCDBC57}"/>
    <cellStyle name="Currency 8 2 2 2 3 3 2" xfId="46014" xr:uid="{45DB58F4-BA07-4E03-A865-5C5DB9D1072E}"/>
    <cellStyle name="Currency 8 2 2 2 3 4" xfId="35548" xr:uid="{7623F4C1-9AFC-4113-9C69-FA857C3645CA}"/>
    <cellStyle name="Currency 8 2 2 2 4" xfId="31069" xr:uid="{8143ABDC-84B7-4CD5-A3BD-143C212E64E2}"/>
    <cellStyle name="Currency 8 2 2 3" xfId="9751" xr:uid="{67915189-538C-4FEC-867F-B253BB68085E}"/>
    <cellStyle name="Currency 8 2 2 3 2" xfId="11260" xr:uid="{44EA5D53-7417-45EC-A821-154C9EDF02CA}"/>
    <cellStyle name="Currency 8 2 2 3 2 2" xfId="12754" xr:uid="{22195341-7CB0-4022-8C18-85470A87B165}"/>
    <cellStyle name="Currency 8 2 2 3 2 2 2" xfId="17990" xr:uid="{FF9DF96B-A248-41AE-84C6-E0E81E23DF58}"/>
    <cellStyle name="Currency 8 2 2 3 2 2 2 2" xfId="28456" xr:uid="{7B4FF35B-D491-487C-84C9-9E01FB8596E6}"/>
    <cellStyle name="Currency 8 2 2 3 2 2 2 2 2" xfId="50125" xr:uid="{AB62B9FB-37A2-4016-AEBA-6438C49BD182}"/>
    <cellStyle name="Currency 8 2 2 3 2 2 2 3" xfId="39659" xr:uid="{A02A82F5-5212-4AA4-BC4E-E3408483E2B5}"/>
    <cellStyle name="Currency 8 2 2 3 2 2 3" xfId="23224" xr:uid="{A8E54473-D9D5-416C-83E1-82E578ACB06E}"/>
    <cellStyle name="Currency 8 2 2 3 2 2 3 2" xfId="44893" xr:uid="{8151B9C9-50D8-4D98-B8D1-7201DB665D1A}"/>
    <cellStyle name="Currency 8 2 2 3 2 2 4" xfId="34427" xr:uid="{C1723BC7-EC5D-4938-B779-996A00A114DE}"/>
    <cellStyle name="Currency 8 2 2 3 2 3" xfId="16496" xr:uid="{EC4F78CF-9A25-457E-A982-DB2B6DE66F1E}"/>
    <cellStyle name="Currency 8 2 2 3 2 3 2" xfId="26962" xr:uid="{B8AEB044-2F5A-463F-A4C4-55BE018E3464}"/>
    <cellStyle name="Currency 8 2 2 3 2 3 2 2" xfId="48631" xr:uid="{61D5C144-9C18-45AF-A78E-6A250A6BA08D}"/>
    <cellStyle name="Currency 8 2 2 3 2 3 3" xfId="38165" xr:uid="{14572EE6-34F5-4755-94FC-858CF18CB41F}"/>
    <cellStyle name="Currency 8 2 2 3 2 4" xfId="21730" xr:uid="{3228DEDB-8926-4A2D-9541-DD7F213EE5D2}"/>
    <cellStyle name="Currency 8 2 2 3 2 4 2" xfId="43399" xr:uid="{540C6E6A-B394-447B-8581-C1B974F78023}"/>
    <cellStyle name="Currency 8 2 2 3 2 5" xfId="32933" xr:uid="{8447D31A-6512-4CBE-893B-B1F38F1B20EF}"/>
    <cellStyle name="Currency 8 2 2 3 3" xfId="10513" xr:uid="{3126A10D-9BA5-4FF2-A012-9294B4D68792}"/>
    <cellStyle name="Currency 8 2 2 3 3 2" xfId="15749" xr:uid="{49A971E7-D04F-464F-A1E5-080A291F6464}"/>
    <cellStyle name="Currency 8 2 2 3 3 2 2" xfId="26215" xr:uid="{FB560836-7670-4337-A55A-32CC6F893170}"/>
    <cellStyle name="Currency 8 2 2 3 3 2 2 2" xfId="47884" xr:uid="{A1A5B906-6861-4A7E-9428-C3A3FDC9F3A4}"/>
    <cellStyle name="Currency 8 2 2 3 3 2 3" xfId="37418" xr:uid="{FC3622B9-6371-4669-8A5E-BD814D2FE8B5}"/>
    <cellStyle name="Currency 8 2 2 3 3 3" xfId="20983" xr:uid="{F0BA8217-C57C-47D1-B73C-A3E4CC596B97}"/>
    <cellStyle name="Currency 8 2 2 3 3 3 2" xfId="42652" xr:uid="{52A15164-E431-458B-8ABC-0652F8CC11E4}"/>
    <cellStyle name="Currency 8 2 2 3 3 4" xfId="32186" xr:uid="{9AA4E134-7349-467A-AF3B-BB5F7ED1DF98}"/>
    <cellStyle name="Currency 8 2 2 3 4" xfId="12007" xr:uid="{55EBBF9D-8EC9-47B1-8EAE-57AD112543E3}"/>
    <cellStyle name="Currency 8 2 2 3 4 2" xfId="17243" xr:uid="{92BAF920-C84E-4458-9AEA-BE3505485E43}"/>
    <cellStyle name="Currency 8 2 2 3 4 2 2" xfId="27709" xr:uid="{891A5F3A-BB38-4F3F-9A94-BF7947AD0086}"/>
    <cellStyle name="Currency 8 2 2 3 4 2 2 2" xfId="49378" xr:uid="{3320B193-A3D6-49E0-9B8E-69E1A77F410C}"/>
    <cellStyle name="Currency 8 2 2 3 4 2 3" xfId="38912" xr:uid="{A0792DD3-FDF1-4245-8B4B-7953B1B73BCE}"/>
    <cellStyle name="Currency 8 2 2 3 4 3" xfId="22477" xr:uid="{B9A4D601-B0B1-4216-9B5F-4F3EF6C72C16}"/>
    <cellStyle name="Currency 8 2 2 3 4 3 2" xfId="44146" xr:uid="{B66DF9FF-7931-42BC-9B99-D2D91C27C855}"/>
    <cellStyle name="Currency 8 2 2 3 4 4" xfId="33680" xr:uid="{2221D387-4828-4B62-90DD-99953C6A5293}"/>
    <cellStyle name="Currency 8 2 2 3 5" xfId="14250" xr:uid="{027FCF35-1F5C-41DF-BF9B-7055C9DA6714}"/>
    <cellStyle name="Currency 8 2 2 3 5 2" xfId="19482" xr:uid="{2526A045-3CD1-4EA7-A84F-FF4990FF6ABD}"/>
    <cellStyle name="Currency 8 2 2 3 5 2 2" xfId="29948" xr:uid="{EFCC4591-0834-4A29-9A58-2BCF402165C6}"/>
    <cellStyle name="Currency 8 2 2 3 5 2 2 2" xfId="51617" xr:uid="{37791D79-B9E0-4304-B850-C8AAF361BD73}"/>
    <cellStyle name="Currency 8 2 2 3 5 2 3" xfId="41151" xr:uid="{9748B4E9-1B5F-4F86-86FD-6A07E10EC1B4}"/>
    <cellStyle name="Currency 8 2 2 3 5 3" xfId="24716" xr:uid="{1412BA53-5F2E-4056-9849-81C42CECB0BA}"/>
    <cellStyle name="Currency 8 2 2 3 5 3 2" xfId="46385" xr:uid="{80E7566A-1A1B-445A-9357-B2E79FEF96BF}"/>
    <cellStyle name="Currency 8 2 2 3 5 4" xfId="35919" xr:uid="{6A663A9D-352B-4708-A6D0-2A2C4A210D49}"/>
    <cellStyle name="Currency 8 2 2 3 6" xfId="15003" xr:uid="{9F238C72-2D0F-4198-9A08-6D7902DBAF36}"/>
    <cellStyle name="Currency 8 2 2 3 6 2" xfId="25469" xr:uid="{5DAE7C94-1BA6-412C-84B7-5DE1A2A6983B}"/>
    <cellStyle name="Currency 8 2 2 3 6 2 2" xfId="47138" xr:uid="{CC0405A6-82B4-4B56-AB6A-3515F6E03288}"/>
    <cellStyle name="Currency 8 2 2 3 6 3" xfId="36672" xr:uid="{A83CAA0C-A32A-4E16-B6F7-5D0DCF0BFA6C}"/>
    <cellStyle name="Currency 8 2 2 3 7" xfId="20237" xr:uid="{9320C449-91B7-4562-B53E-5D60B709FCEA}"/>
    <cellStyle name="Currency 8 2 2 3 7 2" xfId="41906" xr:uid="{32C4974B-C942-415A-AD2D-0CB1E513D3F3}"/>
    <cellStyle name="Currency 8 2 2 3 8" xfId="31440" xr:uid="{18BF9D52-90AA-466F-B0E4-E39D65C0C233}"/>
    <cellStyle name="Currency 8 2 2 4" xfId="13508" xr:uid="{FF7CF073-2F02-4AEE-86AD-5B2D33F29C10}"/>
    <cellStyle name="Currency 8 2 2 4 2" xfId="18740" xr:uid="{EC91D198-1565-4DCE-9E29-F8CC6D2893DF}"/>
    <cellStyle name="Currency 8 2 2 4 2 2" xfId="29206" xr:uid="{8D4CBF4F-AF7A-455D-8E0D-E626961A24F4}"/>
    <cellStyle name="Currency 8 2 2 4 2 2 2" xfId="50875" xr:uid="{8D87BE33-CD4F-45AA-A281-EB92369071AE}"/>
    <cellStyle name="Currency 8 2 2 4 2 3" xfId="40409" xr:uid="{0235D2B8-590F-4532-9FD4-B37EDB2E3721}"/>
    <cellStyle name="Currency 8 2 2 4 3" xfId="23974" xr:uid="{B7B1BE77-9150-4C10-B864-3E5B29546CBD}"/>
    <cellStyle name="Currency 8 2 2 4 3 2" xfId="45643" xr:uid="{3E6594AD-2505-4B95-8D0D-0C50C80E19A8}"/>
    <cellStyle name="Currency 8 2 2 4 4" xfId="35177" xr:uid="{3AC04087-7944-427F-B2AF-F4189340F6E8}"/>
    <cellStyle name="Currency 8 2 2 5" xfId="30698" xr:uid="{67382D7F-A346-448D-9769-10F1CD80EBC9}"/>
    <cellStyle name="Currency 8 2 3" xfId="9238" xr:uid="{00000000-0005-0000-0000-0000DE030000}"/>
    <cellStyle name="Currency 8 2 3 2" xfId="9987" xr:uid="{F730E6EE-1322-4223-AFAD-020949C68C41}"/>
    <cellStyle name="Currency 8 2 3 2 2" xfId="11496" xr:uid="{7CAB3F33-7E74-4206-8D3A-9EC7A050799B}"/>
    <cellStyle name="Currency 8 2 3 2 2 2" xfId="12990" xr:uid="{8AD97F7E-3843-4655-9FAE-69C68DFB1EE8}"/>
    <cellStyle name="Currency 8 2 3 2 2 2 2" xfId="18226" xr:uid="{87C8814B-3907-4BE1-8F2C-5664D02C1B9A}"/>
    <cellStyle name="Currency 8 2 3 2 2 2 2 2" xfId="28692" xr:uid="{CE2226BD-45B3-4DC5-BF1E-B47B8B075EBB}"/>
    <cellStyle name="Currency 8 2 3 2 2 2 2 2 2" xfId="50361" xr:uid="{30E88D1F-5851-4A27-B929-F41D01BAE2FC}"/>
    <cellStyle name="Currency 8 2 3 2 2 2 2 3" xfId="39895" xr:uid="{55DE1A78-EA40-4D48-814A-1F7E34FC3F6B}"/>
    <cellStyle name="Currency 8 2 3 2 2 2 3" xfId="23460" xr:uid="{210F5FF3-DE44-4F55-A30B-AC3B2203B22F}"/>
    <cellStyle name="Currency 8 2 3 2 2 2 3 2" xfId="45129" xr:uid="{56B20808-B8EB-456E-ABE2-268AE4B04888}"/>
    <cellStyle name="Currency 8 2 3 2 2 2 4" xfId="34663" xr:uid="{EB1AD176-4761-429B-9943-7BBB9ABD8918}"/>
    <cellStyle name="Currency 8 2 3 2 2 3" xfId="16732" xr:uid="{28342868-3FB1-4547-953E-445CD1E8F7AE}"/>
    <cellStyle name="Currency 8 2 3 2 2 3 2" xfId="27198" xr:uid="{C05A6E74-105B-4B37-8E27-F22E80D06EA7}"/>
    <cellStyle name="Currency 8 2 3 2 2 3 2 2" xfId="48867" xr:uid="{F0A82033-429F-4599-B29D-DB4C752B713C}"/>
    <cellStyle name="Currency 8 2 3 2 2 3 3" xfId="38401" xr:uid="{52EDA159-5C4A-43D8-B45C-E29018B19561}"/>
    <cellStyle name="Currency 8 2 3 2 2 4" xfId="21966" xr:uid="{C4EA3F7D-1A08-43F1-B0D1-10DC1993F983}"/>
    <cellStyle name="Currency 8 2 3 2 2 4 2" xfId="43635" xr:uid="{83DD2738-0DD7-47FF-AAE8-96C1B624B723}"/>
    <cellStyle name="Currency 8 2 3 2 2 5" xfId="33169" xr:uid="{8BDB0A15-5752-4B35-B601-8AF3AE2BA94F}"/>
    <cellStyle name="Currency 8 2 3 2 3" xfId="10749" xr:uid="{B59EC8E7-0D02-41B4-883B-AAE28F80E700}"/>
    <cellStyle name="Currency 8 2 3 2 3 2" xfId="15985" xr:uid="{5A10232F-EDD9-47F1-9D12-CA498DD41C50}"/>
    <cellStyle name="Currency 8 2 3 2 3 2 2" xfId="26451" xr:uid="{BFBDE4D8-CCF7-4C32-B2FD-B631B0755B20}"/>
    <cellStyle name="Currency 8 2 3 2 3 2 2 2" xfId="48120" xr:uid="{8819E1D0-3319-417E-831F-7FF5BD9D9CFF}"/>
    <cellStyle name="Currency 8 2 3 2 3 2 3" xfId="37654" xr:uid="{8D8A88B5-C248-4942-BD54-099D63E414E2}"/>
    <cellStyle name="Currency 8 2 3 2 3 3" xfId="21219" xr:uid="{7B789B88-5169-4109-9815-234E95125096}"/>
    <cellStyle name="Currency 8 2 3 2 3 3 2" xfId="42888" xr:uid="{260CC5E6-B904-4F90-BE72-B60126BAFD35}"/>
    <cellStyle name="Currency 8 2 3 2 3 4" xfId="32422" xr:uid="{FE838EA9-4FA2-438D-863F-09DA0240C470}"/>
    <cellStyle name="Currency 8 2 3 2 4" xfId="12243" xr:uid="{2EE4035C-47EA-4A42-A148-AB0D661FAB82}"/>
    <cellStyle name="Currency 8 2 3 2 4 2" xfId="17479" xr:uid="{B9CECA9D-B45F-4ADA-BFD4-0E2236B9EA1C}"/>
    <cellStyle name="Currency 8 2 3 2 4 2 2" xfId="27945" xr:uid="{F0060E1F-7266-418B-A2DF-C195943CA555}"/>
    <cellStyle name="Currency 8 2 3 2 4 2 2 2" xfId="49614" xr:uid="{F1A4A0F6-4B81-4102-9D69-B6189F0E14A6}"/>
    <cellStyle name="Currency 8 2 3 2 4 2 3" xfId="39148" xr:uid="{E3628C9C-E84D-4F04-869D-BF389E3DD2A6}"/>
    <cellStyle name="Currency 8 2 3 2 4 3" xfId="22713" xr:uid="{61DB5398-D5B9-4729-9775-D83A93DD4ECA}"/>
    <cellStyle name="Currency 8 2 3 2 4 3 2" xfId="44382" xr:uid="{46811F70-E943-49CA-ADE5-34909EB95AE9}"/>
    <cellStyle name="Currency 8 2 3 2 4 4" xfId="33916" xr:uid="{DC9A7E04-FA75-4CAF-A0F7-D88C01ADC4C0}"/>
    <cellStyle name="Currency 8 2 3 2 5" xfId="14486" xr:uid="{1D237D06-AB9E-451C-8F0A-4F7FA4D33DC9}"/>
    <cellStyle name="Currency 8 2 3 2 5 2" xfId="19718" xr:uid="{027D190A-7501-4363-86EB-CFB07BA63F19}"/>
    <cellStyle name="Currency 8 2 3 2 5 2 2" xfId="30184" xr:uid="{9CE95BD8-BD52-467F-A76C-1E3B0FE01413}"/>
    <cellStyle name="Currency 8 2 3 2 5 2 2 2" xfId="51853" xr:uid="{6C8DD0DD-3267-4728-9DD3-68CE1ADACF42}"/>
    <cellStyle name="Currency 8 2 3 2 5 2 3" xfId="41387" xr:uid="{68542F7B-E154-43B0-8F12-40890CE549B1}"/>
    <cellStyle name="Currency 8 2 3 2 5 3" xfId="24952" xr:uid="{3E9AD91C-07C8-4E2B-8AED-9AA777397F92}"/>
    <cellStyle name="Currency 8 2 3 2 5 3 2" xfId="46621" xr:uid="{2BE4FF40-2373-4397-AD7A-B4AD27475FB1}"/>
    <cellStyle name="Currency 8 2 3 2 5 4" xfId="36155" xr:uid="{61F26D9A-1D06-41C7-9C9F-05249DD717BE}"/>
    <cellStyle name="Currency 8 2 3 2 6" xfId="15239" xr:uid="{602C102A-79D6-4321-9320-B725F91B152F}"/>
    <cellStyle name="Currency 8 2 3 2 6 2" xfId="25705" xr:uid="{11A64D75-4AFD-4190-9974-52A77D3AEB0E}"/>
    <cellStyle name="Currency 8 2 3 2 6 2 2" xfId="47374" xr:uid="{295F2560-89CB-4137-B598-57679BB2FF3D}"/>
    <cellStyle name="Currency 8 2 3 2 6 3" xfId="36908" xr:uid="{C88B068A-13F9-46B9-9F5F-F2443D04FCB5}"/>
    <cellStyle name="Currency 8 2 3 2 7" xfId="20473" xr:uid="{80F2CA0C-A2BB-4F82-A8C4-6F4ED900399E}"/>
    <cellStyle name="Currency 8 2 3 2 7 2" xfId="42142" xr:uid="{6327B93E-C46C-4288-822D-FE9BAC1087CB}"/>
    <cellStyle name="Currency 8 2 3 2 8" xfId="31676" xr:uid="{7C681EB9-882D-4187-8CCD-A96D2F00E5F5}"/>
    <cellStyle name="Currency 8 2 3 3" xfId="13741" xr:uid="{489B50FB-BCC4-457E-9CAB-06AFC1E2C76F}"/>
    <cellStyle name="Currency 8 2 3 3 2" xfId="18973" xr:uid="{B3E2727C-FD63-4D24-B814-789D541C2131}"/>
    <cellStyle name="Currency 8 2 3 3 2 2" xfId="29439" xr:uid="{EC4D92C2-F384-49AE-9619-504408CA46D6}"/>
    <cellStyle name="Currency 8 2 3 3 2 2 2" xfId="51108" xr:uid="{159B5B9A-1ABF-43C1-870F-25F1DC70699B}"/>
    <cellStyle name="Currency 8 2 3 3 2 3" xfId="40642" xr:uid="{F34C61EC-CD8B-42DF-8D2F-91F17CCD62F8}"/>
    <cellStyle name="Currency 8 2 3 3 3" xfId="24207" xr:uid="{C28FF561-AD04-4D46-A5DB-B48350638487}"/>
    <cellStyle name="Currency 8 2 3 3 3 2" xfId="45876" xr:uid="{7B0A14BC-EFDA-434E-962C-80727057C1CF}"/>
    <cellStyle name="Currency 8 2 3 3 4" xfId="35410" xr:uid="{0281833B-A556-4CA0-B671-545562136469}"/>
    <cellStyle name="Currency 8 2 3 4" xfId="30931" xr:uid="{37D2138D-0918-4066-BDD1-D54A4C2DD3B6}"/>
    <cellStyle name="Currency 8 2 4" xfId="9613" xr:uid="{4F4D0470-5EFC-47A7-A043-8EDAA3C2FA7B}"/>
    <cellStyle name="Currency 8 2 4 2" xfId="11122" xr:uid="{37BC02E4-B02C-4E59-AD1D-F9DA33E04BFC}"/>
    <cellStyle name="Currency 8 2 4 2 2" xfId="12616" xr:uid="{7258A0D2-F36A-420F-A5AE-EF87A37CE85F}"/>
    <cellStyle name="Currency 8 2 4 2 2 2" xfId="17852" xr:uid="{14085B5C-CA0F-4CEC-BDCB-D709A3958151}"/>
    <cellStyle name="Currency 8 2 4 2 2 2 2" xfId="28318" xr:uid="{F25D73C7-DB5C-4735-8BE7-8ECBEA0E0927}"/>
    <cellStyle name="Currency 8 2 4 2 2 2 2 2" xfId="49987" xr:uid="{9DDAA1A2-6D62-46D7-8893-42FC9A2A2FE2}"/>
    <cellStyle name="Currency 8 2 4 2 2 2 3" xfId="39521" xr:uid="{957C19CB-8C99-4CCE-899C-CCFE2B84BD01}"/>
    <cellStyle name="Currency 8 2 4 2 2 3" xfId="23086" xr:uid="{0664A1A0-ECE1-461A-B2A1-330DD3EB3028}"/>
    <cellStyle name="Currency 8 2 4 2 2 3 2" xfId="44755" xr:uid="{A03A7DA4-5F68-4592-90EA-702AA8A940E8}"/>
    <cellStyle name="Currency 8 2 4 2 2 4" xfId="34289" xr:uid="{D65048C8-E1D3-4D64-B186-8EDC9759F86F}"/>
    <cellStyle name="Currency 8 2 4 2 3" xfId="16358" xr:uid="{EDC3FA16-C834-4EB8-B75D-D6E27472B5A7}"/>
    <cellStyle name="Currency 8 2 4 2 3 2" xfId="26824" xr:uid="{82729CA4-F130-4D8D-A2FD-DE3D04FFAA98}"/>
    <cellStyle name="Currency 8 2 4 2 3 2 2" xfId="48493" xr:uid="{10A08820-211B-40E4-B4FB-A01D83460DF5}"/>
    <cellStyle name="Currency 8 2 4 2 3 3" xfId="38027" xr:uid="{932551D6-1A41-41F7-B831-F7FF0CEAA9F6}"/>
    <cellStyle name="Currency 8 2 4 2 4" xfId="21592" xr:uid="{B7FFC661-C551-4704-B7FB-A7861B619971}"/>
    <cellStyle name="Currency 8 2 4 2 4 2" xfId="43261" xr:uid="{8738DB2F-4403-4FE1-BBA0-9AB02748B9FB}"/>
    <cellStyle name="Currency 8 2 4 2 5" xfId="32795" xr:uid="{71BA71A5-13AD-4B5F-9238-A2CC8ECFDFF4}"/>
    <cellStyle name="Currency 8 2 4 3" xfId="10375" xr:uid="{44CDD9D1-2E02-4AD0-A427-A271C4F87280}"/>
    <cellStyle name="Currency 8 2 4 3 2" xfId="15611" xr:uid="{05A70D39-7C8C-49AB-B47D-3276A6E1FD42}"/>
    <cellStyle name="Currency 8 2 4 3 2 2" xfId="26077" xr:uid="{3635B540-5C08-4D0B-8A1F-A308059ECF58}"/>
    <cellStyle name="Currency 8 2 4 3 2 2 2" xfId="47746" xr:uid="{A58181D0-48BF-4295-AE5A-650B7B9397F9}"/>
    <cellStyle name="Currency 8 2 4 3 2 3" xfId="37280" xr:uid="{48028D4A-6901-44E1-8A4F-CA62751E163B}"/>
    <cellStyle name="Currency 8 2 4 3 3" xfId="20845" xr:uid="{2656D628-D395-4244-8686-5B225E2C6C08}"/>
    <cellStyle name="Currency 8 2 4 3 3 2" xfId="42514" xr:uid="{1DDE610B-5F44-4ECD-B310-53BD331C5883}"/>
    <cellStyle name="Currency 8 2 4 3 4" xfId="32048" xr:uid="{D44D7F77-AB2B-452A-9E6C-6226A5E613A9}"/>
    <cellStyle name="Currency 8 2 4 4" xfId="11869" xr:uid="{FDC0C7FA-1C87-4603-8AE4-FCF26C053EBC}"/>
    <cellStyle name="Currency 8 2 4 4 2" xfId="17105" xr:uid="{5B9B531C-4322-49C8-A188-DE55B77BB099}"/>
    <cellStyle name="Currency 8 2 4 4 2 2" xfId="27571" xr:uid="{E46C0A7A-A4A2-4AD4-93EE-D4E94B5DC5C2}"/>
    <cellStyle name="Currency 8 2 4 4 2 2 2" xfId="49240" xr:uid="{1B734403-C192-491B-B1F5-0BF2087095BF}"/>
    <cellStyle name="Currency 8 2 4 4 2 3" xfId="38774" xr:uid="{70DFE4CC-E74B-4549-B7DA-CA30DA16FB65}"/>
    <cellStyle name="Currency 8 2 4 4 3" xfId="22339" xr:uid="{790521F0-C3FC-4837-997C-5F7240CD726E}"/>
    <cellStyle name="Currency 8 2 4 4 3 2" xfId="44008" xr:uid="{45A9F268-354E-4016-922E-1EAE65895251}"/>
    <cellStyle name="Currency 8 2 4 4 4" xfId="33542" xr:uid="{7AA01CC4-3231-423B-8E7F-E7F7A9D08157}"/>
    <cellStyle name="Currency 8 2 4 5" xfId="14112" xr:uid="{13B61A66-966F-429B-B767-D3F572F65EAF}"/>
    <cellStyle name="Currency 8 2 4 5 2" xfId="19344" xr:uid="{E4E6D262-449F-4EEE-BFF8-DB82DF1617E0}"/>
    <cellStyle name="Currency 8 2 4 5 2 2" xfId="29810" xr:uid="{06D4B918-FCE9-4969-8C94-9C3E9302CFA2}"/>
    <cellStyle name="Currency 8 2 4 5 2 2 2" xfId="51479" xr:uid="{CE9F6103-C59F-4A1F-858F-FC07DAB2805F}"/>
    <cellStyle name="Currency 8 2 4 5 2 3" xfId="41013" xr:uid="{438A6497-F33D-42D4-A7EA-0435E7EB70B3}"/>
    <cellStyle name="Currency 8 2 4 5 3" xfId="24578" xr:uid="{335B963E-1B63-42A6-B34C-9C2E38438F28}"/>
    <cellStyle name="Currency 8 2 4 5 3 2" xfId="46247" xr:uid="{7E6D9947-7BBC-41BC-8220-D566F14D3166}"/>
    <cellStyle name="Currency 8 2 4 5 4" xfId="35781" xr:uid="{9FCA8D24-42C4-4087-94CB-0B80796B0AF3}"/>
    <cellStyle name="Currency 8 2 4 6" xfId="14865" xr:uid="{EE35CA83-B43B-45DA-B7C6-289D3FC37CE7}"/>
    <cellStyle name="Currency 8 2 4 6 2" xfId="25331" xr:uid="{7F9AE596-17D9-4467-87FF-05ADE913098A}"/>
    <cellStyle name="Currency 8 2 4 6 2 2" xfId="47000" xr:uid="{7290D0F2-BAFB-47DC-B2CA-42265F24C923}"/>
    <cellStyle name="Currency 8 2 4 6 3" xfId="36534" xr:uid="{238A155F-7346-42FA-8981-706901BC4635}"/>
    <cellStyle name="Currency 8 2 4 7" xfId="20099" xr:uid="{C92A3987-A07F-4B76-BE91-D869B2088180}"/>
    <cellStyle name="Currency 8 2 4 7 2" xfId="41768" xr:uid="{6ED99191-7E71-4395-A2D9-962ACC8E5CD5}"/>
    <cellStyle name="Currency 8 2 4 8" xfId="31302" xr:uid="{CA7FD95B-10F7-4395-B272-131426357CF3}"/>
    <cellStyle name="Currency 8 2 5" xfId="13370" xr:uid="{47BA9885-7BAA-4AAE-A44F-0680F7E71CBD}"/>
    <cellStyle name="Currency 8 2 5 2" xfId="18602" xr:uid="{FCD66EFC-B8B6-4217-A553-B56341D14EB4}"/>
    <cellStyle name="Currency 8 2 5 2 2" xfId="29068" xr:uid="{6C8EDBDA-3D2D-4784-8AE2-6BA0C0885EB9}"/>
    <cellStyle name="Currency 8 2 5 2 2 2" xfId="50737" xr:uid="{ED018A2C-5966-4A04-848F-B093D75F499C}"/>
    <cellStyle name="Currency 8 2 5 2 3" xfId="40271" xr:uid="{CB59B427-8CDC-41EB-94D7-A932A57E5807}"/>
    <cellStyle name="Currency 8 2 5 3" xfId="23836" xr:uid="{610F3DE1-8451-489B-8E5D-2BCDBFFB09C6}"/>
    <cellStyle name="Currency 8 2 5 3 2" xfId="45505" xr:uid="{BDC0E998-468E-49B4-8EBF-4E56ACE6EE0D}"/>
    <cellStyle name="Currency 8 2 5 4" xfId="35039" xr:uid="{C5F11C22-102D-48DD-A1AD-0E161A3080CB}"/>
    <cellStyle name="Currency 8 2 6" xfId="30560" xr:uid="{81648A1F-FEC1-4E55-AD40-173969356441}"/>
    <cellStyle name="Currency 8 3" xfId="623" xr:uid="{00000000-0005-0000-0000-0000DF030000}"/>
    <cellStyle name="Currency 8 3 2" xfId="1194" xr:uid="{00000000-0005-0000-0000-0000E0030000}"/>
    <cellStyle name="Currency 8 3 2 2" xfId="9388" xr:uid="{00000000-0005-0000-0000-0000E1030000}"/>
    <cellStyle name="Currency 8 3 2 2 2" xfId="10137" xr:uid="{FAF2D727-19CB-4DA1-A160-8D5890464DFB}"/>
    <cellStyle name="Currency 8 3 2 2 2 2" xfId="11646" xr:uid="{0A61EE44-A894-4533-8567-30656ACFCD99}"/>
    <cellStyle name="Currency 8 3 2 2 2 2 2" xfId="13140" xr:uid="{E4E48AF5-97D5-43D3-87C2-2BE372923133}"/>
    <cellStyle name="Currency 8 3 2 2 2 2 2 2" xfId="18376" xr:uid="{0D423611-26B2-45F6-8D03-C182496BB525}"/>
    <cellStyle name="Currency 8 3 2 2 2 2 2 2 2" xfId="28842" xr:uid="{E1461AFA-0DBF-4270-8297-64BDD400C668}"/>
    <cellStyle name="Currency 8 3 2 2 2 2 2 2 2 2" xfId="50511" xr:uid="{978ED695-77E1-41B2-99A4-CF35D6D1C922}"/>
    <cellStyle name="Currency 8 3 2 2 2 2 2 2 3" xfId="40045" xr:uid="{98FBB1BA-EA67-40DD-BC75-2784572C3DC5}"/>
    <cellStyle name="Currency 8 3 2 2 2 2 2 3" xfId="23610" xr:uid="{D8B98BC6-3C20-46A7-B69D-C14AAF03D66A}"/>
    <cellStyle name="Currency 8 3 2 2 2 2 2 3 2" xfId="45279" xr:uid="{FA9160D5-523D-4A2A-B880-59267200BBFF}"/>
    <cellStyle name="Currency 8 3 2 2 2 2 2 4" xfId="34813" xr:uid="{43CFD967-9AE5-4C3B-9C3B-BE8D8F02B7AE}"/>
    <cellStyle name="Currency 8 3 2 2 2 2 3" xfId="16882" xr:uid="{4D22EA9E-C894-4196-BC43-C1967A9A6F6F}"/>
    <cellStyle name="Currency 8 3 2 2 2 2 3 2" xfId="27348" xr:uid="{D32D0968-2F77-4F9C-95B3-ACC163797C14}"/>
    <cellStyle name="Currency 8 3 2 2 2 2 3 2 2" xfId="49017" xr:uid="{8BFFE717-5FF2-43B0-BD2E-C9926E502D91}"/>
    <cellStyle name="Currency 8 3 2 2 2 2 3 3" xfId="38551" xr:uid="{B9944160-9C5A-4458-A862-F7834AD20687}"/>
    <cellStyle name="Currency 8 3 2 2 2 2 4" xfId="22116" xr:uid="{813A708B-F4A6-4E33-901E-806F2AF247B8}"/>
    <cellStyle name="Currency 8 3 2 2 2 2 4 2" xfId="43785" xr:uid="{C015AEA1-0F9C-4964-913A-59B972A68DC0}"/>
    <cellStyle name="Currency 8 3 2 2 2 2 5" xfId="33319" xr:uid="{A24DEBBE-915F-40B9-92E3-B2553F3456A0}"/>
    <cellStyle name="Currency 8 3 2 2 2 3" xfId="10899" xr:uid="{ACEFE183-F3A4-476B-84BC-5142DA711831}"/>
    <cellStyle name="Currency 8 3 2 2 2 3 2" xfId="16135" xr:uid="{A7A79D95-A251-4D5A-A0F8-2153FDE7CA46}"/>
    <cellStyle name="Currency 8 3 2 2 2 3 2 2" xfId="26601" xr:uid="{F5225EAD-4B36-42B2-AC55-B573DEA314B6}"/>
    <cellStyle name="Currency 8 3 2 2 2 3 2 2 2" xfId="48270" xr:uid="{5EF7D8BD-C64D-45F2-A462-B0F574801298}"/>
    <cellStyle name="Currency 8 3 2 2 2 3 2 3" xfId="37804" xr:uid="{F31A13BB-B27D-4341-96DB-6ECAABFE9F6C}"/>
    <cellStyle name="Currency 8 3 2 2 2 3 3" xfId="21369" xr:uid="{4FCBD45A-81E8-41F7-8E9E-CD3583F7829A}"/>
    <cellStyle name="Currency 8 3 2 2 2 3 3 2" xfId="43038" xr:uid="{060B756E-3FFC-4C55-871A-2436FBDE8848}"/>
    <cellStyle name="Currency 8 3 2 2 2 3 4" xfId="32572" xr:uid="{56866D9D-89DD-4CBB-82D3-F12437CB7CBA}"/>
    <cellStyle name="Currency 8 3 2 2 2 4" xfId="12393" xr:uid="{6D9A4D19-777D-46C2-A138-F5078C4D2ABE}"/>
    <cellStyle name="Currency 8 3 2 2 2 4 2" xfId="17629" xr:uid="{1E6AD111-6A8D-4D42-A12D-ADAA6092AD5A}"/>
    <cellStyle name="Currency 8 3 2 2 2 4 2 2" xfId="28095" xr:uid="{E45D2B3D-7DD9-445D-9B5A-EECC4B9E540F}"/>
    <cellStyle name="Currency 8 3 2 2 2 4 2 2 2" xfId="49764" xr:uid="{C18D8D1D-B022-4B07-9F1E-6BA2784372CC}"/>
    <cellStyle name="Currency 8 3 2 2 2 4 2 3" xfId="39298" xr:uid="{082DA1BA-6095-4382-997B-C51D5641910C}"/>
    <cellStyle name="Currency 8 3 2 2 2 4 3" xfId="22863" xr:uid="{58100AC0-E937-4DF9-A758-9194FA92966E}"/>
    <cellStyle name="Currency 8 3 2 2 2 4 3 2" xfId="44532" xr:uid="{D95193CD-611A-45E4-B023-7C3B709285E5}"/>
    <cellStyle name="Currency 8 3 2 2 2 4 4" xfId="34066" xr:uid="{A336DD04-84BC-4D87-B6D1-5910E503C843}"/>
    <cellStyle name="Currency 8 3 2 2 2 5" xfId="14636" xr:uid="{1718052B-89C0-408E-9AEA-38B64B913642}"/>
    <cellStyle name="Currency 8 3 2 2 2 5 2" xfId="19868" xr:uid="{C8484D35-7FA3-4980-8640-9F8C2E0D8292}"/>
    <cellStyle name="Currency 8 3 2 2 2 5 2 2" xfId="30334" xr:uid="{51B0286E-CC5A-4F7B-A421-7A2C96FE7409}"/>
    <cellStyle name="Currency 8 3 2 2 2 5 2 2 2" xfId="52003" xr:uid="{3FD1B830-E321-4149-B4EA-F63610E840BB}"/>
    <cellStyle name="Currency 8 3 2 2 2 5 2 3" xfId="41537" xr:uid="{C924483E-C185-420B-8660-9CD594F49CCB}"/>
    <cellStyle name="Currency 8 3 2 2 2 5 3" xfId="25102" xr:uid="{05D73C3F-37FD-4951-BF45-02146066329D}"/>
    <cellStyle name="Currency 8 3 2 2 2 5 3 2" xfId="46771" xr:uid="{E3C5BC41-B342-4ECE-9D2D-F8EFA5641E3B}"/>
    <cellStyle name="Currency 8 3 2 2 2 5 4" xfId="36305" xr:uid="{67E8C24E-1E14-45D8-88DB-E570F5AA366E}"/>
    <cellStyle name="Currency 8 3 2 2 2 6" xfId="15389" xr:uid="{C182003D-A019-4F50-8D2A-7DCBAC7B3460}"/>
    <cellStyle name="Currency 8 3 2 2 2 6 2" xfId="25855" xr:uid="{6128BABF-5F08-4F9E-9F50-B153EF724BB7}"/>
    <cellStyle name="Currency 8 3 2 2 2 6 2 2" xfId="47524" xr:uid="{41A47DBC-9C4C-41CD-A3C0-E80C400F1F3E}"/>
    <cellStyle name="Currency 8 3 2 2 2 6 3" xfId="37058" xr:uid="{CCEE1F53-AB83-426E-B03C-3722C21E8C9F}"/>
    <cellStyle name="Currency 8 3 2 2 2 7" xfId="20623" xr:uid="{1BFB6174-2C54-4A05-BD27-A8F6D6661975}"/>
    <cellStyle name="Currency 8 3 2 2 2 7 2" xfId="42292" xr:uid="{7352FD87-59DF-4D27-B009-E0E1A828C424}"/>
    <cellStyle name="Currency 8 3 2 2 2 8" xfId="31826" xr:uid="{C76A8BA5-CBE9-4210-837E-EEAA5686466D}"/>
    <cellStyle name="Currency 8 3 2 2 3" xfId="13891" xr:uid="{88D93EA6-7630-445D-8325-B0A717563A4A}"/>
    <cellStyle name="Currency 8 3 2 2 3 2" xfId="19123" xr:uid="{AE9D32A2-8C34-441E-9496-B7D89F04A753}"/>
    <cellStyle name="Currency 8 3 2 2 3 2 2" xfId="29589" xr:uid="{B8AF3CA1-44E7-46B5-9FF4-3146385A7A3E}"/>
    <cellStyle name="Currency 8 3 2 2 3 2 2 2" xfId="51258" xr:uid="{8B2933AB-DAA2-4D9B-954D-CE451CE80E14}"/>
    <cellStyle name="Currency 8 3 2 2 3 2 3" xfId="40792" xr:uid="{F9BB421B-AFE4-41A4-9D30-079DB4C2B380}"/>
    <cellStyle name="Currency 8 3 2 2 3 3" xfId="24357" xr:uid="{F40C9A99-E3ED-4895-BD27-6F0C8622E5CC}"/>
    <cellStyle name="Currency 8 3 2 2 3 3 2" xfId="46026" xr:uid="{157056C7-63EA-44B6-A45A-CDB190AF783F}"/>
    <cellStyle name="Currency 8 3 2 2 3 4" xfId="35560" xr:uid="{6DF4CD98-5242-41D0-8E60-1B451EEF8218}"/>
    <cellStyle name="Currency 8 3 2 2 4" xfId="31081" xr:uid="{068A0D8B-1A71-4B78-8F75-5CECC302F026}"/>
    <cellStyle name="Currency 8 3 2 3" xfId="9764" xr:uid="{91A54E9E-16FA-4D90-AEE1-E90F0FD6B98F}"/>
    <cellStyle name="Currency 8 3 2 3 2" xfId="11273" xr:uid="{41A9489D-0CB7-4970-9797-5C641A469191}"/>
    <cellStyle name="Currency 8 3 2 3 2 2" xfId="12767" xr:uid="{8184BF4F-820C-418B-9F4A-080EAD5C3A95}"/>
    <cellStyle name="Currency 8 3 2 3 2 2 2" xfId="18003" xr:uid="{CDB4676F-334F-4C02-AA03-10E39171261D}"/>
    <cellStyle name="Currency 8 3 2 3 2 2 2 2" xfId="28469" xr:uid="{56BA9AA2-088F-45DF-96B4-2DBAFC092597}"/>
    <cellStyle name="Currency 8 3 2 3 2 2 2 2 2" xfId="50138" xr:uid="{D07F4A45-807B-4AD8-8DD7-E7410FB05031}"/>
    <cellStyle name="Currency 8 3 2 3 2 2 2 3" xfId="39672" xr:uid="{AE550D37-692E-4E68-A2FD-D1C7FAA84E1B}"/>
    <cellStyle name="Currency 8 3 2 3 2 2 3" xfId="23237" xr:uid="{F94BF0D8-E7FD-48EA-AD27-E8652ADD67C4}"/>
    <cellStyle name="Currency 8 3 2 3 2 2 3 2" xfId="44906" xr:uid="{81F36A59-E9D9-4FC5-855E-4334A2351967}"/>
    <cellStyle name="Currency 8 3 2 3 2 2 4" xfId="34440" xr:uid="{AF9342DE-B3AA-413A-B7AA-6AAAAFF4308F}"/>
    <cellStyle name="Currency 8 3 2 3 2 3" xfId="16509" xr:uid="{46B2D9E2-AA73-4D21-8765-7B6E798C0299}"/>
    <cellStyle name="Currency 8 3 2 3 2 3 2" xfId="26975" xr:uid="{B902648A-AD60-4DF3-BF18-5397F5B5EAF3}"/>
    <cellStyle name="Currency 8 3 2 3 2 3 2 2" xfId="48644" xr:uid="{FAF31BC8-5730-461F-94A7-06D6701F34C1}"/>
    <cellStyle name="Currency 8 3 2 3 2 3 3" xfId="38178" xr:uid="{AAC9BE8C-D2F7-4892-A729-8F8C5D44F408}"/>
    <cellStyle name="Currency 8 3 2 3 2 4" xfId="21743" xr:uid="{E2E919A9-F39B-432B-A2EF-51770EC6E96C}"/>
    <cellStyle name="Currency 8 3 2 3 2 4 2" xfId="43412" xr:uid="{7D5E244A-79E6-4001-A322-92D4AAAEC097}"/>
    <cellStyle name="Currency 8 3 2 3 2 5" xfId="32946" xr:uid="{C304ED96-3855-4B85-8D11-0C156FBB33EB}"/>
    <cellStyle name="Currency 8 3 2 3 3" xfId="10526" xr:uid="{0DDEA8EA-9F7A-4B7E-8609-90D77CF0C64A}"/>
    <cellStyle name="Currency 8 3 2 3 3 2" xfId="15762" xr:uid="{AF274B21-2F96-4065-87ED-0850ACACA592}"/>
    <cellStyle name="Currency 8 3 2 3 3 2 2" xfId="26228" xr:uid="{9A27E72F-0DAD-4DDD-B7A2-EE174AF7FBC5}"/>
    <cellStyle name="Currency 8 3 2 3 3 2 2 2" xfId="47897" xr:uid="{A49F010B-17C6-487A-9EC2-BFD75A7E4C5A}"/>
    <cellStyle name="Currency 8 3 2 3 3 2 3" xfId="37431" xr:uid="{D8445095-6EA6-4F4F-B8F7-891955C8D555}"/>
    <cellStyle name="Currency 8 3 2 3 3 3" xfId="20996" xr:uid="{28254A9D-880A-4EF0-8ED8-628A650366F1}"/>
    <cellStyle name="Currency 8 3 2 3 3 3 2" xfId="42665" xr:uid="{39D4A121-77EC-46F8-9D91-E5BA76EBDDD8}"/>
    <cellStyle name="Currency 8 3 2 3 3 4" xfId="32199" xr:uid="{8661C70A-DBD8-4FE5-B83A-E15F200395FA}"/>
    <cellStyle name="Currency 8 3 2 3 4" xfId="12020" xr:uid="{B94E731A-416E-47A6-BB28-1D4CDDA9A031}"/>
    <cellStyle name="Currency 8 3 2 3 4 2" xfId="17256" xr:uid="{98E8D9C1-E320-4DD4-BC50-B6DAA53669F0}"/>
    <cellStyle name="Currency 8 3 2 3 4 2 2" xfId="27722" xr:uid="{9778BB71-4042-4361-9CC8-D4DDEEF7EFE5}"/>
    <cellStyle name="Currency 8 3 2 3 4 2 2 2" xfId="49391" xr:uid="{00F19519-C7E8-4AFE-BAEF-4062C103C038}"/>
    <cellStyle name="Currency 8 3 2 3 4 2 3" xfId="38925" xr:uid="{40CD2D62-F977-4B55-8E83-411620B19CD5}"/>
    <cellStyle name="Currency 8 3 2 3 4 3" xfId="22490" xr:uid="{CE250CA5-4BBB-40E4-B0C8-B76859C62F32}"/>
    <cellStyle name="Currency 8 3 2 3 4 3 2" xfId="44159" xr:uid="{FE1E6BFE-ECB5-4AF1-A43F-FFE36285299A}"/>
    <cellStyle name="Currency 8 3 2 3 4 4" xfId="33693" xr:uid="{0A9A69E5-A355-4B79-A67A-60CDE57EE7A7}"/>
    <cellStyle name="Currency 8 3 2 3 5" xfId="14263" xr:uid="{3AD400DF-40B1-4902-8D5D-5BB0479254F9}"/>
    <cellStyle name="Currency 8 3 2 3 5 2" xfId="19495" xr:uid="{66F0DF13-65BB-4524-A627-7375D890E4B0}"/>
    <cellStyle name="Currency 8 3 2 3 5 2 2" xfId="29961" xr:uid="{34239217-BD02-4FAB-A456-0FD9E0B7042B}"/>
    <cellStyle name="Currency 8 3 2 3 5 2 2 2" xfId="51630" xr:uid="{9BA2E4A7-E17D-49F3-A049-2DC0410AA386}"/>
    <cellStyle name="Currency 8 3 2 3 5 2 3" xfId="41164" xr:uid="{24396A4E-7833-49BF-B354-2B48F6D294E7}"/>
    <cellStyle name="Currency 8 3 2 3 5 3" xfId="24729" xr:uid="{9959FEFD-073D-454E-9251-4F5D023C761F}"/>
    <cellStyle name="Currency 8 3 2 3 5 3 2" xfId="46398" xr:uid="{320622FC-8C50-4CD7-9111-2B0C79266189}"/>
    <cellStyle name="Currency 8 3 2 3 5 4" xfId="35932" xr:uid="{907917DB-9EBF-40CD-9628-4043FBBC3ACF}"/>
    <cellStyle name="Currency 8 3 2 3 6" xfId="15016" xr:uid="{E30274DC-BDFE-4CD4-BA0F-0B43903EA7B5}"/>
    <cellStyle name="Currency 8 3 2 3 6 2" xfId="25482" xr:uid="{103A94F2-02CD-47F3-A7A9-F190E5D6B77B}"/>
    <cellStyle name="Currency 8 3 2 3 6 2 2" xfId="47151" xr:uid="{0166AE91-0121-4B7A-86A6-C60E801A4A47}"/>
    <cellStyle name="Currency 8 3 2 3 6 3" xfId="36685" xr:uid="{F75B0451-285F-451D-9C72-C26404E9879F}"/>
    <cellStyle name="Currency 8 3 2 3 7" xfId="20250" xr:uid="{1A4AC6BD-5519-427A-8FD3-5927125557DA}"/>
    <cellStyle name="Currency 8 3 2 3 7 2" xfId="41919" xr:uid="{5B0D0EEB-D5E4-421A-8952-E1485E426401}"/>
    <cellStyle name="Currency 8 3 2 3 8" xfId="31453" xr:uid="{1245A447-D52C-4841-9767-20820E7A7424}"/>
    <cellStyle name="Currency 8 3 2 4" xfId="13520" xr:uid="{1F328268-D535-4F09-A4CD-87C8D807D869}"/>
    <cellStyle name="Currency 8 3 2 4 2" xfId="18752" xr:uid="{37F3437A-3A87-4325-91F2-1926EFB2535C}"/>
    <cellStyle name="Currency 8 3 2 4 2 2" xfId="29218" xr:uid="{2D1EB740-F67C-4DE1-A352-5AC73F6AEF59}"/>
    <cellStyle name="Currency 8 3 2 4 2 2 2" xfId="50887" xr:uid="{2D636867-E42C-407F-89AB-A99C79FFDB14}"/>
    <cellStyle name="Currency 8 3 2 4 2 3" xfId="40421" xr:uid="{72A3FCD2-4180-4B24-B9BC-EBF6F6CE0D14}"/>
    <cellStyle name="Currency 8 3 2 4 3" xfId="23986" xr:uid="{73A15FD5-9CDF-4189-BA2E-1BCA1BAF9163}"/>
    <cellStyle name="Currency 8 3 2 4 3 2" xfId="45655" xr:uid="{6955ADDF-CCF1-4C14-83C1-8E352BF455FA}"/>
    <cellStyle name="Currency 8 3 2 4 4" xfId="35189" xr:uid="{AC6276DC-5C22-420F-8084-7E8F602AEBF7}"/>
    <cellStyle name="Currency 8 3 2 5" xfId="30710" xr:uid="{5058A7D3-3825-47ED-A500-861044ACA38E}"/>
    <cellStyle name="Currency 8 3 3" xfId="9377" xr:uid="{00000000-0005-0000-0000-0000E2030000}"/>
    <cellStyle name="Currency 8 3 3 2" xfId="10126" xr:uid="{4B8B3117-DFC3-45CC-A5F2-219F66804D6E}"/>
    <cellStyle name="Currency 8 3 3 2 2" xfId="11635" xr:uid="{81EC3F4F-9D09-4210-96CB-D5F7A1D64C75}"/>
    <cellStyle name="Currency 8 3 3 2 2 2" xfId="13129" xr:uid="{47BC9E0A-DBC3-45AA-8865-8717E67AAED9}"/>
    <cellStyle name="Currency 8 3 3 2 2 2 2" xfId="18365" xr:uid="{8B206A7E-E065-40D9-BA35-6C2C8E70B5DE}"/>
    <cellStyle name="Currency 8 3 3 2 2 2 2 2" xfId="28831" xr:uid="{77C9D88C-EF72-48D0-8FA4-7E4DF8FA2FD2}"/>
    <cellStyle name="Currency 8 3 3 2 2 2 2 2 2" xfId="50500" xr:uid="{5AAD8719-FD27-4C91-AB5F-5C5A5CDCF00F}"/>
    <cellStyle name="Currency 8 3 3 2 2 2 2 3" xfId="40034" xr:uid="{F2098487-58F9-4E53-B574-A2A4293D898A}"/>
    <cellStyle name="Currency 8 3 3 2 2 2 3" xfId="23599" xr:uid="{F497031D-59CB-4D85-BCD0-30FFB100763D}"/>
    <cellStyle name="Currency 8 3 3 2 2 2 3 2" xfId="45268" xr:uid="{2696F2BA-0E81-46A8-8877-6D617C13CBBE}"/>
    <cellStyle name="Currency 8 3 3 2 2 2 4" xfId="34802" xr:uid="{DE2AD013-BF90-4BF7-9538-C2F37300E622}"/>
    <cellStyle name="Currency 8 3 3 2 2 3" xfId="16871" xr:uid="{2D34AA44-CC98-4AAE-BB4E-D78DCEB04048}"/>
    <cellStyle name="Currency 8 3 3 2 2 3 2" xfId="27337" xr:uid="{5395BE9A-68DF-4804-B169-30D76F80772F}"/>
    <cellStyle name="Currency 8 3 3 2 2 3 2 2" xfId="49006" xr:uid="{7F3096DA-1F2E-4BE7-9A98-E0CB0A467200}"/>
    <cellStyle name="Currency 8 3 3 2 2 3 3" xfId="38540" xr:uid="{94B0618E-92C6-4F47-9027-B568570C882F}"/>
    <cellStyle name="Currency 8 3 3 2 2 4" xfId="22105" xr:uid="{613F0D4C-E28B-45A9-A7FC-6B8ED602904C}"/>
    <cellStyle name="Currency 8 3 3 2 2 4 2" xfId="43774" xr:uid="{7199508A-3251-4F05-888D-C79A50AFD38A}"/>
    <cellStyle name="Currency 8 3 3 2 2 5" xfId="33308" xr:uid="{AC52959D-14DF-4B59-A9C9-042EE86E1AC7}"/>
    <cellStyle name="Currency 8 3 3 2 3" xfId="10888" xr:uid="{7BBEE21A-56AE-4FB0-B5F6-BC2662E83B51}"/>
    <cellStyle name="Currency 8 3 3 2 3 2" xfId="16124" xr:uid="{ABB9D120-266F-4A2A-B1B3-861230022617}"/>
    <cellStyle name="Currency 8 3 3 2 3 2 2" xfId="26590" xr:uid="{6510BA39-D17E-483B-9C29-C953C6C3A2E1}"/>
    <cellStyle name="Currency 8 3 3 2 3 2 2 2" xfId="48259" xr:uid="{C8C018E7-80FC-49E1-A778-2A50FA7EE080}"/>
    <cellStyle name="Currency 8 3 3 2 3 2 3" xfId="37793" xr:uid="{6B9C22F3-4B52-4E6E-9E3F-80E402F1FA90}"/>
    <cellStyle name="Currency 8 3 3 2 3 3" xfId="21358" xr:uid="{AA03163B-B946-4B4C-9B05-CFEA6CAE120E}"/>
    <cellStyle name="Currency 8 3 3 2 3 3 2" xfId="43027" xr:uid="{9058AB9D-4527-47BD-AF99-075681F8DF0B}"/>
    <cellStyle name="Currency 8 3 3 2 3 4" xfId="32561" xr:uid="{C983A888-451D-46FF-A104-EDB3F357AC29}"/>
    <cellStyle name="Currency 8 3 3 2 4" xfId="12382" xr:uid="{B15A0AEC-7E8F-4083-834F-BBCC367B6A70}"/>
    <cellStyle name="Currency 8 3 3 2 4 2" xfId="17618" xr:uid="{7BDBB30F-7AE2-4B0A-BC60-84E6AB5E23F6}"/>
    <cellStyle name="Currency 8 3 3 2 4 2 2" xfId="28084" xr:uid="{992148A2-0C34-416D-B41A-36A2C1EE8D98}"/>
    <cellStyle name="Currency 8 3 3 2 4 2 2 2" xfId="49753" xr:uid="{F8D0317C-319A-42AB-9EB6-7C141549EDAE}"/>
    <cellStyle name="Currency 8 3 3 2 4 2 3" xfId="39287" xr:uid="{1735AC2A-C977-435E-B9B7-B256DAA5DEC9}"/>
    <cellStyle name="Currency 8 3 3 2 4 3" xfId="22852" xr:uid="{219CB0A1-FF7E-48A0-A469-D93DECF0E278}"/>
    <cellStyle name="Currency 8 3 3 2 4 3 2" xfId="44521" xr:uid="{7EFCB6ED-7956-48E1-B01D-E9B80C3D3261}"/>
    <cellStyle name="Currency 8 3 3 2 4 4" xfId="34055" xr:uid="{23F59EFF-B3CA-49A9-BC7F-86EC78430FD1}"/>
    <cellStyle name="Currency 8 3 3 2 5" xfId="14625" xr:uid="{C5BAA4F8-E8F7-49C5-9CFC-441CCBAD9684}"/>
    <cellStyle name="Currency 8 3 3 2 5 2" xfId="19857" xr:uid="{7D2ACDB5-F564-4B5F-9065-D9DA68773B8F}"/>
    <cellStyle name="Currency 8 3 3 2 5 2 2" xfId="30323" xr:uid="{BF0F6636-C0C5-43BB-A425-A13A172F7A83}"/>
    <cellStyle name="Currency 8 3 3 2 5 2 2 2" xfId="51992" xr:uid="{92796FAA-89E7-4176-B830-45CACAB1E988}"/>
    <cellStyle name="Currency 8 3 3 2 5 2 3" xfId="41526" xr:uid="{59EDC5B1-AA6F-4C52-875A-FA731C33935F}"/>
    <cellStyle name="Currency 8 3 3 2 5 3" xfId="25091" xr:uid="{3428DDDC-FC50-4F13-A2FE-3F8F4CA93E41}"/>
    <cellStyle name="Currency 8 3 3 2 5 3 2" xfId="46760" xr:uid="{30C78CD6-8DC1-4EE8-B16F-C0DD5BD4DC7F}"/>
    <cellStyle name="Currency 8 3 3 2 5 4" xfId="36294" xr:uid="{835BDE7B-E446-4D47-97C9-35B89D262AA2}"/>
    <cellStyle name="Currency 8 3 3 2 6" xfId="15378" xr:uid="{727A41F8-9231-4300-A094-38CB0E32E7EE}"/>
    <cellStyle name="Currency 8 3 3 2 6 2" xfId="25844" xr:uid="{FBB13AFB-A2E8-4B55-B5E3-57420B6A678B}"/>
    <cellStyle name="Currency 8 3 3 2 6 2 2" xfId="47513" xr:uid="{8991407F-B353-4484-AAF3-75447F4CDE71}"/>
    <cellStyle name="Currency 8 3 3 2 6 3" xfId="37047" xr:uid="{6ED704FA-B23D-4A06-AFDF-DF499D0F73D6}"/>
    <cellStyle name="Currency 8 3 3 2 7" xfId="20612" xr:uid="{1AF96FB6-ECC3-461B-94B0-2CB348A10702}"/>
    <cellStyle name="Currency 8 3 3 2 7 2" xfId="42281" xr:uid="{3A900313-3CF9-4CC1-9C89-EBB5D455C2A6}"/>
    <cellStyle name="Currency 8 3 3 2 8" xfId="31815" xr:uid="{10B36550-094E-4547-A7C2-5CE098B5C18F}"/>
    <cellStyle name="Currency 8 3 3 3" xfId="13880" xr:uid="{E4CD9703-8B57-4D9F-87B4-056A21D17EDC}"/>
    <cellStyle name="Currency 8 3 3 3 2" xfId="19112" xr:uid="{CFA0282A-3DEE-446A-9336-BBF9F707D85F}"/>
    <cellStyle name="Currency 8 3 3 3 2 2" xfId="29578" xr:uid="{64C28B00-A86E-4144-A6A8-046B75D7AEEB}"/>
    <cellStyle name="Currency 8 3 3 3 2 2 2" xfId="51247" xr:uid="{11602685-0951-48A2-B489-D71425DCA128}"/>
    <cellStyle name="Currency 8 3 3 3 2 3" xfId="40781" xr:uid="{7C4D759B-3D79-4091-AE5D-A8824BDCD2B9}"/>
    <cellStyle name="Currency 8 3 3 3 3" xfId="24346" xr:uid="{BDFE7D17-6315-4942-B997-B48CBBBD589E}"/>
    <cellStyle name="Currency 8 3 3 3 3 2" xfId="46015" xr:uid="{9919BD1E-1200-436C-B996-8E37E7EB8369}"/>
    <cellStyle name="Currency 8 3 3 3 4" xfId="35549" xr:uid="{D31AC556-6B51-4C8A-A595-F32E78B4146B}"/>
    <cellStyle name="Currency 8 3 3 4" xfId="31070" xr:uid="{164DEFED-4663-4B21-87EF-2A78B5AF491E}"/>
    <cellStyle name="Currency 8 3 4" xfId="9752" xr:uid="{8A9A9850-A32B-4661-B795-01A9586BDCDA}"/>
    <cellStyle name="Currency 8 3 4 2" xfId="11261" xr:uid="{A953AA5D-C832-4B1B-82C2-C1F927997BF2}"/>
    <cellStyle name="Currency 8 3 4 2 2" xfId="12755" xr:uid="{E4B5E418-B7F8-4492-AFF8-397122C7B2F3}"/>
    <cellStyle name="Currency 8 3 4 2 2 2" xfId="17991" xr:uid="{6CB2BD5C-B753-4E36-BD5A-BA927480815D}"/>
    <cellStyle name="Currency 8 3 4 2 2 2 2" xfId="28457" xr:uid="{46D42357-6D37-4A93-A06B-32606C1831AA}"/>
    <cellStyle name="Currency 8 3 4 2 2 2 2 2" xfId="50126" xr:uid="{6FAC010E-C753-43A9-B5E5-8547F461F825}"/>
    <cellStyle name="Currency 8 3 4 2 2 2 3" xfId="39660" xr:uid="{201A816A-FF22-4501-853D-76C04808A61D}"/>
    <cellStyle name="Currency 8 3 4 2 2 3" xfId="23225" xr:uid="{9862BC1F-2592-4B47-A6DE-9DB3690559D9}"/>
    <cellStyle name="Currency 8 3 4 2 2 3 2" xfId="44894" xr:uid="{318107B9-FBFA-477D-BCF1-A44F7F2F73A2}"/>
    <cellStyle name="Currency 8 3 4 2 2 4" xfId="34428" xr:uid="{8EE00A01-0F44-4A78-B6DB-85ADC31CB8CC}"/>
    <cellStyle name="Currency 8 3 4 2 3" xfId="16497" xr:uid="{DBD7340B-F328-4080-8681-AA80AE035069}"/>
    <cellStyle name="Currency 8 3 4 2 3 2" xfId="26963" xr:uid="{2D285309-4B2D-48B2-B779-F4FD148F320A}"/>
    <cellStyle name="Currency 8 3 4 2 3 2 2" xfId="48632" xr:uid="{CB26BB1B-F39B-4433-A2E0-E0D67412FA9C}"/>
    <cellStyle name="Currency 8 3 4 2 3 3" xfId="38166" xr:uid="{2B2A9291-D4C8-43EB-B8CC-C868BE615A3F}"/>
    <cellStyle name="Currency 8 3 4 2 4" xfId="21731" xr:uid="{61149779-37BB-44C1-A253-7FB7F9DD73CC}"/>
    <cellStyle name="Currency 8 3 4 2 4 2" xfId="43400" xr:uid="{3300AD15-BB32-4BC7-A9F2-3F028ACE3F8F}"/>
    <cellStyle name="Currency 8 3 4 2 5" xfId="32934" xr:uid="{BD544438-4E25-4473-857A-1C5ADD1C7606}"/>
    <cellStyle name="Currency 8 3 4 3" xfId="10514" xr:uid="{E2B106B1-49C3-4AE7-A7F4-B890BAF969B4}"/>
    <cellStyle name="Currency 8 3 4 3 2" xfId="15750" xr:uid="{7634ADC1-C9BB-49A1-9263-00C6AD534533}"/>
    <cellStyle name="Currency 8 3 4 3 2 2" xfId="26216" xr:uid="{DAF8F730-CB42-46E0-BD2A-7713A26DCAFB}"/>
    <cellStyle name="Currency 8 3 4 3 2 2 2" xfId="47885" xr:uid="{2A6E1D68-9FD8-4612-8749-3CD35C00FEC3}"/>
    <cellStyle name="Currency 8 3 4 3 2 3" xfId="37419" xr:uid="{F24CE402-F7F6-4B71-B248-F53A05DE0620}"/>
    <cellStyle name="Currency 8 3 4 3 3" xfId="20984" xr:uid="{76F88045-525B-419E-AA36-FF2E71052CCF}"/>
    <cellStyle name="Currency 8 3 4 3 3 2" xfId="42653" xr:uid="{C5C02F84-7552-4193-AE82-BCFB9C765634}"/>
    <cellStyle name="Currency 8 3 4 3 4" xfId="32187" xr:uid="{8A8C7B9E-2AAD-4915-96EC-097EE5BEF335}"/>
    <cellStyle name="Currency 8 3 4 4" xfId="12008" xr:uid="{019D13E7-E9DF-4357-8EC9-F40DA5E909D3}"/>
    <cellStyle name="Currency 8 3 4 4 2" xfId="17244" xr:uid="{25F7DF45-6449-4BDD-8D11-E14DACB9DCEC}"/>
    <cellStyle name="Currency 8 3 4 4 2 2" xfId="27710" xr:uid="{B541AF51-D77C-496D-A804-59CB4E1398C6}"/>
    <cellStyle name="Currency 8 3 4 4 2 2 2" xfId="49379" xr:uid="{F62E7424-F007-460F-A935-054EC4C090FD}"/>
    <cellStyle name="Currency 8 3 4 4 2 3" xfId="38913" xr:uid="{F6AA6BDC-A528-4EED-A230-650B5A8FCE57}"/>
    <cellStyle name="Currency 8 3 4 4 3" xfId="22478" xr:uid="{726631C7-98F8-4D3D-A938-D589C5CACCAB}"/>
    <cellStyle name="Currency 8 3 4 4 3 2" xfId="44147" xr:uid="{2737B29D-15EF-4831-8B0F-3BC95659059D}"/>
    <cellStyle name="Currency 8 3 4 4 4" xfId="33681" xr:uid="{CB94476A-73E8-4233-B9A8-8AB3FB49AD53}"/>
    <cellStyle name="Currency 8 3 4 5" xfId="14251" xr:uid="{128F6EA8-9D92-42B7-8F16-08521D7911BF}"/>
    <cellStyle name="Currency 8 3 4 5 2" xfId="19483" xr:uid="{1BF01202-D6E1-4866-BF50-AA3E5C365DB7}"/>
    <cellStyle name="Currency 8 3 4 5 2 2" xfId="29949" xr:uid="{BFDACB79-7D37-4206-8E6A-E01B76D44071}"/>
    <cellStyle name="Currency 8 3 4 5 2 2 2" xfId="51618" xr:uid="{627B5055-7563-4A67-A1DB-876FA20D2A61}"/>
    <cellStyle name="Currency 8 3 4 5 2 3" xfId="41152" xr:uid="{37628DA9-4047-47A7-8C5C-CD4BA43894FD}"/>
    <cellStyle name="Currency 8 3 4 5 3" xfId="24717" xr:uid="{C29BBE21-4006-4539-97AF-547727A4A90B}"/>
    <cellStyle name="Currency 8 3 4 5 3 2" xfId="46386" xr:uid="{3660EC18-95DC-44AD-8B21-C04501DDF3BC}"/>
    <cellStyle name="Currency 8 3 4 5 4" xfId="35920" xr:uid="{0E156C44-C3D4-47D0-BD95-9EE0D61878D7}"/>
    <cellStyle name="Currency 8 3 4 6" xfId="15004" xr:uid="{2D95F62E-3432-4B23-AD40-2889945E3529}"/>
    <cellStyle name="Currency 8 3 4 6 2" xfId="25470" xr:uid="{271CE740-C72B-4AE6-A9CB-75557296EA2E}"/>
    <cellStyle name="Currency 8 3 4 6 2 2" xfId="47139" xr:uid="{3419189D-3829-4598-99EA-5BD7470493DC}"/>
    <cellStyle name="Currency 8 3 4 6 3" xfId="36673" xr:uid="{78EB3048-CE70-4CCC-99A7-E101F51F156E}"/>
    <cellStyle name="Currency 8 3 4 7" xfId="20238" xr:uid="{90F0DF17-3FCB-43B0-851C-59C16DFAC2D8}"/>
    <cellStyle name="Currency 8 3 4 7 2" xfId="41907" xr:uid="{5233F939-FD58-45C6-9F33-11B1EDB7318F}"/>
    <cellStyle name="Currency 8 3 4 8" xfId="31441" xr:uid="{941EE171-46C7-4107-8E8B-0B30778CE296}"/>
    <cellStyle name="Currency 8 3 5" xfId="13509" xr:uid="{02B8BA07-358C-4D1A-B3EB-7DCC7B92FDAC}"/>
    <cellStyle name="Currency 8 3 5 2" xfId="18741" xr:uid="{C5746434-66E7-4A39-A319-A1C4084E8EEC}"/>
    <cellStyle name="Currency 8 3 5 2 2" xfId="29207" xr:uid="{D8045A2B-4E17-45DE-8388-5BB7C5617EF5}"/>
    <cellStyle name="Currency 8 3 5 2 2 2" xfId="50876" xr:uid="{E7540492-3049-4B6F-B17E-B58588862012}"/>
    <cellStyle name="Currency 8 3 5 2 3" xfId="40410" xr:uid="{81FAF058-275B-464A-984D-B0B8946CEAD0}"/>
    <cellStyle name="Currency 8 3 5 3" xfId="23975" xr:uid="{50B5849A-7BE1-4B4C-AD23-97608AC8B911}"/>
    <cellStyle name="Currency 8 3 5 3 2" xfId="45644" xr:uid="{436040B8-A7C0-4460-B1EC-6AF7ED86657F}"/>
    <cellStyle name="Currency 8 3 5 4" xfId="35178" xr:uid="{3888A59F-5319-4BA0-8BFF-06CBDBED9396}"/>
    <cellStyle name="Currency 8 3 6" xfId="30699" xr:uid="{CD71511D-F7AA-4A05-BE85-CE9FE04D4F94}"/>
    <cellStyle name="Currency 8 4" xfId="9186" xr:uid="{00000000-0005-0000-0000-0000E3030000}"/>
    <cellStyle name="Currency 8 4 2" xfId="9935" xr:uid="{33ACADFE-E4EA-4326-9EFC-B3AEBBDB41DE}"/>
    <cellStyle name="Currency 8 4 2 2" xfId="11444" xr:uid="{D83BB2AD-D249-4ACB-906F-07217291D173}"/>
    <cellStyle name="Currency 8 4 2 2 2" xfId="12938" xr:uid="{49C14072-9059-484E-89FC-2A215C620A6C}"/>
    <cellStyle name="Currency 8 4 2 2 2 2" xfId="18174" xr:uid="{9A2769E7-B5CB-4FF1-8537-053E5A505CC9}"/>
    <cellStyle name="Currency 8 4 2 2 2 2 2" xfId="28640" xr:uid="{B6B82646-1AFA-462A-8319-60AA08DEFD7F}"/>
    <cellStyle name="Currency 8 4 2 2 2 2 2 2" xfId="50309" xr:uid="{EF2C7D87-2274-4292-AE46-154CCE8F4E21}"/>
    <cellStyle name="Currency 8 4 2 2 2 2 3" xfId="39843" xr:uid="{86FA7D1F-D5DD-4E4E-84E1-7021172C8754}"/>
    <cellStyle name="Currency 8 4 2 2 2 3" xfId="23408" xr:uid="{E27C15EB-FA10-4398-AF2F-4E87AAF2A20E}"/>
    <cellStyle name="Currency 8 4 2 2 2 3 2" xfId="45077" xr:uid="{B9591A96-FEEC-446C-B325-9F9557A20B8B}"/>
    <cellStyle name="Currency 8 4 2 2 2 4" xfId="34611" xr:uid="{3E271CA6-036D-4F57-A0A3-49BC2157CE7B}"/>
    <cellStyle name="Currency 8 4 2 2 3" xfId="16680" xr:uid="{7D5DD7F4-B425-4475-9A4A-36F6D2CB6C6B}"/>
    <cellStyle name="Currency 8 4 2 2 3 2" xfId="27146" xr:uid="{5FE6F0E5-2410-492C-BBA7-82214012C453}"/>
    <cellStyle name="Currency 8 4 2 2 3 2 2" xfId="48815" xr:uid="{F444F769-2150-4A62-8D00-5DEC525E4F3C}"/>
    <cellStyle name="Currency 8 4 2 2 3 3" xfId="38349" xr:uid="{96120C8A-6DD2-44C0-BF72-602F457F1BCC}"/>
    <cellStyle name="Currency 8 4 2 2 4" xfId="21914" xr:uid="{1829B2C1-BD75-4EA7-8E75-C3A26BC778A2}"/>
    <cellStyle name="Currency 8 4 2 2 4 2" xfId="43583" xr:uid="{51CC47C4-F012-42D8-9C7B-F99489FF71EB}"/>
    <cellStyle name="Currency 8 4 2 2 5" xfId="33117" xr:uid="{59187FDC-C628-4E82-B0EB-07AC5BDFDF98}"/>
    <cellStyle name="Currency 8 4 2 3" xfId="10697" xr:uid="{0ACB27AE-792E-4109-B042-316ABA928F3D}"/>
    <cellStyle name="Currency 8 4 2 3 2" xfId="15933" xr:uid="{9C2B800D-C9D0-4760-9FDA-8DC6AB94D90C}"/>
    <cellStyle name="Currency 8 4 2 3 2 2" xfId="26399" xr:uid="{C5D9A418-B298-4574-8115-DCFCAC6D93F8}"/>
    <cellStyle name="Currency 8 4 2 3 2 2 2" xfId="48068" xr:uid="{D287E230-01D8-48C5-833D-414C7FEE4949}"/>
    <cellStyle name="Currency 8 4 2 3 2 3" xfId="37602" xr:uid="{393BB713-2611-41D2-A5E6-F313E28F89DE}"/>
    <cellStyle name="Currency 8 4 2 3 3" xfId="21167" xr:uid="{3A1C54A4-A41D-4B4B-AE09-B87DA6C88509}"/>
    <cellStyle name="Currency 8 4 2 3 3 2" xfId="42836" xr:uid="{A5AC0164-0EC3-45B0-8B31-68F876F3D426}"/>
    <cellStyle name="Currency 8 4 2 3 4" xfId="32370" xr:uid="{5BAF35CB-09D8-4886-A645-8667BADD1AD2}"/>
    <cellStyle name="Currency 8 4 2 4" xfId="12191" xr:uid="{8D6196AE-2948-4C81-82E2-CFA361539BCE}"/>
    <cellStyle name="Currency 8 4 2 4 2" xfId="17427" xr:uid="{D43334E0-4B87-4D5F-8EEA-5729366DC73B}"/>
    <cellStyle name="Currency 8 4 2 4 2 2" xfId="27893" xr:uid="{7A431303-B872-4E5E-9686-99454A2AC87C}"/>
    <cellStyle name="Currency 8 4 2 4 2 2 2" xfId="49562" xr:uid="{BEC04A4B-8540-4445-B49A-5A8D6C56E018}"/>
    <cellStyle name="Currency 8 4 2 4 2 3" xfId="39096" xr:uid="{D88F876B-B56D-4AC7-B7D3-F9F345AE2B09}"/>
    <cellStyle name="Currency 8 4 2 4 3" xfId="22661" xr:uid="{BD253FBD-C3DC-4F67-9A3B-1FB567E81725}"/>
    <cellStyle name="Currency 8 4 2 4 3 2" xfId="44330" xr:uid="{3607D927-0ADA-4BE7-8AAF-B29EF5DB70BE}"/>
    <cellStyle name="Currency 8 4 2 4 4" xfId="33864" xr:uid="{FD778949-1F20-4A2B-84F9-20CF0AC17246}"/>
    <cellStyle name="Currency 8 4 2 5" xfId="14434" xr:uid="{FCE81872-20BF-4A26-B8C3-8C2028BCADFA}"/>
    <cellStyle name="Currency 8 4 2 5 2" xfId="19666" xr:uid="{07B897CA-3BE2-4606-98AD-BB737C200EF2}"/>
    <cellStyle name="Currency 8 4 2 5 2 2" xfId="30132" xr:uid="{B2BB05CE-8A97-4090-A0DE-2DDF6A17AB66}"/>
    <cellStyle name="Currency 8 4 2 5 2 2 2" xfId="51801" xr:uid="{E9361CB9-EA59-4728-9D6E-33E870EC7EC2}"/>
    <cellStyle name="Currency 8 4 2 5 2 3" xfId="41335" xr:uid="{782CFA12-A8F7-42B3-9F57-D57783F7FF2B}"/>
    <cellStyle name="Currency 8 4 2 5 3" xfId="24900" xr:uid="{35040ED9-7F83-4F30-9C33-1BD64ED662CD}"/>
    <cellStyle name="Currency 8 4 2 5 3 2" xfId="46569" xr:uid="{C20458E6-C02E-4C1B-9B71-D1C1F1ECDCC0}"/>
    <cellStyle name="Currency 8 4 2 5 4" xfId="36103" xr:uid="{2F996A8E-DD53-43F8-A1FA-261065569D96}"/>
    <cellStyle name="Currency 8 4 2 6" xfId="15187" xr:uid="{E6E56E0A-A5A3-4C2C-97EB-4783169CA10C}"/>
    <cellStyle name="Currency 8 4 2 6 2" xfId="25653" xr:uid="{06279B5D-DC79-41A6-B4FD-C0DC151F1995}"/>
    <cellStyle name="Currency 8 4 2 6 2 2" xfId="47322" xr:uid="{3843E275-3DE0-4A13-BC5A-994A9BDBD490}"/>
    <cellStyle name="Currency 8 4 2 6 3" xfId="36856" xr:uid="{B52BFE1D-5E8A-4B5B-BBCD-364EB37F86B8}"/>
    <cellStyle name="Currency 8 4 2 7" xfId="20421" xr:uid="{D0DE007F-3599-450B-92DE-9754AA835181}"/>
    <cellStyle name="Currency 8 4 2 7 2" xfId="42090" xr:uid="{1E854D2F-BAC4-49AE-A67E-82AB3F504627}"/>
    <cellStyle name="Currency 8 4 2 8" xfId="31624" xr:uid="{C940A52E-4615-460B-88A0-A263C9F67586}"/>
    <cellStyle name="Currency 8 4 3" xfId="13689" xr:uid="{09EC5E50-14BE-4FE0-BB63-EC488D3889AA}"/>
    <cellStyle name="Currency 8 4 3 2" xfId="18921" xr:uid="{D591CEEB-4FFB-451F-B652-4537989CE869}"/>
    <cellStyle name="Currency 8 4 3 2 2" xfId="29387" xr:uid="{CE8E5CF7-6F71-4E17-9361-10CC1A642969}"/>
    <cellStyle name="Currency 8 4 3 2 2 2" xfId="51056" xr:uid="{A737F92A-B2C3-4717-8C84-1723942ADB23}"/>
    <cellStyle name="Currency 8 4 3 2 3" xfId="40590" xr:uid="{2719C958-7F91-40F1-9BA9-D00E25848EC7}"/>
    <cellStyle name="Currency 8 4 3 3" xfId="24155" xr:uid="{0C26F82E-90DD-46A6-8912-A99AEE80ED83}"/>
    <cellStyle name="Currency 8 4 3 3 2" xfId="45824" xr:uid="{2B8466CC-EF91-4695-8E6E-A641BDEB2542}"/>
    <cellStyle name="Currency 8 4 3 4" xfId="35358" xr:uid="{0BCD1826-A720-4E1E-89BD-B7F63248F815}"/>
    <cellStyle name="Currency 8 4 4" xfId="30879" xr:uid="{28E33E1E-408F-423E-8DF3-F6E77CB10AC2}"/>
    <cellStyle name="Currency 8 5" xfId="9561" xr:uid="{BCF57BEA-CDED-45B8-9899-4B3FF511871C}"/>
    <cellStyle name="Currency 8 5 2" xfId="11070" xr:uid="{D6BEE253-08A5-4F3C-96C2-ABFD5975FABF}"/>
    <cellStyle name="Currency 8 5 2 2" xfId="12564" xr:uid="{CCF6D46F-29D5-4D24-A3FA-CC291D0BF12F}"/>
    <cellStyle name="Currency 8 5 2 2 2" xfId="17800" xr:uid="{0D31462F-F52F-430B-BDD7-384CECDD8A0C}"/>
    <cellStyle name="Currency 8 5 2 2 2 2" xfId="28266" xr:uid="{D2100977-7A94-4CCA-81CB-43576A5CBC71}"/>
    <cellStyle name="Currency 8 5 2 2 2 2 2" xfId="49935" xr:uid="{B77C2D45-3693-48CC-B734-5A0454E3E1C1}"/>
    <cellStyle name="Currency 8 5 2 2 2 3" xfId="39469" xr:uid="{6E393670-9231-4BD9-8017-4213246C780A}"/>
    <cellStyle name="Currency 8 5 2 2 3" xfId="23034" xr:uid="{A1B01F1D-E6FE-486C-878F-D8F2B4B33F4A}"/>
    <cellStyle name="Currency 8 5 2 2 3 2" xfId="44703" xr:uid="{F1C9C8D5-79F3-4606-AF8B-063B03491DB7}"/>
    <cellStyle name="Currency 8 5 2 2 4" xfId="34237" xr:uid="{65763F0A-AB1D-4C92-AD56-FE888D674D2C}"/>
    <cellStyle name="Currency 8 5 2 3" xfId="16306" xr:uid="{12183516-C7FF-4FCD-BBAC-2471F734A44A}"/>
    <cellStyle name="Currency 8 5 2 3 2" xfId="26772" xr:uid="{76BC510D-790F-4D8C-B239-3D0135792CEF}"/>
    <cellStyle name="Currency 8 5 2 3 2 2" xfId="48441" xr:uid="{027D9DEB-CC76-4BF1-8C78-A2DD840CB0F9}"/>
    <cellStyle name="Currency 8 5 2 3 3" xfId="37975" xr:uid="{B7D5C2FB-F5B5-47D5-BA77-3C67248C30CF}"/>
    <cellStyle name="Currency 8 5 2 4" xfId="21540" xr:uid="{147A17B5-791F-4B24-AAD2-675AABA3D231}"/>
    <cellStyle name="Currency 8 5 2 4 2" xfId="43209" xr:uid="{81CF8EBF-B345-49E9-AB2D-048C7649A703}"/>
    <cellStyle name="Currency 8 5 2 5" xfId="32743" xr:uid="{40A94FAC-A230-4A38-984B-6C38F0B3955B}"/>
    <cellStyle name="Currency 8 5 3" xfId="10323" xr:uid="{BD7C84D9-96F4-4808-AA8B-CB796EBA608F}"/>
    <cellStyle name="Currency 8 5 3 2" xfId="15559" xr:uid="{C21D4A7C-8669-4906-823A-736B9F6957D6}"/>
    <cellStyle name="Currency 8 5 3 2 2" xfId="26025" xr:uid="{D64FF499-24F6-4AC6-A89C-5A738E42A653}"/>
    <cellStyle name="Currency 8 5 3 2 2 2" xfId="47694" xr:uid="{8CC92792-B22F-4BCE-A644-C0D27B8AE23C}"/>
    <cellStyle name="Currency 8 5 3 2 3" xfId="37228" xr:uid="{6048527D-B5DD-40F4-8053-93B6699F85AC}"/>
    <cellStyle name="Currency 8 5 3 3" xfId="20793" xr:uid="{33B4D9B4-EB1B-48E9-9E97-82D2F6DFF120}"/>
    <cellStyle name="Currency 8 5 3 3 2" xfId="42462" xr:uid="{0DDE8E51-AA9B-4112-A7EE-9F42F10C57B2}"/>
    <cellStyle name="Currency 8 5 3 4" xfId="31996" xr:uid="{6E7C10A9-F444-462E-810B-F011FCAC60B4}"/>
    <cellStyle name="Currency 8 5 4" xfId="11817" xr:uid="{BA18B690-ABE9-4C11-B34C-5DAC24CE583D}"/>
    <cellStyle name="Currency 8 5 4 2" xfId="17053" xr:uid="{E15CFC9C-F403-4C2E-9568-F28E6CB571E0}"/>
    <cellStyle name="Currency 8 5 4 2 2" xfId="27519" xr:uid="{40CEB7E2-DE6F-4507-AF98-8A07F0440DB5}"/>
    <cellStyle name="Currency 8 5 4 2 2 2" xfId="49188" xr:uid="{A2AD409F-B380-40FE-9CC3-8C4F0E2ED0E2}"/>
    <cellStyle name="Currency 8 5 4 2 3" xfId="38722" xr:uid="{BB843EB6-FB96-4C03-8B92-0B50FB21AFED}"/>
    <cellStyle name="Currency 8 5 4 3" xfId="22287" xr:uid="{7C7CC961-1987-4E6B-826C-04F7C47AA257}"/>
    <cellStyle name="Currency 8 5 4 3 2" xfId="43956" xr:uid="{82EB0CC7-FA84-4130-8631-A4DB4679087A}"/>
    <cellStyle name="Currency 8 5 4 4" xfId="33490" xr:uid="{4ADDC8B1-2581-4A56-80C5-318494096C5C}"/>
    <cellStyle name="Currency 8 5 5" xfId="14060" xr:uid="{5E624E0A-77FC-498B-80A4-EF2BF8922CC7}"/>
    <cellStyle name="Currency 8 5 5 2" xfId="19292" xr:uid="{77227D2D-0D86-4ADF-8AFA-93B9B9507FE9}"/>
    <cellStyle name="Currency 8 5 5 2 2" xfId="29758" xr:uid="{8DDD534A-6EFC-47DA-BC59-BD09630D9318}"/>
    <cellStyle name="Currency 8 5 5 2 2 2" xfId="51427" xr:uid="{AAF48D74-880B-4F1D-9695-A1A4B85EC548}"/>
    <cellStyle name="Currency 8 5 5 2 3" xfId="40961" xr:uid="{1ACA0C55-EBC6-456E-815B-BF52F3EDCA9F}"/>
    <cellStyle name="Currency 8 5 5 3" xfId="24526" xr:uid="{F77B5E4A-5862-435F-9194-022118A52A08}"/>
    <cellStyle name="Currency 8 5 5 3 2" xfId="46195" xr:uid="{27FC6EE6-8395-4DB2-A46D-8FC09D576A94}"/>
    <cellStyle name="Currency 8 5 5 4" xfId="35729" xr:uid="{D5451373-5ABC-42D4-9351-139BCB8EFD47}"/>
    <cellStyle name="Currency 8 5 6" xfId="14813" xr:uid="{67071CB8-A5BA-445A-85FF-6690979BAB31}"/>
    <cellStyle name="Currency 8 5 6 2" xfId="25279" xr:uid="{CDFEEB4F-0B61-40D1-89F8-F0C3E1D434C3}"/>
    <cellStyle name="Currency 8 5 6 2 2" xfId="46948" xr:uid="{24B86FA4-01E0-4644-84E9-7A796098E93D}"/>
    <cellStyle name="Currency 8 5 6 3" xfId="36482" xr:uid="{7B37F5E1-153C-426E-9F1A-E014B348DD69}"/>
    <cellStyle name="Currency 8 5 7" xfId="20047" xr:uid="{708D1AA3-23E0-45B3-9FBC-BD87A033241B}"/>
    <cellStyle name="Currency 8 5 7 2" xfId="41716" xr:uid="{EB2C1753-5C6A-4B41-B9AF-40E9E1DA5452}"/>
    <cellStyle name="Currency 8 5 8" xfId="31250" xr:uid="{ABEA034F-420B-4C2A-98B2-35205B2506A1}"/>
    <cellStyle name="Currency 8 6" xfId="13318" xr:uid="{0D26CD12-EC68-4412-BD23-7A14BE978889}"/>
    <cellStyle name="Currency 8 6 2" xfId="18550" xr:uid="{E13EE803-EC20-45F6-AECA-D5129ED1814E}"/>
    <cellStyle name="Currency 8 6 2 2" xfId="29016" xr:uid="{3A7997BC-128E-4B9B-BBD9-F60E1B50324D}"/>
    <cellStyle name="Currency 8 6 2 2 2" xfId="50685" xr:uid="{018D299E-AE72-461C-A94D-2AB1519A0535}"/>
    <cellStyle name="Currency 8 6 2 3" xfId="40219" xr:uid="{7A043399-D7D5-4DB7-9D71-8F66E4C1DFE3}"/>
    <cellStyle name="Currency 8 6 3" xfId="23784" xr:uid="{000DDACB-C802-4479-B666-AC265A34EB79}"/>
    <cellStyle name="Currency 8 6 3 2" xfId="45453" xr:uid="{50A0EA82-7B54-4E9A-92E5-DFF5CC305A2B}"/>
    <cellStyle name="Currency 8 6 4" xfId="34987" xr:uid="{42380F81-E099-49FB-A826-B2F333CA3935}"/>
    <cellStyle name="Currency 8 7" xfId="30508" xr:uid="{A4719C97-BCD8-4449-9CAD-C8B1916D0978}"/>
    <cellStyle name="Currency 9" xfId="812" xr:uid="{00000000-0005-0000-0000-0000E4030000}"/>
    <cellStyle name="Currency 9 2" xfId="9378" xr:uid="{00000000-0005-0000-0000-0000E5030000}"/>
    <cellStyle name="Currency 9 2 2" xfId="10127" xr:uid="{8B623C8B-6AF0-44C2-A19F-9054CB24C859}"/>
    <cellStyle name="Currency 9 2 2 2" xfId="11636" xr:uid="{0B66A14E-8E7C-4124-B03D-78FACFE9BBE6}"/>
    <cellStyle name="Currency 9 2 2 2 2" xfId="13130" xr:uid="{3CB383A7-7692-454F-88C6-12E2B064D1B8}"/>
    <cellStyle name="Currency 9 2 2 2 2 2" xfId="18366" xr:uid="{8718D836-2D16-47DC-B03A-E25A788482E1}"/>
    <cellStyle name="Currency 9 2 2 2 2 2 2" xfId="28832" xr:uid="{FCD0F004-1DD5-43DE-AE80-68795F470234}"/>
    <cellStyle name="Currency 9 2 2 2 2 2 2 2" xfId="50501" xr:uid="{4831695F-910C-438D-B5AB-366B5E2CF1E2}"/>
    <cellStyle name="Currency 9 2 2 2 2 2 3" xfId="40035" xr:uid="{07766CE2-2CD9-4070-8E61-D50F07BE4D93}"/>
    <cellStyle name="Currency 9 2 2 2 2 3" xfId="23600" xr:uid="{14EFB30D-480C-4F8B-ADB6-70173CEB5E8B}"/>
    <cellStyle name="Currency 9 2 2 2 2 3 2" xfId="45269" xr:uid="{28BD1BE8-541A-4A23-952A-27EFE9204BAA}"/>
    <cellStyle name="Currency 9 2 2 2 2 4" xfId="34803" xr:uid="{C172B2BF-B983-42BA-9D45-1A1102297FFF}"/>
    <cellStyle name="Currency 9 2 2 2 3" xfId="16872" xr:uid="{EFE5CD9F-05EE-4990-91AC-9965299F0F6B}"/>
    <cellStyle name="Currency 9 2 2 2 3 2" xfId="27338" xr:uid="{9F78E434-A2B9-43F5-9569-1C17E021620A}"/>
    <cellStyle name="Currency 9 2 2 2 3 2 2" xfId="49007" xr:uid="{01220415-3D43-4FEC-9E0A-020BC71E38FE}"/>
    <cellStyle name="Currency 9 2 2 2 3 3" xfId="38541" xr:uid="{1E084E50-5346-41C7-ACCF-9E4CC04E59E6}"/>
    <cellStyle name="Currency 9 2 2 2 4" xfId="22106" xr:uid="{A2ABCF5C-1875-4A2A-8510-35166DE1C803}"/>
    <cellStyle name="Currency 9 2 2 2 4 2" xfId="43775" xr:uid="{A021475D-CFAA-4A2D-A06B-5E0EEC8E8194}"/>
    <cellStyle name="Currency 9 2 2 2 5" xfId="33309" xr:uid="{3FAD691B-AA92-4188-9C54-EDE357356332}"/>
    <cellStyle name="Currency 9 2 2 3" xfId="10889" xr:uid="{46F227E4-09B9-475B-BA1F-C7879FE41C78}"/>
    <cellStyle name="Currency 9 2 2 3 2" xfId="16125" xr:uid="{F9E3C3FE-6805-4574-8777-43CEBF5B74A8}"/>
    <cellStyle name="Currency 9 2 2 3 2 2" xfId="26591" xr:uid="{2A2E1F86-FF6E-480F-AC8C-64EFF008934D}"/>
    <cellStyle name="Currency 9 2 2 3 2 2 2" xfId="48260" xr:uid="{09103E0E-C7E0-406F-B6CB-B87EF096C9B3}"/>
    <cellStyle name="Currency 9 2 2 3 2 3" xfId="37794" xr:uid="{435ABBF0-2D3F-41B6-88BB-FA281B88B3C8}"/>
    <cellStyle name="Currency 9 2 2 3 3" xfId="21359" xr:uid="{326E4331-CC8B-4110-BD60-286E3C486B17}"/>
    <cellStyle name="Currency 9 2 2 3 3 2" xfId="43028" xr:uid="{0EFC808C-E51D-46C2-9EDB-762774164418}"/>
    <cellStyle name="Currency 9 2 2 3 4" xfId="32562" xr:uid="{8D86E288-E2FC-4344-AFDF-678B6E6583A8}"/>
    <cellStyle name="Currency 9 2 2 4" xfId="12383" xr:uid="{1E7F31C5-9845-4528-A3AA-EAD251163F42}"/>
    <cellStyle name="Currency 9 2 2 4 2" xfId="17619" xr:uid="{8AD5153C-125A-493C-A31C-C314AF04CB82}"/>
    <cellStyle name="Currency 9 2 2 4 2 2" xfId="28085" xr:uid="{3A774C33-2BD9-4201-B868-8CCA3AD4E331}"/>
    <cellStyle name="Currency 9 2 2 4 2 2 2" xfId="49754" xr:uid="{92E07999-D589-4FAA-AF7F-6000AE9C53E9}"/>
    <cellStyle name="Currency 9 2 2 4 2 3" xfId="39288" xr:uid="{D42740DF-C8C0-4641-BC36-74BCE19FE89E}"/>
    <cellStyle name="Currency 9 2 2 4 3" xfId="22853" xr:uid="{487E1B52-49B2-49E2-A792-5CAB9F86630F}"/>
    <cellStyle name="Currency 9 2 2 4 3 2" xfId="44522" xr:uid="{D595CBDA-552B-4F34-9989-7DB807F5B006}"/>
    <cellStyle name="Currency 9 2 2 4 4" xfId="34056" xr:uid="{5A9DE9D8-C15C-498A-958A-6B77B7EEE3DE}"/>
    <cellStyle name="Currency 9 2 2 5" xfId="14626" xr:uid="{B4FDCE05-4273-4E07-99E3-4EB002FA8CF9}"/>
    <cellStyle name="Currency 9 2 2 5 2" xfId="19858" xr:uid="{AEB09B2B-8E5E-46FA-80D4-034A23F9FED2}"/>
    <cellStyle name="Currency 9 2 2 5 2 2" xfId="30324" xr:uid="{A2FC63BC-2D08-4D30-A320-A1E6808A99B1}"/>
    <cellStyle name="Currency 9 2 2 5 2 2 2" xfId="51993" xr:uid="{37044BF3-E828-42A2-9463-857092399AF9}"/>
    <cellStyle name="Currency 9 2 2 5 2 3" xfId="41527" xr:uid="{B97B34E9-2D5B-440F-BBFF-BA6F9D6E8273}"/>
    <cellStyle name="Currency 9 2 2 5 3" xfId="25092" xr:uid="{CA6C3141-49B1-4DAC-807E-D2EDDC3097FF}"/>
    <cellStyle name="Currency 9 2 2 5 3 2" xfId="46761" xr:uid="{BAD97733-A8B0-4E2A-BD25-0334BDEA2863}"/>
    <cellStyle name="Currency 9 2 2 5 4" xfId="36295" xr:uid="{E33B0BEB-D78C-4679-B5DA-45338EE423F8}"/>
    <cellStyle name="Currency 9 2 2 6" xfId="15379" xr:uid="{85C48DE5-65BA-468C-AF55-DCDE376F4061}"/>
    <cellStyle name="Currency 9 2 2 6 2" xfId="25845" xr:uid="{0092C0DD-38C5-41BC-8E31-D8E9E5326801}"/>
    <cellStyle name="Currency 9 2 2 6 2 2" xfId="47514" xr:uid="{A5AC3F22-528B-4C5B-863A-08D83F79653A}"/>
    <cellStyle name="Currency 9 2 2 6 3" xfId="37048" xr:uid="{F675020A-4D74-4263-B3BF-B7FF72259B97}"/>
    <cellStyle name="Currency 9 2 2 7" xfId="20613" xr:uid="{47164AE9-61E6-4F80-B7A6-C2A5F52319D5}"/>
    <cellStyle name="Currency 9 2 2 7 2" xfId="42282" xr:uid="{2774A77C-88EF-4AEA-B6F9-BBD693FCEF98}"/>
    <cellStyle name="Currency 9 2 2 8" xfId="31816" xr:uid="{52772B84-918B-49F0-88CD-84399294D4D2}"/>
    <cellStyle name="Currency 9 2 3" xfId="13881" xr:uid="{F230D0CA-4443-4520-9540-92D34F636AFC}"/>
    <cellStyle name="Currency 9 2 3 2" xfId="19113" xr:uid="{3DDC939A-3EAB-43D1-B187-433ABA14E91E}"/>
    <cellStyle name="Currency 9 2 3 2 2" xfId="29579" xr:uid="{CC0D577C-FE06-43DA-9AFA-728985FE12A5}"/>
    <cellStyle name="Currency 9 2 3 2 2 2" xfId="51248" xr:uid="{EA7CB370-FF79-4637-BD20-774FDF5A1BA6}"/>
    <cellStyle name="Currency 9 2 3 2 3" xfId="40782" xr:uid="{F753B666-6ABF-4CDD-9E1F-29788AC33F5D}"/>
    <cellStyle name="Currency 9 2 3 3" xfId="24347" xr:uid="{CE7995E7-A26F-490D-9C52-7E233758CD05}"/>
    <cellStyle name="Currency 9 2 3 3 2" xfId="46016" xr:uid="{C2ABDCB5-7834-4916-AF37-D8E2E94F2D13}"/>
    <cellStyle name="Currency 9 2 3 4" xfId="35550" xr:uid="{36F42729-5B27-4351-80B4-C51F3B99B4BB}"/>
    <cellStyle name="Currency 9 2 4" xfId="31071" xr:uid="{B31B3F4A-3FA9-4E65-A2E1-7FBD725205FF}"/>
    <cellStyle name="Currency 9 3" xfId="9753" xr:uid="{5456E978-06AF-4F2A-AFD7-E26B9691D655}"/>
    <cellStyle name="Currency 9 3 2" xfId="11262" xr:uid="{AE15DD12-4831-4736-A62F-BC30544E609F}"/>
    <cellStyle name="Currency 9 3 2 2" xfId="12756" xr:uid="{127E964D-E5A8-4756-81B9-809AA86BCE7F}"/>
    <cellStyle name="Currency 9 3 2 2 2" xfId="17992" xr:uid="{4ACCD910-A49E-4986-918D-0A3D3B251ADA}"/>
    <cellStyle name="Currency 9 3 2 2 2 2" xfId="28458" xr:uid="{DA7288AE-895B-453C-A1D2-EE64A589862B}"/>
    <cellStyle name="Currency 9 3 2 2 2 2 2" xfId="50127" xr:uid="{1DABB1E5-235D-4F71-967A-253DE732EBD7}"/>
    <cellStyle name="Currency 9 3 2 2 2 3" xfId="39661" xr:uid="{1158CFF1-6EAD-4145-99DB-E2383018E810}"/>
    <cellStyle name="Currency 9 3 2 2 3" xfId="23226" xr:uid="{E07693C7-A95A-4713-AF87-E1EA860CF37B}"/>
    <cellStyle name="Currency 9 3 2 2 3 2" xfId="44895" xr:uid="{BB95057D-317B-4E6F-9D6C-21EC48F4838F}"/>
    <cellStyle name="Currency 9 3 2 2 4" xfId="34429" xr:uid="{FB4E4805-7FDC-42BA-984F-581339535EFA}"/>
    <cellStyle name="Currency 9 3 2 3" xfId="16498" xr:uid="{81619D37-0988-4940-804A-30DF592448EA}"/>
    <cellStyle name="Currency 9 3 2 3 2" xfId="26964" xr:uid="{ACE2300E-97AF-4A95-8DFB-7C1A21CC9D8A}"/>
    <cellStyle name="Currency 9 3 2 3 2 2" xfId="48633" xr:uid="{24224218-EE88-4290-948C-82ED46147D8B}"/>
    <cellStyle name="Currency 9 3 2 3 3" xfId="38167" xr:uid="{B8C0E1DC-ABCF-46C5-832D-250B52CE5620}"/>
    <cellStyle name="Currency 9 3 2 4" xfId="21732" xr:uid="{D213599D-B6C3-445B-A545-D061B19774CB}"/>
    <cellStyle name="Currency 9 3 2 4 2" xfId="43401" xr:uid="{34FDBEE0-4CAE-4FDE-8348-5337660D115E}"/>
    <cellStyle name="Currency 9 3 2 5" xfId="32935" xr:uid="{3FC26B8B-5884-4605-8703-02F5F04775F1}"/>
    <cellStyle name="Currency 9 3 3" xfId="10515" xr:uid="{16DAAD12-A7EF-43F9-9D9A-146EA83A0C69}"/>
    <cellStyle name="Currency 9 3 3 2" xfId="15751" xr:uid="{2A170F76-4FB4-4FD0-917A-FAC23C37D9C3}"/>
    <cellStyle name="Currency 9 3 3 2 2" xfId="26217" xr:uid="{6A42BCD2-1D07-4CA2-948B-AA659B7D082D}"/>
    <cellStyle name="Currency 9 3 3 2 2 2" xfId="47886" xr:uid="{DE6ABE01-BF8D-45E0-B132-CA3418830079}"/>
    <cellStyle name="Currency 9 3 3 2 3" xfId="37420" xr:uid="{D8D735A2-8132-4859-9C01-876823D3AD20}"/>
    <cellStyle name="Currency 9 3 3 3" xfId="20985" xr:uid="{D3C37BE8-67F5-421E-8E79-ABAAEDFD9D9E}"/>
    <cellStyle name="Currency 9 3 3 3 2" xfId="42654" xr:uid="{D20454D3-D944-433A-BA91-51DB1947371F}"/>
    <cellStyle name="Currency 9 3 3 4" xfId="32188" xr:uid="{2E33D97F-B710-47F4-8DF9-2B023D79D713}"/>
    <cellStyle name="Currency 9 3 4" xfId="12009" xr:uid="{F4292FAD-BB31-4BD7-BD36-091C2531FFB3}"/>
    <cellStyle name="Currency 9 3 4 2" xfId="17245" xr:uid="{C02806AF-B241-4EC4-86CF-0E5AA5637638}"/>
    <cellStyle name="Currency 9 3 4 2 2" xfId="27711" xr:uid="{831598EC-B1F9-4F8C-9633-548CAAC684BB}"/>
    <cellStyle name="Currency 9 3 4 2 2 2" xfId="49380" xr:uid="{A4753629-6A93-42A1-81CA-D2FE0FE43C47}"/>
    <cellStyle name="Currency 9 3 4 2 3" xfId="38914" xr:uid="{62353C9B-4B2A-40C7-8DD9-C98C59C0C1F0}"/>
    <cellStyle name="Currency 9 3 4 3" xfId="22479" xr:uid="{7A04625B-26B5-4091-BF8A-6832409D9AA0}"/>
    <cellStyle name="Currency 9 3 4 3 2" xfId="44148" xr:uid="{93524BE3-71BA-4227-8AED-D48ACB792A5A}"/>
    <cellStyle name="Currency 9 3 4 4" xfId="33682" xr:uid="{074783CA-F734-45E2-922B-2ADD6B226568}"/>
    <cellStyle name="Currency 9 3 5" xfId="14252" xr:uid="{2748C936-0F21-4BB6-8ED6-1B177B58D31C}"/>
    <cellStyle name="Currency 9 3 5 2" xfId="19484" xr:uid="{29AB9A84-094B-4516-BF35-5D0D39721BBB}"/>
    <cellStyle name="Currency 9 3 5 2 2" xfId="29950" xr:uid="{D74157FB-9B53-4883-B227-BD1E0318D5A4}"/>
    <cellStyle name="Currency 9 3 5 2 2 2" xfId="51619" xr:uid="{F099FCEA-79E8-44A1-AACE-59B828EFF906}"/>
    <cellStyle name="Currency 9 3 5 2 3" xfId="41153" xr:uid="{BB14CC12-D04C-4F00-9AFB-E64ABB402E0D}"/>
    <cellStyle name="Currency 9 3 5 3" xfId="24718" xr:uid="{6414C655-DA99-404D-83C4-66CB2CFE124D}"/>
    <cellStyle name="Currency 9 3 5 3 2" xfId="46387" xr:uid="{F61E465F-444F-4BC9-B1FD-C0A8E82443FF}"/>
    <cellStyle name="Currency 9 3 5 4" xfId="35921" xr:uid="{41BC1534-D0C4-4876-93AC-BFFD7A2D3DA8}"/>
    <cellStyle name="Currency 9 3 6" xfId="15005" xr:uid="{FFAA20B8-D167-4C48-B99C-9C4F8E850098}"/>
    <cellStyle name="Currency 9 3 6 2" xfId="25471" xr:uid="{131E6867-E1AB-4D8C-980D-E647284401AB}"/>
    <cellStyle name="Currency 9 3 6 2 2" xfId="47140" xr:uid="{B9DD2026-E763-4D6F-9ACB-BBF88E8DBAA5}"/>
    <cellStyle name="Currency 9 3 6 3" xfId="36674" xr:uid="{19F6DDC9-6A85-493D-AF00-4BCB5823997B}"/>
    <cellStyle name="Currency 9 3 7" xfId="20239" xr:uid="{FA95AC2B-E8EB-44B9-A8D1-6FFCFC8A67AF}"/>
    <cellStyle name="Currency 9 3 7 2" xfId="41908" xr:uid="{A31EE438-BE3C-4E6F-9F5C-2774924F81B4}"/>
    <cellStyle name="Currency 9 3 8" xfId="31442" xr:uid="{B0E7EFC1-3C90-4518-95AD-4AFA907F9F8A}"/>
    <cellStyle name="Currency 9 4" xfId="13510" xr:uid="{91FF0C61-6359-4307-B770-96EB26FB0374}"/>
    <cellStyle name="Currency 9 4 2" xfId="18742" xr:uid="{2375F524-6A3C-4BBF-A78D-E7641D7A7AA6}"/>
    <cellStyle name="Currency 9 4 2 2" xfId="29208" xr:uid="{F6777580-F106-4E39-9035-F6A1D7985213}"/>
    <cellStyle name="Currency 9 4 2 2 2" xfId="50877" xr:uid="{4715C445-B896-441B-BD24-76309E044453}"/>
    <cellStyle name="Currency 9 4 2 3" xfId="40411" xr:uid="{C97DF6E8-DCAA-4B2F-A205-91C5252C223F}"/>
    <cellStyle name="Currency 9 4 3" xfId="23976" xr:uid="{03643C68-A304-4B64-A033-C4A2C9971933}"/>
    <cellStyle name="Currency 9 4 3 2" xfId="45645" xr:uid="{17D7C96C-682B-42F2-A5F8-E0D6C1C9F544}"/>
    <cellStyle name="Currency 9 4 4" xfId="35179" xr:uid="{9993FB60-A5F1-4D2F-9896-B579A5E850DD}"/>
    <cellStyle name="Currency 9 5" xfId="30700" xr:uid="{248D2216-A509-455F-8109-25DC1BCB44FB}"/>
    <cellStyle name="Explanatory Text 2" xfId="124" xr:uid="{00000000-0005-0000-0000-0000E6030000}"/>
    <cellStyle name="Explanatory Text 3" xfId="266" xr:uid="{00000000-0005-0000-0000-0000E7030000}"/>
    <cellStyle name="Explanatory Text 4" xfId="786" xr:uid="{00000000-0005-0000-0000-0000E8030000}"/>
    <cellStyle name="Explanatory Text 5" xfId="962" xr:uid="{00000000-0005-0000-0000-0000E9030000}"/>
    <cellStyle name="Explanatory Text 6" xfId="1248" xr:uid="{00000000-0005-0000-0000-0000EA030000}"/>
    <cellStyle name="Explanatory Text 7" xfId="1733" xr:uid="{00000000-0005-0000-0000-0000EB030000}"/>
    <cellStyle name="Explanatory Text 8" xfId="1936" xr:uid="{00000000-0005-0000-0000-0000EC030000}"/>
    <cellStyle name="Explanatory Text 9" xfId="123" xr:uid="{00000000-0005-0000-0000-0000ED030000}"/>
    <cellStyle name="Good 2" xfId="126" xr:uid="{00000000-0005-0000-0000-0000EE030000}"/>
    <cellStyle name="Good 3" xfId="267" xr:uid="{00000000-0005-0000-0000-0000EF030000}"/>
    <cellStyle name="Good 4" xfId="785" xr:uid="{00000000-0005-0000-0000-0000F0030000}"/>
    <cellStyle name="Good 5" xfId="963" xr:uid="{00000000-0005-0000-0000-0000F1030000}"/>
    <cellStyle name="Good 6" xfId="1249" xr:uid="{00000000-0005-0000-0000-0000F2030000}"/>
    <cellStyle name="Good 7" xfId="1734" xr:uid="{00000000-0005-0000-0000-0000F3030000}"/>
    <cellStyle name="Good 8" xfId="1937" xr:uid="{00000000-0005-0000-0000-0000F4030000}"/>
    <cellStyle name="Good 9" xfId="125" xr:uid="{00000000-0005-0000-0000-0000F5030000}"/>
    <cellStyle name="Heading 1 2" xfId="128" xr:uid="{00000000-0005-0000-0000-0000F6030000}"/>
    <cellStyle name="Heading 1 3" xfId="268" xr:uid="{00000000-0005-0000-0000-0000F7030000}"/>
    <cellStyle name="Heading 1 4" xfId="784" xr:uid="{00000000-0005-0000-0000-0000F8030000}"/>
    <cellStyle name="Heading 1 5" xfId="964" xr:uid="{00000000-0005-0000-0000-0000F9030000}"/>
    <cellStyle name="Heading 1 6" xfId="1250" xr:uid="{00000000-0005-0000-0000-0000FA030000}"/>
    <cellStyle name="Heading 1 7" xfId="1938" xr:uid="{00000000-0005-0000-0000-0000FB030000}"/>
    <cellStyle name="Heading 1 8" xfId="127" xr:uid="{00000000-0005-0000-0000-0000FC030000}"/>
    <cellStyle name="Heading 2 2" xfId="130" xr:uid="{00000000-0005-0000-0000-0000FD030000}"/>
    <cellStyle name="Heading 2 3" xfId="269" xr:uid="{00000000-0005-0000-0000-0000FE030000}"/>
    <cellStyle name="Heading 2 4" xfId="783" xr:uid="{00000000-0005-0000-0000-0000FF030000}"/>
    <cellStyle name="Heading 2 5" xfId="965" xr:uid="{00000000-0005-0000-0000-000000040000}"/>
    <cellStyle name="Heading 2 6" xfId="1251" xr:uid="{00000000-0005-0000-0000-000001040000}"/>
    <cellStyle name="Heading 2 7" xfId="1939" xr:uid="{00000000-0005-0000-0000-000002040000}"/>
    <cellStyle name="Heading 2 8" xfId="129" xr:uid="{00000000-0005-0000-0000-000003040000}"/>
    <cellStyle name="Heading 3 2" xfId="132" xr:uid="{00000000-0005-0000-0000-000004040000}"/>
    <cellStyle name="Heading 3 3" xfId="270" xr:uid="{00000000-0005-0000-0000-000005040000}"/>
    <cellStyle name="Heading 3 4" xfId="806" xr:uid="{00000000-0005-0000-0000-000006040000}"/>
    <cellStyle name="Heading 3 5" xfId="966" xr:uid="{00000000-0005-0000-0000-000007040000}"/>
    <cellStyle name="Heading 3 6" xfId="1252" xr:uid="{00000000-0005-0000-0000-000008040000}"/>
    <cellStyle name="Heading 3 7" xfId="1940" xr:uid="{00000000-0005-0000-0000-000009040000}"/>
    <cellStyle name="Heading 3 8" xfId="131" xr:uid="{00000000-0005-0000-0000-00000A040000}"/>
    <cellStyle name="Heading 4 2" xfId="134" xr:uid="{00000000-0005-0000-0000-00000B040000}"/>
    <cellStyle name="Heading 4 3" xfId="271" xr:uid="{00000000-0005-0000-0000-00000C040000}"/>
    <cellStyle name="Heading 4 4" xfId="782" xr:uid="{00000000-0005-0000-0000-00000D040000}"/>
    <cellStyle name="Heading 4 5" xfId="967" xr:uid="{00000000-0005-0000-0000-00000E040000}"/>
    <cellStyle name="Heading 4 6" xfId="1253" xr:uid="{00000000-0005-0000-0000-00000F040000}"/>
    <cellStyle name="Heading 4 7" xfId="1941" xr:uid="{00000000-0005-0000-0000-000010040000}"/>
    <cellStyle name="Heading 4 8" xfId="133" xr:uid="{00000000-0005-0000-0000-000011040000}"/>
    <cellStyle name="Hyperlink 10" xfId="1217" xr:uid="{00000000-0005-0000-0000-000012040000}"/>
    <cellStyle name="Hyperlink 2" xfId="12" xr:uid="{00000000-0005-0000-0000-000013040000}"/>
    <cellStyle name="Hyperlink 2 2" xfId="303" xr:uid="{00000000-0005-0000-0000-000014040000}"/>
    <cellStyle name="Hyperlink 2 2 2" xfId="624" xr:uid="{00000000-0005-0000-0000-000015040000}"/>
    <cellStyle name="Hyperlink 2 3" xfId="135" xr:uid="{00000000-0005-0000-0000-000016040000}"/>
    <cellStyle name="Hyperlink 2 4" xfId="10245" xr:uid="{3A65E2CE-7040-44B0-B0A1-919AC4696F42}"/>
    <cellStyle name="Hyperlink 2_all" xfId="304" xr:uid="{00000000-0005-0000-0000-000017040000}"/>
    <cellStyle name="Hyperlink 3" xfId="1211" xr:uid="{00000000-0005-0000-0000-000018040000}"/>
    <cellStyle name="Hyperlink 4" xfId="1212" xr:uid="{00000000-0005-0000-0000-000019040000}"/>
    <cellStyle name="Hyperlink 5" xfId="1213" xr:uid="{00000000-0005-0000-0000-00001A040000}"/>
    <cellStyle name="Hyperlink 6" xfId="1210" xr:uid="{00000000-0005-0000-0000-00001B040000}"/>
    <cellStyle name="Hyperlink 7" xfId="1214" xr:uid="{00000000-0005-0000-0000-00001C040000}"/>
    <cellStyle name="Hyperlink 8" xfId="1215" xr:uid="{00000000-0005-0000-0000-00001D040000}"/>
    <cellStyle name="Hyperlink 9" xfId="1216" xr:uid="{00000000-0005-0000-0000-00001E040000}"/>
    <cellStyle name="Input 2" xfId="137" xr:uid="{00000000-0005-0000-0000-00001F040000}"/>
    <cellStyle name="Input 3" xfId="272" xr:uid="{00000000-0005-0000-0000-000020040000}"/>
    <cellStyle name="Input 4" xfId="781" xr:uid="{00000000-0005-0000-0000-000021040000}"/>
    <cellStyle name="Input 5" xfId="968" xr:uid="{00000000-0005-0000-0000-000022040000}"/>
    <cellStyle name="Input 6" xfId="1254" xr:uid="{00000000-0005-0000-0000-000023040000}"/>
    <cellStyle name="Input 7" xfId="1735" xr:uid="{00000000-0005-0000-0000-000024040000}"/>
    <cellStyle name="Input 8" xfId="1942" xr:uid="{00000000-0005-0000-0000-000025040000}"/>
    <cellStyle name="Input 9" xfId="136" xr:uid="{00000000-0005-0000-0000-000026040000}"/>
    <cellStyle name="Linked Cell 2" xfId="139" xr:uid="{00000000-0005-0000-0000-000027040000}"/>
    <cellStyle name="Linked Cell 3" xfId="273" xr:uid="{00000000-0005-0000-0000-000028040000}"/>
    <cellStyle name="Linked Cell 4" xfId="780" xr:uid="{00000000-0005-0000-0000-000029040000}"/>
    <cellStyle name="Linked Cell 5" xfId="969" xr:uid="{00000000-0005-0000-0000-00002A040000}"/>
    <cellStyle name="Linked Cell 6" xfId="1255" xr:uid="{00000000-0005-0000-0000-00002B040000}"/>
    <cellStyle name="Linked Cell 7" xfId="1736" xr:uid="{00000000-0005-0000-0000-00002C040000}"/>
    <cellStyle name="Linked Cell 8" xfId="1943" xr:uid="{00000000-0005-0000-0000-00002D040000}"/>
    <cellStyle name="Linked Cell 9" xfId="138" xr:uid="{00000000-0005-0000-0000-00002E040000}"/>
    <cellStyle name="MSL End Year Adjustment" xfId="140" xr:uid="{00000000-0005-0000-0000-00002F040000}"/>
    <cellStyle name="MSL End Year Adjustment 2" xfId="141" xr:uid="{00000000-0005-0000-0000-000030040000}"/>
    <cellStyle name="MSL End Year Adjustment 2 2" xfId="181" xr:uid="{00000000-0005-0000-0000-000031040000}"/>
    <cellStyle name="MSL End Year Adjustment 2 2 2" xfId="210" xr:uid="{00000000-0005-0000-0000-000032040000}"/>
    <cellStyle name="MSL End Year Adjustment 2 2 2 2" xfId="625" xr:uid="{00000000-0005-0000-0000-000033040000}"/>
    <cellStyle name="MSL End Year Adjustment 2 2 3" xfId="494" xr:uid="{00000000-0005-0000-0000-000034040000}"/>
    <cellStyle name="MSL End Year Adjustment 2 2 4" xfId="1745" xr:uid="{00000000-0005-0000-0000-000035040000}"/>
    <cellStyle name="MSL End Year Adjustment 2 3" xfId="202" xr:uid="{00000000-0005-0000-0000-000036040000}"/>
    <cellStyle name="MSL End Year Adjustment 2 3 2" xfId="217" xr:uid="{00000000-0005-0000-0000-000037040000}"/>
    <cellStyle name="MSL End Year Adjustment 2 3 2 2" xfId="285" xr:uid="{00000000-0005-0000-0000-000038040000}"/>
    <cellStyle name="MSL End Year Adjustment 2 3 2 2 2" xfId="626" xr:uid="{00000000-0005-0000-0000-000039040000}"/>
    <cellStyle name="MSL End Year Adjustment 2 3 2 3" xfId="362" xr:uid="{00000000-0005-0000-0000-00003A040000}"/>
    <cellStyle name="MSL End Year Adjustment 2 3 2 3 2" xfId="627" xr:uid="{00000000-0005-0000-0000-00003B040000}"/>
    <cellStyle name="MSL End Year Adjustment 2 3 2 4" xfId="509" xr:uid="{00000000-0005-0000-0000-00003C040000}"/>
    <cellStyle name="MSL End Year Adjustment 2 3 3" xfId="226" xr:uid="{00000000-0005-0000-0000-00003D040000}"/>
    <cellStyle name="MSL End Year Adjustment 2 3 3 2" xfId="628" xr:uid="{00000000-0005-0000-0000-00003E040000}"/>
    <cellStyle name="MSL End Year Adjustment 2 3 4" xfId="629" xr:uid="{00000000-0005-0000-0000-00003F040000}"/>
    <cellStyle name="MSL End Year Adjustment 2 3 5" xfId="1771" xr:uid="{00000000-0005-0000-0000-000040040000}"/>
    <cellStyle name="MSL End Year Adjustment 2 4" xfId="305" xr:uid="{00000000-0005-0000-0000-000041040000}"/>
    <cellStyle name="MSL End Year Adjustment 2 4 2" xfId="630" xr:uid="{00000000-0005-0000-0000-000042040000}"/>
    <cellStyle name="MSL End Year Adjustment 2 4 3" xfId="631" xr:uid="{00000000-0005-0000-0000-000043040000}"/>
    <cellStyle name="MSL End Year Adjustment 2 5" xfId="632" xr:uid="{00000000-0005-0000-0000-000044040000}"/>
    <cellStyle name="MSL End Year Adjustment 2 5 2" xfId="1195" xr:uid="{00000000-0005-0000-0000-000045040000}"/>
    <cellStyle name="MSL End Year Adjustment 2 6" xfId="633" xr:uid="{00000000-0005-0000-0000-000046040000}"/>
    <cellStyle name="MSL End Year Adjustment 2_all" xfId="306" xr:uid="{00000000-0005-0000-0000-000047040000}"/>
    <cellStyle name="MSL End Year Adjustment 3" xfId="142" xr:uid="{00000000-0005-0000-0000-000048040000}"/>
    <cellStyle name="MSL End Year Adjustment 3 2" xfId="192" xr:uid="{00000000-0005-0000-0000-000049040000}"/>
    <cellStyle name="MSL End Year Adjustment 3 2 2" xfId="499" xr:uid="{00000000-0005-0000-0000-00004A040000}"/>
    <cellStyle name="MSL End Year Adjustment 3 3" xfId="487" xr:uid="{00000000-0005-0000-0000-00004B040000}"/>
    <cellStyle name="MSL End Year Adjustment 3 4" xfId="634" xr:uid="{00000000-0005-0000-0000-00004C040000}"/>
    <cellStyle name="MSL End Year Adjustment 3 5" xfId="1746" xr:uid="{00000000-0005-0000-0000-00004D040000}"/>
    <cellStyle name="MSL End Year Adjustment 4" xfId="201" xr:uid="{00000000-0005-0000-0000-00004E040000}"/>
    <cellStyle name="MSL End Year Adjustment 4 2" xfId="216" xr:uid="{00000000-0005-0000-0000-00004F040000}"/>
    <cellStyle name="MSL End Year Adjustment 4 2 2" xfId="284" xr:uid="{00000000-0005-0000-0000-000050040000}"/>
    <cellStyle name="MSL End Year Adjustment 4 2 2 2" xfId="635" xr:uid="{00000000-0005-0000-0000-000051040000}"/>
    <cellStyle name="MSL End Year Adjustment 4 2 3" xfId="361" xr:uid="{00000000-0005-0000-0000-000052040000}"/>
    <cellStyle name="MSL End Year Adjustment 4 2 3 2" xfId="636" xr:uid="{00000000-0005-0000-0000-000053040000}"/>
    <cellStyle name="MSL End Year Adjustment 4 2 4" xfId="508" xr:uid="{00000000-0005-0000-0000-000054040000}"/>
    <cellStyle name="MSL End Year Adjustment 4 3" xfId="227" xr:uid="{00000000-0005-0000-0000-000055040000}"/>
    <cellStyle name="MSL End Year Adjustment 4 3 2" xfId="637" xr:uid="{00000000-0005-0000-0000-000056040000}"/>
    <cellStyle name="MSL End Year Adjustment 4 4" xfId="638" xr:uid="{00000000-0005-0000-0000-000057040000}"/>
    <cellStyle name="MSL End Year Adjustment 4 5" xfId="1772" xr:uid="{00000000-0005-0000-0000-000058040000}"/>
    <cellStyle name="MSL End Year Adjustment 5" xfId="309" xr:uid="{00000000-0005-0000-0000-000059040000}"/>
    <cellStyle name="MSL End Year Adjustment 5 2" xfId="639" xr:uid="{00000000-0005-0000-0000-00005A040000}"/>
    <cellStyle name="MSL End Year Adjustment 5 3" xfId="640" xr:uid="{00000000-0005-0000-0000-00005B040000}"/>
    <cellStyle name="MSL End Year Adjustment 6" xfId="310" xr:uid="{00000000-0005-0000-0000-00005C040000}"/>
    <cellStyle name="MSL End Year Adjustment 6 2" xfId="641" xr:uid="{00000000-0005-0000-0000-00005D040000}"/>
    <cellStyle name="MSL End Year Adjustment 6 3" xfId="642" xr:uid="{00000000-0005-0000-0000-00005E040000}"/>
    <cellStyle name="MSL End Year Adjustment 7" xfId="643" xr:uid="{00000000-0005-0000-0000-00005F040000}"/>
    <cellStyle name="MSL End Year Adjustment 7 2" xfId="1196" xr:uid="{00000000-0005-0000-0000-000060040000}"/>
    <cellStyle name="MSL End Year Adjustment 8" xfId="644" xr:uid="{00000000-0005-0000-0000-000061040000}"/>
    <cellStyle name="MSL End Year Adjustment_all" xfId="311" xr:uid="{00000000-0005-0000-0000-000062040000}"/>
    <cellStyle name="MSL End Year Detail" xfId="143" xr:uid="{00000000-0005-0000-0000-000063040000}"/>
    <cellStyle name="MSL End Year Detail 2" xfId="144" xr:uid="{00000000-0005-0000-0000-000064040000}"/>
    <cellStyle name="MSL End Year Detail 2 2" xfId="182" xr:uid="{00000000-0005-0000-0000-000065040000}"/>
    <cellStyle name="MSL End Year Detail 2 2 2" xfId="211" xr:uid="{00000000-0005-0000-0000-000066040000}"/>
    <cellStyle name="MSL End Year Detail 2 2 2 2" xfId="645" xr:uid="{00000000-0005-0000-0000-000067040000}"/>
    <cellStyle name="MSL End Year Detail 2 2 3" xfId="495" xr:uid="{00000000-0005-0000-0000-000068040000}"/>
    <cellStyle name="MSL End Year Detail 2 2 4" xfId="1747" xr:uid="{00000000-0005-0000-0000-000069040000}"/>
    <cellStyle name="MSL End Year Detail 2 3" xfId="204" xr:uid="{00000000-0005-0000-0000-00006A040000}"/>
    <cellStyle name="MSL End Year Detail 2 3 2" xfId="219" xr:uid="{00000000-0005-0000-0000-00006B040000}"/>
    <cellStyle name="MSL End Year Detail 2 3 2 2" xfId="287" xr:uid="{00000000-0005-0000-0000-00006C040000}"/>
    <cellStyle name="MSL End Year Detail 2 3 2 2 2" xfId="646" xr:uid="{00000000-0005-0000-0000-00006D040000}"/>
    <cellStyle name="MSL End Year Detail 2 3 2 3" xfId="364" xr:uid="{00000000-0005-0000-0000-00006E040000}"/>
    <cellStyle name="MSL End Year Detail 2 3 2 3 2" xfId="647" xr:uid="{00000000-0005-0000-0000-00006F040000}"/>
    <cellStyle name="MSL End Year Detail 2 3 2 4" xfId="511" xr:uid="{00000000-0005-0000-0000-000070040000}"/>
    <cellStyle name="MSL End Year Detail 2 3 3" xfId="228" xr:uid="{00000000-0005-0000-0000-000071040000}"/>
    <cellStyle name="MSL End Year Detail 2 3 3 2" xfId="648" xr:uid="{00000000-0005-0000-0000-000072040000}"/>
    <cellStyle name="MSL End Year Detail 2 3 4" xfId="649" xr:uid="{00000000-0005-0000-0000-000073040000}"/>
    <cellStyle name="MSL End Year Detail 2 3 5" xfId="1773" xr:uid="{00000000-0005-0000-0000-000074040000}"/>
    <cellStyle name="MSL End Year Detail 2 4" xfId="312" xr:uid="{00000000-0005-0000-0000-000075040000}"/>
    <cellStyle name="MSL End Year Detail 2 4 2" xfId="650" xr:uid="{00000000-0005-0000-0000-000076040000}"/>
    <cellStyle name="MSL End Year Detail 2 4 3" xfId="651" xr:uid="{00000000-0005-0000-0000-000077040000}"/>
    <cellStyle name="MSL End Year Detail 2 5" xfId="652" xr:uid="{00000000-0005-0000-0000-000078040000}"/>
    <cellStyle name="MSL End Year Detail 2 5 2" xfId="1197" xr:uid="{00000000-0005-0000-0000-000079040000}"/>
    <cellStyle name="MSL End Year Detail 2 6" xfId="653" xr:uid="{00000000-0005-0000-0000-00007A040000}"/>
    <cellStyle name="MSL End Year Detail 2_all" xfId="313" xr:uid="{00000000-0005-0000-0000-00007B040000}"/>
    <cellStyle name="MSL End Year Detail 3" xfId="145" xr:uid="{00000000-0005-0000-0000-00007C040000}"/>
    <cellStyle name="MSL End Year Detail 3 2" xfId="193" xr:uid="{00000000-0005-0000-0000-00007D040000}"/>
    <cellStyle name="MSL End Year Detail 3 2 2" xfId="500" xr:uid="{00000000-0005-0000-0000-00007E040000}"/>
    <cellStyle name="MSL End Year Detail 3 3" xfId="488" xr:uid="{00000000-0005-0000-0000-00007F040000}"/>
    <cellStyle name="MSL End Year Detail 3 4" xfId="654" xr:uid="{00000000-0005-0000-0000-000080040000}"/>
    <cellStyle name="MSL End Year Detail 3 5" xfId="1748" xr:uid="{00000000-0005-0000-0000-000081040000}"/>
    <cellStyle name="MSL End Year Detail 4" xfId="203" xr:uid="{00000000-0005-0000-0000-000082040000}"/>
    <cellStyle name="MSL End Year Detail 4 2" xfId="218" xr:uid="{00000000-0005-0000-0000-000083040000}"/>
    <cellStyle name="MSL End Year Detail 4 2 2" xfId="286" xr:uid="{00000000-0005-0000-0000-000084040000}"/>
    <cellStyle name="MSL End Year Detail 4 2 2 2" xfId="655" xr:uid="{00000000-0005-0000-0000-000085040000}"/>
    <cellStyle name="MSL End Year Detail 4 2 3" xfId="363" xr:uid="{00000000-0005-0000-0000-000086040000}"/>
    <cellStyle name="MSL End Year Detail 4 2 3 2" xfId="656" xr:uid="{00000000-0005-0000-0000-000087040000}"/>
    <cellStyle name="MSL End Year Detail 4 2 4" xfId="510" xr:uid="{00000000-0005-0000-0000-000088040000}"/>
    <cellStyle name="MSL End Year Detail 4 3" xfId="229" xr:uid="{00000000-0005-0000-0000-000089040000}"/>
    <cellStyle name="MSL End Year Detail 4 3 2" xfId="657" xr:uid="{00000000-0005-0000-0000-00008A040000}"/>
    <cellStyle name="MSL End Year Detail 4 4" xfId="658" xr:uid="{00000000-0005-0000-0000-00008B040000}"/>
    <cellStyle name="MSL End Year Detail 4 5" xfId="1774" xr:uid="{00000000-0005-0000-0000-00008C040000}"/>
    <cellStyle name="MSL End Year Detail 5" xfId="314" xr:uid="{00000000-0005-0000-0000-00008D040000}"/>
    <cellStyle name="MSL End Year Detail 5 2" xfId="659" xr:uid="{00000000-0005-0000-0000-00008E040000}"/>
    <cellStyle name="MSL End Year Detail 5 3" xfId="660" xr:uid="{00000000-0005-0000-0000-00008F040000}"/>
    <cellStyle name="MSL End Year Detail 6" xfId="315" xr:uid="{00000000-0005-0000-0000-000090040000}"/>
    <cellStyle name="MSL End Year Detail 6 2" xfId="661" xr:uid="{00000000-0005-0000-0000-000091040000}"/>
    <cellStyle name="MSL End Year Detail 6 3" xfId="662" xr:uid="{00000000-0005-0000-0000-000092040000}"/>
    <cellStyle name="MSL End Year Detail 7" xfId="663" xr:uid="{00000000-0005-0000-0000-000093040000}"/>
    <cellStyle name="MSL End Year Detail 7 2" xfId="1198" xr:uid="{00000000-0005-0000-0000-000094040000}"/>
    <cellStyle name="MSL End Year Detail 8" xfId="664" xr:uid="{00000000-0005-0000-0000-000095040000}"/>
    <cellStyle name="MSL End Year Detail_all" xfId="316" xr:uid="{00000000-0005-0000-0000-000096040000}"/>
    <cellStyle name="Neutral 2" xfId="147" xr:uid="{00000000-0005-0000-0000-000097040000}"/>
    <cellStyle name="Neutral 3" xfId="274" xr:uid="{00000000-0005-0000-0000-000098040000}"/>
    <cellStyle name="Neutral 4" xfId="815" xr:uid="{00000000-0005-0000-0000-000099040000}"/>
    <cellStyle name="Neutral 5" xfId="970" xr:uid="{00000000-0005-0000-0000-00009A040000}"/>
    <cellStyle name="Neutral 6" xfId="1256" xr:uid="{00000000-0005-0000-0000-00009B040000}"/>
    <cellStyle name="Neutral 7" xfId="1737" xr:uid="{00000000-0005-0000-0000-00009C040000}"/>
    <cellStyle name="Neutral 8" xfId="1944" xr:uid="{00000000-0005-0000-0000-00009D040000}"/>
    <cellStyle name="Neutral 9" xfId="146" xr:uid="{00000000-0005-0000-0000-00009E040000}"/>
    <cellStyle name="Normal" xfId="0" builtinId="0"/>
    <cellStyle name="Normal 10" xfId="293" xr:uid="{00000000-0005-0000-0000-0000A0040000}"/>
    <cellStyle name="Normal 10 10" xfId="1265" xr:uid="{00000000-0005-0000-0000-0000A1040000}"/>
    <cellStyle name="Normal 10 10 2" xfId="2380" xr:uid="{00000000-0005-0000-0000-0000A2040000}"/>
    <cellStyle name="Normal 10 10 2 2" xfId="2935" xr:uid="{00000000-0005-0000-0000-0000A3040000}"/>
    <cellStyle name="Normal 10 10 2 2 2" xfId="5091" xr:uid="{00000000-0005-0000-0000-0000A4040000}"/>
    <cellStyle name="Normal 10 10 2 3" xfId="5092" xr:uid="{00000000-0005-0000-0000-0000A5040000}"/>
    <cellStyle name="Normal 10 10 3" xfId="2936" xr:uid="{00000000-0005-0000-0000-0000A6040000}"/>
    <cellStyle name="Normal 10 10 3 2" xfId="5093" xr:uid="{00000000-0005-0000-0000-0000A7040000}"/>
    <cellStyle name="Normal 10 10 4" xfId="5094" xr:uid="{00000000-0005-0000-0000-0000A8040000}"/>
    <cellStyle name="Normal 10 11" xfId="1775" xr:uid="{00000000-0005-0000-0000-0000A9040000}"/>
    <cellStyle name="Normal 10 11 2" xfId="2805" xr:uid="{00000000-0005-0000-0000-0000AA040000}"/>
    <cellStyle name="Normal 10 11 2 2" xfId="2937" xr:uid="{00000000-0005-0000-0000-0000AB040000}"/>
    <cellStyle name="Normal 10 11 2 2 2" xfId="5095" xr:uid="{00000000-0005-0000-0000-0000AC040000}"/>
    <cellStyle name="Normal 10 11 2 3" xfId="5096" xr:uid="{00000000-0005-0000-0000-0000AD040000}"/>
    <cellStyle name="Normal 10 11 3" xfId="2938" xr:uid="{00000000-0005-0000-0000-0000AE040000}"/>
    <cellStyle name="Normal 10 11 3 2" xfId="5097" xr:uid="{00000000-0005-0000-0000-0000AF040000}"/>
    <cellStyle name="Normal 10 11 4" xfId="5098" xr:uid="{00000000-0005-0000-0000-0000B0040000}"/>
    <cellStyle name="Normal 10 12" xfId="1953" xr:uid="{00000000-0005-0000-0000-0000B1040000}"/>
    <cellStyle name="Normal 10 12 2" xfId="2939" xr:uid="{00000000-0005-0000-0000-0000B2040000}"/>
    <cellStyle name="Normal 10 12 2 2" xfId="5099" xr:uid="{00000000-0005-0000-0000-0000B3040000}"/>
    <cellStyle name="Normal 10 12 3" xfId="5100" xr:uid="{00000000-0005-0000-0000-0000B4040000}"/>
    <cellStyle name="Normal 10 13" xfId="2940" xr:uid="{00000000-0005-0000-0000-0000B5040000}"/>
    <cellStyle name="Normal 10 13 2" xfId="5101" xr:uid="{00000000-0005-0000-0000-0000B6040000}"/>
    <cellStyle name="Normal 10 14" xfId="2941" xr:uid="{00000000-0005-0000-0000-0000B7040000}"/>
    <cellStyle name="Normal 10 14 2" xfId="5102" xr:uid="{00000000-0005-0000-0000-0000B8040000}"/>
    <cellStyle name="Normal 10 15" xfId="5103" xr:uid="{00000000-0005-0000-0000-0000B9040000}"/>
    <cellStyle name="Normal 10 2" xfId="375" xr:uid="{00000000-0005-0000-0000-0000BA040000}"/>
    <cellStyle name="Normal 10 2 10" xfId="1957" xr:uid="{00000000-0005-0000-0000-0000BB040000}"/>
    <cellStyle name="Normal 10 2 10 2" xfId="2942" xr:uid="{00000000-0005-0000-0000-0000BC040000}"/>
    <cellStyle name="Normal 10 2 10 2 2" xfId="5104" xr:uid="{00000000-0005-0000-0000-0000BD040000}"/>
    <cellStyle name="Normal 10 2 10 3" xfId="5105" xr:uid="{00000000-0005-0000-0000-0000BE040000}"/>
    <cellStyle name="Normal 10 2 11" xfId="2943" xr:uid="{00000000-0005-0000-0000-0000BF040000}"/>
    <cellStyle name="Normal 10 2 11 2" xfId="5106" xr:uid="{00000000-0005-0000-0000-0000C0040000}"/>
    <cellStyle name="Normal 10 2 12" xfId="2944" xr:uid="{00000000-0005-0000-0000-0000C1040000}"/>
    <cellStyle name="Normal 10 2 12 2" xfId="5107" xr:uid="{00000000-0005-0000-0000-0000C2040000}"/>
    <cellStyle name="Normal 10 2 13" xfId="5108" xr:uid="{00000000-0005-0000-0000-0000C3040000}"/>
    <cellStyle name="Normal 10 2 2" xfId="395" xr:uid="{00000000-0005-0000-0000-0000C4040000}"/>
    <cellStyle name="Normal 10 2 2 10" xfId="2945" xr:uid="{00000000-0005-0000-0000-0000C5040000}"/>
    <cellStyle name="Normal 10 2 2 10 2" xfId="5109" xr:uid="{00000000-0005-0000-0000-0000C6040000}"/>
    <cellStyle name="Normal 10 2 2 11" xfId="2946" xr:uid="{00000000-0005-0000-0000-0000C7040000}"/>
    <cellStyle name="Normal 10 2 2 11 2" xfId="5110" xr:uid="{00000000-0005-0000-0000-0000C8040000}"/>
    <cellStyle name="Normal 10 2 2 12" xfId="5111" xr:uid="{00000000-0005-0000-0000-0000C9040000}"/>
    <cellStyle name="Normal 10 2 2 2" xfId="556" xr:uid="{00000000-0005-0000-0000-0000CA040000}"/>
    <cellStyle name="Normal 10 2 2 2 10" xfId="5112" xr:uid="{00000000-0005-0000-0000-0000CB040000}"/>
    <cellStyle name="Normal 10 2 2 2 2" xfId="665" xr:uid="{00000000-0005-0000-0000-0000CC040000}"/>
    <cellStyle name="Normal 10 2 2 2 2 2" xfId="866" xr:uid="{00000000-0005-0000-0000-0000CD040000}"/>
    <cellStyle name="Normal 10 2 2 2 2 2 2" xfId="1125" xr:uid="{00000000-0005-0000-0000-0000CE040000}"/>
    <cellStyle name="Normal 10 2 2 2 2 2 2 2" xfId="1624" xr:uid="{00000000-0005-0000-0000-0000CF040000}"/>
    <cellStyle name="Normal 10 2 2 2 2 2 2 2 2" xfId="2739" xr:uid="{00000000-0005-0000-0000-0000D0040000}"/>
    <cellStyle name="Normal 10 2 2 2 2 2 2 2 2 2" xfId="2947" xr:uid="{00000000-0005-0000-0000-0000D1040000}"/>
    <cellStyle name="Normal 10 2 2 2 2 2 2 2 2 2 2" xfId="5113" xr:uid="{00000000-0005-0000-0000-0000D2040000}"/>
    <cellStyle name="Normal 10 2 2 2 2 2 2 2 2 3" xfId="5114" xr:uid="{00000000-0005-0000-0000-0000D3040000}"/>
    <cellStyle name="Normal 10 2 2 2 2 2 2 2 3" xfId="2948" xr:uid="{00000000-0005-0000-0000-0000D4040000}"/>
    <cellStyle name="Normal 10 2 2 2 2 2 2 2 3 2" xfId="5115" xr:uid="{00000000-0005-0000-0000-0000D5040000}"/>
    <cellStyle name="Normal 10 2 2 2 2 2 2 2 4" xfId="5116" xr:uid="{00000000-0005-0000-0000-0000D6040000}"/>
    <cellStyle name="Normal 10 2 2 2 2 2 2 3" xfId="2312" xr:uid="{00000000-0005-0000-0000-0000D7040000}"/>
    <cellStyle name="Normal 10 2 2 2 2 2 2 3 2" xfId="2949" xr:uid="{00000000-0005-0000-0000-0000D8040000}"/>
    <cellStyle name="Normal 10 2 2 2 2 2 2 3 2 2" xfId="5117" xr:uid="{00000000-0005-0000-0000-0000D9040000}"/>
    <cellStyle name="Normal 10 2 2 2 2 2 2 3 3" xfId="5118" xr:uid="{00000000-0005-0000-0000-0000DA040000}"/>
    <cellStyle name="Normal 10 2 2 2 2 2 2 4" xfId="2950" xr:uid="{00000000-0005-0000-0000-0000DB040000}"/>
    <cellStyle name="Normal 10 2 2 2 2 2 2 4 2" xfId="5119" xr:uid="{00000000-0005-0000-0000-0000DC040000}"/>
    <cellStyle name="Normal 10 2 2 2 2 2 2 5" xfId="5120" xr:uid="{00000000-0005-0000-0000-0000DD040000}"/>
    <cellStyle name="Normal 10 2 2 2 2 2 3" xfId="1410" xr:uid="{00000000-0005-0000-0000-0000DE040000}"/>
    <cellStyle name="Normal 10 2 2 2 2 2 3 2" xfId="2525" xr:uid="{00000000-0005-0000-0000-0000DF040000}"/>
    <cellStyle name="Normal 10 2 2 2 2 2 3 2 2" xfId="2951" xr:uid="{00000000-0005-0000-0000-0000E0040000}"/>
    <cellStyle name="Normal 10 2 2 2 2 2 3 2 2 2" xfId="5121" xr:uid="{00000000-0005-0000-0000-0000E1040000}"/>
    <cellStyle name="Normal 10 2 2 2 2 2 3 2 3" xfId="5122" xr:uid="{00000000-0005-0000-0000-0000E2040000}"/>
    <cellStyle name="Normal 10 2 2 2 2 2 3 3" xfId="2952" xr:uid="{00000000-0005-0000-0000-0000E3040000}"/>
    <cellStyle name="Normal 10 2 2 2 2 2 3 3 2" xfId="5123" xr:uid="{00000000-0005-0000-0000-0000E4040000}"/>
    <cellStyle name="Normal 10 2 2 2 2 2 3 4" xfId="5124" xr:uid="{00000000-0005-0000-0000-0000E5040000}"/>
    <cellStyle name="Normal 10 2 2 2 2 2 4" xfId="2098" xr:uid="{00000000-0005-0000-0000-0000E6040000}"/>
    <cellStyle name="Normal 10 2 2 2 2 2 4 2" xfId="2953" xr:uid="{00000000-0005-0000-0000-0000E7040000}"/>
    <cellStyle name="Normal 10 2 2 2 2 2 4 2 2" xfId="5125" xr:uid="{00000000-0005-0000-0000-0000E8040000}"/>
    <cellStyle name="Normal 10 2 2 2 2 2 4 3" xfId="5126" xr:uid="{00000000-0005-0000-0000-0000E9040000}"/>
    <cellStyle name="Normal 10 2 2 2 2 2 5" xfId="2954" xr:uid="{00000000-0005-0000-0000-0000EA040000}"/>
    <cellStyle name="Normal 10 2 2 2 2 2 5 2" xfId="5127" xr:uid="{00000000-0005-0000-0000-0000EB040000}"/>
    <cellStyle name="Normal 10 2 2 2 2 2 6" xfId="2955" xr:uid="{00000000-0005-0000-0000-0000EC040000}"/>
    <cellStyle name="Normal 10 2 2 2 2 2 6 2" xfId="5128" xr:uid="{00000000-0005-0000-0000-0000ED040000}"/>
    <cellStyle name="Normal 10 2 2 2 2 2 7" xfId="5129" xr:uid="{00000000-0005-0000-0000-0000EE040000}"/>
    <cellStyle name="Normal 10 2 2 2 2 3" xfId="1019" xr:uid="{00000000-0005-0000-0000-0000EF040000}"/>
    <cellStyle name="Normal 10 2 2 2 2 3 2" xfId="1518" xr:uid="{00000000-0005-0000-0000-0000F0040000}"/>
    <cellStyle name="Normal 10 2 2 2 2 3 2 2" xfId="2633" xr:uid="{00000000-0005-0000-0000-0000F1040000}"/>
    <cellStyle name="Normal 10 2 2 2 2 3 2 2 2" xfId="2956" xr:uid="{00000000-0005-0000-0000-0000F2040000}"/>
    <cellStyle name="Normal 10 2 2 2 2 3 2 2 2 2" xfId="5130" xr:uid="{00000000-0005-0000-0000-0000F3040000}"/>
    <cellStyle name="Normal 10 2 2 2 2 3 2 2 3" xfId="5131" xr:uid="{00000000-0005-0000-0000-0000F4040000}"/>
    <cellStyle name="Normal 10 2 2 2 2 3 2 3" xfId="2957" xr:uid="{00000000-0005-0000-0000-0000F5040000}"/>
    <cellStyle name="Normal 10 2 2 2 2 3 2 3 2" xfId="5132" xr:uid="{00000000-0005-0000-0000-0000F6040000}"/>
    <cellStyle name="Normal 10 2 2 2 2 3 2 4" xfId="5133" xr:uid="{00000000-0005-0000-0000-0000F7040000}"/>
    <cellStyle name="Normal 10 2 2 2 2 3 3" xfId="2206" xr:uid="{00000000-0005-0000-0000-0000F8040000}"/>
    <cellStyle name="Normal 10 2 2 2 2 3 3 2" xfId="2958" xr:uid="{00000000-0005-0000-0000-0000F9040000}"/>
    <cellStyle name="Normal 10 2 2 2 2 3 3 2 2" xfId="5134" xr:uid="{00000000-0005-0000-0000-0000FA040000}"/>
    <cellStyle name="Normal 10 2 2 2 2 3 3 3" xfId="5135" xr:uid="{00000000-0005-0000-0000-0000FB040000}"/>
    <cellStyle name="Normal 10 2 2 2 2 3 4" xfId="2959" xr:uid="{00000000-0005-0000-0000-0000FC040000}"/>
    <cellStyle name="Normal 10 2 2 2 2 3 4 2" xfId="5136" xr:uid="{00000000-0005-0000-0000-0000FD040000}"/>
    <cellStyle name="Normal 10 2 2 2 2 3 5" xfId="5137" xr:uid="{00000000-0005-0000-0000-0000FE040000}"/>
    <cellStyle name="Normal 10 2 2 2 2 4" xfId="1304" xr:uid="{00000000-0005-0000-0000-0000FF040000}"/>
    <cellStyle name="Normal 10 2 2 2 2 4 2" xfId="2419" xr:uid="{00000000-0005-0000-0000-000000050000}"/>
    <cellStyle name="Normal 10 2 2 2 2 4 2 2" xfId="2960" xr:uid="{00000000-0005-0000-0000-000001050000}"/>
    <cellStyle name="Normal 10 2 2 2 2 4 2 2 2" xfId="5138" xr:uid="{00000000-0005-0000-0000-000002050000}"/>
    <cellStyle name="Normal 10 2 2 2 2 4 2 3" xfId="5139" xr:uid="{00000000-0005-0000-0000-000003050000}"/>
    <cellStyle name="Normal 10 2 2 2 2 4 3" xfId="2961" xr:uid="{00000000-0005-0000-0000-000004050000}"/>
    <cellStyle name="Normal 10 2 2 2 2 4 3 2" xfId="5140" xr:uid="{00000000-0005-0000-0000-000005050000}"/>
    <cellStyle name="Normal 10 2 2 2 2 4 4" xfId="5141" xr:uid="{00000000-0005-0000-0000-000006050000}"/>
    <cellStyle name="Normal 10 2 2 2 2 5" xfId="1852" xr:uid="{00000000-0005-0000-0000-000007050000}"/>
    <cellStyle name="Normal 10 2 2 2 2 5 2" xfId="2878" xr:uid="{00000000-0005-0000-0000-000008050000}"/>
    <cellStyle name="Normal 10 2 2 2 2 5 2 2" xfId="2962" xr:uid="{00000000-0005-0000-0000-000009050000}"/>
    <cellStyle name="Normal 10 2 2 2 2 5 2 2 2" xfId="5142" xr:uid="{00000000-0005-0000-0000-00000A050000}"/>
    <cellStyle name="Normal 10 2 2 2 2 5 2 3" xfId="5143" xr:uid="{00000000-0005-0000-0000-00000B050000}"/>
    <cellStyle name="Normal 10 2 2 2 2 5 3" xfId="2963" xr:uid="{00000000-0005-0000-0000-00000C050000}"/>
    <cellStyle name="Normal 10 2 2 2 2 5 3 2" xfId="5144" xr:uid="{00000000-0005-0000-0000-00000D050000}"/>
    <cellStyle name="Normal 10 2 2 2 2 5 4" xfId="5145" xr:uid="{00000000-0005-0000-0000-00000E050000}"/>
    <cellStyle name="Normal 10 2 2 2 2 6" xfId="1992" xr:uid="{00000000-0005-0000-0000-00000F050000}"/>
    <cellStyle name="Normal 10 2 2 2 2 6 2" xfId="2964" xr:uid="{00000000-0005-0000-0000-000010050000}"/>
    <cellStyle name="Normal 10 2 2 2 2 6 2 2" xfId="5146" xr:uid="{00000000-0005-0000-0000-000011050000}"/>
    <cellStyle name="Normal 10 2 2 2 2 6 3" xfId="5147" xr:uid="{00000000-0005-0000-0000-000012050000}"/>
    <cellStyle name="Normal 10 2 2 2 2 7" xfId="2965" xr:uid="{00000000-0005-0000-0000-000013050000}"/>
    <cellStyle name="Normal 10 2 2 2 2 7 2" xfId="5148" xr:uid="{00000000-0005-0000-0000-000014050000}"/>
    <cellStyle name="Normal 10 2 2 2 2 8" xfId="2966" xr:uid="{00000000-0005-0000-0000-000015050000}"/>
    <cellStyle name="Normal 10 2 2 2 2 8 2" xfId="5149" xr:uid="{00000000-0005-0000-0000-000016050000}"/>
    <cellStyle name="Normal 10 2 2 2 2 9" xfId="5150" xr:uid="{00000000-0005-0000-0000-000017050000}"/>
    <cellStyle name="Normal 10 2 2 2 3" xfId="856" xr:uid="{00000000-0005-0000-0000-000018050000}"/>
    <cellStyle name="Normal 10 2 2 2 3 2" xfId="1115" xr:uid="{00000000-0005-0000-0000-000019050000}"/>
    <cellStyle name="Normal 10 2 2 2 3 2 2" xfId="1614" xr:uid="{00000000-0005-0000-0000-00001A050000}"/>
    <cellStyle name="Normal 10 2 2 2 3 2 2 2" xfId="2729" xr:uid="{00000000-0005-0000-0000-00001B050000}"/>
    <cellStyle name="Normal 10 2 2 2 3 2 2 2 2" xfId="2967" xr:uid="{00000000-0005-0000-0000-00001C050000}"/>
    <cellStyle name="Normal 10 2 2 2 3 2 2 2 2 2" xfId="5151" xr:uid="{00000000-0005-0000-0000-00001D050000}"/>
    <cellStyle name="Normal 10 2 2 2 3 2 2 2 3" xfId="5152" xr:uid="{00000000-0005-0000-0000-00001E050000}"/>
    <cellStyle name="Normal 10 2 2 2 3 2 2 3" xfId="2968" xr:uid="{00000000-0005-0000-0000-00001F050000}"/>
    <cellStyle name="Normal 10 2 2 2 3 2 2 3 2" xfId="5153" xr:uid="{00000000-0005-0000-0000-000020050000}"/>
    <cellStyle name="Normal 10 2 2 2 3 2 2 4" xfId="5154" xr:uid="{00000000-0005-0000-0000-000021050000}"/>
    <cellStyle name="Normal 10 2 2 2 3 2 3" xfId="2302" xr:uid="{00000000-0005-0000-0000-000022050000}"/>
    <cellStyle name="Normal 10 2 2 2 3 2 3 2" xfId="2969" xr:uid="{00000000-0005-0000-0000-000023050000}"/>
    <cellStyle name="Normal 10 2 2 2 3 2 3 2 2" xfId="5155" xr:uid="{00000000-0005-0000-0000-000024050000}"/>
    <cellStyle name="Normal 10 2 2 2 3 2 3 3" xfId="5156" xr:uid="{00000000-0005-0000-0000-000025050000}"/>
    <cellStyle name="Normal 10 2 2 2 3 2 4" xfId="2970" xr:uid="{00000000-0005-0000-0000-000026050000}"/>
    <cellStyle name="Normal 10 2 2 2 3 2 4 2" xfId="5157" xr:uid="{00000000-0005-0000-0000-000027050000}"/>
    <cellStyle name="Normal 10 2 2 2 3 2 5" xfId="5158" xr:uid="{00000000-0005-0000-0000-000028050000}"/>
    <cellStyle name="Normal 10 2 2 2 3 3" xfId="1400" xr:uid="{00000000-0005-0000-0000-000029050000}"/>
    <cellStyle name="Normal 10 2 2 2 3 3 2" xfId="2515" xr:uid="{00000000-0005-0000-0000-00002A050000}"/>
    <cellStyle name="Normal 10 2 2 2 3 3 2 2" xfId="2971" xr:uid="{00000000-0005-0000-0000-00002B050000}"/>
    <cellStyle name="Normal 10 2 2 2 3 3 2 2 2" xfId="5159" xr:uid="{00000000-0005-0000-0000-00002C050000}"/>
    <cellStyle name="Normal 10 2 2 2 3 3 2 3" xfId="5160" xr:uid="{00000000-0005-0000-0000-00002D050000}"/>
    <cellStyle name="Normal 10 2 2 2 3 3 3" xfId="2972" xr:uid="{00000000-0005-0000-0000-00002E050000}"/>
    <cellStyle name="Normal 10 2 2 2 3 3 3 2" xfId="5161" xr:uid="{00000000-0005-0000-0000-00002F050000}"/>
    <cellStyle name="Normal 10 2 2 2 3 3 4" xfId="5162" xr:uid="{00000000-0005-0000-0000-000030050000}"/>
    <cellStyle name="Normal 10 2 2 2 3 4" xfId="2088" xr:uid="{00000000-0005-0000-0000-000031050000}"/>
    <cellStyle name="Normal 10 2 2 2 3 4 2" xfId="2973" xr:uid="{00000000-0005-0000-0000-000032050000}"/>
    <cellStyle name="Normal 10 2 2 2 3 4 2 2" xfId="5163" xr:uid="{00000000-0005-0000-0000-000033050000}"/>
    <cellStyle name="Normal 10 2 2 2 3 4 3" xfId="5164" xr:uid="{00000000-0005-0000-0000-000034050000}"/>
    <cellStyle name="Normal 10 2 2 2 3 5" xfId="2974" xr:uid="{00000000-0005-0000-0000-000035050000}"/>
    <cellStyle name="Normal 10 2 2 2 3 5 2" xfId="5165" xr:uid="{00000000-0005-0000-0000-000036050000}"/>
    <cellStyle name="Normal 10 2 2 2 3 6" xfId="2975" xr:uid="{00000000-0005-0000-0000-000037050000}"/>
    <cellStyle name="Normal 10 2 2 2 3 6 2" xfId="5166" xr:uid="{00000000-0005-0000-0000-000038050000}"/>
    <cellStyle name="Normal 10 2 2 2 3 7" xfId="5167" xr:uid="{00000000-0005-0000-0000-000039050000}"/>
    <cellStyle name="Normal 10 2 2 2 4" xfId="1009" xr:uid="{00000000-0005-0000-0000-00003A050000}"/>
    <cellStyle name="Normal 10 2 2 2 4 2" xfId="1508" xr:uid="{00000000-0005-0000-0000-00003B050000}"/>
    <cellStyle name="Normal 10 2 2 2 4 2 2" xfId="2623" xr:uid="{00000000-0005-0000-0000-00003C050000}"/>
    <cellStyle name="Normal 10 2 2 2 4 2 2 2" xfId="2976" xr:uid="{00000000-0005-0000-0000-00003D050000}"/>
    <cellStyle name="Normal 10 2 2 2 4 2 2 2 2" xfId="5168" xr:uid="{00000000-0005-0000-0000-00003E050000}"/>
    <cellStyle name="Normal 10 2 2 2 4 2 2 3" xfId="5169" xr:uid="{00000000-0005-0000-0000-00003F050000}"/>
    <cellStyle name="Normal 10 2 2 2 4 2 3" xfId="2977" xr:uid="{00000000-0005-0000-0000-000040050000}"/>
    <cellStyle name="Normal 10 2 2 2 4 2 3 2" xfId="5170" xr:uid="{00000000-0005-0000-0000-000041050000}"/>
    <cellStyle name="Normal 10 2 2 2 4 2 4" xfId="5171" xr:uid="{00000000-0005-0000-0000-000042050000}"/>
    <cellStyle name="Normal 10 2 2 2 4 3" xfId="2196" xr:uid="{00000000-0005-0000-0000-000043050000}"/>
    <cellStyle name="Normal 10 2 2 2 4 3 2" xfId="2978" xr:uid="{00000000-0005-0000-0000-000044050000}"/>
    <cellStyle name="Normal 10 2 2 2 4 3 2 2" xfId="5172" xr:uid="{00000000-0005-0000-0000-000045050000}"/>
    <cellStyle name="Normal 10 2 2 2 4 3 3" xfId="5173" xr:uid="{00000000-0005-0000-0000-000046050000}"/>
    <cellStyle name="Normal 10 2 2 2 4 4" xfId="2979" xr:uid="{00000000-0005-0000-0000-000047050000}"/>
    <cellStyle name="Normal 10 2 2 2 4 4 2" xfId="5174" xr:uid="{00000000-0005-0000-0000-000048050000}"/>
    <cellStyle name="Normal 10 2 2 2 4 5" xfId="5175" xr:uid="{00000000-0005-0000-0000-000049050000}"/>
    <cellStyle name="Normal 10 2 2 2 5" xfId="1294" xr:uid="{00000000-0005-0000-0000-00004A050000}"/>
    <cellStyle name="Normal 10 2 2 2 5 2" xfId="2409" xr:uid="{00000000-0005-0000-0000-00004B050000}"/>
    <cellStyle name="Normal 10 2 2 2 5 2 2" xfId="2980" xr:uid="{00000000-0005-0000-0000-00004C050000}"/>
    <cellStyle name="Normal 10 2 2 2 5 2 2 2" xfId="5176" xr:uid="{00000000-0005-0000-0000-00004D050000}"/>
    <cellStyle name="Normal 10 2 2 2 5 2 3" xfId="5177" xr:uid="{00000000-0005-0000-0000-00004E050000}"/>
    <cellStyle name="Normal 10 2 2 2 5 3" xfId="2981" xr:uid="{00000000-0005-0000-0000-00004F050000}"/>
    <cellStyle name="Normal 10 2 2 2 5 3 2" xfId="5178" xr:uid="{00000000-0005-0000-0000-000050050000}"/>
    <cellStyle name="Normal 10 2 2 2 5 4" xfId="5179" xr:uid="{00000000-0005-0000-0000-000051050000}"/>
    <cellStyle name="Normal 10 2 2 2 6" xfId="1812" xr:uid="{00000000-0005-0000-0000-000052050000}"/>
    <cellStyle name="Normal 10 2 2 2 6 2" xfId="2838" xr:uid="{00000000-0005-0000-0000-000053050000}"/>
    <cellStyle name="Normal 10 2 2 2 6 2 2" xfId="2982" xr:uid="{00000000-0005-0000-0000-000054050000}"/>
    <cellStyle name="Normal 10 2 2 2 6 2 2 2" xfId="5180" xr:uid="{00000000-0005-0000-0000-000055050000}"/>
    <cellStyle name="Normal 10 2 2 2 6 2 3" xfId="5181" xr:uid="{00000000-0005-0000-0000-000056050000}"/>
    <cellStyle name="Normal 10 2 2 2 6 3" xfId="2983" xr:uid="{00000000-0005-0000-0000-000057050000}"/>
    <cellStyle name="Normal 10 2 2 2 6 3 2" xfId="5182" xr:uid="{00000000-0005-0000-0000-000058050000}"/>
    <cellStyle name="Normal 10 2 2 2 6 4" xfId="5183" xr:uid="{00000000-0005-0000-0000-000059050000}"/>
    <cellStyle name="Normal 10 2 2 2 7" xfId="1982" xr:uid="{00000000-0005-0000-0000-00005A050000}"/>
    <cellStyle name="Normal 10 2 2 2 7 2" xfId="2984" xr:uid="{00000000-0005-0000-0000-00005B050000}"/>
    <cellStyle name="Normal 10 2 2 2 7 2 2" xfId="5184" xr:uid="{00000000-0005-0000-0000-00005C050000}"/>
    <cellStyle name="Normal 10 2 2 2 7 3" xfId="5185" xr:uid="{00000000-0005-0000-0000-00005D050000}"/>
    <cellStyle name="Normal 10 2 2 2 8" xfId="2985" xr:uid="{00000000-0005-0000-0000-00005E050000}"/>
    <cellStyle name="Normal 10 2 2 2 8 2" xfId="5186" xr:uid="{00000000-0005-0000-0000-00005F050000}"/>
    <cellStyle name="Normal 10 2 2 2 9" xfId="2986" xr:uid="{00000000-0005-0000-0000-000060050000}"/>
    <cellStyle name="Normal 10 2 2 2 9 2" xfId="5187" xr:uid="{00000000-0005-0000-0000-000061050000}"/>
    <cellStyle name="Normal 10 2 2 3" xfId="666" xr:uid="{00000000-0005-0000-0000-000062050000}"/>
    <cellStyle name="Normal 10 2 2 3 2" xfId="867" xr:uid="{00000000-0005-0000-0000-000063050000}"/>
    <cellStyle name="Normal 10 2 2 3 2 2" xfId="1126" xr:uid="{00000000-0005-0000-0000-000064050000}"/>
    <cellStyle name="Normal 10 2 2 3 2 2 2" xfId="1625" xr:uid="{00000000-0005-0000-0000-000065050000}"/>
    <cellStyle name="Normal 10 2 2 3 2 2 2 2" xfId="2740" xr:uid="{00000000-0005-0000-0000-000066050000}"/>
    <cellStyle name="Normal 10 2 2 3 2 2 2 2 2" xfId="2987" xr:uid="{00000000-0005-0000-0000-000067050000}"/>
    <cellStyle name="Normal 10 2 2 3 2 2 2 2 2 2" xfId="5188" xr:uid="{00000000-0005-0000-0000-000068050000}"/>
    <cellStyle name="Normal 10 2 2 3 2 2 2 2 3" xfId="5189" xr:uid="{00000000-0005-0000-0000-000069050000}"/>
    <cellStyle name="Normal 10 2 2 3 2 2 2 3" xfId="2988" xr:uid="{00000000-0005-0000-0000-00006A050000}"/>
    <cellStyle name="Normal 10 2 2 3 2 2 2 3 2" xfId="5190" xr:uid="{00000000-0005-0000-0000-00006B050000}"/>
    <cellStyle name="Normal 10 2 2 3 2 2 2 4" xfId="5191" xr:uid="{00000000-0005-0000-0000-00006C050000}"/>
    <cellStyle name="Normal 10 2 2 3 2 2 3" xfId="2313" xr:uid="{00000000-0005-0000-0000-00006D050000}"/>
    <cellStyle name="Normal 10 2 2 3 2 2 3 2" xfId="2989" xr:uid="{00000000-0005-0000-0000-00006E050000}"/>
    <cellStyle name="Normal 10 2 2 3 2 2 3 2 2" xfId="5192" xr:uid="{00000000-0005-0000-0000-00006F050000}"/>
    <cellStyle name="Normal 10 2 2 3 2 2 3 3" xfId="5193" xr:uid="{00000000-0005-0000-0000-000070050000}"/>
    <cellStyle name="Normal 10 2 2 3 2 2 4" xfId="2990" xr:uid="{00000000-0005-0000-0000-000071050000}"/>
    <cellStyle name="Normal 10 2 2 3 2 2 4 2" xfId="5194" xr:uid="{00000000-0005-0000-0000-000072050000}"/>
    <cellStyle name="Normal 10 2 2 3 2 2 5" xfId="5195" xr:uid="{00000000-0005-0000-0000-000073050000}"/>
    <cellStyle name="Normal 10 2 2 3 2 3" xfId="1411" xr:uid="{00000000-0005-0000-0000-000074050000}"/>
    <cellStyle name="Normal 10 2 2 3 2 3 2" xfId="2526" xr:uid="{00000000-0005-0000-0000-000075050000}"/>
    <cellStyle name="Normal 10 2 2 3 2 3 2 2" xfId="2991" xr:uid="{00000000-0005-0000-0000-000076050000}"/>
    <cellStyle name="Normal 10 2 2 3 2 3 2 2 2" xfId="5196" xr:uid="{00000000-0005-0000-0000-000077050000}"/>
    <cellStyle name="Normal 10 2 2 3 2 3 2 3" xfId="5197" xr:uid="{00000000-0005-0000-0000-000078050000}"/>
    <cellStyle name="Normal 10 2 2 3 2 3 3" xfId="2992" xr:uid="{00000000-0005-0000-0000-000079050000}"/>
    <cellStyle name="Normal 10 2 2 3 2 3 3 2" xfId="5198" xr:uid="{00000000-0005-0000-0000-00007A050000}"/>
    <cellStyle name="Normal 10 2 2 3 2 3 4" xfId="5199" xr:uid="{00000000-0005-0000-0000-00007B050000}"/>
    <cellStyle name="Normal 10 2 2 3 2 4" xfId="2099" xr:uid="{00000000-0005-0000-0000-00007C050000}"/>
    <cellStyle name="Normal 10 2 2 3 2 4 2" xfId="2993" xr:uid="{00000000-0005-0000-0000-00007D050000}"/>
    <cellStyle name="Normal 10 2 2 3 2 4 2 2" xfId="5200" xr:uid="{00000000-0005-0000-0000-00007E050000}"/>
    <cellStyle name="Normal 10 2 2 3 2 4 3" xfId="5201" xr:uid="{00000000-0005-0000-0000-00007F050000}"/>
    <cellStyle name="Normal 10 2 2 3 2 5" xfId="2994" xr:uid="{00000000-0005-0000-0000-000080050000}"/>
    <cellStyle name="Normal 10 2 2 3 2 5 2" xfId="5202" xr:uid="{00000000-0005-0000-0000-000081050000}"/>
    <cellStyle name="Normal 10 2 2 3 2 6" xfId="2995" xr:uid="{00000000-0005-0000-0000-000082050000}"/>
    <cellStyle name="Normal 10 2 2 3 2 6 2" xfId="5203" xr:uid="{00000000-0005-0000-0000-000083050000}"/>
    <cellStyle name="Normal 10 2 2 3 2 7" xfId="5204" xr:uid="{00000000-0005-0000-0000-000084050000}"/>
    <cellStyle name="Normal 10 2 2 3 3" xfId="1020" xr:uid="{00000000-0005-0000-0000-000085050000}"/>
    <cellStyle name="Normal 10 2 2 3 3 2" xfId="1519" xr:uid="{00000000-0005-0000-0000-000086050000}"/>
    <cellStyle name="Normal 10 2 2 3 3 2 2" xfId="2634" xr:uid="{00000000-0005-0000-0000-000087050000}"/>
    <cellStyle name="Normal 10 2 2 3 3 2 2 2" xfId="2996" xr:uid="{00000000-0005-0000-0000-000088050000}"/>
    <cellStyle name="Normal 10 2 2 3 3 2 2 2 2" xfId="5205" xr:uid="{00000000-0005-0000-0000-000089050000}"/>
    <cellStyle name="Normal 10 2 2 3 3 2 2 3" xfId="5206" xr:uid="{00000000-0005-0000-0000-00008A050000}"/>
    <cellStyle name="Normal 10 2 2 3 3 2 3" xfId="2997" xr:uid="{00000000-0005-0000-0000-00008B050000}"/>
    <cellStyle name="Normal 10 2 2 3 3 2 3 2" xfId="5207" xr:uid="{00000000-0005-0000-0000-00008C050000}"/>
    <cellStyle name="Normal 10 2 2 3 3 2 4" xfId="5208" xr:uid="{00000000-0005-0000-0000-00008D050000}"/>
    <cellStyle name="Normal 10 2 2 3 3 3" xfId="2207" xr:uid="{00000000-0005-0000-0000-00008E050000}"/>
    <cellStyle name="Normal 10 2 2 3 3 3 2" xfId="2998" xr:uid="{00000000-0005-0000-0000-00008F050000}"/>
    <cellStyle name="Normal 10 2 2 3 3 3 2 2" xfId="5209" xr:uid="{00000000-0005-0000-0000-000090050000}"/>
    <cellStyle name="Normal 10 2 2 3 3 3 3" xfId="5210" xr:uid="{00000000-0005-0000-0000-000091050000}"/>
    <cellStyle name="Normal 10 2 2 3 3 4" xfId="2999" xr:uid="{00000000-0005-0000-0000-000092050000}"/>
    <cellStyle name="Normal 10 2 2 3 3 4 2" xfId="5211" xr:uid="{00000000-0005-0000-0000-000093050000}"/>
    <cellStyle name="Normal 10 2 2 3 3 5" xfId="5212" xr:uid="{00000000-0005-0000-0000-000094050000}"/>
    <cellStyle name="Normal 10 2 2 3 4" xfId="1305" xr:uid="{00000000-0005-0000-0000-000095050000}"/>
    <cellStyle name="Normal 10 2 2 3 4 2" xfId="2420" xr:uid="{00000000-0005-0000-0000-000096050000}"/>
    <cellStyle name="Normal 10 2 2 3 4 2 2" xfId="3000" xr:uid="{00000000-0005-0000-0000-000097050000}"/>
    <cellStyle name="Normal 10 2 2 3 4 2 2 2" xfId="5213" xr:uid="{00000000-0005-0000-0000-000098050000}"/>
    <cellStyle name="Normal 10 2 2 3 4 2 3" xfId="5214" xr:uid="{00000000-0005-0000-0000-000099050000}"/>
    <cellStyle name="Normal 10 2 2 3 4 3" xfId="3001" xr:uid="{00000000-0005-0000-0000-00009A050000}"/>
    <cellStyle name="Normal 10 2 2 3 4 3 2" xfId="5215" xr:uid="{00000000-0005-0000-0000-00009B050000}"/>
    <cellStyle name="Normal 10 2 2 3 4 4" xfId="5216" xr:uid="{00000000-0005-0000-0000-00009C050000}"/>
    <cellStyle name="Normal 10 2 2 3 5" xfId="1832" xr:uid="{00000000-0005-0000-0000-00009D050000}"/>
    <cellStyle name="Normal 10 2 2 3 5 2" xfId="2858" xr:uid="{00000000-0005-0000-0000-00009E050000}"/>
    <cellStyle name="Normal 10 2 2 3 5 2 2" xfId="3002" xr:uid="{00000000-0005-0000-0000-00009F050000}"/>
    <cellStyle name="Normal 10 2 2 3 5 2 2 2" xfId="5217" xr:uid="{00000000-0005-0000-0000-0000A0050000}"/>
    <cellStyle name="Normal 10 2 2 3 5 2 3" xfId="5218" xr:uid="{00000000-0005-0000-0000-0000A1050000}"/>
    <cellStyle name="Normal 10 2 2 3 5 3" xfId="3003" xr:uid="{00000000-0005-0000-0000-0000A2050000}"/>
    <cellStyle name="Normal 10 2 2 3 5 3 2" xfId="5219" xr:uid="{00000000-0005-0000-0000-0000A3050000}"/>
    <cellStyle name="Normal 10 2 2 3 5 4" xfId="5220" xr:uid="{00000000-0005-0000-0000-0000A4050000}"/>
    <cellStyle name="Normal 10 2 2 3 6" xfId="1993" xr:uid="{00000000-0005-0000-0000-0000A5050000}"/>
    <cellStyle name="Normal 10 2 2 3 6 2" xfId="3004" xr:uid="{00000000-0005-0000-0000-0000A6050000}"/>
    <cellStyle name="Normal 10 2 2 3 6 2 2" xfId="5221" xr:uid="{00000000-0005-0000-0000-0000A7050000}"/>
    <cellStyle name="Normal 10 2 2 3 6 3" xfId="5222" xr:uid="{00000000-0005-0000-0000-0000A8050000}"/>
    <cellStyle name="Normal 10 2 2 3 7" xfId="3005" xr:uid="{00000000-0005-0000-0000-0000A9050000}"/>
    <cellStyle name="Normal 10 2 2 3 7 2" xfId="5223" xr:uid="{00000000-0005-0000-0000-0000AA050000}"/>
    <cellStyle name="Normal 10 2 2 3 8" xfId="3006" xr:uid="{00000000-0005-0000-0000-0000AB050000}"/>
    <cellStyle name="Normal 10 2 2 3 8 2" xfId="5224" xr:uid="{00000000-0005-0000-0000-0000AC050000}"/>
    <cellStyle name="Normal 10 2 2 3 9" xfId="5225" xr:uid="{00000000-0005-0000-0000-0000AD050000}"/>
    <cellStyle name="Normal 10 2 2 4" xfId="667" xr:uid="{00000000-0005-0000-0000-0000AE050000}"/>
    <cellStyle name="Normal 10 2 2 4 2" xfId="868" xr:uid="{00000000-0005-0000-0000-0000AF050000}"/>
    <cellStyle name="Normal 10 2 2 4 2 2" xfId="1127" xr:uid="{00000000-0005-0000-0000-0000B0050000}"/>
    <cellStyle name="Normal 10 2 2 4 2 2 2" xfId="1626" xr:uid="{00000000-0005-0000-0000-0000B1050000}"/>
    <cellStyle name="Normal 10 2 2 4 2 2 2 2" xfId="2741" xr:uid="{00000000-0005-0000-0000-0000B2050000}"/>
    <cellStyle name="Normal 10 2 2 4 2 2 2 2 2" xfId="3007" xr:uid="{00000000-0005-0000-0000-0000B3050000}"/>
    <cellStyle name="Normal 10 2 2 4 2 2 2 2 2 2" xfId="5226" xr:uid="{00000000-0005-0000-0000-0000B4050000}"/>
    <cellStyle name="Normal 10 2 2 4 2 2 2 2 3" xfId="5227" xr:uid="{00000000-0005-0000-0000-0000B5050000}"/>
    <cellStyle name="Normal 10 2 2 4 2 2 2 3" xfId="3008" xr:uid="{00000000-0005-0000-0000-0000B6050000}"/>
    <cellStyle name="Normal 10 2 2 4 2 2 2 3 2" xfId="5228" xr:uid="{00000000-0005-0000-0000-0000B7050000}"/>
    <cellStyle name="Normal 10 2 2 4 2 2 2 4" xfId="5229" xr:uid="{00000000-0005-0000-0000-0000B8050000}"/>
    <cellStyle name="Normal 10 2 2 4 2 2 3" xfId="2314" xr:uid="{00000000-0005-0000-0000-0000B9050000}"/>
    <cellStyle name="Normal 10 2 2 4 2 2 3 2" xfId="3009" xr:uid="{00000000-0005-0000-0000-0000BA050000}"/>
    <cellStyle name="Normal 10 2 2 4 2 2 3 2 2" xfId="5230" xr:uid="{00000000-0005-0000-0000-0000BB050000}"/>
    <cellStyle name="Normal 10 2 2 4 2 2 3 3" xfId="5231" xr:uid="{00000000-0005-0000-0000-0000BC050000}"/>
    <cellStyle name="Normal 10 2 2 4 2 2 4" xfId="3010" xr:uid="{00000000-0005-0000-0000-0000BD050000}"/>
    <cellStyle name="Normal 10 2 2 4 2 2 4 2" xfId="5232" xr:uid="{00000000-0005-0000-0000-0000BE050000}"/>
    <cellStyle name="Normal 10 2 2 4 2 2 5" xfId="5233" xr:uid="{00000000-0005-0000-0000-0000BF050000}"/>
    <cellStyle name="Normal 10 2 2 4 2 3" xfId="1412" xr:uid="{00000000-0005-0000-0000-0000C0050000}"/>
    <cellStyle name="Normal 10 2 2 4 2 3 2" xfId="2527" xr:uid="{00000000-0005-0000-0000-0000C1050000}"/>
    <cellStyle name="Normal 10 2 2 4 2 3 2 2" xfId="3011" xr:uid="{00000000-0005-0000-0000-0000C2050000}"/>
    <cellStyle name="Normal 10 2 2 4 2 3 2 2 2" xfId="5234" xr:uid="{00000000-0005-0000-0000-0000C3050000}"/>
    <cellStyle name="Normal 10 2 2 4 2 3 2 3" xfId="5235" xr:uid="{00000000-0005-0000-0000-0000C4050000}"/>
    <cellStyle name="Normal 10 2 2 4 2 3 3" xfId="3012" xr:uid="{00000000-0005-0000-0000-0000C5050000}"/>
    <cellStyle name="Normal 10 2 2 4 2 3 3 2" xfId="5236" xr:uid="{00000000-0005-0000-0000-0000C6050000}"/>
    <cellStyle name="Normal 10 2 2 4 2 3 4" xfId="5237" xr:uid="{00000000-0005-0000-0000-0000C7050000}"/>
    <cellStyle name="Normal 10 2 2 4 2 4" xfId="2100" xr:uid="{00000000-0005-0000-0000-0000C8050000}"/>
    <cellStyle name="Normal 10 2 2 4 2 4 2" xfId="3013" xr:uid="{00000000-0005-0000-0000-0000C9050000}"/>
    <cellStyle name="Normal 10 2 2 4 2 4 2 2" xfId="5238" xr:uid="{00000000-0005-0000-0000-0000CA050000}"/>
    <cellStyle name="Normal 10 2 2 4 2 4 3" xfId="5239" xr:uid="{00000000-0005-0000-0000-0000CB050000}"/>
    <cellStyle name="Normal 10 2 2 4 2 5" xfId="3014" xr:uid="{00000000-0005-0000-0000-0000CC050000}"/>
    <cellStyle name="Normal 10 2 2 4 2 5 2" xfId="5240" xr:uid="{00000000-0005-0000-0000-0000CD050000}"/>
    <cellStyle name="Normal 10 2 2 4 2 6" xfId="3015" xr:uid="{00000000-0005-0000-0000-0000CE050000}"/>
    <cellStyle name="Normal 10 2 2 4 2 6 2" xfId="5241" xr:uid="{00000000-0005-0000-0000-0000CF050000}"/>
    <cellStyle name="Normal 10 2 2 4 2 7" xfId="5242" xr:uid="{00000000-0005-0000-0000-0000D0050000}"/>
    <cellStyle name="Normal 10 2 2 4 3" xfId="1021" xr:uid="{00000000-0005-0000-0000-0000D1050000}"/>
    <cellStyle name="Normal 10 2 2 4 3 2" xfId="1520" xr:uid="{00000000-0005-0000-0000-0000D2050000}"/>
    <cellStyle name="Normal 10 2 2 4 3 2 2" xfId="2635" xr:uid="{00000000-0005-0000-0000-0000D3050000}"/>
    <cellStyle name="Normal 10 2 2 4 3 2 2 2" xfId="3016" xr:uid="{00000000-0005-0000-0000-0000D4050000}"/>
    <cellStyle name="Normal 10 2 2 4 3 2 2 2 2" xfId="5243" xr:uid="{00000000-0005-0000-0000-0000D5050000}"/>
    <cellStyle name="Normal 10 2 2 4 3 2 2 3" xfId="5244" xr:uid="{00000000-0005-0000-0000-0000D6050000}"/>
    <cellStyle name="Normal 10 2 2 4 3 2 3" xfId="3017" xr:uid="{00000000-0005-0000-0000-0000D7050000}"/>
    <cellStyle name="Normal 10 2 2 4 3 2 3 2" xfId="5245" xr:uid="{00000000-0005-0000-0000-0000D8050000}"/>
    <cellStyle name="Normal 10 2 2 4 3 2 4" xfId="5246" xr:uid="{00000000-0005-0000-0000-0000D9050000}"/>
    <cellStyle name="Normal 10 2 2 4 3 3" xfId="2208" xr:uid="{00000000-0005-0000-0000-0000DA050000}"/>
    <cellStyle name="Normal 10 2 2 4 3 3 2" xfId="3018" xr:uid="{00000000-0005-0000-0000-0000DB050000}"/>
    <cellStyle name="Normal 10 2 2 4 3 3 2 2" xfId="5247" xr:uid="{00000000-0005-0000-0000-0000DC050000}"/>
    <cellStyle name="Normal 10 2 2 4 3 3 3" xfId="5248" xr:uid="{00000000-0005-0000-0000-0000DD050000}"/>
    <cellStyle name="Normal 10 2 2 4 3 4" xfId="3019" xr:uid="{00000000-0005-0000-0000-0000DE050000}"/>
    <cellStyle name="Normal 10 2 2 4 3 4 2" xfId="5249" xr:uid="{00000000-0005-0000-0000-0000DF050000}"/>
    <cellStyle name="Normal 10 2 2 4 3 5" xfId="5250" xr:uid="{00000000-0005-0000-0000-0000E0050000}"/>
    <cellStyle name="Normal 10 2 2 4 4" xfId="1306" xr:uid="{00000000-0005-0000-0000-0000E1050000}"/>
    <cellStyle name="Normal 10 2 2 4 4 2" xfId="2421" xr:uid="{00000000-0005-0000-0000-0000E2050000}"/>
    <cellStyle name="Normal 10 2 2 4 4 2 2" xfId="3020" xr:uid="{00000000-0005-0000-0000-0000E3050000}"/>
    <cellStyle name="Normal 10 2 2 4 4 2 2 2" xfId="5251" xr:uid="{00000000-0005-0000-0000-0000E4050000}"/>
    <cellStyle name="Normal 10 2 2 4 4 2 3" xfId="5252" xr:uid="{00000000-0005-0000-0000-0000E5050000}"/>
    <cellStyle name="Normal 10 2 2 4 4 3" xfId="3021" xr:uid="{00000000-0005-0000-0000-0000E6050000}"/>
    <cellStyle name="Normal 10 2 2 4 4 3 2" xfId="5253" xr:uid="{00000000-0005-0000-0000-0000E7050000}"/>
    <cellStyle name="Normal 10 2 2 4 4 4" xfId="5254" xr:uid="{00000000-0005-0000-0000-0000E8050000}"/>
    <cellStyle name="Normal 10 2 2 4 5" xfId="1874" xr:uid="{00000000-0005-0000-0000-0000E9050000}"/>
    <cellStyle name="Normal 10 2 2 4 5 2" xfId="2896" xr:uid="{00000000-0005-0000-0000-0000EA050000}"/>
    <cellStyle name="Normal 10 2 2 4 5 2 2" xfId="3022" xr:uid="{00000000-0005-0000-0000-0000EB050000}"/>
    <cellStyle name="Normal 10 2 2 4 5 2 2 2" xfId="5255" xr:uid="{00000000-0005-0000-0000-0000EC050000}"/>
    <cellStyle name="Normal 10 2 2 4 5 2 3" xfId="5256" xr:uid="{00000000-0005-0000-0000-0000ED050000}"/>
    <cellStyle name="Normal 10 2 2 4 5 3" xfId="3023" xr:uid="{00000000-0005-0000-0000-0000EE050000}"/>
    <cellStyle name="Normal 10 2 2 4 5 3 2" xfId="5257" xr:uid="{00000000-0005-0000-0000-0000EF050000}"/>
    <cellStyle name="Normal 10 2 2 4 5 4" xfId="5258" xr:uid="{00000000-0005-0000-0000-0000F0050000}"/>
    <cellStyle name="Normal 10 2 2 4 6" xfId="1994" xr:uid="{00000000-0005-0000-0000-0000F1050000}"/>
    <cellStyle name="Normal 10 2 2 4 6 2" xfId="3024" xr:uid="{00000000-0005-0000-0000-0000F2050000}"/>
    <cellStyle name="Normal 10 2 2 4 6 2 2" xfId="5259" xr:uid="{00000000-0005-0000-0000-0000F3050000}"/>
    <cellStyle name="Normal 10 2 2 4 6 3" xfId="5260" xr:uid="{00000000-0005-0000-0000-0000F4050000}"/>
    <cellStyle name="Normal 10 2 2 4 7" xfId="3025" xr:uid="{00000000-0005-0000-0000-0000F5050000}"/>
    <cellStyle name="Normal 10 2 2 4 7 2" xfId="5261" xr:uid="{00000000-0005-0000-0000-0000F6050000}"/>
    <cellStyle name="Normal 10 2 2 4 8" xfId="3026" xr:uid="{00000000-0005-0000-0000-0000F7050000}"/>
    <cellStyle name="Normal 10 2 2 4 8 2" xfId="5262" xr:uid="{00000000-0005-0000-0000-0000F8050000}"/>
    <cellStyle name="Normal 10 2 2 4 9" xfId="5263" xr:uid="{00000000-0005-0000-0000-0000F9050000}"/>
    <cellStyle name="Normal 10 2 2 5" xfId="835" xr:uid="{00000000-0005-0000-0000-0000FA050000}"/>
    <cellStyle name="Normal 10 2 2 5 2" xfId="1094" xr:uid="{00000000-0005-0000-0000-0000FB050000}"/>
    <cellStyle name="Normal 10 2 2 5 2 2" xfId="1593" xr:uid="{00000000-0005-0000-0000-0000FC050000}"/>
    <cellStyle name="Normal 10 2 2 5 2 2 2" xfId="2708" xr:uid="{00000000-0005-0000-0000-0000FD050000}"/>
    <cellStyle name="Normal 10 2 2 5 2 2 2 2" xfId="3027" xr:uid="{00000000-0005-0000-0000-0000FE050000}"/>
    <cellStyle name="Normal 10 2 2 5 2 2 2 2 2" xfId="5264" xr:uid="{00000000-0005-0000-0000-0000FF050000}"/>
    <cellStyle name="Normal 10 2 2 5 2 2 2 3" xfId="5265" xr:uid="{00000000-0005-0000-0000-000000060000}"/>
    <cellStyle name="Normal 10 2 2 5 2 2 3" xfId="3028" xr:uid="{00000000-0005-0000-0000-000001060000}"/>
    <cellStyle name="Normal 10 2 2 5 2 2 3 2" xfId="5266" xr:uid="{00000000-0005-0000-0000-000002060000}"/>
    <cellStyle name="Normal 10 2 2 5 2 2 4" xfId="5267" xr:uid="{00000000-0005-0000-0000-000003060000}"/>
    <cellStyle name="Normal 10 2 2 5 2 3" xfId="2281" xr:uid="{00000000-0005-0000-0000-000004060000}"/>
    <cellStyle name="Normal 10 2 2 5 2 3 2" xfId="3029" xr:uid="{00000000-0005-0000-0000-000005060000}"/>
    <cellStyle name="Normal 10 2 2 5 2 3 2 2" xfId="5268" xr:uid="{00000000-0005-0000-0000-000006060000}"/>
    <cellStyle name="Normal 10 2 2 5 2 3 3" xfId="5269" xr:uid="{00000000-0005-0000-0000-000007060000}"/>
    <cellStyle name="Normal 10 2 2 5 2 4" xfId="3030" xr:uid="{00000000-0005-0000-0000-000008060000}"/>
    <cellStyle name="Normal 10 2 2 5 2 4 2" xfId="5270" xr:uid="{00000000-0005-0000-0000-000009060000}"/>
    <cellStyle name="Normal 10 2 2 5 2 5" xfId="5271" xr:uid="{00000000-0005-0000-0000-00000A060000}"/>
    <cellStyle name="Normal 10 2 2 5 3" xfId="1379" xr:uid="{00000000-0005-0000-0000-00000B060000}"/>
    <cellStyle name="Normal 10 2 2 5 3 2" xfId="2494" xr:uid="{00000000-0005-0000-0000-00000C060000}"/>
    <cellStyle name="Normal 10 2 2 5 3 2 2" xfId="3031" xr:uid="{00000000-0005-0000-0000-00000D060000}"/>
    <cellStyle name="Normal 10 2 2 5 3 2 2 2" xfId="5272" xr:uid="{00000000-0005-0000-0000-00000E060000}"/>
    <cellStyle name="Normal 10 2 2 5 3 2 3" xfId="5273" xr:uid="{00000000-0005-0000-0000-00000F060000}"/>
    <cellStyle name="Normal 10 2 2 5 3 3" xfId="3032" xr:uid="{00000000-0005-0000-0000-000010060000}"/>
    <cellStyle name="Normal 10 2 2 5 3 3 2" xfId="5274" xr:uid="{00000000-0005-0000-0000-000011060000}"/>
    <cellStyle name="Normal 10 2 2 5 3 4" xfId="5275" xr:uid="{00000000-0005-0000-0000-000012060000}"/>
    <cellStyle name="Normal 10 2 2 5 4" xfId="2067" xr:uid="{00000000-0005-0000-0000-000013060000}"/>
    <cellStyle name="Normal 10 2 2 5 4 2" xfId="3033" xr:uid="{00000000-0005-0000-0000-000014060000}"/>
    <cellStyle name="Normal 10 2 2 5 4 2 2" xfId="5276" xr:uid="{00000000-0005-0000-0000-000015060000}"/>
    <cellStyle name="Normal 10 2 2 5 4 3" xfId="5277" xr:uid="{00000000-0005-0000-0000-000016060000}"/>
    <cellStyle name="Normal 10 2 2 5 5" xfId="3034" xr:uid="{00000000-0005-0000-0000-000017060000}"/>
    <cellStyle name="Normal 10 2 2 5 5 2" xfId="5278" xr:uid="{00000000-0005-0000-0000-000018060000}"/>
    <cellStyle name="Normal 10 2 2 5 6" xfId="3035" xr:uid="{00000000-0005-0000-0000-000019060000}"/>
    <cellStyle name="Normal 10 2 2 5 6 2" xfId="5279" xr:uid="{00000000-0005-0000-0000-00001A060000}"/>
    <cellStyle name="Normal 10 2 2 5 7" xfId="5280" xr:uid="{00000000-0005-0000-0000-00001B060000}"/>
    <cellStyle name="Normal 10 2 2 6" xfId="988" xr:uid="{00000000-0005-0000-0000-00001C060000}"/>
    <cellStyle name="Normal 10 2 2 6 2" xfId="1487" xr:uid="{00000000-0005-0000-0000-00001D060000}"/>
    <cellStyle name="Normal 10 2 2 6 2 2" xfId="2602" xr:uid="{00000000-0005-0000-0000-00001E060000}"/>
    <cellStyle name="Normal 10 2 2 6 2 2 2" xfId="3036" xr:uid="{00000000-0005-0000-0000-00001F060000}"/>
    <cellStyle name="Normal 10 2 2 6 2 2 2 2" xfId="5281" xr:uid="{00000000-0005-0000-0000-000020060000}"/>
    <cellStyle name="Normal 10 2 2 6 2 2 3" xfId="5282" xr:uid="{00000000-0005-0000-0000-000021060000}"/>
    <cellStyle name="Normal 10 2 2 6 2 3" xfId="3037" xr:uid="{00000000-0005-0000-0000-000022060000}"/>
    <cellStyle name="Normal 10 2 2 6 2 3 2" xfId="5283" xr:uid="{00000000-0005-0000-0000-000023060000}"/>
    <cellStyle name="Normal 10 2 2 6 2 4" xfId="5284" xr:uid="{00000000-0005-0000-0000-000024060000}"/>
    <cellStyle name="Normal 10 2 2 6 3" xfId="2175" xr:uid="{00000000-0005-0000-0000-000025060000}"/>
    <cellStyle name="Normal 10 2 2 6 3 2" xfId="3038" xr:uid="{00000000-0005-0000-0000-000026060000}"/>
    <cellStyle name="Normal 10 2 2 6 3 2 2" xfId="5285" xr:uid="{00000000-0005-0000-0000-000027060000}"/>
    <cellStyle name="Normal 10 2 2 6 3 3" xfId="5286" xr:uid="{00000000-0005-0000-0000-000028060000}"/>
    <cellStyle name="Normal 10 2 2 6 4" xfId="3039" xr:uid="{00000000-0005-0000-0000-000029060000}"/>
    <cellStyle name="Normal 10 2 2 6 4 2" xfId="5287" xr:uid="{00000000-0005-0000-0000-00002A060000}"/>
    <cellStyle name="Normal 10 2 2 6 5" xfId="5288" xr:uid="{00000000-0005-0000-0000-00002B060000}"/>
    <cellStyle name="Normal 10 2 2 7" xfId="1273" xr:uid="{00000000-0005-0000-0000-00002C060000}"/>
    <cellStyle name="Normal 10 2 2 7 2" xfId="2388" xr:uid="{00000000-0005-0000-0000-00002D060000}"/>
    <cellStyle name="Normal 10 2 2 7 2 2" xfId="3040" xr:uid="{00000000-0005-0000-0000-00002E060000}"/>
    <cellStyle name="Normal 10 2 2 7 2 2 2" xfId="5289" xr:uid="{00000000-0005-0000-0000-00002F060000}"/>
    <cellStyle name="Normal 10 2 2 7 2 3" xfId="5290" xr:uid="{00000000-0005-0000-0000-000030060000}"/>
    <cellStyle name="Normal 10 2 2 7 3" xfId="3041" xr:uid="{00000000-0005-0000-0000-000031060000}"/>
    <cellStyle name="Normal 10 2 2 7 3 2" xfId="5291" xr:uid="{00000000-0005-0000-0000-000032060000}"/>
    <cellStyle name="Normal 10 2 2 7 4" xfId="5292" xr:uid="{00000000-0005-0000-0000-000033060000}"/>
    <cellStyle name="Normal 10 2 2 8" xfId="1791" xr:uid="{00000000-0005-0000-0000-000034060000}"/>
    <cellStyle name="Normal 10 2 2 8 2" xfId="2818" xr:uid="{00000000-0005-0000-0000-000035060000}"/>
    <cellStyle name="Normal 10 2 2 8 2 2" xfId="3042" xr:uid="{00000000-0005-0000-0000-000036060000}"/>
    <cellStyle name="Normal 10 2 2 8 2 2 2" xfId="5293" xr:uid="{00000000-0005-0000-0000-000037060000}"/>
    <cellStyle name="Normal 10 2 2 8 2 3" xfId="5294" xr:uid="{00000000-0005-0000-0000-000038060000}"/>
    <cellStyle name="Normal 10 2 2 8 3" xfId="3043" xr:uid="{00000000-0005-0000-0000-000039060000}"/>
    <cellStyle name="Normal 10 2 2 8 3 2" xfId="5295" xr:uid="{00000000-0005-0000-0000-00003A060000}"/>
    <cellStyle name="Normal 10 2 2 8 4" xfId="5296" xr:uid="{00000000-0005-0000-0000-00003B060000}"/>
    <cellStyle name="Normal 10 2 2 9" xfId="1961" xr:uid="{00000000-0005-0000-0000-00003C060000}"/>
    <cellStyle name="Normal 10 2 2 9 2" xfId="3044" xr:uid="{00000000-0005-0000-0000-00003D060000}"/>
    <cellStyle name="Normal 10 2 2 9 2 2" xfId="5297" xr:uid="{00000000-0005-0000-0000-00003E060000}"/>
    <cellStyle name="Normal 10 2 2 9 3" xfId="5298" xr:uid="{00000000-0005-0000-0000-00003F060000}"/>
    <cellStyle name="Normal 10 2 3" xfId="552" xr:uid="{00000000-0005-0000-0000-000040060000}"/>
    <cellStyle name="Normal 10 2 3 10" xfId="5299" xr:uid="{00000000-0005-0000-0000-000041060000}"/>
    <cellStyle name="Normal 10 2 3 2" xfId="668" xr:uid="{00000000-0005-0000-0000-000042060000}"/>
    <cellStyle name="Normal 10 2 3 2 2" xfId="869" xr:uid="{00000000-0005-0000-0000-000043060000}"/>
    <cellStyle name="Normal 10 2 3 2 2 2" xfId="1128" xr:uid="{00000000-0005-0000-0000-000044060000}"/>
    <cellStyle name="Normal 10 2 3 2 2 2 2" xfId="1627" xr:uid="{00000000-0005-0000-0000-000045060000}"/>
    <cellStyle name="Normal 10 2 3 2 2 2 2 2" xfId="2742" xr:uid="{00000000-0005-0000-0000-000046060000}"/>
    <cellStyle name="Normal 10 2 3 2 2 2 2 2 2" xfId="3045" xr:uid="{00000000-0005-0000-0000-000047060000}"/>
    <cellStyle name="Normal 10 2 3 2 2 2 2 2 2 2" xfId="5300" xr:uid="{00000000-0005-0000-0000-000048060000}"/>
    <cellStyle name="Normal 10 2 3 2 2 2 2 2 3" xfId="5301" xr:uid="{00000000-0005-0000-0000-000049060000}"/>
    <cellStyle name="Normal 10 2 3 2 2 2 2 3" xfId="3046" xr:uid="{00000000-0005-0000-0000-00004A060000}"/>
    <cellStyle name="Normal 10 2 3 2 2 2 2 3 2" xfId="5302" xr:uid="{00000000-0005-0000-0000-00004B060000}"/>
    <cellStyle name="Normal 10 2 3 2 2 2 2 4" xfId="5303" xr:uid="{00000000-0005-0000-0000-00004C060000}"/>
    <cellStyle name="Normal 10 2 3 2 2 2 3" xfId="2315" xr:uid="{00000000-0005-0000-0000-00004D060000}"/>
    <cellStyle name="Normal 10 2 3 2 2 2 3 2" xfId="3047" xr:uid="{00000000-0005-0000-0000-00004E060000}"/>
    <cellStyle name="Normal 10 2 3 2 2 2 3 2 2" xfId="5304" xr:uid="{00000000-0005-0000-0000-00004F060000}"/>
    <cellStyle name="Normal 10 2 3 2 2 2 3 3" xfId="5305" xr:uid="{00000000-0005-0000-0000-000050060000}"/>
    <cellStyle name="Normal 10 2 3 2 2 2 4" xfId="3048" xr:uid="{00000000-0005-0000-0000-000051060000}"/>
    <cellStyle name="Normal 10 2 3 2 2 2 4 2" xfId="5306" xr:uid="{00000000-0005-0000-0000-000052060000}"/>
    <cellStyle name="Normal 10 2 3 2 2 2 5" xfId="5307" xr:uid="{00000000-0005-0000-0000-000053060000}"/>
    <cellStyle name="Normal 10 2 3 2 2 3" xfId="1413" xr:uid="{00000000-0005-0000-0000-000054060000}"/>
    <cellStyle name="Normal 10 2 3 2 2 3 2" xfId="2528" xr:uid="{00000000-0005-0000-0000-000055060000}"/>
    <cellStyle name="Normal 10 2 3 2 2 3 2 2" xfId="3049" xr:uid="{00000000-0005-0000-0000-000056060000}"/>
    <cellStyle name="Normal 10 2 3 2 2 3 2 2 2" xfId="5308" xr:uid="{00000000-0005-0000-0000-000057060000}"/>
    <cellStyle name="Normal 10 2 3 2 2 3 2 3" xfId="5309" xr:uid="{00000000-0005-0000-0000-000058060000}"/>
    <cellStyle name="Normal 10 2 3 2 2 3 3" xfId="3050" xr:uid="{00000000-0005-0000-0000-000059060000}"/>
    <cellStyle name="Normal 10 2 3 2 2 3 3 2" xfId="5310" xr:uid="{00000000-0005-0000-0000-00005A060000}"/>
    <cellStyle name="Normal 10 2 3 2 2 3 4" xfId="5311" xr:uid="{00000000-0005-0000-0000-00005B060000}"/>
    <cellStyle name="Normal 10 2 3 2 2 4" xfId="2101" xr:uid="{00000000-0005-0000-0000-00005C060000}"/>
    <cellStyle name="Normal 10 2 3 2 2 4 2" xfId="3051" xr:uid="{00000000-0005-0000-0000-00005D060000}"/>
    <cellStyle name="Normal 10 2 3 2 2 4 2 2" xfId="5312" xr:uid="{00000000-0005-0000-0000-00005E060000}"/>
    <cellStyle name="Normal 10 2 3 2 2 4 3" xfId="5313" xr:uid="{00000000-0005-0000-0000-00005F060000}"/>
    <cellStyle name="Normal 10 2 3 2 2 5" xfId="3052" xr:uid="{00000000-0005-0000-0000-000060060000}"/>
    <cellStyle name="Normal 10 2 3 2 2 5 2" xfId="5314" xr:uid="{00000000-0005-0000-0000-000061060000}"/>
    <cellStyle name="Normal 10 2 3 2 2 6" xfId="3053" xr:uid="{00000000-0005-0000-0000-000062060000}"/>
    <cellStyle name="Normal 10 2 3 2 2 6 2" xfId="5315" xr:uid="{00000000-0005-0000-0000-000063060000}"/>
    <cellStyle name="Normal 10 2 3 2 2 7" xfId="5316" xr:uid="{00000000-0005-0000-0000-000064060000}"/>
    <cellStyle name="Normal 10 2 3 2 3" xfId="1022" xr:uid="{00000000-0005-0000-0000-000065060000}"/>
    <cellStyle name="Normal 10 2 3 2 3 2" xfId="1521" xr:uid="{00000000-0005-0000-0000-000066060000}"/>
    <cellStyle name="Normal 10 2 3 2 3 2 2" xfId="2636" xr:uid="{00000000-0005-0000-0000-000067060000}"/>
    <cellStyle name="Normal 10 2 3 2 3 2 2 2" xfId="3054" xr:uid="{00000000-0005-0000-0000-000068060000}"/>
    <cellStyle name="Normal 10 2 3 2 3 2 2 2 2" xfId="5317" xr:uid="{00000000-0005-0000-0000-000069060000}"/>
    <cellStyle name="Normal 10 2 3 2 3 2 2 3" xfId="5318" xr:uid="{00000000-0005-0000-0000-00006A060000}"/>
    <cellStyle name="Normal 10 2 3 2 3 2 3" xfId="3055" xr:uid="{00000000-0005-0000-0000-00006B060000}"/>
    <cellStyle name="Normal 10 2 3 2 3 2 3 2" xfId="5319" xr:uid="{00000000-0005-0000-0000-00006C060000}"/>
    <cellStyle name="Normal 10 2 3 2 3 2 4" xfId="5320" xr:uid="{00000000-0005-0000-0000-00006D060000}"/>
    <cellStyle name="Normal 10 2 3 2 3 3" xfId="2209" xr:uid="{00000000-0005-0000-0000-00006E060000}"/>
    <cellStyle name="Normal 10 2 3 2 3 3 2" xfId="3056" xr:uid="{00000000-0005-0000-0000-00006F060000}"/>
    <cellStyle name="Normal 10 2 3 2 3 3 2 2" xfId="5321" xr:uid="{00000000-0005-0000-0000-000070060000}"/>
    <cellStyle name="Normal 10 2 3 2 3 3 3" xfId="5322" xr:uid="{00000000-0005-0000-0000-000071060000}"/>
    <cellStyle name="Normal 10 2 3 2 3 4" xfId="3057" xr:uid="{00000000-0005-0000-0000-000072060000}"/>
    <cellStyle name="Normal 10 2 3 2 3 4 2" xfId="5323" xr:uid="{00000000-0005-0000-0000-000073060000}"/>
    <cellStyle name="Normal 10 2 3 2 3 5" xfId="5324" xr:uid="{00000000-0005-0000-0000-000074060000}"/>
    <cellStyle name="Normal 10 2 3 2 4" xfId="1307" xr:uid="{00000000-0005-0000-0000-000075060000}"/>
    <cellStyle name="Normal 10 2 3 2 4 2" xfId="2422" xr:uid="{00000000-0005-0000-0000-000076060000}"/>
    <cellStyle name="Normal 10 2 3 2 4 2 2" xfId="3058" xr:uid="{00000000-0005-0000-0000-000077060000}"/>
    <cellStyle name="Normal 10 2 3 2 4 2 2 2" xfId="5325" xr:uid="{00000000-0005-0000-0000-000078060000}"/>
    <cellStyle name="Normal 10 2 3 2 4 2 3" xfId="5326" xr:uid="{00000000-0005-0000-0000-000079060000}"/>
    <cellStyle name="Normal 10 2 3 2 4 3" xfId="3059" xr:uid="{00000000-0005-0000-0000-00007A060000}"/>
    <cellStyle name="Normal 10 2 3 2 4 3 2" xfId="5327" xr:uid="{00000000-0005-0000-0000-00007B060000}"/>
    <cellStyle name="Normal 10 2 3 2 4 4" xfId="5328" xr:uid="{00000000-0005-0000-0000-00007C060000}"/>
    <cellStyle name="Normal 10 2 3 2 5" xfId="1840" xr:uid="{00000000-0005-0000-0000-00007D060000}"/>
    <cellStyle name="Normal 10 2 3 2 5 2" xfId="2866" xr:uid="{00000000-0005-0000-0000-00007E060000}"/>
    <cellStyle name="Normal 10 2 3 2 5 2 2" xfId="3060" xr:uid="{00000000-0005-0000-0000-00007F060000}"/>
    <cellStyle name="Normal 10 2 3 2 5 2 2 2" xfId="5329" xr:uid="{00000000-0005-0000-0000-000080060000}"/>
    <cellStyle name="Normal 10 2 3 2 5 2 3" xfId="5330" xr:uid="{00000000-0005-0000-0000-000081060000}"/>
    <cellStyle name="Normal 10 2 3 2 5 3" xfId="3061" xr:uid="{00000000-0005-0000-0000-000082060000}"/>
    <cellStyle name="Normal 10 2 3 2 5 3 2" xfId="5331" xr:uid="{00000000-0005-0000-0000-000083060000}"/>
    <cellStyle name="Normal 10 2 3 2 5 4" xfId="5332" xr:uid="{00000000-0005-0000-0000-000084060000}"/>
    <cellStyle name="Normal 10 2 3 2 6" xfId="1995" xr:uid="{00000000-0005-0000-0000-000085060000}"/>
    <cellStyle name="Normal 10 2 3 2 6 2" xfId="3062" xr:uid="{00000000-0005-0000-0000-000086060000}"/>
    <cellStyle name="Normal 10 2 3 2 6 2 2" xfId="5333" xr:uid="{00000000-0005-0000-0000-000087060000}"/>
    <cellStyle name="Normal 10 2 3 2 6 3" xfId="5334" xr:uid="{00000000-0005-0000-0000-000088060000}"/>
    <cellStyle name="Normal 10 2 3 2 7" xfId="3063" xr:uid="{00000000-0005-0000-0000-000089060000}"/>
    <cellStyle name="Normal 10 2 3 2 7 2" xfId="5335" xr:uid="{00000000-0005-0000-0000-00008A060000}"/>
    <cellStyle name="Normal 10 2 3 2 8" xfId="3064" xr:uid="{00000000-0005-0000-0000-00008B060000}"/>
    <cellStyle name="Normal 10 2 3 2 8 2" xfId="5336" xr:uid="{00000000-0005-0000-0000-00008C060000}"/>
    <cellStyle name="Normal 10 2 3 2 9" xfId="5337" xr:uid="{00000000-0005-0000-0000-00008D060000}"/>
    <cellStyle name="Normal 10 2 3 3" xfId="852" xr:uid="{00000000-0005-0000-0000-00008E060000}"/>
    <cellStyle name="Normal 10 2 3 3 2" xfId="1111" xr:uid="{00000000-0005-0000-0000-00008F060000}"/>
    <cellStyle name="Normal 10 2 3 3 2 2" xfId="1610" xr:uid="{00000000-0005-0000-0000-000090060000}"/>
    <cellStyle name="Normal 10 2 3 3 2 2 2" xfId="2725" xr:uid="{00000000-0005-0000-0000-000091060000}"/>
    <cellStyle name="Normal 10 2 3 3 2 2 2 2" xfId="3065" xr:uid="{00000000-0005-0000-0000-000092060000}"/>
    <cellStyle name="Normal 10 2 3 3 2 2 2 2 2" xfId="5338" xr:uid="{00000000-0005-0000-0000-000093060000}"/>
    <cellStyle name="Normal 10 2 3 3 2 2 2 3" xfId="5339" xr:uid="{00000000-0005-0000-0000-000094060000}"/>
    <cellStyle name="Normal 10 2 3 3 2 2 3" xfId="3066" xr:uid="{00000000-0005-0000-0000-000095060000}"/>
    <cellStyle name="Normal 10 2 3 3 2 2 3 2" xfId="5340" xr:uid="{00000000-0005-0000-0000-000096060000}"/>
    <cellStyle name="Normal 10 2 3 3 2 2 4" xfId="5341" xr:uid="{00000000-0005-0000-0000-000097060000}"/>
    <cellStyle name="Normal 10 2 3 3 2 3" xfId="2298" xr:uid="{00000000-0005-0000-0000-000098060000}"/>
    <cellStyle name="Normal 10 2 3 3 2 3 2" xfId="3067" xr:uid="{00000000-0005-0000-0000-000099060000}"/>
    <cellStyle name="Normal 10 2 3 3 2 3 2 2" xfId="5342" xr:uid="{00000000-0005-0000-0000-00009A060000}"/>
    <cellStyle name="Normal 10 2 3 3 2 3 3" xfId="5343" xr:uid="{00000000-0005-0000-0000-00009B060000}"/>
    <cellStyle name="Normal 10 2 3 3 2 4" xfId="3068" xr:uid="{00000000-0005-0000-0000-00009C060000}"/>
    <cellStyle name="Normal 10 2 3 3 2 4 2" xfId="5344" xr:uid="{00000000-0005-0000-0000-00009D060000}"/>
    <cellStyle name="Normal 10 2 3 3 2 5" xfId="5345" xr:uid="{00000000-0005-0000-0000-00009E060000}"/>
    <cellStyle name="Normal 10 2 3 3 3" xfId="1396" xr:uid="{00000000-0005-0000-0000-00009F060000}"/>
    <cellStyle name="Normal 10 2 3 3 3 2" xfId="2511" xr:uid="{00000000-0005-0000-0000-0000A0060000}"/>
    <cellStyle name="Normal 10 2 3 3 3 2 2" xfId="3069" xr:uid="{00000000-0005-0000-0000-0000A1060000}"/>
    <cellStyle name="Normal 10 2 3 3 3 2 2 2" xfId="5346" xr:uid="{00000000-0005-0000-0000-0000A2060000}"/>
    <cellStyle name="Normal 10 2 3 3 3 2 3" xfId="5347" xr:uid="{00000000-0005-0000-0000-0000A3060000}"/>
    <cellStyle name="Normal 10 2 3 3 3 3" xfId="3070" xr:uid="{00000000-0005-0000-0000-0000A4060000}"/>
    <cellStyle name="Normal 10 2 3 3 3 3 2" xfId="5348" xr:uid="{00000000-0005-0000-0000-0000A5060000}"/>
    <cellStyle name="Normal 10 2 3 3 3 4" xfId="5349" xr:uid="{00000000-0005-0000-0000-0000A6060000}"/>
    <cellStyle name="Normal 10 2 3 3 4" xfId="2084" xr:uid="{00000000-0005-0000-0000-0000A7060000}"/>
    <cellStyle name="Normal 10 2 3 3 4 2" xfId="3071" xr:uid="{00000000-0005-0000-0000-0000A8060000}"/>
    <cellStyle name="Normal 10 2 3 3 4 2 2" xfId="5350" xr:uid="{00000000-0005-0000-0000-0000A9060000}"/>
    <cellStyle name="Normal 10 2 3 3 4 3" xfId="5351" xr:uid="{00000000-0005-0000-0000-0000AA060000}"/>
    <cellStyle name="Normal 10 2 3 3 5" xfId="3072" xr:uid="{00000000-0005-0000-0000-0000AB060000}"/>
    <cellStyle name="Normal 10 2 3 3 5 2" xfId="5352" xr:uid="{00000000-0005-0000-0000-0000AC060000}"/>
    <cellStyle name="Normal 10 2 3 3 6" xfId="3073" xr:uid="{00000000-0005-0000-0000-0000AD060000}"/>
    <cellStyle name="Normal 10 2 3 3 6 2" xfId="5353" xr:uid="{00000000-0005-0000-0000-0000AE060000}"/>
    <cellStyle name="Normal 10 2 3 3 7" xfId="5354" xr:uid="{00000000-0005-0000-0000-0000AF060000}"/>
    <cellStyle name="Normal 10 2 3 4" xfId="1005" xr:uid="{00000000-0005-0000-0000-0000B0060000}"/>
    <cellStyle name="Normal 10 2 3 4 2" xfId="1504" xr:uid="{00000000-0005-0000-0000-0000B1060000}"/>
    <cellStyle name="Normal 10 2 3 4 2 2" xfId="2619" xr:uid="{00000000-0005-0000-0000-0000B2060000}"/>
    <cellStyle name="Normal 10 2 3 4 2 2 2" xfId="3074" xr:uid="{00000000-0005-0000-0000-0000B3060000}"/>
    <cellStyle name="Normal 10 2 3 4 2 2 2 2" xfId="5355" xr:uid="{00000000-0005-0000-0000-0000B4060000}"/>
    <cellStyle name="Normal 10 2 3 4 2 2 3" xfId="5356" xr:uid="{00000000-0005-0000-0000-0000B5060000}"/>
    <cellStyle name="Normal 10 2 3 4 2 3" xfId="3075" xr:uid="{00000000-0005-0000-0000-0000B6060000}"/>
    <cellStyle name="Normal 10 2 3 4 2 3 2" xfId="5357" xr:uid="{00000000-0005-0000-0000-0000B7060000}"/>
    <cellStyle name="Normal 10 2 3 4 2 4" xfId="5358" xr:uid="{00000000-0005-0000-0000-0000B8060000}"/>
    <cellStyle name="Normal 10 2 3 4 3" xfId="2192" xr:uid="{00000000-0005-0000-0000-0000B9060000}"/>
    <cellStyle name="Normal 10 2 3 4 3 2" xfId="3076" xr:uid="{00000000-0005-0000-0000-0000BA060000}"/>
    <cellStyle name="Normal 10 2 3 4 3 2 2" xfId="5359" xr:uid="{00000000-0005-0000-0000-0000BB060000}"/>
    <cellStyle name="Normal 10 2 3 4 3 3" xfId="5360" xr:uid="{00000000-0005-0000-0000-0000BC060000}"/>
    <cellStyle name="Normal 10 2 3 4 4" xfId="3077" xr:uid="{00000000-0005-0000-0000-0000BD060000}"/>
    <cellStyle name="Normal 10 2 3 4 4 2" xfId="5361" xr:uid="{00000000-0005-0000-0000-0000BE060000}"/>
    <cellStyle name="Normal 10 2 3 4 5" xfId="5362" xr:uid="{00000000-0005-0000-0000-0000BF060000}"/>
    <cellStyle name="Normal 10 2 3 5" xfId="1290" xr:uid="{00000000-0005-0000-0000-0000C0060000}"/>
    <cellStyle name="Normal 10 2 3 5 2" xfId="2405" xr:uid="{00000000-0005-0000-0000-0000C1060000}"/>
    <cellStyle name="Normal 10 2 3 5 2 2" xfId="3078" xr:uid="{00000000-0005-0000-0000-0000C2060000}"/>
    <cellStyle name="Normal 10 2 3 5 2 2 2" xfId="5363" xr:uid="{00000000-0005-0000-0000-0000C3060000}"/>
    <cellStyle name="Normal 10 2 3 5 2 3" xfId="5364" xr:uid="{00000000-0005-0000-0000-0000C4060000}"/>
    <cellStyle name="Normal 10 2 3 5 3" xfId="3079" xr:uid="{00000000-0005-0000-0000-0000C5060000}"/>
    <cellStyle name="Normal 10 2 3 5 3 2" xfId="5365" xr:uid="{00000000-0005-0000-0000-0000C6060000}"/>
    <cellStyle name="Normal 10 2 3 5 4" xfId="5366" xr:uid="{00000000-0005-0000-0000-0000C7060000}"/>
    <cellStyle name="Normal 10 2 3 6" xfId="1800" xr:uid="{00000000-0005-0000-0000-0000C8060000}"/>
    <cellStyle name="Normal 10 2 3 6 2" xfId="2826" xr:uid="{00000000-0005-0000-0000-0000C9060000}"/>
    <cellStyle name="Normal 10 2 3 6 2 2" xfId="3080" xr:uid="{00000000-0005-0000-0000-0000CA060000}"/>
    <cellStyle name="Normal 10 2 3 6 2 2 2" xfId="5367" xr:uid="{00000000-0005-0000-0000-0000CB060000}"/>
    <cellStyle name="Normal 10 2 3 6 2 3" xfId="5368" xr:uid="{00000000-0005-0000-0000-0000CC060000}"/>
    <cellStyle name="Normal 10 2 3 6 3" xfId="3081" xr:uid="{00000000-0005-0000-0000-0000CD060000}"/>
    <cellStyle name="Normal 10 2 3 6 3 2" xfId="5369" xr:uid="{00000000-0005-0000-0000-0000CE060000}"/>
    <cellStyle name="Normal 10 2 3 6 4" xfId="5370" xr:uid="{00000000-0005-0000-0000-0000CF060000}"/>
    <cellStyle name="Normal 10 2 3 7" xfId="1978" xr:uid="{00000000-0005-0000-0000-0000D0060000}"/>
    <cellStyle name="Normal 10 2 3 7 2" xfId="3082" xr:uid="{00000000-0005-0000-0000-0000D1060000}"/>
    <cellStyle name="Normal 10 2 3 7 2 2" xfId="5371" xr:uid="{00000000-0005-0000-0000-0000D2060000}"/>
    <cellStyle name="Normal 10 2 3 7 3" xfId="5372" xr:uid="{00000000-0005-0000-0000-0000D3060000}"/>
    <cellStyle name="Normal 10 2 3 8" xfId="3083" xr:uid="{00000000-0005-0000-0000-0000D4060000}"/>
    <cellStyle name="Normal 10 2 3 8 2" xfId="5373" xr:uid="{00000000-0005-0000-0000-0000D5060000}"/>
    <cellStyle name="Normal 10 2 3 9" xfId="3084" xr:uid="{00000000-0005-0000-0000-0000D6060000}"/>
    <cellStyle name="Normal 10 2 3 9 2" xfId="5374" xr:uid="{00000000-0005-0000-0000-0000D7060000}"/>
    <cellStyle name="Normal 10 2 4" xfId="669" xr:uid="{00000000-0005-0000-0000-0000D8060000}"/>
    <cellStyle name="Normal 10 2 4 2" xfId="870" xr:uid="{00000000-0005-0000-0000-0000D9060000}"/>
    <cellStyle name="Normal 10 2 4 2 2" xfId="1129" xr:uid="{00000000-0005-0000-0000-0000DA060000}"/>
    <cellStyle name="Normal 10 2 4 2 2 2" xfId="1628" xr:uid="{00000000-0005-0000-0000-0000DB060000}"/>
    <cellStyle name="Normal 10 2 4 2 2 2 2" xfId="2743" xr:uid="{00000000-0005-0000-0000-0000DC060000}"/>
    <cellStyle name="Normal 10 2 4 2 2 2 2 2" xfId="3085" xr:uid="{00000000-0005-0000-0000-0000DD060000}"/>
    <cellStyle name="Normal 10 2 4 2 2 2 2 2 2" xfId="5375" xr:uid="{00000000-0005-0000-0000-0000DE060000}"/>
    <cellStyle name="Normal 10 2 4 2 2 2 2 3" xfId="5376" xr:uid="{00000000-0005-0000-0000-0000DF060000}"/>
    <cellStyle name="Normal 10 2 4 2 2 2 3" xfId="3086" xr:uid="{00000000-0005-0000-0000-0000E0060000}"/>
    <cellStyle name="Normal 10 2 4 2 2 2 3 2" xfId="5377" xr:uid="{00000000-0005-0000-0000-0000E1060000}"/>
    <cellStyle name="Normal 10 2 4 2 2 2 4" xfId="5378" xr:uid="{00000000-0005-0000-0000-0000E2060000}"/>
    <cellStyle name="Normal 10 2 4 2 2 3" xfId="2316" xr:uid="{00000000-0005-0000-0000-0000E3060000}"/>
    <cellStyle name="Normal 10 2 4 2 2 3 2" xfId="3087" xr:uid="{00000000-0005-0000-0000-0000E4060000}"/>
    <cellStyle name="Normal 10 2 4 2 2 3 2 2" xfId="5379" xr:uid="{00000000-0005-0000-0000-0000E5060000}"/>
    <cellStyle name="Normal 10 2 4 2 2 3 3" xfId="5380" xr:uid="{00000000-0005-0000-0000-0000E6060000}"/>
    <cellStyle name="Normal 10 2 4 2 2 4" xfId="3088" xr:uid="{00000000-0005-0000-0000-0000E7060000}"/>
    <cellStyle name="Normal 10 2 4 2 2 4 2" xfId="5381" xr:uid="{00000000-0005-0000-0000-0000E8060000}"/>
    <cellStyle name="Normal 10 2 4 2 2 5" xfId="5382" xr:uid="{00000000-0005-0000-0000-0000E9060000}"/>
    <cellStyle name="Normal 10 2 4 2 3" xfId="1414" xr:uid="{00000000-0005-0000-0000-0000EA060000}"/>
    <cellStyle name="Normal 10 2 4 2 3 2" xfId="2529" xr:uid="{00000000-0005-0000-0000-0000EB060000}"/>
    <cellStyle name="Normal 10 2 4 2 3 2 2" xfId="3089" xr:uid="{00000000-0005-0000-0000-0000EC060000}"/>
    <cellStyle name="Normal 10 2 4 2 3 2 2 2" xfId="5383" xr:uid="{00000000-0005-0000-0000-0000ED060000}"/>
    <cellStyle name="Normal 10 2 4 2 3 2 3" xfId="5384" xr:uid="{00000000-0005-0000-0000-0000EE060000}"/>
    <cellStyle name="Normal 10 2 4 2 3 3" xfId="3090" xr:uid="{00000000-0005-0000-0000-0000EF060000}"/>
    <cellStyle name="Normal 10 2 4 2 3 3 2" xfId="5385" xr:uid="{00000000-0005-0000-0000-0000F0060000}"/>
    <cellStyle name="Normal 10 2 4 2 3 4" xfId="5386" xr:uid="{00000000-0005-0000-0000-0000F1060000}"/>
    <cellStyle name="Normal 10 2 4 2 4" xfId="2102" xr:uid="{00000000-0005-0000-0000-0000F2060000}"/>
    <cellStyle name="Normal 10 2 4 2 4 2" xfId="3091" xr:uid="{00000000-0005-0000-0000-0000F3060000}"/>
    <cellStyle name="Normal 10 2 4 2 4 2 2" xfId="5387" xr:uid="{00000000-0005-0000-0000-0000F4060000}"/>
    <cellStyle name="Normal 10 2 4 2 4 3" xfId="5388" xr:uid="{00000000-0005-0000-0000-0000F5060000}"/>
    <cellStyle name="Normal 10 2 4 2 5" xfId="3092" xr:uid="{00000000-0005-0000-0000-0000F6060000}"/>
    <cellStyle name="Normal 10 2 4 2 5 2" xfId="5389" xr:uid="{00000000-0005-0000-0000-0000F7060000}"/>
    <cellStyle name="Normal 10 2 4 2 6" xfId="3093" xr:uid="{00000000-0005-0000-0000-0000F8060000}"/>
    <cellStyle name="Normal 10 2 4 2 6 2" xfId="5390" xr:uid="{00000000-0005-0000-0000-0000F9060000}"/>
    <cellStyle name="Normal 10 2 4 2 7" xfId="5391" xr:uid="{00000000-0005-0000-0000-0000FA060000}"/>
    <cellStyle name="Normal 10 2 4 3" xfId="1023" xr:uid="{00000000-0005-0000-0000-0000FB060000}"/>
    <cellStyle name="Normal 10 2 4 3 2" xfId="1522" xr:uid="{00000000-0005-0000-0000-0000FC060000}"/>
    <cellStyle name="Normal 10 2 4 3 2 2" xfId="2637" xr:uid="{00000000-0005-0000-0000-0000FD060000}"/>
    <cellStyle name="Normal 10 2 4 3 2 2 2" xfId="3094" xr:uid="{00000000-0005-0000-0000-0000FE060000}"/>
    <cellStyle name="Normal 10 2 4 3 2 2 2 2" xfId="5392" xr:uid="{00000000-0005-0000-0000-0000FF060000}"/>
    <cellStyle name="Normal 10 2 4 3 2 2 3" xfId="5393" xr:uid="{00000000-0005-0000-0000-000000070000}"/>
    <cellStyle name="Normal 10 2 4 3 2 3" xfId="3095" xr:uid="{00000000-0005-0000-0000-000001070000}"/>
    <cellStyle name="Normal 10 2 4 3 2 3 2" xfId="5394" xr:uid="{00000000-0005-0000-0000-000002070000}"/>
    <cellStyle name="Normal 10 2 4 3 2 4" xfId="5395" xr:uid="{00000000-0005-0000-0000-000003070000}"/>
    <cellStyle name="Normal 10 2 4 3 3" xfId="2210" xr:uid="{00000000-0005-0000-0000-000004070000}"/>
    <cellStyle name="Normal 10 2 4 3 3 2" xfId="3096" xr:uid="{00000000-0005-0000-0000-000005070000}"/>
    <cellStyle name="Normal 10 2 4 3 3 2 2" xfId="5396" xr:uid="{00000000-0005-0000-0000-000006070000}"/>
    <cellStyle name="Normal 10 2 4 3 3 3" xfId="5397" xr:uid="{00000000-0005-0000-0000-000007070000}"/>
    <cellStyle name="Normal 10 2 4 3 4" xfId="3097" xr:uid="{00000000-0005-0000-0000-000008070000}"/>
    <cellStyle name="Normal 10 2 4 3 4 2" xfId="5398" xr:uid="{00000000-0005-0000-0000-000009070000}"/>
    <cellStyle name="Normal 10 2 4 3 5" xfId="5399" xr:uid="{00000000-0005-0000-0000-00000A070000}"/>
    <cellStyle name="Normal 10 2 4 4" xfId="1308" xr:uid="{00000000-0005-0000-0000-00000B070000}"/>
    <cellStyle name="Normal 10 2 4 4 2" xfId="2423" xr:uid="{00000000-0005-0000-0000-00000C070000}"/>
    <cellStyle name="Normal 10 2 4 4 2 2" xfId="3098" xr:uid="{00000000-0005-0000-0000-00000D070000}"/>
    <cellStyle name="Normal 10 2 4 4 2 2 2" xfId="5400" xr:uid="{00000000-0005-0000-0000-00000E070000}"/>
    <cellStyle name="Normal 10 2 4 4 2 3" xfId="5401" xr:uid="{00000000-0005-0000-0000-00000F070000}"/>
    <cellStyle name="Normal 10 2 4 4 3" xfId="3099" xr:uid="{00000000-0005-0000-0000-000010070000}"/>
    <cellStyle name="Normal 10 2 4 4 3 2" xfId="5402" xr:uid="{00000000-0005-0000-0000-000011070000}"/>
    <cellStyle name="Normal 10 2 4 4 4" xfId="5403" xr:uid="{00000000-0005-0000-0000-000012070000}"/>
    <cellStyle name="Normal 10 2 4 5" xfId="1820" xr:uid="{00000000-0005-0000-0000-000013070000}"/>
    <cellStyle name="Normal 10 2 4 5 2" xfId="2846" xr:uid="{00000000-0005-0000-0000-000014070000}"/>
    <cellStyle name="Normal 10 2 4 5 2 2" xfId="3100" xr:uid="{00000000-0005-0000-0000-000015070000}"/>
    <cellStyle name="Normal 10 2 4 5 2 2 2" xfId="5404" xr:uid="{00000000-0005-0000-0000-000016070000}"/>
    <cellStyle name="Normal 10 2 4 5 2 3" xfId="5405" xr:uid="{00000000-0005-0000-0000-000017070000}"/>
    <cellStyle name="Normal 10 2 4 5 3" xfId="3101" xr:uid="{00000000-0005-0000-0000-000018070000}"/>
    <cellStyle name="Normal 10 2 4 5 3 2" xfId="5406" xr:uid="{00000000-0005-0000-0000-000019070000}"/>
    <cellStyle name="Normal 10 2 4 5 4" xfId="5407" xr:uid="{00000000-0005-0000-0000-00001A070000}"/>
    <cellStyle name="Normal 10 2 4 6" xfId="1996" xr:uid="{00000000-0005-0000-0000-00001B070000}"/>
    <cellStyle name="Normal 10 2 4 6 2" xfId="3102" xr:uid="{00000000-0005-0000-0000-00001C070000}"/>
    <cellStyle name="Normal 10 2 4 6 2 2" xfId="5408" xr:uid="{00000000-0005-0000-0000-00001D070000}"/>
    <cellStyle name="Normal 10 2 4 6 3" xfId="5409" xr:uid="{00000000-0005-0000-0000-00001E070000}"/>
    <cellStyle name="Normal 10 2 4 7" xfId="3103" xr:uid="{00000000-0005-0000-0000-00001F070000}"/>
    <cellStyle name="Normal 10 2 4 7 2" xfId="5410" xr:uid="{00000000-0005-0000-0000-000020070000}"/>
    <cellStyle name="Normal 10 2 4 8" xfId="3104" xr:uid="{00000000-0005-0000-0000-000021070000}"/>
    <cellStyle name="Normal 10 2 4 8 2" xfId="5411" xr:uid="{00000000-0005-0000-0000-000022070000}"/>
    <cellStyle name="Normal 10 2 4 9" xfId="5412" xr:uid="{00000000-0005-0000-0000-000023070000}"/>
    <cellStyle name="Normal 10 2 5" xfId="670" xr:uid="{00000000-0005-0000-0000-000024070000}"/>
    <cellStyle name="Normal 10 2 5 2" xfId="871" xr:uid="{00000000-0005-0000-0000-000025070000}"/>
    <cellStyle name="Normal 10 2 5 2 2" xfId="1130" xr:uid="{00000000-0005-0000-0000-000026070000}"/>
    <cellStyle name="Normal 10 2 5 2 2 2" xfId="1629" xr:uid="{00000000-0005-0000-0000-000027070000}"/>
    <cellStyle name="Normal 10 2 5 2 2 2 2" xfId="2744" xr:uid="{00000000-0005-0000-0000-000028070000}"/>
    <cellStyle name="Normal 10 2 5 2 2 2 2 2" xfId="3105" xr:uid="{00000000-0005-0000-0000-000029070000}"/>
    <cellStyle name="Normal 10 2 5 2 2 2 2 2 2" xfId="5413" xr:uid="{00000000-0005-0000-0000-00002A070000}"/>
    <cellStyle name="Normal 10 2 5 2 2 2 2 3" xfId="5414" xr:uid="{00000000-0005-0000-0000-00002B070000}"/>
    <cellStyle name="Normal 10 2 5 2 2 2 3" xfId="3106" xr:uid="{00000000-0005-0000-0000-00002C070000}"/>
    <cellStyle name="Normal 10 2 5 2 2 2 3 2" xfId="5415" xr:uid="{00000000-0005-0000-0000-00002D070000}"/>
    <cellStyle name="Normal 10 2 5 2 2 2 4" xfId="5416" xr:uid="{00000000-0005-0000-0000-00002E070000}"/>
    <cellStyle name="Normal 10 2 5 2 2 3" xfId="2317" xr:uid="{00000000-0005-0000-0000-00002F070000}"/>
    <cellStyle name="Normal 10 2 5 2 2 3 2" xfId="3107" xr:uid="{00000000-0005-0000-0000-000030070000}"/>
    <cellStyle name="Normal 10 2 5 2 2 3 2 2" xfId="5417" xr:uid="{00000000-0005-0000-0000-000031070000}"/>
    <cellStyle name="Normal 10 2 5 2 2 3 3" xfId="5418" xr:uid="{00000000-0005-0000-0000-000032070000}"/>
    <cellStyle name="Normal 10 2 5 2 2 4" xfId="3108" xr:uid="{00000000-0005-0000-0000-000033070000}"/>
    <cellStyle name="Normal 10 2 5 2 2 4 2" xfId="5419" xr:uid="{00000000-0005-0000-0000-000034070000}"/>
    <cellStyle name="Normal 10 2 5 2 2 5" xfId="5420" xr:uid="{00000000-0005-0000-0000-000035070000}"/>
    <cellStyle name="Normal 10 2 5 2 3" xfId="1415" xr:uid="{00000000-0005-0000-0000-000036070000}"/>
    <cellStyle name="Normal 10 2 5 2 3 2" xfId="2530" xr:uid="{00000000-0005-0000-0000-000037070000}"/>
    <cellStyle name="Normal 10 2 5 2 3 2 2" xfId="3109" xr:uid="{00000000-0005-0000-0000-000038070000}"/>
    <cellStyle name="Normal 10 2 5 2 3 2 2 2" xfId="5421" xr:uid="{00000000-0005-0000-0000-000039070000}"/>
    <cellStyle name="Normal 10 2 5 2 3 2 3" xfId="5422" xr:uid="{00000000-0005-0000-0000-00003A070000}"/>
    <cellStyle name="Normal 10 2 5 2 3 3" xfId="3110" xr:uid="{00000000-0005-0000-0000-00003B070000}"/>
    <cellStyle name="Normal 10 2 5 2 3 3 2" xfId="5423" xr:uid="{00000000-0005-0000-0000-00003C070000}"/>
    <cellStyle name="Normal 10 2 5 2 3 4" xfId="5424" xr:uid="{00000000-0005-0000-0000-00003D070000}"/>
    <cellStyle name="Normal 10 2 5 2 4" xfId="2103" xr:uid="{00000000-0005-0000-0000-00003E070000}"/>
    <cellStyle name="Normal 10 2 5 2 4 2" xfId="3111" xr:uid="{00000000-0005-0000-0000-00003F070000}"/>
    <cellStyle name="Normal 10 2 5 2 4 2 2" xfId="5425" xr:uid="{00000000-0005-0000-0000-000040070000}"/>
    <cellStyle name="Normal 10 2 5 2 4 3" xfId="5426" xr:uid="{00000000-0005-0000-0000-000041070000}"/>
    <cellStyle name="Normal 10 2 5 2 5" xfId="3112" xr:uid="{00000000-0005-0000-0000-000042070000}"/>
    <cellStyle name="Normal 10 2 5 2 5 2" xfId="5427" xr:uid="{00000000-0005-0000-0000-000043070000}"/>
    <cellStyle name="Normal 10 2 5 2 6" xfId="3113" xr:uid="{00000000-0005-0000-0000-000044070000}"/>
    <cellStyle name="Normal 10 2 5 2 6 2" xfId="5428" xr:uid="{00000000-0005-0000-0000-000045070000}"/>
    <cellStyle name="Normal 10 2 5 2 7" xfId="5429" xr:uid="{00000000-0005-0000-0000-000046070000}"/>
    <cellStyle name="Normal 10 2 5 3" xfId="1024" xr:uid="{00000000-0005-0000-0000-000047070000}"/>
    <cellStyle name="Normal 10 2 5 3 2" xfId="1523" xr:uid="{00000000-0005-0000-0000-000048070000}"/>
    <cellStyle name="Normal 10 2 5 3 2 2" xfId="2638" xr:uid="{00000000-0005-0000-0000-000049070000}"/>
    <cellStyle name="Normal 10 2 5 3 2 2 2" xfId="3114" xr:uid="{00000000-0005-0000-0000-00004A070000}"/>
    <cellStyle name="Normal 10 2 5 3 2 2 2 2" xfId="5430" xr:uid="{00000000-0005-0000-0000-00004B070000}"/>
    <cellStyle name="Normal 10 2 5 3 2 2 3" xfId="5431" xr:uid="{00000000-0005-0000-0000-00004C070000}"/>
    <cellStyle name="Normal 10 2 5 3 2 3" xfId="3115" xr:uid="{00000000-0005-0000-0000-00004D070000}"/>
    <cellStyle name="Normal 10 2 5 3 2 3 2" xfId="5432" xr:uid="{00000000-0005-0000-0000-00004E070000}"/>
    <cellStyle name="Normal 10 2 5 3 2 4" xfId="5433" xr:uid="{00000000-0005-0000-0000-00004F070000}"/>
    <cellStyle name="Normal 10 2 5 3 3" xfId="2211" xr:uid="{00000000-0005-0000-0000-000050070000}"/>
    <cellStyle name="Normal 10 2 5 3 3 2" xfId="3116" xr:uid="{00000000-0005-0000-0000-000051070000}"/>
    <cellStyle name="Normal 10 2 5 3 3 2 2" xfId="5434" xr:uid="{00000000-0005-0000-0000-000052070000}"/>
    <cellStyle name="Normal 10 2 5 3 3 3" xfId="5435" xr:uid="{00000000-0005-0000-0000-000053070000}"/>
    <cellStyle name="Normal 10 2 5 3 4" xfId="3117" xr:uid="{00000000-0005-0000-0000-000054070000}"/>
    <cellStyle name="Normal 10 2 5 3 4 2" xfId="5436" xr:uid="{00000000-0005-0000-0000-000055070000}"/>
    <cellStyle name="Normal 10 2 5 3 5" xfId="5437" xr:uid="{00000000-0005-0000-0000-000056070000}"/>
    <cellStyle name="Normal 10 2 5 4" xfId="1309" xr:uid="{00000000-0005-0000-0000-000057070000}"/>
    <cellStyle name="Normal 10 2 5 4 2" xfId="2424" xr:uid="{00000000-0005-0000-0000-000058070000}"/>
    <cellStyle name="Normal 10 2 5 4 2 2" xfId="3118" xr:uid="{00000000-0005-0000-0000-000059070000}"/>
    <cellStyle name="Normal 10 2 5 4 2 2 2" xfId="5438" xr:uid="{00000000-0005-0000-0000-00005A070000}"/>
    <cellStyle name="Normal 10 2 5 4 2 3" xfId="5439" xr:uid="{00000000-0005-0000-0000-00005B070000}"/>
    <cellStyle name="Normal 10 2 5 4 3" xfId="3119" xr:uid="{00000000-0005-0000-0000-00005C070000}"/>
    <cellStyle name="Normal 10 2 5 4 3 2" xfId="5440" xr:uid="{00000000-0005-0000-0000-00005D070000}"/>
    <cellStyle name="Normal 10 2 5 4 4" xfId="5441" xr:uid="{00000000-0005-0000-0000-00005E070000}"/>
    <cellStyle name="Normal 10 2 5 5" xfId="1870" xr:uid="{00000000-0005-0000-0000-00005F070000}"/>
    <cellStyle name="Normal 10 2 5 5 2" xfId="2892" xr:uid="{00000000-0005-0000-0000-000060070000}"/>
    <cellStyle name="Normal 10 2 5 5 2 2" xfId="3120" xr:uid="{00000000-0005-0000-0000-000061070000}"/>
    <cellStyle name="Normal 10 2 5 5 2 2 2" xfId="5442" xr:uid="{00000000-0005-0000-0000-000062070000}"/>
    <cellStyle name="Normal 10 2 5 5 2 3" xfId="5443" xr:uid="{00000000-0005-0000-0000-000063070000}"/>
    <cellStyle name="Normal 10 2 5 5 3" xfId="3121" xr:uid="{00000000-0005-0000-0000-000064070000}"/>
    <cellStyle name="Normal 10 2 5 5 3 2" xfId="5444" xr:uid="{00000000-0005-0000-0000-000065070000}"/>
    <cellStyle name="Normal 10 2 5 5 4" xfId="5445" xr:uid="{00000000-0005-0000-0000-000066070000}"/>
    <cellStyle name="Normal 10 2 5 6" xfId="1997" xr:uid="{00000000-0005-0000-0000-000067070000}"/>
    <cellStyle name="Normal 10 2 5 6 2" xfId="3122" xr:uid="{00000000-0005-0000-0000-000068070000}"/>
    <cellStyle name="Normal 10 2 5 6 2 2" xfId="5446" xr:uid="{00000000-0005-0000-0000-000069070000}"/>
    <cellStyle name="Normal 10 2 5 6 3" xfId="5447" xr:uid="{00000000-0005-0000-0000-00006A070000}"/>
    <cellStyle name="Normal 10 2 5 7" xfId="3123" xr:uid="{00000000-0005-0000-0000-00006B070000}"/>
    <cellStyle name="Normal 10 2 5 7 2" xfId="5448" xr:uid="{00000000-0005-0000-0000-00006C070000}"/>
    <cellStyle name="Normal 10 2 5 8" xfId="3124" xr:uid="{00000000-0005-0000-0000-00006D070000}"/>
    <cellStyle name="Normal 10 2 5 8 2" xfId="5449" xr:uid="{00000000-0005-0000-0000-00006E070000}"/>
    <cellStyle name="Normal 10 2 5 9" xfId="5450" xr:uid="{00000000-0005-0000-0000-00006F070000}"/>
    <cellStyle name="Normal 10 2 6" xfId="831" xr:uid="{00000000-0005-0000-0000-000070070000}"/>
    <cellStyle name="Normal 10 2 6 2" xfId="1090" xr:uid="{00000000-0005-0000-0000-000071070000}"/>
    <cellStyle name="Normal 10 2 6 2 2" xfId="1589" xr:uid="{00000000-0005-0000-0000-000072070000}"/>
    <cellStyle name="Normal 10 2 6 2 2 2" xfId="2704" xr:uid="{00000000-0005-0000-0000-000073070000}"/>
    <cellStyle name="Normal 10 2 6 2 2 2 2" xfId="3125" xr:uid="{00000000-0005-0000-0000-000074070000}"/>
    <cellStyle name="Normal 10 2 6 2 2 2 2 2" xfId="5451" xr:uid="{00000000-0005-0000-0000-000075070000}"/>
    <cellStyle name="Normal 10 2 6 2 2 2 3" xfId="5452" xr:uid="{00000000-0005-0000-0000-000076070000}"/>
    <cellStyle name="Normal 10 2 6 2 2 3" xfId="3126" xr:uid="{00000000-0005-0000-0000-000077070000}"/>
    <cellStyle name="Normal 10 2 6 2 2 3 2" xfId="5453" xr:uid="{00000000-0005-0000-0000-000078070000}"/>
    <cellStyle name="Normal 10 2 6 2 2 4" xfId="5454" xr:uid="{00000000-0005-0000-0000-000079070000}"/>
    <cellStyle name="Normal 10 2 6 2 3" xfId="2277" xr:uid="{00000000-0005-0000-0000-00007A070000}"/>
    <cellStyle name="Normal 10 2 6 2 3 2" xfId="3127" xr:uid="{00000000-0005-0000-0000-00007B070000}"/>
    <cellStyle name="Normal 10 2 6 2 3 2 2" xfId="5455" xr:uid="{00000000-0005-0000-0000-00007C070000}"/>
    <cellStyle name="Normal 10 2 6 2 3 3" xfId="5456" xr:uid="{00000000-0005-0000-0000-00007D070000}"/>
    <cellStyle name="Normal 10 2 6 2 4" xfId="3128" xr:uid="{00000000-0005-0000-0000-00007E070000}"/>
    <cellStyle name="Normal 10 2 6 2 4 2" xfId="5457" xr:uid="{00000000-0005-0000-0000-00007F070000}"/>
    <cellStyle name="Normal 10 2 6 2 5" xfId="5458" xr:uid="{00000000-0005-0000-0000-000080070000}"/>
    <cellStyle name="Normal 10 2 6 3" xfId="1375" xr:uid="{00000000-0005-0000-0000-000081070000}"/>
    <cellStyle name="Normal 10 2 6 3 2" xfId="2490" xr:uid="{00000000-0005-0000-0000-000082070000}"/>
    <cellStyle name="Normal 10 2 6 3 2 2" xfId="3129" xr:uid="{00000000-0005-0000-0000-000083070000}"/>
    <cellStyle name="Normal 10 2 6 3 2 2 2" xfId="5459" xr:uid="{00000000-0005-0000-0000-000084070000}"/>
    <cellStyle name="Normal 10 2 6 3 2 3" xfId="5460" xr:uid="{00000000-0005-0000-0000-000085070000}"/>
    <cellStyle name="Normal 10 2 6 3 3" xfId="3130" xr:uid="{00000000-0005-0000-0000-000086070000}"/>
    <cellStyle name="Normal 10 2 6 3 3 2" xfId="5461" xr:uid="{00000000-0005-0000-0000-000087070000}"/>
    <cellStyle name="Normal 10 2 6 3 4" xfId="5462" xr:uid="{00000000-0005-0000-0000-000088070000}"/>
    <cellStyle name="Normal 10 2 6 4" xfId="2063" xr:uid="{00000000-0005-0000-0000-000089070000}"/>
    <cellStyle name="Normal 10 2 6 4 2" xfId="3131" xr:uid="{00000000-0005-0000-0000-00008A070000}"/>
    <cellStyle name="Normal 10 2 6 4 2 2" xfId="5463" xr:uid="{00000000-0005-0000-0000-00008B070000}"/>
    <cellStyle name="Normal 10 2 6 4 3" xfId="5464" xr:uid="{00000000-0005-0000-0000-00008C070000}"/>
    <cellStyle name="Normal 10 2 6 5" xfId="3132" xr:uid="{00000000-0005-0000-0000-00008D070000}"/>
    <cellStyle name="Normal 10 2 6 5 2" xfId="5465" xr:uid="{00000000-0005-0000-0000-00008E070000}"/>
    <cellStyle name="Normal 10 2 6 6" xfId="3133" xr:uid="{00000000-0005-0000-0000-00008F070000}"/>
    <cellStyle name="Normal 10 2 6 6 2" xfId="5466" xr:uid="{00000000-0005-0000-0000-000090070000}"/>
    <cellStyle name="Normal 10 2 6 7" xfId="5467" xr:uid="{00000000-0005-0000-0000-000091070000}"/>
    <cellStyle name="Normal 10 2 7" xfId="984" xr:uid="{00000000-0005-0000-0000-000092070000}"/>
    <cellStyle name="Normal 10 2 7 2" xfId="1483" xr:uid="{00000000-0005-0000-0000-000093070000}"/>
    <cellStyle name="Normal 10 2 7 2 2" xfId="2598" xr:uid="{00000000-0005-0000-0000-000094070000}"/>
    <cellStyle name="Normal 10 2 7 2 2 2" xfId="3134" xr:uid="{00000000-0005-0000-0000-000095070000}"/>
    <cellStyle name="Normal 10 2 7 2 2 2 2" xfId="5468" xr:uid="{00000000-0005-0000-0000-000096070000}"/>
    <cellStyle name="Normal 10 2 7 2 2 3" xfId="5469" xr:uid="{00000000-0005-0000-0000-000097070000}"/>
    <cellStyle name="Normal 10 2 7 2 3" xfId="3135" xr:uid="{00000000-0005-0000-0000-000098070000}"/>
    <cellStyle name="Normal 10 2 7 2 3 2" xfId="5470" xr:uid="{00000000-0005-0000-0000-000099070000}"/>
    <cellStyle name="Normal 10 2 7 2 4" xfId="5471" xr:uid="{00000000-0005-0000-0000-00009A070000}"/>
    <cellStyle name="Normal 10 2 7 3" xfId="2171" xr:uid="{00000000-0005-0000-0000-00009B070000}"/>
    <cellStyle name="Normal 10 2 7 3 2" xfId="3136" xr:uid="{00000000-0005-0000-0000-00009C070000}"/>
    <cellStyle name="Normal 10 2 7 3 2 2" xfId="5472" xr:uid="{00000000-0005-0000-0000-00009D070000}"/>
    <cellStyle name="Normal 10 2 7 3 3" xfId="5473" xr:uid="{00000000-0005-0000-0000-00009E070000}"/>
    <cellStyle name="Normal 10 2 7 4" xfId="3137" xr:uid="{00000000-0005-0000-0000-00009F070000}"/>
    <cellStyle name="Normal 10 2 7 4 2" xfId="5474" xr:uid="{00000000-0005-0000-0000-0000A0070000}"/>
    <cellStyle name="Normal 10 2 7 5" xfId="5475" xr:uid="{00000000-0005-0000-0000-0000A1070000}"/>
    <cellStyle name="Normal 10 2 8" xfId="1269" xr:uid="{00000000-0005-0000-0000-0000A2070000}"/>
    <cellStyle name="Normal 10 2 8 2" xfId="2384" xr:uid="{00000000-0005-0000-0000-0000A3070000}"/>
    <cellStyle name="Normal 10 2 8 2 2" xfId="3138" xr:uid="{00000000-0005-0000-0000-0000A4070000}"/>
    <cellStyle name="Normal 10 2 8 2 2 2" xfId="5476" xr:uid="{00000000-0005-0000-0000-0000A5070000}"/>
    <cellStyle name="Normal 10 2 8 2 3" xfId="5477" xr:uid="{00000000-0005-0000-0000-0000A6070000}"/>
    <cellStyle name="Normal 10 2 8 3" xfId="3139" xr:uid="{00000000-0005-0000-0000-0000A7070000}"/>
    <cellStyle name="Normal 10 2 8 3 2" xfId="5478" xr:uid="{00000000-0005-0000-0000-0000A8070000}"/>
    <cellStyle name="Normal 10 2 8 4" xfId="5479" xr:uid="{00000000-0005-0000-0000-0000A9070000}"/>
    <cellStyle name="Normal 10 2 9" xfId="1776" xr:uid="{00000000-0005-0000-0000-0000AA070000}"/>
    <cellStyle name="Normal 10 2 9 2" xfId="2806" xr:uid="{00000000-0005-0000-0000-0000AB070000}"/>
    <cellStyle name="Normal 10 2 9 2 2" xfId="3140" xr:uid="{00000000-0005-0000-0000-0000AC070000}"/>
    <cellStyle name="Normal 10 2 9 2 2 2" xfId="5480" xr:uid="{00000000-0005-0000-0000-0000AD070000}"/>
    <cellStyle name="Normal 10 2 9 2 3" xfId="5481" xr:uid="{00000000-0005-0000-0000-0000AE070000}"/>
    <cellStyle name="Normal 10 2 9 3" xfId="3141" xr:uid="{00000000-0005-0000-0000-0000AF070000}"/>
    <cellStyle name="Normal 10 2 9 3 2" xfId="5482" xr:uid="{00000000-0005-0000-0000-0000B0070000}"/>
    <cellStyle name="Normal 10 2 9 4" xfId="5483" xr:uid="{00000000-0005-0000-0000-0000B1070000}"/>
    <cellStyle name="Normal 10 3" xfId="394" xr:uid="{00000000-0005-0000-0000-0000B2070000}"/>
    <cellStyle name="Normal 10 3 10" xfId="3142" xr:uid="{00000000-0005-0000-0000-0000B3070000}"/>
    <cellStyle name="Normal 10 3 10 2" xfId="5484" xr:uid="{00000000-0005-0000-0000-0000B4070000}"/>
    <cellStyle name="Normal 10 3 11" xfId="3143" xr:uid="{00000000-0005-0000-0000-0000B5070000}"/>
    <cellStyle name="Normal 10 3 11 2" xfId="5485" xr:uid="{00000000-0005-0000-0000-0000B6070000}"/>
    <cellStyle name="Normal 10 3 12" xfId="5486" xr:uid="{00000000-0005-0000-0000-0000B7070000}"/>
    <cellStyle name="Normal 10 3 2" xfId="555" xr:uid="{00000000-0005-0000-0000-0000B8070000}"/>
    <cellStyle name="Normal 10 3 2 10" xfId="5487" xr:uid="{00000000-0005-0000-0000-0000B9070000}"/>
    <cellStyle name="Normal 10 3 2 2" xfId="671" xr:uid="{00000000-0005-0000-0000-0000BA070000}"/>
    <cellStyle name="Normal 10 3 2 2 2" xfId="872" xr:uid="{00000000-0005-0000-0000-0000BB070000}"/>
    <cellStyle name="Normal 10 3 2 2 2 2" xfId="1131" xr:uid="{00000000-0005-0000-0000-0000BC070000}"/>
    <cellStyle name="Normal 10 3 2 2 2 2 2" xfId="1630" xr:uid="{00000000-0005-0000-0000-0000BD070000}"/>
    <cellStyle name="Normal 10 3 2 2 2 2 2 2" xfId="2745" xr:uid="{00000000-0005-0000-0000-0000BE070000}"/>
    <cellStyle name="Normal 10 3 2 2 2 2 2 2 2" xfId="3144" xr:uid="{00000000-0005-0000-0000-0000BF070000}"/>
    <cellStyle name="Normal 10 3 2 2 2 2 2 2 2 2" xfId="5488" xr:uid="{00000000-0005-0000-0000-0000C0070000}"/>
    <cellStyle name="Normal 10 3 2 2 2 2 2 2 3" xfId="5489" xr:uid="{00000000-0005-0000-0000-0000C1070000}"/>
    <cellStyle name="Normal 10 3 2 2 2 2 2 3" xfId="3145" xr:uid="{00000000-0005-0000-0000-0000C2070000}"/>
    <cellStyle name="Normal 10 3 2 2 2 2 2 3 2" xfId="5490" xr:uid="{00000000-0005-0000-0000-0000C3070000}"/>
    <cellStyle name="Normal 10 3 2 2 2 2 2 4" xfId="5491" xr:uid="{00000000-0005-0000-0000-0000C4070000}"/>
    <cellStyle name="Normal 10 3 2 2 2 2 3" xfId="2318" xr:uid="{00000000-0005-0000-0000-0000C5070000}"/>
    <cellStyle name="Normal 10 3 2 2 2 2 3 2" xfId="3146" xr:uid="{00000000-0005-0000-0000-0000C6070000}"/>
    <cellStyle name="Normal 10 3 2 2 2 2 3 2 2" xfId="5492" xr:uid="{00000000-0005-0000-0000-0000C7070000}"/>
    <cellStyle name="Normal 10 3 2 2 2 2 3 3" xfId="5493" xr:uid="{00000000-0005-0000-0000-0000C8070000}"/>
    <cellStyle name="Normal 10 3 2 2 2 2 4" xfId="3147" xr:uid="{00000000-0005-0000-0000-0000C9070000}"/>
    <cellStyle name="Normal 10 3 2 2 2 2 4 2" xfId="5494" xr:uid="{00000000-0005-0000-0000-0000CA070000}"/>
    <cellStyle name="Normal 10 3 2 2 2 2 5" xfId="5495" xr:uid="{00000000-0005-0000-0000-0000CB070000}"/>
    <cellStyle name="Normal 10 3 2 2 2 3" xfId="1416" xr:uid="{00000000-0005-0000-0000-0000CC070000}"/>
    <cellStyle name="Normal 10 3 2 2 2 3 2" xfId="2531" xr:uid="{00000000-0005-0000-0000-0000CD070000}"/>
    <cellStyle name="Normal 10 3 2 2 2 3 2 2" xfId="3148" xr:uid="{00000000-0005-0000-0000-0000CE070000}"/>
    <cellStyle name="Normal 10 3 2 2 2 3 2 2 2" xfId="5496" xr:uid="{00000000-0005-0000-0000-0000CF070000}"/>
    <cellStyle name="Normal 10 3 2 2 2 3 2 3" xfId="5497" xr:uid="{00000000-0005-0000-0000-0000D0070000}"/>
    <cellStyle name="Normal 10 3 2 2 2 3 3" xfId="3149" xr:uid="{00000000-0005-0000-0000-0000D1070000}"/>
    <cellStyle name="Normal 10 3 2 2 2 3 3 2" xfId="5498" xr:uid="{00000000-0005-0000-0000-0000D2070000}"/>
    <cellStyle name="Normal 10 3 2 2 2 3 4" xfId="5499" xr:uid="{00000000-0005-0000-0000-0000D3070000}"/>
    <cellStyle name="Normal 10 3 2 2 2 4" xfId="2104" xr:uid="{00000000-0005-0000-0000-0000D4070000}"/>
    <cellStyle name="Normal 10 3 2 2 2 4 2" xfId="3150" xr:uid="{00000000-0005-0000-0000-0000D5070000}"/>
    <cellStyle name="Normal 10 3 2 2 2 4 2 2" xfId="5500" xr:uid="{00000000-0005-0000-0000-0000D6070000}"/>
    <cellStyle name="Normal 10 3 2 2 2 4 3" xfId="5501" xr:uid="{00000000-0005-0000-0000-0000D7070000}"/>
    <cellStyle name="Normal 10 3 2 2 2 5" xfId="3151" xr:uid="{00000000-0005-0000-0000-0000D8070000}"/>
    <cellStyle name="Normal 10 3 2 2 2 5 2" xfId="5502" xr:uid="{00000000-0005-0000-0000-0000D9070000}"/>
    <cellStyle name="Normal 10 3 2 2 2 6" xfId="3152" xr:uid="{00000000-0005-0000-0000-0000DA070000}"/>
    <cellStyle name="Normal 10 3 2 2 2 6 2" xfId="5503" xr:uid="{00000000-0005-0000-0000-0000DB070000}"/>
    <cellStyle name="Normal 10 3 2 2 2 7" xfId="5504" xr:uid="{00000000-0005-0000-0000-0000DC070000}"/>
    <cellStyle name="Normal 10 3 2 2 3" xfId="1025" xr:uid="{00000000-0005-0000-0000-0000DD070000}"/>
    <cellStyle name="Normal 10 3 2 2 3 2" xfId="1524" xr:uid="{00000000-0005-0000-0000-0000DE070000}"/>
    <cellStyle name="Normal 10 3 2 2 3 2 2" xfId="2639" xr:uid="{00000000-0005-0000-0000-0000DF070000}"/>
    <cellStyle name="Normal 10 3 2 2 3 2 2 2" xfId="3153" xr:uid="{00000000-0005-0000-0000-0000E0070000}"/>
    <cellStyle name="Normal 10 3 2 2 3 2 2 2 2" xfId="5505" xr:uid="{00000000-0005-0000-0000-0000E1070000}"/>
    <cellStyle name="Normal 10 3 2 2 3 2 2 3" xfId="5506" xr:uid="{00000000-0005-0000-0000-0000E2070000}"/>
    <cellStyle name="Normal 10 3 2 2 3 2 3" xfId="3154" xr:uid="{00000000-0005-0000-0000-0000E3070000}"/>
    <cellStyle name="Normal 10 3 2 2 3 2 3 2" xfId="5507" xr:uid="{00000000-0005-0000-0000-0000E4070000}"/>
    <cellStyle name="Normal 10 3 2 2 3 2 4" xfId="5508" xr:uid="{00000000-0005-0000-0000-0000E5070000}"/>
    <cellStyle name="Normal 10 3 2 2 3 3" xfId="2212" xr:uid="{00000000-0005-0000-0000-0000E6070000}"/>
    <cellStyle name="Normal 10 3 2 2 3 3 2" xfId="3155" xr:uid="{00000000-0005-0000-0000-0000E7070000}"/>
    <cellStyle name="Normal 10 3 2 2 3 3 2 2" xfId="5509" xr:uid="{00000000-0005-0000-0000-0000E8070000}"/>
    <cellStyle name="Normal 10 3 2 2 3 3 3" xfId="5510" xr:uid="{00000000-0005-0000-0000-0000E9070000}"/>
    <cellStyle name="Normal 10 3 2 2 3 4" xfId="3156" xr:uid="{00000000-0005-0000-0000-0000EA070000}"/>
    <cellStyle name="Normal 10 3 2 2 3 4 2" xfId="5511" xr:uid="{00000000-0005-0000-0000-0000EB070000}"/>
    <cellStyle name="Normal 10 3 2 2 3 5" xfId="5512" xr:uid="{00000000-0005-0000-0000-0000EC070000}"/>
    <cellStyle name="Normal 10 3 2 2 4" xfId="1310" xr:uid="{00000000-0005-0000-0000-0000ED070000}"/>
    <cellStyle name="Normal 10 3 2 2 4 2" xfId="2425" xr:uid="{00000000-0005-0000-0000-0000EE070000}"/>
    <cellStyle name="Normal 10 3 2 2 4 2 2" xfId="3157" xr:uid="{00000000-0005-0000-0000-0000EF070000}"/>
    <cellStyle name="Normal 10 3 2 2 4 2 2 2" xfId="5513" xr:uid="{00000000-0005-0000-0000-0000F0070000}"/>
    <cellStyle name="Normal 10 3 2 2 4 2 3" xfId="5514" xr:uid="{00000000-0005-0000-0000-0000F1070000}"/>
    <cellStyle name="Normal 10 3 2 2 4 3" xfId="3158" xr:uid="{00000000-0005-0000-0000-0000F2070000}"/>
    <cellStyle name="Normal 10 3 2 2 4 3 2" xfId="5515" xr:uid="{00000000-0005-0000-0000-0000F3070000}"/>
    <cellStyle name="Normal 10 3 2 2 4 4" xfId="5516" xr:uid="{00000000-0005-0000-0000-0000F4070000}"/>
    <cellStyle name="Normal 10 3 2 2 5" xfId="1851" xr:uid="{00000000-0005-0000-0000-0000F5070000}"/>
    <cellStyle name="Normal 10 3 2 2 5 2" xfId="2877" xr:uid="{00000000-0005-0000-0000-0000F6070000}"/>
    <cellStyle name="Normal 10 3 2 2 5 2 2" xfId="3159" xr:uid="{00000000-0005-0000-0000-0000F7070000}"/>
    <cellStyle name="Normal 10 3 2 2 5 2 2 2" xfId="5517" xr:uid="{00000000-0005-0000-0000-0000F8070000}"/>
    <cellStyle name="Normal 10 3 2 2 5 2 3" xfId="5518" xr:uid="{00000000-0005-0000-0000-0000F9070000}"/>
    <cellStyle name="Normal 10 3 2 2 5 3" xfId="3160" xr:uid="{00000000-0005-0000-0000-0000FA070000}"/>
    <cellStyle name="Normal 10 3 2 2 5 3 2" xfId="5519" xr:uid="{00000000-0005-0000-0000-0000FB070000}"/>
    <cellStyle name="Normal 10 3 2 2 5 4" xfId="5520" xr:uid="{00000000-0005-0000-0000-0000FC070000}"/>
    <cellStyle name="Normal 10 3 2 2 6" xfId="1998" xr:uid="{00000000-0005-0000-0000-0000FD070000}"/>
    <cellStyle name="Normal 10 3 2 2 6 2" xfId="3161" xr:uid="{00000000-0005-0000-0000-0000FE070000}"/>
    <cellStyle name="Normal 10 3 2 2 6 2 2" xfId="5521" xr:uid="{00000000-0005-0000-0000-0000FF070000}"/>
    <cellStyle name="Normal 10 3 2 2 6 3" xfId="5522" xr:uid="{00000000-0005-0000-0000-000000080000}"/>
    <cellStyle name="Normal 10 3 2 2 7" xfId="3162" xr:uid="{00000000-0005-0000-0000-000001080000}"/>
    <cellStyle name="Normal 10 3 2 2 7 2" xfId="5523" xr:uid="{00000000-0005-0000-0000-000002080000}"/>
    <cellStyle name="Normal 10 3 2 2 8" xfId="3163" xr:uid="{00000000-0005-0000-0000-000003080000}"/>
    <cellStyle name="Normal 10 3 2 2 8 2" xfId="5524" xr:uid="{00000000-0005-0000-0000-000004080000}"/>
    <cellStyle name="Normal 10 3 2 2 9" xfId="5525" xr:uid="{00000000-0005-0000-0000-000005080000}"/>
    <cellStyle name="Normal 10 3 2 3" xfId="855" xr:uid="{00000000-0005-0000-0000-000006080000}"/>
    <cellStyle name="Normal 10 3 2 3 2" xfId="1114" xr:uid="{00000000-0005-0000-0000-000007080000}"/>
    <cellStyle name="Normal 10 3 2 3 2 2" xfId="1613" xr:uid="{00000000-0005-0000-0000-000008080000}"/>
    <cellStyle name="Normal 10 3 2 3 2 2 2" xfId="2728" xr:uid="{00000000-0005-0000-0000-000009080000}"/>
    <cellStyle name="Normal 10 3 2 3 2 2 2 2" xfId="3164" xr:uid="{00000000-0005-0000-0000-00000A080000}"/>
    <cellStyle name="Normal 10 3 2 3 2 2 2 2 2" xfId="5526" xr:uid="{00000000-0005-0000-0000-00000B080000}"/>
    <cellStyle name="Normal 10 3 2 3 2 2 2 3" xfId="5527" xr:uid="{00000000-0005-0000-0000-00000C080000}"/>
    <cellStyle name="Normal 10 3 2 3 2 2 3" xfId="3165" xr:uid="{00000000-0005-0000-0000-00000D080000}"/>
    <cellStyle name="Normal 10 3 2 3 2 2 3 2" xfId="5528" xr:uid="{00000000-0005-0000-0000-00000E080000}"/>
    <cellStyle name="Normal 10 3 2 3 2 2 4" xfId="5529" xr:uid="{00000000-0005-0000-0000-00000F080000}"/>
    <cellStyle name="Normal 10 3 2 3 2 3" xfId="2301" xr:uid="{00000000-0005-0000-0000-000010080000}"/>
    <cellStyle name="Normal 10 3 2 3 2 3 2" xfId="3166" xr:uid="{00000000-0005-0000-0000-000011080000}"/>
    <cellStyle name="Normal 10 3 2 3 2 3 2 2" xfId="5530" xr:uid="{00000000-0005-0000-0000-000012080000}"/>
    <cellStyle name="Normal 10 3 2 3 2 3 3" xfId="5531" xr:uid="{00000000-0005-0000-0000-000013080000}"/>
    <cellStyle name="Normal 10 3 2 3 2 4" xfId="3167" xr:uid="{00000000-0005-0000-0000-000014080000}"/>
    <cellStyle name="Normal 10 3 2 3 2 4 2" xfId="5532" xr:uid="{00000000-0005-0000-0000-000015080000}"/>
    <cellStyle name="Normal 10 3 2 3 2 5" xfId="5533" xr:uid="{00000000-0005-0000-0000-000016080000}"/>
    <cellStyle name="Normal 10 3 2 3 3" xfId="1399" xr:uid="{00000000-0005-0000-0000-000017080000}"/>
    <cellStyle name="Normal 10 3 2 3 3 2" xfId="2514" xr:uid="{00000000-0005-0000-0000-000018080000}"/>
    <cellStyle name="Normal 10 3 2 3 3 2 2" xfId="3168" xr:uid="{00000000-0005-0000-0000-000019080000}"/>
    <cellStyle name="Normal 10 3 2 3 3 2 2 2" xfId="5534" xr:uid="{00000000-0005-0000-0000-00001A080000}"/>
    <cellStyle name="Normal 10 3 2 3 3 2 3" xfId="5535" xr:uid="{00000000-0005-0000-0000-00001B080000}"/>
    <cellStyle name="Normal 10 3 2 3 3 3" xfId="3169" xr:uid="{00000000-0005-0000-0000-00001C080000}"/>
    <cellStyle name="Normal 10 3 2 3 3 3 2" xfId="5536" xr:uid="{00000000-0005-0000-0000-00001D080000}"/>
    <cellStyle name="Normal 10 3 2 3 3 4" xfId="5537" xr:uid="{00000000-0005-0000-0000-00001E080000}"/>
    <cellStyle name="Normal 10 3 2 3 4" xfId="2087" xr:uid="{00000000-0005-0000-0000-00001F080000}"/>
    <cellStyle name="Normal 10 3 2 3 4 2" xfId="3170" xr:uid="{00000000-0005-0000-0000-000020080000}"/>
    <cellStyle name="Normal 10 3 2 3 4 2 2" xfId="5538" xr:uid="{00000000-0005-0000-0000-000021080000}"/>
    <cellStyle name="Normal 10 3 2 3 4 3" xfId="5539" xr:uid="{00000000-0005-0000-0000-000022080000}"/>
    <cellStyle name="Normal 10 3 2 3 5" xfId="3171" xr:uid="{00000000-0005-0000-0000-000023080000}"/>
    <cellStyle name="Normal 10 3 2 3 5 2" xfId="5540" xr:uid="{00000000-0005-0000-0000-000024080000}"/>
    <cellStyle name="Normal 10 3 2 3 6" xfId="3172" xr:uid="{00000000-0005-0000-0000-000025080000}"/>
    <cellStyle name="Normal 10 3 2 3 6 2" xfId="5541" xr:uid="{00000000-0005-0000-0000-000026080000}"/>
    <cellStyle name="Normal 10 3 2 3 7" xfId="5542" xr:uid="{00000000-0005-0000-0000-000027080000}"/>
    <cellStyle name="Normal 10 3 2 4" xfId="1008" xr:uid="{00000000-0005-0000-0000-000028080000}"/>
    <cellStyle name="Normal 10 3 2 4 2" xfId="1507" xr:uid="{00000000-0005-0000-0000-000029080000}"/>
    <cellStyle name="Normal 10 3 2 4 2 2" xfId="2622" xr:uid="{00000000-0005-0000-0000-00002A080000}"/>
    <cellStyle name="Normal 10 3 2 4 2 2 2" xfId="3173" xr:uid="{00000000-0005-0000-0000-00002B080000}"/>
    <cellStyle name="Normal 10 3 2 4 2 2 2 2" xfId="5543" xr:uid="{00000000-0005-0000-0000-00002C080000}"/>
    <cellStyle name="Normal 10 3 2 4 2 2 3" xfId="5544" xr:uid="{00000000-0005-0000-0000-00002D080000}"/>
    <cellStyle name="Normal 10 3 2 4 2 3" xfId="3174" xr:uid="{00000000-0005-0000-0000-00002E080000}"/>
    <cellStyle name="Normal 10 3 2 4 2 3 2" xfId="5545" xr:uid="{00000000-0005-0000-0000-00002F080000}"/>
    <cellStyle name="Normal 10 3 2 4 2 4" xfId="5546" xr:uid="{00000000-0005-0000-0000-000030080000}"/>
    <cellStyle name="Normal 10 3 2 4 3" xfId="2195" xr:uid="{00000000-0005-0000-0000-000031080000}"/>
    <cellStyle name="Normal 10 3 2 4 3 2" xfId="3175" xr:uid="{00000000-0005-0000-0000-000032080000}"/>
    <cellStyle name="Normal 10 3 2 4 3 2 2" xfId="5547" xr:uid="{00000000-0005-0000-0000-000033080000}"/>
    <cellStyle name="Normal 10 3 2 4 3 3" xfId="5548" xr:uid="{00000000-0005-0000-0000-000034080000}"/>
    <cellStyle name="Normal 10 3 2 4 4" xfId="3176" xr:uid="{00000000-0005-0000-0000-000035080000}"/>
    <cellStyle name="Normal 10 3 2 4 4 2" xfId="5549" xr:uid="{00000000-0005-0000-0000-000036080000}"/>
    <cellStyle name="Normal 10 3 2 4 5" xfId="5550" xr:uid="{00000000-0005-0000-0000-000037080000}"/>
    <cellStyle name="Normal 10 3 2 5" xfId="1293" xr:uid="{00000000-0005-0000-0000-000038080000}"/>
    <cellStyle name="Normal 10 3 2 5 2" xfId="2408" xr:uid="{00000000-0005-0000-0000-000039080000}"/>
    <cellStyle name="Normal 10 3 2 5 2 2" xfId="3177" xr:uid="{00000000-0005-0000-0000-00003A080000}"/>
    <cellStyle name="Normal 10 3 2 5 2 2 2" xfId="5551" xr:uid="{00000000-0005-0000-0000-00003B080000}"/>
    <cellStyle name="Normal 10 3 2 5 2 3" xfId="5552" xr:uid="{00000000-0005-0000-0000-00003C080000}"/>
    <cellStyle name="Normal 10 3 2 5 3" xfId="3178" xr:uid="{00000000-0005-0000-0000-00003D080000}"/>
    <cellStyle name="Normal 10 3 2 5 3 2" xfId="5553" xr:uid="{00000000-0005-0000-0000-00003E080000}"/>
    <cellStyle name="Normal 10 3 2 5 4" xfId="5554" xr:uid="{00000000-0005-0000-0000-00003F080000}"/>
    <cellStyle name="Normal 10 3 2 6" xfId="1811" xr:uid="{00000000-0005-0000-0000-000040080000}"/>
    <cellStyle name="Normal 10 3 2 6 2" xfId="2837" xr:uid="{00000000-0005-0000-0000-000041080000}"/>
    <cellStyle name="Normal 10 3 2 6 2 2" xfId="3179" xr:uid="{00000000-0005-0000-0000-000042080000}"/>
    <cellStyle name="Normal 10 3 2 6 2 2 2" xfId="5555" xr:uid="{00000000-0005-0000-0000-000043080000}"/>
    <cellStyle name="Normal 10 3 2 6 2 3" xfId="5556" xr:uid="{00000000-0005-0000-0000-000044080000}"/>
    <cellStyle name="Normal 10 3 2 6 3" xfId="3180" xr:uid="{00000000-0005-0000-0000-000045080000}"/>
    <cellStyle name="Normal 10 3 2 6 3 2" xfId="5557" xr:uid="{00000000-0005-0000-0000-000046080000}"/>
    <cellStyle name="Normal 10 3 2 6 4" xfId="5558" xr:uid="{00000000-0005-0000-0000-000047080000}"/>
    <cellStyle name="Normal 10 3 2 7" xfId="1981" xr:uid="{00000000-0005-0000-0000-000048080000}"/>
    <cellStyle name="Normal 10 3 2 7 2" xfId="3181" xr:uid="{00000000-0005-0000-0000-000049080000}"/>
    <cellStyle name="Normal 10 3 2 7 2 2" xfId="5559" xr:uid="{00000000-0005-0000-0000-00004A080000}"/>
    <cellStyle name="Normal 10 3 2 7 3" xfId="5560" xr:uid="{00000000-0005-0000-0000-00004B080000}"/>
    <cellStyle name="Normal 10 3 2 8" xfId="3182" xr:uid="{00000000-0005-0000-0000-00004C080000}"/>
    <cellStyle name="Normal 10 3 2 8 2" xfId="5561" xr:uid="{00000000-0005-0000-0000-00004D080000}"/>
    <cellStyle name="Normal 10 3 2 9" xfId="3183" xr:uid="{00000000-0005-0000-0000-00004E080000}"/>
    <cellStyle name="Normal 10 3 2 9 2" xfId="5562" xr:uid="{00000000-0005-0000-0000-00004F080000}"/>
    <cellStyle name="Normal 10 3 3" xfId="672" xr:uid="{00000000-0005-0000-0000-000050080000}"/>
    <cellStyle name="Normal 10 3 3 2" xfId="873" xr:uid="{00000000-0005-0000-0000-000051080000}"/>
    <cellStyle name="Normal 10 3 3 2 2" xfId="1132" xr:uid="{00000000-0005-0000-0000-000052080000}"/>
    <cellStyle name="Normal 10 3 3 2 2 2" xfId="1631" xr:uid="{00000000-0005-0000-0000-000053080000}"/>
    <cellStyle name="Normal 10 3 3 2 2 2 2" xfId="2746" xr:uid="{00000000-0005-0000-0000-000054080000}"/>
    <cellStyle name="Normal 10 3 3 2 2 2 2 2" xfId="3184" xr:uid="{00000000-0005-0000-0000-000055080000}"/>
    <cellStyle name="Normal 10 3 3 2 2 2 2 2 2" xfId="5563" xr:uid="{00000000-0005-0000-0000-000056080000}"/>
    <cellStyle name="Normal 10 3 3 2 2 2 2 3" xfId="5564" xr:uid="{00000000-0005-0000-0000-000057080000}"/>
    <cellStyle name="Normal 10 3 3 2 2 2 3" xfId="3185" xr:uid="{00000000-0005-0000-0000-000058080000}"/>
    <cellStyle name="Normal 10 3 3 2 2 2 3 2" xfId="5565" xr:uid="{00000000-0005-0000-0000-000059080000}"/>
    <cellStyle name="Normal 10 3 3 2 2 2 4" xfId="5566" xr:uid="{00000000-0005-0000-0000-00005A080000}"/>
    <cellStyle name="Normal 10 3 3 2 2 3" xfId="2319" xr:uid="{00000000-0005-0000-0000-00005B080000}"/>
    <cellStyle name="Normal 10 3 3 2 2 3 2" xfId="3186" xr:uid="{00000000-0005-0000-0000-00005C080000}"/>
    <cellStyle name="Normal 10 3 3 2 2 3 2 2" xfId="5567" xr:uid="{00000000-0005-0000-0000-00005D080000}"/>
    <cellStyle name="Normal 10 3 3 2 2 3 3" xfId="5568" xr:uid="{00000000-0005-0000-0000-00005E080000}"/>
    <cellStyle name="Normal 10 3 3 2 2 4" xfId="3187" xr:uid="{00000000-0005-0000-0000-00005F080000}"/>
    <cellStyle name="Normal 10 3 3 2 2 4 2" xfId="5569" xr:uid="{00000000-0005-0000-0000-000060080000}"/>
    <cellStyle name="Normal 10 3 3 2 2 5" xfId="5570" xr:uid="{00000000-0005-0000-0000-000061080000}"/>
    <cellStyle name="Normal 10 3 3 2 3" xfId="1417" xr:uid="{00000000-0005-0000-0000-000062080000}"/>
    <cellStyle name="Normal 10 3 3 2 3 2" xfId="2532" xr:uid="{00000000-0005-0000-0000-000063080000}"/>
    <cellStyle name="Normal 10 3 3 2 3 2 2" xfId="3188" xr:uid="{00000000-0005-0000-0000-000064080000}"/>
    <cellStyle name="Normal 10 3 3 2 3 2 2 2" xfId="5571" xr:uid="{00000000-0005-0000-0000-000065080000}"/>
    <cellStyle name="Normal 10 3 3 2 3 2 3" xfId="5572" xr:uid="{00000000-0005-0000-0000-000066080000}"/>
    <cellStyle name="Normal 10 3 3 2 3 3" xfId="3189" xr:uid="{00000000-0005-0000-0000-000067080000}"/>
    <cellStyle name="Normal 10 3 3 2 3 3 2" xfId="5573" xr:uid="{00000000-0005-0000-0000-000068080000}"/>
    <cellStyle name="Normal 10 3 3 2 3 4" xfId="5574" xr:uid="{00000000-0005-0000-0000-000069080000}"/>
    <cellStyle name="Normal 10 3 3 2 4" xfId="2105" xr:uid="{00000000-0005-0000-0000-00006A080000}"/>
    <cellStyle name="Normal 10 3 3 2 4 2" xfId="3190" xr:uid="{00000000-0005-0000-0000-00006B080000}"/>
    <cellStyle name="Normal 10 3 3 2 4 2 2" xfId="5575" xr:uid="{00000000-0005-0000-0000-00006C080000}"/>
    <cellStyle name="Normal 10 3 3 2 4 3" xfId="5576" xr:uid="{00000000-0005-0000-0000-00006D080000}"/>
    <cellStyle name="Normal 10 3 3 2 5" xfId="3191" xr:uid="{00000000-0005-0000-0000-00006E080000}"/>
    <cellStyle name="Normal 10 3 3 2 5 2" xfId="5577" xr:uid="{00000000-0005-0000-0000-00006F080000}"/>
    <cellStyle name="Normal 10 3 3 2 6" xfId="3192" xr:uid="{00000000-0005-0000-0000-000070080000}"/>
    <cellStyle name="Normal 10 3 3 2 6 2" xfId="5578" xr:uid="{00000000-0005-0000-0000-000071080000}"/>
    <cellStyle name="Normal 10 3 3 2 7" xfId="5579" xr:uid="{00000000-0005-0000-0000-000072080000}"/>
    <cellStyle name="Normal 10 3 3 3" xfId="1026" xr:uid="{00000000-0005-0000-0000-000073080000}"/>
    <cellStyle name="Normal 10 3 3 3 2" xfId="1525" xr:uid="{00000000-0005-0000-0000-000074080000}"/>
    <cellStyle name="Normal 10 3 3 3 2 2" xfId="2640" xr:uid="{00000000-0005-0000-0000-000075080000}"/>
    <cellStyle name="Normal 10 3 3 3 2 2 2" xfId="3193" xr:uid="{00000000-0005-0000-0000-000076080000}"/>
    <cellStyle name="Normal 10 3 3 3 2 2 2 2" xfId="5580" xr:uid="{00000000-0005-0000-0000-000077080000}"/>
    <cellStyle name="Normal 10 3 3 3 2 2 3" xfId="5581" xr:uid="{00000000-0005-0000-0000-000078080000}"/>
    <cellStyle name="Normal 10 3 3 3 2 3" xfId="3194" xr:uid="{00000000-0005-0000-0000-000079080000}"/>
    <cellStyle name="Normal 10 3 3 3 2 3 2" xfId="5582" xr:uid="{00000000-0005-0000-0000-00007A080000}"/>
    <cellStyle name="Normal 10 3 3 3 2 4" xfId="5583" xr:uid="{00000000-0005-0000-0000-00007B080000}"/>
    <cellStyle name="Normal 10 3 3 3 3" xfId="2213" xr:uid="{00000000-0005-0000-0000-00007C080000}"/>
    <cellStyle name="Normal 10 3 3 3 3 2" xfId="3195" xr:uid="{00000000-0005-0000-0000-00007D080000}"/>
    <cellStyle name="Normal 10 3 3 3 3 2 2" xfId="5584" xr:uid="{00000000-0005-0000-0000-00007E080000}"/>
    <cellStyle name="Normal 10 3 3 3 3 3" xfId="5585" xr:uid="{00000000-0005-0000-0000-00007F080000}"/>
    <cellStyle name="Normal 10 3 3 3 4" xfId="3196" xr:uid="{00000000-0005-0000-0000-000080080000}"/>
    <cellStyle name="Normal 10 3 3 3 4 2" xfId="5586" xr:uid="{00000000-0005-0000-0000-000081080000}"/>
    <cellStyle name="Normal 10 3 3 3 5" xfId="5587" xr:uid="{00000000-0005-0000-0000-000082080000}"/>
    <cellStyle name="Normal 10 3 3 4" xfId="1311" xr:uid="{00000000-0005-0000-0000-000083080000}"/>
    <cellStyle name="Normal 10 3 3 4 2" xfId="2426" xr:uid="{00000000-0005-0000-0000-000084080000}"/>
    <cellStyle name="Normal 10 3 3 4 2 2" xfId="3197" xr:uid="{00000000-0005-0000-0000-000085080000}"/>
    <cellStyle name="Normal 10 3 3 4 2 2 2" xfId="5588" xr:uid="{00000000-0005-0000-0000-000086080000}"/>
    <cellStyle name="Normal 10 3 3 4 2 3" xfId="5589" xr:uid="{00000000-0005-0000-0000-000087080000}"/>
    <cellStyle name="Normal 10 3 3 4 3" xfId="3198" xr:uid="{00000000-0005-0000-0000-000088080000}"/>
    <cellStyle name="Normal 10 3 3 4 3 2" xfId="5590" xr:uid="{00000000-0005-0000-0000-000089080000}"/>
    <cellStyle name="Normal 10 3 3 4 4" xfId="5591" xr:uid="{00000000-0005-0000-0000-00008A080000}"/>
    <cellStyle name="Normal 10 3 3 5" xfId="1831" xr:uid="{00000000-0005-0000-0000-00008B080000}"/>
    <cellStyle name="Normal 10 3 3 5 2" xfId="2857" xr:uid="{00000000-0005-0000-0000-00008C080000}"/>
    <cellStyle name="Normal 10 3 3 5 2 2" xfId="3199" xr:uid="{00000000-0005-0000-0000-00008D080000}"/>
    <cellStyle name="Normal 10 3 3 5 2 2 2" xfId="5592" xr:uid="{00000000-0005-0000-0000-00008E080000}"/>
    <cellStyle name="Normal 10 3 3 5 2 3" xfId="5593" xr:uid="{00000000-0005-0000-0000-00008F080000}"/>
    <cellStyle name="Normal 10 3 3 5 3" xfId="3200" xr:uid="{00000000-0005-0000-0000-000090080000}"/>
    <cellStyle name="Normal 10 3 3 5 3 2" xfId="5594" xr:uid="{00000000-0005-0000-0000-000091080000}"/>
    <cellStyle name="Normal 10 3 3 5 4" xfId="5595" xr:uid="{00000000-0005-0000-0000-000092080000}"/>
    <cellStyle name="Normal 10 3 3 6" xfId="1999" xr:uid="{00000000-0005-0000-0000-000093080000}"/>
    <cellStyle name="Normal 10 3 3 6 2" xfId="3201" xr:uid="{00000000-0005-0000-0000-000094080000}"/>
    <cellStyle name="Normal 10 3 3 6 2 2" xfId="5596" xr:uid="{00000000-0005-0000-0000-000095080000}"/>
    <cellStyle name="Normal 10 3 3 6 3" xfId="5597" xr:uid="{00000000-0005-0000-0000-000096080000}"/>
    <cellStyle name="Normal 10 3 3 7" xfId="3202" xr:uid="{00000000-0005-0000-0000-000097080000}"/>
    <cellStyle name="Normal 10 3 3 7 2" xfId="5598" xr:uid="{00000000-0005-0000-0000-000098080000}"/>
    <cellStyle name="Normal 10 3 3 8" xfId="3203" xr:uid="{00000000-0005-0000-0000-000099080000}"/>
    <cellStyle name="Normal 10 3 3 8 2" xfId="5599" xr:uid="{00000000-0005-0000-0000-00009A080000}"/>
    <cellStyle name="Normal 10 3 3 9" xfId="5600" xr:uid="{00000000-0005-0000-0000-00009B080000}"/>
    <cellStyle name="Normal 10 3 4" xfId="673" xr:uid="{00000000-0005-0000-0000-00009C080000}"/>
    <cellStyle name="Normal 10 3 4 2" xfId="874" xr:uid="{00000000-0005-0000-0000-00009D080000}"/>
    <cellStyle name="Normal 10 3 4 2 2" xfId="1133" xr:uid="{00000000-0005-0000-0000-00009E080000}"/>
    <cellStyle name="Normal 10 3 4 2 2 2" xfId="1632" xr:uid="{00000000-0005-0000-0000-00009F080000}"/>
    <cellStyle name="Normal 10 3 4 2 2 2 2" xfId="2747" xr:uid="{00000000-0005-0000-0000-0000A0080000}"/>
    <cellStyle name="Normal 10 3 4 2 2 2 2 2" xfId="3204" xr:uid="{00000000-0005-0000-0000-0000A1080000}"/>
    <cellStyle name="Normal 10 3 4 2 2 2 2 2 2" xfId="5601" xr:uid="{00000000-0005-0000-0000-0000A2080000}"/>
    <cellStyle name="Normal 10 3 4 2 2 2 2 3" xfId="5602" xr:uid="{00000000-0005-0000-0000-0000A3080000}"/>
    <cellStyle name="Normal 10 3 4 2 2 2 3" xfId="3205" xr:uid="{00000000-0005-0000-0000-0000A4080000}"/>
    <cellStyle name="Normal 10 3 4 2 2 2 3 2" xfId="5603" xr:uid="{00000000-0005-0000-0000-0000A5080000}"/>
    <cellStyle name="Normal 10 3 4 2 2 2 4" xfId="5604" xr:uid="{00000000-0005-0000-0000-0000A6080000}"/>
    <cellStyle name="Normal 10 3 4 2 2 3" xfId="2320" xr:uid="{00000000-0005-0000-0000-0000A7080000}"/>
    <cellStyle name="Normal 10 3 4 2 2 3 2" xfId="3206" xr:uid="{00000000-0005-0000-0000-0000A8080000}"/>
    <cellStyle name="Normal 10 3 4 2 2 3 2 2" xfId="5605" xr:uid="{00000000-0005-0000-0000-0000A9080000}"/>
    <cellStyle name="Normal 10 3 4 2 2 3 3" xfId="5606" xr:uid="{00000000-0005-0000-0000-0000AA080000}"/>
    <cellStyle name="Normal 10 3 4 2 2 4" xfId="3207" xr:uid="{00000000-0005-0000-0000-0000AB080000}"/>
    <cellStyle name="Normal 10 3 4 2 2 4 2" xfId="5607" xr:uid="{00000000-0005-0000-0000-0000AC080000}"/>
    <cellStyle name="Normal 10 3 4 2 2 5" xfId="5608" xr:uid="{00000000-0005-0000-0000-0000AD080000}"/>
    <cellStyle name="Normal 10 3 4 2 3" xfId="1418" xr:uid="{00000000-0005-0000-0000-0000AE080000}"/>
    <cellStyle name="Normal 10 3 4 2 3 2" xfId="2533" xr:uid="{00000000-0005-0000-0000-0000AF080000}"/>
    <cellStyle name="Normal 10 3 4 2 3 2 2" xfId="3208" xr:uid="{00000000-0005-0000-0000-0000B0080000}"/>
    <cellStyle name="Normal 10 3 4 2 3 2 2 2" xfId="5609" xr:uid="{00000000-0005-0000-0000-0000B1080000}"/>
    <cellStyle name="Normal 10 3 4 2 3 2 3" xfId="5610" xr:uid="{00000000-0005-0000-0000-0000B2080000}"/>
    <cellStyle name="Normal 10 3 4 2 3 3" xfId="3209" xr:uid="{00000000-0005-0000-0000-0000B3080000}"/>
    <cellStyle name="Normal 10 3 4 2 3 3 2" xfId="5611" xr:uid="{00000000-0005-0000-0000-0000B4080000}"/>
    <cellStyle name="Normal 10 3 4 2 3 4" xfId="5612" xr:uid="{00000000-0005-0000-0000-0000B5080000}"/>
    <cellStyle name="Normal 10 3 4 2 4" xfId="2106" xr:uid="{00000000-0005-0000-0000-0000B6080000}"/>
    <cellStyle name="Normal 10 3 4 2 4 2" xfId="3210" xr:uid="{00000000-0005-0000-0000-0000B7080000}"/>
    <cellStyle name="Normal 10 3 4 2 4 2 2" xfId="5613" xr:uid="{00000000-0005-0000-0000-0000B8080000}"/>
    <cellStyle name="Normal 10 3 4 2 4 3" xfId="5614" xr:uid="{00000000-0005-0000-0000-0000B9080000}"/>
    <cellStyle name="Normal 10 3 4 2 5" xfId="3211" xr:uid="{00000000-0005-0000-0000-0000BA080000}"/>
    <cellStyle name="Normal 10 3 4 2 5 2" xfId="5615" xr:uid="{00000000-0005-0000-0000-0000BB080000}"/>
    <cellStyle name="Normal 10 3 4 2 6" xfId="3212" xr:uid="{00000000-0005-0000-0000-0000BC080000}"/>
    <cellStyle name="Normal 10 3 4 2 6 2" xfId="5616" xr:uid="{00000000-0005-0000-0000-0000BD080000}"/>
    <cellStyle name="Normal 10 3 4 2 7" xfId="5617" xr:uid="{00000000-0005-0000-0000-0000BE080000}"/>
    <cellStyle name="Normal 10 3 4 3" xfId="1027" xr:uid="{00000000-0005-0000-0000-0000BF080000}"/>
    <cellStyle name="Normal 10 3 4 3 2" xfId="1526" xr:uid="{00000000-0005-0000-0000-0000C0080000}"/>
    <cellStyle name="Normal 10 3 4 3 2 2" xfId="2641" xr:uid="{00000000-0005-0000-0000-0000C1080000}"/>
    <cellStyle name="Normal 10 3 4 3 2 2 2" xfId="3213" xr:uid="{00000000-0005-0000-0000-0000C2080000}"/>
    <cellStyle name="Normal 10 3 4 3 2 2 2 2" xfId="5618" xr:uid="{00000000-0005-0000-0000-0000C3080000}"/>
    <cellStyle name="Normal 10 3 4 3 2 2 3" xfId="5619" xr:uid="{00000000-0005-0000-0000-0000C4080000}"/>
    <cellStyle name="Normal 10 3 4 3 2 3" xfId="3214" xr:uid="{00000000-0005-0000-0000-0000C5080000}"/>
    <cellStyle name="Normal 10 3 4 3 2 3 2" xfId="5620" xr:uid="{00000000-0005-0000-0000-0000C6080000}"/>
    <cellStyle name="Normal 10 3 4 3 2 4" xfId="5621" xr:uid="{00000000-0005-0000-0000-0000C7080000}"/>
    <cellStyle name="Normal 10 3 4 3 3" xfId="2214" xr:uid="{00000000-0005-0000-0000-0000C8080000}"/>
    <cellStyle name="Normal 10 3 4 3 3 2" xfId="3215" xr:uid="{00000000-0005-0000-0000-0000C9080000}"/>
    <cellStyle name="Normal 10 3 4 3 3 2 2" xfId="5622" xr:uid="{00000000-0005-0000-0000-0000CA080000}"/>
    <cellStyle name="Normal 10 3 4 3 3 3" xfId="5623" xr:uid="{00000000-0005-0000-0000-0000CB080000}"/>
    <cellStyle name="Normal 10 3 4 3 4" xfId="3216" xr:uid="{00000000-0005-0000-0000-0000CC080000}"/>
    <cellStyle name="Normal 10 3 4 3 4 2" xfId="5624" xr:uid="{00000000-0005-0000-0000-0000CD080000}"/>
    <cellStyle name="Normal 10 3 4 3 5" xfId="5625" xr:uid="{00000000-0005-0000-0000-0000CE080000}"/>
    <cellStyle name="Normal 10 3 4 4" xfId="1312" xr:uid="{00000000-0005-0000-0000-0000CF080000}"/>
    <cellStyle name="Normal 10 3 4 4 2" xfId="2427" xr:uid="{00000000-0005-0000-0000-0000D0080000}"/>
    <cellStyle name="Normal 10 3 4 4 2 2" xfId="3217" xr:uid="{00000000-0005-0000-0000-0000D1080000}"/>
    <cellStyle name="Normal 10 3 4 4 2 2 2" xfId="5626" xr:uid="{00000000-0005-0000-0000-0000D2080000}"/>
    <cellStyle name="Normal 10 3 4 4 2 3" xfId="5627" xr:uid="{00000000-0005-0000-0000-0000D3080000}"/>
    <cellStyle name="Normal 10 3 4 4 3" xfId="3218" xr:uid="{00000000-0005-0000-0000-0000D4080000}"/>
    <cellStyle name="Normal 10 3 4 4 3 2" xfId="5628" xr:uid="{00000000-0005-0000-0000-0000D5080000}"/>
    <cellStyle name="Normal 10 3 4 4 4" xfId="5629" xr:uid="{00000000-0005-0000-0000-0000D6080000}"/>
    <cellStyle name="Normal 10 3 4 5" xfId="1873" xr:uid="{00000000-0005-0000-0000-0000D7080000}"/>
    <cellStyle name="Normal 10 3 4 5 2" xfId="2895" xr:uid="{00000000-0005-0000-0000-0000D8080000}"/>
    <cellStyle name="Normal 10 3 4 5 2 2" xfId="3219" xr:uid="{00000000-0005-0000-0000-0000D9080000}"/>
    <cellStyle name="Normal 10 3 4 5 2 2 2" xfId="5630" xr:uid="{00000000-0005-0000-0000-0000DA080000}"/>
    <cellStyle name="Normal 10 3 4 5 2 3" xfId="5631" xr:uid="{00000000-0005-0000-0000-0000DB080000}"/>
    <cellStyle name="Normal 10 3 4 5 3" xfId="3220" xr:uid="{00000000-0005-0000-0000-0000DC080000}"/>
    <cellStyle name="Normal 10 3 4 5 3 2" xfId="5632" xr:uid="{00000000-0005-0000-0000-0000DD080000}"/>
    <cellStyle name="Normal 10 3 4 5 4" xfId="5633" xr:uid="{00000000-0005-0000-0000-0000DE080000}"/>
    <cellStyle name="Normal 10 3 4 6" xfId="2000" xr:uid="{00000000-0005-0000-0000-0000DF080000}"/>
    <cellStyle name="Normal 10 3 4 6 2" xfId="3221" xr:uid="{00000000-0005-0000-0000-0000E0080000}"/>
    <cellStyle name="Normal 10 3 4 6 2 2" xfId="5634" xr:uid="{00000000-0005-0000-0000-0000E1080000}"/>
    <cellStyle name="Normal 10 3 4 6 3" xfId="5635" xr:uid="{00000000-0005-0000-0000-0000E2080000}"/>
    <cellStyle name="Normal 10 3 4 7" xfId="3222" xr:uid="{00000000-0005-0000-0000-0000E3080000}"/>
    <cellStyle name="Normal 10 3 4 7 2" xfId="5636" xr:uid="{00000000-0005-0000-0000-0000E4080000}"/>
    <cellStyle name="Normal 10 3 4 8" xfId="3223" xr:uid="{00000000-0005-0000-0000-0000E5080000}"/>
    <cellStyle name="Normal 10 3 4 8 2" xfId="5637" xr:uid="{00000000-0005-0000-0000-0000E6080000}"/>
    <cellStyle name="Normal 10 3 4 9" xfId="5638" xr:uid="{00000000-0005-0000-0000-0000E7080000}"/>
    <cellStyle name="Normal 10 3 5" xfId="834" xr:uid="{00000000-0005-0000-0000-0000E8080000}"/>
    <cellStyle name="Normal 10 3 5 2" xfId="1093" xr:uid="{00000000-0005-0000-0000-0000E9080000}"/>
    <cellStyle name="Normal 10 3 5 2 2" xfId="1592" xr:uid="{00000000-0005-0000-0000-0000EA080000}"/>
    <cellStyle name="Normal 10 3 5 2 2 2" xfId="2707" xr:uid="{00000000-0005-0000-0000-0000EB080000}"/>
    <cellStyle name="Normal 10 3 5 2 2 2 2" xfId="3224" xr:uid="{00000000-0005-0000-0000-0000EC080000}"/>
    <cellStyle name="Normal 10 3 5 2 2 2 2 2" xfId="5639" xr:uid="{00000000-0005-0000-0000-0000ED080000}"/>
    <cellStyle name="Normal 10 3 5 2 2 2 3" xfId="5640" xr:uid="{00000000-0005-0000-0000-0000EE080000}"/>
    <cellStyle name="Normal 10 3 5 2 2 3" xfId="3225" xr:uid="{00000000-0005-0000-0000-0000EF080000}"/>
    <cellStyle name="Normal 10 3 5 2 2 3 2" xfId="5641" xr:uid="{00000000-0005-0000-0000-0000F0080000}"/>
    <cellStyle name="Normal 10 3 5 2 2 4" xfId="5642" xr:uid="{00000000-0005-0000-0000-0000F1080000}"/>
    <cellStyle name="Normal 10 3 5 2 3" xfId="2280" xr:uid="{00000000-0005-0000-0000-0000F2080000}"/>
    <cellStyle name="Normal 10 3 5 2 3 2" xfId="3226" xr:uid="{00000000-0005-0000-0000-0000F3080000}"/>
    <cellStyle name="Normal 10 3 5 2 3 2 2" xfId="5643" xr:uid="{00000000-0005-0000-0000-0000F4080000}"/>
    <cellStyle name="Normal 10 3 5 2 3 3" xfId="5644" xr:uid="{00000000-0005-0000-0000-0000F5080000}"/>
    <cellStyle name="Normal 10 3 5 2 4" xfId="3227" xr:uid="{00000000-0005-0000-0000-0000F6080000}"/>
    <cellStyle name="Normal 10 3 5 2 4 2" xfId="5645" xr:uid="{00000000-0005-0000-0000-0000F7080000}"/>
    <cellStyle name="Normal 10 3 5 2 5" xfId="5646" xr:uid="{00000000-0005-0000-0000-0000F8080000}"/>
    <cellStyle name="Normal 10 3 5 3" xfId="1378" xr:uid="{00000000-0005-0000-0000-0000F9080000}"/>
    <cellStyle name="Normal 10 3 5 3 2" xfId="2493" xr:uid="{00000000-0005-0000-0000-0000FA080000}"/>
    <cellStyle name="Normal 10 3 5 3 2 2" xfId="3228" xr:uid="{00000000-0005-0000-0000-0000FB080000}"/>
    <cellStyle name="Normal 10 3 5 3 2 2 2" xfId="5647" xr:uid="{00000000-0005-0000-0000-0000FC080000}"/>
    <cellStyle name="Normal 10 3 5 3 2 3" xfId="5648" xr:uid="{00000000-0005-0000-0000-0000FD080000}"/>
    <cellStyle name="Normal 10 3 5 3 3" xfId="3229" xr:uid="{00000000-0005-0000-0000-0000FE080000}"/>
    <cellStyle name="Normal 10 3 5 3 3 2" xfId="5649" xr:uid="{00000000-0005-0000-0000-0000FF080000}"/>
    <cellStyle name="Normal 10 3 5 3 4" xfId="5650" xr:uid="{00000000-0005-0000-0000-000000090000}"/>
    <cellStyle name="Normal 10 3 5 4" xfId="2066" xr:uid="{00000000-0005-0000-0000-000001090000}"/>
    <cellStyle name="Normal 10 3 5 4 2" xfId="3230" xr:uid="{00000000-0005-0000-0000-000002090000}"/>
    <cellStyle name="Normal 10 3 5 4 2 2" xfId="5651" xr:uid="{00000000-0005-0000-0000-000003090000}"/>
    <cellStyle name="Normal 10 3 5 4 3" xfId="5652" xr:uid="{00000000-0005-0000-0000-000004090000}"/>
    <cellStyle name="Normal 10 3 5 5" xfId="3231" xr:uid="{00000000-0005-0000-0000-000005090000}"/>
    <cellStyle name="Normal 10 3 5 5 2" xfId="5653" xr:uid="{00000000-0005-0000-0000-000006090000}"/>
    <cellStyle name="Normal 10 3 5 6" xfId="3232" xr:uid="{00000000-0005-0000-0000-000007090000}"/>
    <cellStyle name="Normal 10 3 5 6 2" xfId="5654" xr:uid="{00000000-0005-0000-0000-000008090000}"/>
    <cellStyle name="Normal 10 3 5 7" xfId="5655" xr:uid="{00000000-0005-0000-0000-000009090000}"/>
    <cellStyle name="Normal 10 3 6" xfId="987" xr:uid="{00000000-0005-0000-0000-00000A090000}"/>
    <cellStyle name="Normal 10 3 6 2" xfId="1486" xr:uid="{00000000-0005-0000-0000-00000B090000}"/>
    <cellStyle name="Normal 10 3 6 2 2" xfId="2601" xr:uid="{00000000-0005-0000-0000-00000C090000}"/>
    <cellStyle name="Normal 10 3 6 2 2 2" xfId="3233" xr:uid="{00000000-0005-0000-0000-00000D090000}"/>
    <cellStyle name="Normal 10 3 6 2 2 2 2" xfId="5656" xr:uid="{00000000-0005-0000-0000-00000E090000}"/>
    <cellStyle name="Normal 10 3 6 2 2 3" xfId="5657" xr:uid="{00000000-0005-0000-0000-00000F090000}"/>
    <cellStyle name="Normal 10 3 6 2 3" xfId="3234" xr:uid="{00000000-0005-0000-0000-000010090000}"/>
    <cellStyle name="Normal 10 3 6 2 3 2" xfId="5658" xr:uid="{00000000-0005-0000-0000-000011090000}"/>
    <cellStyle name="Normal 10 3 6 2 4" xfId="5659" xr:uid="{00000000-0005-0000-0000-000012090000}"/>
    <cellStyle name="Normal 10 3 6 3" xfId="2174" xr:uid="{00000000-0005-0000-0000-000013090000}"/>
    <cellStyle name="Normal 10 3 6 3 2" xfId="3235" xr:uid="{00000000-0005-0000-0000-000014090000}"/>
    <cellStyle name="Normal 10 3 6 3 2 2" xfId="5660" xr:uid="{00000000-0005-0000-0000-000015090000}"/>
    <cellStyle name="Normal 10 3 6 3 3" xfId="5661" xr:uid="{00000000-0005-0000-0000-000016090000}"/>
    <cellStyle name="Normal 10 3 6 4" xfId="3236" xr:uid="{00000000-0005-0000-0000-000017090000}"/>
    <cellStyle name="Normal 10 3 6 4 2" xfId="5662" xr:uid="{00000000-0005-0000-0000-000018090000}"/>
    <cellStyle name="Normal 10 3 6 5" xfId="5663" xr:uid="{00000000-0005-0000-0000-000019090000}"/>
    <cellStyle name="Normal 10 3 7" xfId="1272" xr:uid="{00000000-0005-0000-0000-00001A090000}"/>
    <cellStyle name="Normal 10 3 7 2" xfId="2387" xr:uid="{00000000-0005-0000-0000-00001B090000}"/>
    <cellStyle name="Normal 10 3 7 2 2" xfId="3237" xr:uid="{00000000-0005-0000-0000-00001C090000}"/>
    <cellStyle name="Normal 10 3 7 2 2 2" xfId="5664" xr:uid="{00000000-0005-0000-0000-00001D090000}"/>
    <cellStyle name="Normal 10 3 7 2 3" xfId="5665" xr:uid="{00000000-0005-0000-0000-00001E090000}"/>
    <cellStyle name="Normal 10 3 7 3" xfId="3238" xr:uid="{00000000-0005-0000-0000-00001F090000}"/>
    <cellStyle name="Normal 10 3 7 3 2" xfId="5666" xr:uid="{00000000-0005-0000-0000-000020090000}"/>
    <cellStyle name="Normal 10 3 7 4" xfId="5667" xr:uid="{00000000-0005-0000-0000-000021090000}"/>
    <cellStyle name="Normal 10 3 8" xfId="1790" xr:uid="{00000000-0005-0000-0000-000022090000}"/>
    <cellStyle name="Normal 10 3 8 2" xfId="2817" xr:uid="{00000000-0005-0000-0000-000023090000}"/>
    <cellStyle name="Normal 10 3 8 2 2" xfId="3239" xr:uid="{00000000-0005-0000-0000-000024090000}"/>
    <cellStyle name="Normal 10 3 8 2 2 2" xfId="5668" xr:uid="{00000000-0005-0000-0000-000025090000}"/>
    <cellStyle name="Normal 10 3 8 2 3" xfId="5669" xr:uid="{00000000-0005-0000-0000-000026090000}"/>
    <cellStyle name="Normal 10 3 8 3" xfId="3240" xr:uid="{00000000-0005-0000-0000-000027090000}"/>
    <cellStyle name="Normal 10 3 8 3 2" xfId="5670" xr:uid="{00000000-0005-0000-0000-000028090000}"/>
    <cellStyle name="Normal 10 3 8 4" xfId="5671" xr:uid="{00000000-0005-0000-0000-000029090000}"/>
    <cellStyle name="Normal 10 3 9" xfId="1960" xr:uid="{00000000-0005-0000-0000-00002A090000}"/>
    <cellStyle name="Normal 10 3 9 2" xfId="3241" xr:uid="{00000000-0005-0000-0000-00002B090000}"/>
    <cellStyle name="Normal 10 3 9 2 2" xfId="5672" xr:uid="{00000000-0005-0000-0000-00002C090000}"/>
    <cellStyle name="Normal 10 3 9 3" xfId="5673" xr:uid="{00000000-0005-0000-0000-00002D090000}"/>
    <cellStyle name="Normal 10 4" xfId="464" xr:uid="{00000000-0005-0000-0000-00002E090000}"/>
    <cellStyle name="Normal 10 4 2" xfId="674" xr:uid="{00000000-0005-0000-0000-00002F090000}"/>
    <cellStyle name="Normal 10 4 2 10" xfId="5674" xr:uid="{00000000-0005-0000-0000-000030090000}"/>
    <cellStyle name="Normal 10 4 2 2" xfId="675" xr:uid="{00000000-0005-0000-0000-000031090000}"/>
    <cellStyle name="Normal 10 4 2 2 2" xfId="876" xr:uid="{00000000-0005-0000-0000-000032090000}"/>
    <cellStyle name="Normal 10 4 2 2 2 2" xfId="1135" xr:uid="{00000000-0005-0000-0000-000033090000}"/>
    <cellStyle name="Normal 10 4 2 2 2 2 2" xfId="1634" xr:uid="{00000000-0005-0000-0000-000034090000}"/>
    <cellStyle name="Normal 10 4 2 2 2 2 2 2" xfId="2749" xr:uid="{00000000-0005-0000-0000-000035090000}"/>
    <cellStyle name="Normal 10 4 2 2 2 2 2 2 2" xfId="3242" xr:uid="{00000000-0005-0000-0000-000036090000}"/>
    <cellStyle name="Normal 10 4 2 2 2 2 2 2 2 2" xfId="5675" xr:uid="{00000000-0005-0000-0000-000037090000}"/>
    <cellStyle name="Normal 10 4 2 2 2 2 2 2 3" xfId="5676" xr:uid="{00000000-0005-0000-0000-000038090000}"/>
    <cellStyle name="Normal 10 4 2 2 2 2 2 3" xfId="3243" xr:uid="{00000000-0005-0000-0000-000039090000}"/>
    <cellStyle name="Normal 10 4 2 2 2 2 2 3 2" xfId="5677" xr:uid="{00000000-0005-0000-0000-00003A090000}"/>
    <cellStyle name="Normal 10 4 2 2 2 2 2 4" xfId="5678" xr:uid="{00000000-0005-0000-0000-00003B090000}"/>
    <cellStyle name="Normal 10 4 2 2 2 2 3" xfId="2322" xr:uid="{00000000-0005-0000-0000-00003C090000}"/>
    <cellStyle name="Normal 10 4 2 2 2 2 3 2" xfId="3244" xr:uid="{00000000-0005-0000-0000-00003D090000}"/>
    <cellStyle name="Normal 10 4 2 2 2 2 3 2 2" xfId="5679" xr:uid="{00000000-0005-0000-0000-00003E090000}"/>
    <cellStyle name="Normal 10 4 2 2 2 2 3 3" xfId="5680" xr:uid="{00000000-0005-0000-0000-00003F090000}"/>
    <cellStyle name="Normal 10 4 2 2 2 2 4" xfId="3245" xr:uid="{00000000-0005-0000-0000-000040090000}"/>
    <cellStyle name="Normal 10 4 2 2 2 2 4 2" xfId="5681" xr:uid="{00000000-0005-0000-0000-000041090000}"/>
    <cellStyle name="Normal 10 4 2 2 2 2 5" xfId="5682" xr:uid="{00000000-0005-0000-0000-000042090000}"/>
    <cellStyle name="Normal 10 4 2 2 2 3" xfId="1420" xr:uid="{00000000-0005-0000-0000-000043090000}"/>
    <cellStyle name="Normal 10 4 2 2 2 3 2" xfId="2535" xr:uid="{00000000-0005-0000-0000-000044090000}"/>
    <cellStyle name="Normal 10 4 2 2 2 3 2 2" xfId="3246" xr:uid="{00000000-0005-0000-0000-000045090000}"/>
    <cellStyle name="Normal 10 4 2 2 2 3 2 2 2" xfId="5683" xr:uid="{00000000-0005-0000-0000-000046090000}"/>
    <cellStyle name="Normal 10 4 2 2 2 3 2 3" xfId="5684" xr:uid="{00000000-0005-0000-0000-000047090000}"/>
    <cellStyle name="Normal 10 4 2 2 2 3 3" xfId="3247" xr:uid="{00000000-0005-0000-0000-000048090000}"/>
    <cellStyle name="Normal 10 4 2 2 2 3 3 2" xfId="5685" xr:uid="{00000000-0005-0000-0000-000049090000}"/>
    <cellStyle name="Normal 10 4 2 2 2 3 4" xfId="5686" xr:uid="{00000000-0005-0000-0000-00004A090000}"/>
    <cellStyle name="Normal 10 4 2 2 2 4" xfId="2108" xr:uid="{00000000-0005-0000-0000-00004B090000}"/>
    <cellStyle name="Normal 10 4 2 2 2 4 2" xfId="3248" xr:uid="{00000000-0005-0000-0000-00004C090000}"/>
    <cellStyle name="Normal 10 4 2 2 2 4 2 2" xfId="5687" xr:uid="{00000000-0005-0000-0000-00004D090000}"/>
    <cellStyle name="Normal 10 4 2 2 2 4 3" xfId="5688" xr:uid="{00000000-0005-0000-0000-00004E090000}"/>
    <cellStyle name="Normal 10 4 2 2 2 5" xfId="3249" xr:uid="{00000000-0005-0000-0000-00004F090000}"/>
    <cellStyle name="Normal 10 4 2 2 2 5 2" xfId="5689" xr:uid="{00000000-0005-0000-0000-000050090000}"/>
    <cellStyle name="Normal 10 4 2 2 2 6" xfId="3250" xr:uid="{00000000-0005-0000-0000-000051090000}"/>
    <cellStyle name="Normal 10 4 2 2 2 6 2" xfId="5690" xr:uid="{00000000-0005-0000-0000-000052090000}"/>
    <cellStyle name="Normal 10 4 2 2 2 7" xfId="5691" xr:uid="{00000000-0005-0000-0000-000053090000}"/>
    <cellStyle name="Normal 10 4 2 2 3" xfId="1029" xr:uid="{00000000-0005-0000-0000-000054090000}"/>
    <cellStyle name="Normal 10 4 2 2 3 2" xfId="1528" xr:uid="{00000000-0005-0000-0000-000055090000}"/>
    <cellStyle name="Normal 10 4 2 2 3 2 2" xfId="2643" xr:uid="{00000000-0005-0000-0000-000056090000}"/>
    <cellStyle name="Normal 10 4 2 2 3 2 2 2" xfId="3251" xr:uid="{00000000-0005-0000-0000-000057090000}"/>
    <cellStyle name="Normal 10 4 2 2 3 2 2 2 2" xfId="5692" xr:uid="{00000000-0005-0000-0000-000058090000}"/>
    <cellStyle name="Normal 10 4 2 2 3 2 2 3" xfId="5693" xr:uid="{00000000-0005-0000-0000-000059090000}"/>
    <cellStyle name="Normal 10 4 2 2 3 2 3" xfId="3252" xr:uid="{00000000-0005-0000-0000-00005A090000}"/>
    <cellStyle name="Normal 10 4 2 2 3 2 3 2" xfId="5694" xr:uid="{00000000-0005-0000-0000-00005B090000}"/>
    <cellStyle name="Normal 10 4 2 2 3 2 4" xfId="5695" xr:uid="{00000000-0005-0000-0000-00005C090000}"/>
    <cellStyle name="Normal 10 4 2 2 3 3" xfId="2216" xr:uid="{00000000-0005-0000-0000-00005D090000}"/>
    <cellStyle name="Normal 10 4 2 2 3 3 2" xfId="3253" xr:uid="{00000000-0005-0000-0000-00005E090000}"/>
    <cellStyle name="Normal 10 4 2 2 3 3 2 2" xfId="5696" xr:uid="{00000000-0005-0000-0000-00005F090000}"/>
    <cellStyle name="Normal 10 4 2 2 3 3 3" xfId="5697" xr:uid="{00000000-0005-0000-0000-000060090000}"/>
    <cellStyle name="Normal 10 4 2 2 3 4" xfId="3254" xr:uid="{00000000-0005-0000-0000-000061090000}"/>
    <cellStyle name="Normal 10 4 2 2 3 4 2" xfId="5698" xr:uid="{00000000-0005-0000-0000-000062090000}"/>
    <cellStyle name="Normal 10 4 2 2 3 5" xfId="5699" xr:uid="{00000000-0005-0000-0000-000063090000}"/>
    <cellStyle name="Normal 10 4 2 2 4" xfId="1314" xr:uid="{00000000-0005-0000-0000-000064090000}"/>
    <cellStyle name="Normal 10 4 2 2 4 2" xfId="2429" xr:uid="{00000000-0005-0000-0000-000065090000}"/>
    <cellStyle name="Normal 10 4 2 2 4 2 2" xfId="3255" xr:uid="{00000000-0005-0000-0000-000066090000}"/>
    <cellStyle name="Normal 10 4 2 2 4 2 2 2" xfId="5700" xr:uid="{00000000-0005-0000-0000-000067090000}"/>
    <cellStyle name="Normal 10 4 2 2 4 2 3" xfId="5701" xr:uid="{00000000-0005-0000-0000-000068090000}"/>
    <cellStyle name="Normal 10 4 2 2 4 3" xfId="3256" xr:uid="{00000000-0005-0000-0000-000069090000}"/>
    <cellStyle name="Normal 10 4 2 2 4 3 2" xfId="5702" xr:uid="{00000000-0005-0000-0000-00006A090000}"/>
    <cellStyle name="Normal 10 4 2 2 4 4" xfId="5703" xr:uid="{00000000-0005-0000-0000-00006B090000}"/>
    <cellStyle name="Normal 10 4 2 2 5" xfId="1849" xr:uid="{00000000-0005-0000-0000-00006C090000}"/>
    <cellStyle name="Normal 10 4 2 2 5 2" xfId="2875" xr:uid="{00000000-0005-0000-0000-00006D090000}"/>
    <cellStyle name="Normal 10 4 2 2 5 2 2" xfId="3257" xr:uid="{00000000-0005-0000-0000-00006E090000}"/>
    <cellStyle name="Normal 10 4 2 2 5 2 2 2" xfId="5704" xr:uid="{00000000-0005-0000-0000-00006F090000}"/>
    <cellStyle name="Normal 10 4 2 2 5 2 3" xfId="5705" xr:uid="{00000000-0005-0000-0000-000070090000}"/>
    <cellStyle name="Normal 10 4 2 2 5 3" xfId="3258" xr:uid="{00000000-0005-0000-0000-000071090000}"/>
    <cellStyle name="Normal 10 4 2 2 5 3 2" xfId="5706" xr:uid="{00000000-0005-0000-0000-000072090000}"/>
    <cellStyle name="Normal 10 4 2 2 5 4" xfId="5707" xr:uid="{00000000-0005-0000-0000-000073090000}"/>
    <cellStyle name="Normal 10 4 2 2 6" xfId="2002" xr:uid="{00000000-0005-0000-0000-000074090000}"/>
    <cellStyle name="Normal 10 4 2 2 6 2" xfId="3259" xr:uid="{00000000-0005-0000-0000-000075090000}"/>
    <cellStyle name="Normal 10 4 2 2 6 2 2" xfId="5708" xr:uid="{00000000-0005-0000-0000-000076090000}"/>
    <cellStyle name="Normal 10 4 2 2 6 3" xfId="5709" xr:uid="{00000000-0005-0000-0000-000077090000}"/>
    <cellStyle name="Normal 10 4 2 2 7" xfId="3260" xr:uid="{00000000-0005-0000-0000-000078090000}"/>
    <cellStyle name="Normal 10 4 2 2 7 2" xfId="5710" xr:uid="{00000000-0005-0000-0000-000079090000}"/>
    <cellStyle name="Normal 10 4 2 2 8" xfId="3261" xr:uid="{00000000-0005-0000-0000-00007A090000}"/>
    <cellStyle name="Normal 10 4 2 2 8 2" xfId="5711" xr:uid="{00000000-0005-0000-0000-00007B090000}"/>
    <cellStyle name="Normal 10 4 2 2 9" xfId="5712" xr:uid="{00000000-0005-0000-0000-00007C090000}"/>
    <cellStyle name="Normal 10 4 2 3" xfId="875" xr:uid="{00000000-0005-0000-0000-00007D090000}"/>
    <cellStyle name="Normal 10 4 2 3 2" xfId="1134" xr:uid="{00000000-0005-0000-0000-00007E090000}"/>
    <cellStyle name="Normal 10 4 2 3 2 2" xfId="1633" xr:uid="{00000000-0005-0000-0000-00007F090000}"/>
    <cellStyle name="Normal 10 4 2 3 2 2 2" xfId="2748" xr:uid="{00000000-0005-0000-0000-000080090000}"/>
    <cellStyle name="Normal 10 4 2 3 2 2 2 2" xfId="3262" xr:uid="{00000000-0005-0000-0000-000081090000}"/>
    <cellStyle name="Normal 10 4 2 3 2 2 2 2 2" xfId="5713" xr:uid="{00000000-0005-0000-0000-000082090000}"/>
    <cellStyle name="Normal 10 4 2 3 2 2 2 3" xfId="5714" xr:uid="{00000000-0005-0000-0000-000083090000}"/>
    <cellStyle name="Normal 10 4 2 3 2 2 3" xfId="3263" xr:uid="{00000000-0005-0000-0000-000084090000}"/>
    <cellStyle name="Normal 10 4 2 3 2 2 3 2" xfId="5715" xr:uid="{00000000-0005-0000-0000-000085090000}"/>
    <cellStyle name="Normal 10 4 2 3 2 2 4" xfId="5716" xr:uid="{00000000-0005-0000-0000-000086090000}"/>
    <cellStyle name="Normal 10 4 2 3 2 3" xfId="2321" xr:uid="{00000000-0005-0000-0000-000087090000}"/>
    <cellStyle name="Normal 10 4 2 3 2 3 2" xfId="3264" xr:uid="{00000000-0005-0000-0000-000088090000}"/>
    <cellStyle name="Normal 10 4 2 3 2 3 2 2" xfId="5717" xr:uid="{00000000-0005-0000-0000-000089090000}"/>
    <cellStyle name="Normal 10 4 2 3 2 3 3" xfId="5718" xr:uid="{00000000-0005-0000-0000-00008A090000}"/>
    <cellStyle name="Normal 10 4 2 3 2 4" xfId="3265" xr:uid="{00000000-0005-0000-0000-00008B090000}"/>
    <cellStyle name="Normal 10 4 2 3 2 4 2" xfId="5719" xr:uid="{00000000-0005-0000-0000-00008C090000}"/>
    <cellStyle name="Normal 10 4 2 3 2 5" xfId="5720" xr:uid="{00000000-0005-0000-0000-00008D090000}"/>
    <cellStyle name="Normal 10 4 2 3 3" xfId="1419" xr:uid="{00000000-0005-0000-0000-00008E090000}"/>
    <cellStyle name="Normal 10 4 2 3 3 2" xfId="2534" xr:uid="{00000000-0005-0000-0000-00008F090000}"/>
    <cellStyle name="Normal 10 4 2 3 3 2 2" xfId="3266" xr:uid="{00000000-0005-0000-0000-000090090000}"/>
    <cellStyle name="Normal 10 4 2 3 3 2 2 2" xfId="5721" xr:uid="{00000000-0005-0000-0000-000091090000}"/>
    <cellStyle name="Normal 10 4 2 3 3 2 3" xfId="5722" xr:uid="{00000000-0005-0000-0000-000092090000}"/>
    <cellStyle name="Normal 10 4 2 3 3 3" xfId="3267" xr:uid="{00000000-0005-0000-0000-000093090000}"/>
    <cellStyle name="Normal 10 4 2 3 3 3 2" xfId="5723" xr:uid="{00000000-0005-0000-0000-000094090000}"/>
    <cellStyle name="Normal 10 4 2 3 3 4" xfId="5724" xr:uid="{00000000-0005-0000-0000-000095090000}"/>
    <cellStyle name="Normal 10 4 2 3 4" xfId="2107" xr:uid="{00000000-0005-0000-0000-000096090000}"/>
    <cellStyle name="Normal 10 4 2 3 4 2" xfId="3268" xr:uid="{00000000-0005-0000-0000-000097090000}"/>
    <cellStyle name="Normal 10 4 2 3 4 2 2" xfId="5725" xr:uid="{00000000-0005-0000-0000-000098090000}"/>
    <cellStyle name="Normal 10 4 2 3 4 3" xfId="5726" xr:uid="{00000000-0005-0000-0000-000099090000}"/>
    <cellStyle name="Normal 10 4 2 3 5" xfId="3269" xr:uid="{00000000-0005-0000-0000-00009A090000}"/>
    <cellStyle name="Normal 10 4 2 3 5 2" xfId="5727" xr:uid="{00000000-0005-0000-0000-00009B090000}"/>
    <cellStyle name="Normal 10 4 2 3 6" xfId="3270" xr:uid="{00000000-0005-0000-0000-00009C090000}"/>
    <cellStyle name="Normal 10 4 2 3 6 2" xfId="5728" xr:uid="{00000000-0005-0000-0000-00009D090000}"/>
    <cellStyle name="Normal 10 4 2 3 7" xfId="5729" xr:uid="{00000000-0005-0000-0000-00009E090000}"/>
    <cellStyle name="Normal 10 4 2 4" xfId="1028" xr:uid="{00000000-0005-0000-0000-00009F090000}"/>
    <cellStyle name="Normal 10 4 2 4 2" xfId="1527" xr:uid="{00000000-0005-0000-0000-0000A0090000}"/>
    <cellStyle name="Normal 10 4 2 4 2 2" xfId="2642" xr:uid="{00000000-0005-0000-0000-0000A1090000}"/>
    <cellStyle name="Normal 10 4 2 4 2 2 2" xfId="3271" xr:uid="{00000000-0005-0000-0000-0000A2090000}"/>
    <cellStyle name="Normal 10 4 2 4 2 2 2 2" xfId="5730" xr:uid="{00000000-0005-0000-0000-0000A3090000}"/>
    <cellStyle name="Normal 10 4 2 4 2 2 3" xfId="5731" xr:uid="{00000000-0005-0000-0000-0000A4090000}"/>
    <cellStyle name="Normal 10 4 2 4 2 3" xfId="3272" xr:uid="{00000000-0005-0000-0000-0000A5090000}"/>
    <cellStyle name="Normal 10 4 2 4 2 3 2" xfId="5732" xr:uid="{00000000-0005-0000-0000-0000A6090000}"/>
    <cellStyle name="Normal 10 4 2 4 2 4" xfId="5733" xr:uid="{00000000-0005-0000-0000-0000A7090000}"/>
    <cellStyle name="Normal 10 4 2 4 3" xfId="2215" xr:uid="{00000000-0005-0000-0000-0000A8090000}"/>
    <cellStyle name="Normal 10 4 2 4 3 2" xfId="3273" xr:uid="{00000000-0005-0000-0000-0000A9090000}"/>
    <cellStyle name="Normal 10 4 2 4 3 2 2" xfId="5734" xr:uid="{00000000-0005-0000-0000-0000AA090000}"/>
    <cellStyle name="Normal 10 4 2 4 3 3" xfId="5735" xr:uid="{00000000-0005-0000-0000-0000AB090000}"/>
    <cellStyle name="Normal 10 4 2 4 4" xfId="3274" xr:uid="{00000000-0005-0000-0000-0000AC090000}"/>
    <cellStyle name="Normal 10 4 2 4 4 2" xfId="5736" xr:uid="{00000000-0005-0000-0000-0000AD090000}"/>
    <cellStyle name="Normal 10 4 2 4 5" xfId="5737" xr:uid="{00000000-0005-0000-0000-0000AE090000}"/>
    <cellStyle name="Normal 10 4 2 5" xfId="1313" xr:uid="{00000000-0005-0000-0000-0000AF090000}"/>
    <cellStyle name="Normal 10 4 2 5 2" xfId="2428" xr:uid="{00000000-0005-0000-0000-0000B0090000}"/>
    <cellStyle name="Normal 10 4 2 5 2 2" xfId="3275" xr:uid="{00000000-0005-0000-0000-0000B1090000}"/>
    <cellStyle name="Normal 10 4 2 5 2 2 2" xfId="5738" xr:uid="{00000000-0005-0000-0000-0000B2090000}"/>
    <cellStyle name="Normal 10 4 2 5 2 3" xfId="5739" xr:uid="{00000000-0005-0000-0000-0000B3090000}"/>
    <cellStyle name="Normal 10 4 2 5 3" xfId="3276" xr:uid="{00000000-0005-0000-0000-0000B4090000}"/>
    <cellStyle name="Normal 10 4 2 5 3 2" xfId="5740" xr:uid="{00000000-0005-0000-0000-0000B5090000}"/>
    <cellStyle name="Normal 10 4 2 5 4" xfId="5741" xr:uid="{00000000-0005-0000-0000-0000B6090000}"/>
    <cellStyle name="Normal 10 4 2 6" xfId="1809" xr:uid="{00000000-0005-0000-0000-0000B7090000}"/>
    <cellStyle name="Normal 10 4 2 6 2" xfId="2835" xr:uid="{00000000-0005-0000-0000-0000B8090000}"/>
    <cellStyle name="Normal 10 4 2 6 2 2" xfId="3277" xr:uid="{00000000-0005-0000-0000-0000B9090000}"/>
    <cellStyle name="Normal 10 4 2 6 2 2 2" xfId="5742" xr:uid="{00000000-0005-0000-0000-0000BA090000}"/>
    <cellStyle name="Normal 10 4 2 6 2 3" xfId="5743" xr:uid="{00000000-0005-0000-0000-0000BB090000}"/>
    <cellStyle name="Normal 10 4 2 6 3" xfId="3278" xr:uid="{00000000-0005-0000-0000-0000BC090000}"/>
    <cellStyle name="Normal 10 4 2 6 3 2" xfId="5744" xr:uid="{00000000-0005-0000-0000-0000BD090000}"/>
    <cellStyle name="Normal 10 4 2 6 4" xfId="5745" xr:uid="{00000000-0005-0000-0000-0000BE090000}"/>
    <cellStyle name="Normal 10 4 2 7" xfId="2001" xr:uid="{00000000-0005-0000-0000-0000BF090000}"/>
    <cellStyle name="Normal 10 4 2 7 2" xfId="3279" xr:uid="{00000000-0005-0000-0000-0000C0090000}"/>
    <cellStyle name="Normal 10 4 2 7 2 2" xfId="5746" xr:uid="{00000000-0005-0000-0000-0000C1090000}"/>
    <cellStyle name="Normal 10 4 2 7 3" xfId="5747" xr:uid="{00000000-0005-0000-0000-0000C2090000}"/>
    <cellStyle name="Normal 10 4 2 8" xfId="3280" xr:uid="{00000000-0005-0000-0000-0000C3090000}"/>
    <cellStyle name="Normal 10 4 2 8 2" xfId="5748" xr:uid="{00000000-0005-0000-0000-0000C4090000}"/>
    <cellStyle name="Normal 10 4 2 9" xfId="3281" xr:uid="{00000000-0005-0000-0000-0000C5090000}"/>
    <cellStyle name="Normal 10 4 2 9 2" xfId="5749" xr:uid="{00000000-0005-0000-0000-0000C6090000}"/>
    <cellStyle name="Normal 10 4 3" xfId="676" xr:uid="{00000000-0005-0000-0000-0000C7090000}"/>
    <cellStyle name="Normal 10 4 3 2" xfId="877" xr:uid="{00000000-0005-0000-0000-0000C8090000}"/>
    <cellStyle name="Normal 10 4 3 2 2" xfId="1136" xr:uid="{00000000-0005-0000-0000-0000C9090000}"/>
    <cellStyle name="Normal 10 4 3 2 2 2" xfId="1635" xr:uid="{00000000-0005-0000-0000-0000CA090000}"/>
    <cellStyle name="Normal 10 4 3 2 2 2 2" xfId="2750" xr:uid="{00000000-0005-0000-0000-0000CB090000}"/>
    <cellStyle name="Normal 10 4 3 2 2 2 2 2" xfId="3282" xr:uid="{00000000-0005-0000-0000-0000CC090000}"/>
    <cellStyle name="Normal 10 4 3 2 2 2 2 2 2" xfId="5750" xr:uid="{00000000-0005-0000-0000-0000CD090000}"/>
    <cellStyle name="Normal 10 4 3 2 2 2 2 3" xfId="5751" xr:uid="{00000000-0005-0000-0000-0000CE090000}"/>
    <cellStyle name="Normal 10 4 3 2 2 2 3" xfId="3283" xr:uid="{00000000-0005-0000-0000-0000CF090000}"/>
    <cellStyle name="Normal 10 4 3 2 2 2 3 2" xfId="5752" xr:uid="{00000000-0005-0000-0000-0000D0090000}"/>
    <cellStyle name="Normal 10 4 3 2 2 2 4" xfId="5753" xr:uid="{00000000-0005-0000-0000-0000D1090000}"/>
    <cellStyle name="Normal 10 4 3 2 2 3" xfId="2323" xr:uid="{00000000-0005-0000-0000-0000D2090000}"/>
    <cellStyle name="Normal 10 4 3 2 2 3 2" xfId="3284" xr:uid="{00000000-0005-0000-0000-0000D3090000}"/>
    <cellStyle name="Normal 10 4 3 2 2 3 2 2" xfId="5754" xr:uid="{00000000-0005-0000-0000-0000D4090000}"/>
    <cellStyle name="Normal 10 4 3 2 2 3 3" xfId="5755" xr:uid="{00000000-0005-0000-0000-0000D5090000}"/>
    <cellStyle name="Normal 10 4 3 2 2 4" xfId="3285" xr:uid="{00000000-0005-0000-0000-0000D6090000}"/>
    <cellStyle name="Normal 10 4 3 2 2 4 2" xfId="5756" xr:uid="{00000000-0005-0000-0000-0000D7090000}"/>
    <cellStyle name="Normal 10 4 3 2 2 5" xfId="5757" xr:uid="{00000000-0005-0000-0000-0000D8090000}"/>
    <cellStyle name="Normal 10 4 3 2 3" xfId="1421" xr:uid="{00000000-0005-0000-0000-0000D9090000}"/>
    <cellStyle name="Normal 10 4 3 2 3 2" xfId="2536" xr:uid="{00000000-0005-0000-0000-0000DA090000}"/>
    <cellStyle name="Normal 10 4 3 2 3 2 2" xfId="3286" xr:uid="{00000000-0005-0000-0000-0000DB090000}"/>
    <cellStyle name="Normal 10 4 3 2 3 2 2 2" xfId="5758" xr:uid="{00000000-0005-0000-0000-0000DC090000}"/>
    <cellStyle name="Normal 10 4 3 2 3 2 3" xfId="5759" xr:uid="{00000000-0005-0000-0000-0000DD090000}"/>
    <cellStyle name="Normal 10 4 3 2 3 3" xfId="3287" xr:uid="{00000000-0005-0000-0000-0000DE090000}"/>
    <cellStyle name="Normal 10 4 3 2 3 3 2" xfId="5760" xr:uid="{00000000-0005-0000-0000-0000DF090000}"/>
    <cellStyle name="Normal 10 4 3 2 3 4" xfId="5761" xr:uid="{00000000-0005-0000-0000-0000E0090000}"/>
    <cellStyle name="Normal 10 4 3 2 4" xfId="2109" xr:uid="{00000000-0005-0000-0000-0000E1090000}"/>
    <cellStyle name="Normal 10 4 3 2 4 2" xfId="3288" xr:uid="{00000000-0005-0000-0000-0000E2090000}"/>
    <cellStyle name="Normal 10 4 3 2 4 2 2" xfId="5762" xr:uid="{00000000-0005-0000-0000-0000E3090000}"/>
    <cellStyle name="Normal 10 4 3 2 4 3" xfId="5763" xr:uid="{00000000-0005-0000-0000-0000E4090000}"/>
    <cellStyle name="Normal 10 4 3 2 5" xfId="3289" xr:uid="{00000000-0005-0000-0000-0000E5090000}"/>
    <cellStyle name="Normal 10 4 3 2 5 2" xfId="5764" xr:uid="{00000000-0005-0000-0000-0000E6090000}"/>
    <cellStyle name="Normal 10 4 3 2 6" xfId="3290" xr:uid="{00000000-0005-0000-0000-0000E7090000}"/>
    <cellStyle name="Normal 10 4 3 2 6 2" xfId="5765" xr:uid="{00000000-0005-0000-0000-0000E8090000}"/>
    <cellStyle name="Normal 10 4 3 2 7" xfId="5766" xr:uid="{00000000-0005-0000-0000-0000E9090000}"/>
    <cellStyle name="Normal 10 4 3 3" xfId="1030" xr:uid="{00000000-0005-0000-0000-0000EA090000}"/>
    <cellStyle name="Normal 10 4 3 3 2" xfId="1529" xr:uid="{00000000-0005-0000-0000-0000EB090000}"/>
    <cellStyle name="Normal 10 4 3 3 2 2" xfId="2644" xr:uid="{00000000-0005-0000-0000-0000EC090000}"/>
    <cellStyle name="Normal 10 4 3 3 2 2 2" xfId="3291" xr:uid="{00000000-0005-0000-0000-0000ED090000}"/>
    <cellStyle name="Normal 10 4 3 3 2 2 2 2" xfId="5767" xr:uid="{00000000-0005-0000-0000-0000EE090000}"/>
    <cellStyle name="Normal 10 4 3 3 2 2 3" xfId="5768" xr:uid="{00000000-0005-0000-0000-0000EF090000}"/>
    <cellStyle name="Normal 10 4 3 3 2 3" xfId="3292" xr:uid="{00000000-0005-0000-0000-0000F0090000}"/>
    <cellStyle name="Normal 10 4 3 3 2 3 2" xfId="5769" xr:uid="{00000000-0005-0000-0000-0000F1090000}"/>
    <cellStyle name="Normal 10 4 3 3 2 4" xfId="5770" xr:uid="{00000000-0005-0000-0000-0000F2090000}"/>
    <cellStyle name="Normal 10 4 3 3 3" xfId="2217" xr:uid="{00000000-0005-0000-0000-0000F3090000}"/>
    <cellStyle name="Normal 10 4 3 3 3 2" xfId="3293" xr:uid="{00000000-0005-0000-0000-0000F4090000}"/>
    <cellStyle name="Normal 10 4 3 3 3 2 2" xfId="5771" xr:uid="{00000000-0005-0000-0000-0000F5090000}"/>
    <cellStyle name="Normal 10 4 3 3 3 3" xfId="5772" xr:uid="{00000000-0005-0000-0000-0000F6090000}"/>
    <cellStyle name="Normal 10 4 3 3 4" xfId="3294" xr:uid="{00000000-0005-0000-0000-0000F7090000}"/>
    <cellStyle name="Normal 10 4 3 3 4 2" xfId="5773" xr:uid="{00000000-0005-0000-0000-0000F8090000}"/>
    <cellStyle name="Normal 10 4 3 3 5" xfId="5774" xr:uid="{00000000-0005-0000-0000-0000F9090000}"/>
    <cellStyle name="Normal 10 4 3 4" xfId="1315" xr:uid="{00000000-0005-0000-0000-0000FA090000}"/>
    <cellStyle name="Normal 10 4 3 4 2" xfId="2430" xr:uid="{00000000-0005-0000-0000-0000FB090000}"/>
    <cellStyle name="Normal 10 4 3 4 2 2" xfId="3295" xr:uid="{00000000-0005-0000-0000-0000FC090000}"/>
    <cellStyle name="Normal 10 4 3 4 2 2 2" xfId="5775" xr:uid="{00000000-0005-0000-0000-0000FD090000}"/>
    <cellStyle name="Normal 10 4 3 4 2 3" xfId="5776" xr:uid="{00000000-0005-0000-0000-0000FE090000}"/>
    <cellStyle name="Normal 10 4 3 4 3" xfId="3296" xr:uid="{00000000-0005-0000-0000-0000FF090000}"/>
    <cellStyle name="Normal 10 4 3 4 3 2" xfId="5777" xr:uid="{00000000-0005-0000-0000-0000000A0000}"/>
    <cellStyle name="Normal 10 4 3 4 4" xfId="5778" xr:uid="{00000000-0005-0000-0000-0000010A0000}"/>
    <cellStyle name="Normal 10 4 3 5" xfId="1829" xr:uid="{00000000-0005-0000-0000-0000020A0000}"/>
    <cellStyle name="Normal 10 4 3 5 2" xfId="2855" xr:uid="{00000000-0005-0000-0000-0000030A0000}"/>
    <cellStyle name="Normal 10 4 3 5 2 2" xfId="3297" xr:uid="{00000000-0005-0000-0000-0000040A0000}"/>
    <cellStyle name="Normal 10 4 3 5 2 2 2" xfId="5779" xr:uid="{00000000-0005-0000-0000-0000050A0000}"/>
    <cellStyle name="Normal 10 4 3 5 2 3" xfId="5780" xr:uid="{00000000-0005-0000-0000-0000060A0000}"/>
    <cellStyle name="Normal 10 4 3 5 3" xfId="3298" xr:uid="{00000000-0005-0000-0000-0000070A0000}"/>
    <cellStyle name="Normal 10 4 3 5 3 2" xfId="5781" xr:uid="{00000000-0005-0000-0000-0000080A0000}"/>
    <cellStyle name="Normal 10 4 3 5 4" xfId="5782" xr:uid="{00000000-0005-0000-0000-0000090A0000}"/>
    <cellStyle name="Normal 10 4 3 6" xfId="2003" xr:uid="{00000000-0005-0000-0000-00000A0A0000}"/>
    <cellStyle name="Normal 10 4 3 6 2" xfId="3299" xr:uid="{00000000-0005-0000-0000-00000B0A0000}"/>
    <cellStyle name="Normal 10 4 3 6 2 2" xfId="5783" xr:uid="{00000000-0005-0000-0000-00000C0A0000}"/>
    <cellStyle name="Normal 10 4 3 6 3" xfId="5784" xr:uid="{00000000-0005-0000-0000-00000D0A0000}"/>
    <cellStyle name="Normal 10 4 3 7" xfId="3300" xr:uid="{00000000-0005-0000-0000-00000E0A0000}"/>
    <cellStyle name="Normal 10 4 3 7 2" xfId="5785" xr:uid="{00000000-0005-0000-0000-00000F0A0000}"/>
    <cellStyle name="Normal 10 4 3 8" xfId="3301" xr:uid="{00000000-0005-0000-0000-0000100A0000}"/>
    <cellStyle name="Normal 10 4 3 8 2" xfId="5786" xr:uid="{00000000-0005-0000-0000-0000110A0000}"/>
    <cellStyle name="Normal 10 4 3 9" xfId="5787" xr:uid="{00000000-0005-0000-0000-0000120A0000}"/>
    <cellStyle name="Normal 10 4 4" xfId="4" xr:uid="{00000000-0005-0000-0000-0000130A0000}"/>
    <cellStyle name="Normal 10 4 5" xfId="1788" xr:uid="{00000000-0005-0000-0000-0000140A0000}"/>
    <cellStyle name="Normal 10 4 5 2" xfId="2815" xr:uid="{00000000-0005-0000-0000-0000150A0000}"/>
    <cellStyle name="Normal 10 4 5 2 2" xfId="3302" xr:uid="{00000000-0005-0000-0000-0000160A0000}"/>
    <cellStyle name="Normal 10 4 5 2 2 2" xfId="5788" xr:uid="{00000000-0005-0000-0000-0000170A0000}"/>
    <cellStyle name="Normal 10 4 5 2 3" xfId="5789" xr:uid="{00000000-0005-0000-0000-0000180A0000}"/>
    <cellStyle name="Normal 10 4 5 3" xfId="3303" xr:uid="{00000000-0005-0000-0000-0000190A0000}"/>
    <cellStyle name="Normal 10 4 5 3 2" xfId="5790" xr:uid="{00000000-0005-0000-0000-00001A0A0000}"/>
    <cellStyle name="Normal 10 4 5 4" xfId="5791" xr:uid="{00000000-0005-0000-0000-00001B0A0000}"/>
    <cellStyle name="Normal 10 5" xfId="522" xr:uid="{00000000-0005-0000-0000-00001C0A0000}"/>
    <cellStyle name="Normal 10 5 10" xfId="5792" xr:uid="{00000000-0005-0000-0000-00001D0A0000}"/>
    <cellStyle name="Normal 10 5 2" xfId="677" xr:uid="{00000000-0005-0000-0000-00001E0A0000}"/>
    <cellStyle name="Normal 10 5 2 2" xfId="878" xr:uid="{00000000-0005-0000-0000-00001F0A0000}"/>
    <cellStyle name="Normal 10 5 2 2 2" xfId="1137" xr:uid="{00000000-0005-0000-0000-0000200A0000}"/>
    <cellStyle name="Normal 10 5 2 2 2 2" xfId="1636" xr:uid="{00000000-0005-0000-0000-0000210A0000}"/>
    <cellStyle name="Normal 10 5 2 2 2 2 2" xfId="2751" xr:uid="{00000000-0005-0000-0000-0000220A0000}"/>
    <cellStyle name="Normal 10 5 2 2 2 2 2 2" xfId="3304" xr:uid="{00000000-0005-0000-0000-0000230A0000}"/>
    <cellStyle name="Normal 10 5 2 2 2 2 2 2 2" xfId="5793" xr:uid="{00000000-0005-0000-0000-0000240A0000}"/>
    <cellStyle name="Normal 10 5 2 2 2 2 2 3" xfId="5794" xr:uid="{00000000-0005-0000-0000-0000250A0000}"/>
    <cellStyle name="Normal 10 5 2 2 2 2 3" xfId="3305" xr:uid="{00000000-0005-0000-0000-0000260A0000}"/>
    <cellStyle name="Normal 10 5 2 2 2 2 3 2" xfId="5795" xr:uid="{00000000-0005-0000-0000-0000270A0000}"/>
    <cellStyle name="Normal 10 5 2 2 2 2 4" xfId="5796" xr:uid="{00000000-0005-0000-0000-0000280A0000}"/>
    <cellStyle name="Normal 10 5 2 2 2 3" xfId="2324" xr:uid="{00000000-0005-0000-0000-0000290A0000}"/>
    <cellStyle name="Normal 10 5 2 2 2 3 2" xfId="3306" xr:uid="{00000000-0005-0000-0000-00002A0A0000}"/>
    <cellStyle name="Normal 10 5 2 2 2 3 2 2" xfId="5797" xr:uid="{00000000-0005-0000-0000-00002B0A0000}"/>
    <cellStyle name="Normal 10 5 2 2 2 3 3" xfId="5798" xr:uid="{00000000-0005-0000-0000-00002C0A0000}"/>
    <cellStyle name="Normal 10 5 2 2 2 4" xfId="3307" xr:uid="{00000000-0005-0000-0000-00002D0A0000}"/>
    <cellStyle name="Normal 10 5 2 2 2 4 2" xfId="5799" xr:uid="{00000000-0005-0000-0000-00002E0A0000}"/>
    <cellStyle name="Normal 10 5 2 2 2 5" xfId="5800" xr:uid="{00000000-0005-0000-0000-00002F0A0000}"/>
    <cellStyle name="Normal 10 5 2 2 3" xfId="1422" xr:uid="{00000000-0005-0000-0000-0000300A0000}"/>
    <cellStyle name="Normal 10 5 2 2 3 2" xfId="2537" xr:uid="{00000000-0005-0000-0000-0000310A0000}"/>
    <cellStyle name="Normal 10 5 2 2 3 2 2" xfId="3308" xr:uid="{00000000-0005-0000-0000-0000320A0000}"/>
    <cellStyle name="Normal 10 5 2 2 3 2 2 2" xfId="5801" xr:uid="{00000000-0005-0000-0000-0000330A0000}"/>
    <cellStyle name="Normal 10 5 2 2 3 2 3" xfId="5802" xr:uid="{00000000-0005-0000-0000-0000340A0000}"/>
    <cellStyle name="Normal 10 5 2 2 3 3" xfId="3309" xr:uid="{00000000-0005-0000-0000-0000350A0000}"/>
    <cellStyle name="Normal 10 5 2 2 3 3 2" xfId="5803" xr:uid="{00000000-0005-0000-0000-0000360A0000}"/>
    <cellStyle name="Normal 10 5 2 2 3 4" xfId="5804" xr:uid="{00000000-0005-0000-0000-0000370A0000}"/>
    <cellStyle name="Normal 10 5 2 2 4" xfId="2110" xr:uid="{00000000-0005-0000-0000-0000380A0000}"/>
    <cellStyle name="Normal 10 5 2 2 4 2" xfId="3310" xr:uid="{00000000-0005-0000-0000-0000390A0000}"/>
    <cellStyle name="Normal 10 5 2 2 4 2 2" xfId="5805" xr:uid="{00000000-0005-0000-0000-00003A0A0000}"/>
    <cellStyle name="Normal 10 5 2 2 4 3" xfId="5806" xr:uid="{00000000-0005-0000-0000-00003B0A0000}"/>
    <cellStyle name="Normal 10 5 2 2 5" xfId="3311" xr:uid="{00000000-0005-0000-0000-00003C0A0000}"/>
    <cellStyle name="Normal 10 5 2 2 5 2" xfId="5807" xr:uid="{00000000-0005-0000-0000-00003D0A0000}"/>
    <cellStyle name="Normal 10 5 2 2 6" xfId="3312" xr:uid="{00000000-0005-0000-0000-00003E0A0000}"/>
    <cellStyle name="Normal 10 5 2 2 6 2" xfId="5808" xr:uid="{00000000-0005-0000-0000-00003F0A0000}"/>
    <cellStyle name="Normal 10 5 2 2 7" xfId="5809" xr:uid="{00000000-0005-0000-0000-0000400A0000}"/>
    <cellStyle name="Normal 10 5 2 3" xfId="1031" xr:uid="{00000000-0005-0000-0000-0000410A0000}"/>
    <cellStyle name="Normal 10 5 2 3 2" xfId="1530" xr:uid="{00000000-0005-0000-0000-0000420A0000}"/>
    <cellStyle name="Normal 10 5 2 3 2 2" xfId="2645" xr:uid="{00000000-0005-0000-0000-0000430A0000}"/>
    <cellStyle name="Normal 10 5 2 3 2 2 2" xfId="3313" xr:uid="{00000000-0005-0000-0000-0000440A0000}"/>
    <cellStyle name="Normal 10 5 2 3 2 2 2 2" xfId="5810" xr:uid="{00000000-0005-0000-0000-0000450A0000}"/>
    <cellStyle name="Normal 10 5 2 3 2 2 3" xfId="5811" xr:uid="{00000000-0005-0000-0000-0000460A0000}"/>
    <cellStyle name="Normal 10 5 2 3 2 3" xfId="3314" xr:uid="{00000000-0005-0000-0000-0000470A0000}"/>
    <cellStyle name="Normal 10 5 2 3 2 3 2" xfId="5812" xr:uid="{00000000-0005-0000-0000-0000480A0000}"/>
    <cellStyle name="Normal 10 5 2 3 2 4" xfId="5813" xr:uid="{00000000-0005-0000-0000-0000490A0000}"/>
    <cellStyle name="Normal 10 5 2 3 3" xfId="2218" xr:uid="{00000000-0005-0000-0000-00004A0A0000}"/>
    <cellStyle name="Normal 10 5 2 3 3 2" xfId="3315" xr:uid="{00000000-0005-0000-0000-00004B0A0000}"/>
    <cellStyle name="Normal 10 5 2 3 3 2 2" xfId="5814" xr:uid="{00000000-0005-0000-0000-00004C0A0000}"/>
    <cellStyle name="Normal 10 5 2 3 3 3" xfId="5815" xr:uid="{00000000-0005-0000-0000-00004D0A0000}"/>
    <cellStyle name="Normal 10 5 2 3 4" xfId="3316" xr:uid="{00000000-0005-0000-0000-00004E0A0000}"/>
    <cellStyle name="Normal 10 5 2 3 4 2" xfId="5816" xr:uid="{00000000-0005-0000-0000-00004F0A0000}"/>
    <cellStyle name="Normal 10 5 2 3 5" xfId="5817" xr:uid="{00000000-0005-0000-0000-0000500A0000}"/>
    <cellStyle name="Normal 10 5 2 4" xfId="1316" xr:uid="{00000000-0005-0000-0000-0000510A0000}"/>
    <cellStyle name="Normal 10 5 2 4 2" xfId="2431" xr:uid="{00000000-0005-0000-0000-0000520A0000}"/>
    <cellStyle name="Normal 10 5 2 4 2 2" xfId="3317" xr:uid="{00000000-0005-0000-0000-0000530A0000}"/>
    <cellStyle name="Normal 10 5 2 4 2 2 2" xfId="5818" xr:uid="{00000000-0005-0000-0000-0000540A0000}"/>
    <cellStyle name="Normal 10 5 2 4 2 3" xfId="5819" xr:uid="{00000000-0005-0000-0000-0000550A0000}"/>
    <cellStyle name="Normal 10 5 2 4 3" xfId="3318" xr:uid="{00000000-0005-0000-0000-0000560A0000}"/>
    <cellStyle name="Normal 10 5 2 4 3 2" xfId="5820" xr:uid="{00000000-0005-0000-0000-0000570A0000}"/>
    <cellStyle name="Normal 10 5 2 4 4" xfId="5821" xr:uid="{00000000-0005-0000-0000-0000580A0000}"/>
    <cellStyle name="Normal 10 5 2 5" xfId="1839" xr:uid="{00000000-0005-0000-0000-0000590A0000}"/>
    <cellStyle name="Normal 10 5 2 5 2" xfId="2865" xr:uid="{00000000-0005-0000-0000-00005A0A0000}"/>
    <cellStyle name="Normal 10 5 2 5 2 2" xfId="3319" xr:uid="{00000000-0005-0000-0000-00005B0A0000}"/>
    <cellStyle name="Normal 10 5 2 5 2 2 2" xfId="5822" xr:uid="{00000000-0005-0000-0000-00005C0A0000}"/>
    <cellStyle name="Normal 10 5 2 5 2 3" xfId="5823" xr:uid="{00000000-0005-0000-0000-00005D0A0000}"/>
    <cellStyle name="Normal 10 5 2 5 3" xfId="3320" xr:uid="{00000000-0005-0000-0000-00005E0A0000}"/>
    <cellStyle name="Normal 10 5 2 5 3 2" xfId="5824" xr:uid="{00000000-0005-0000-0000-00005F0A0000}"/>
    <cellStyle name="Normal 10 5 2 5 4" xfId="5825" xr:uid="{00000000-0005-0000-0000-0000600A0000}"/>
    <cellStyle name="Normal 10 5 2 6" xfId="2004" xr:uid="{00000000-0005-0000-0000-0000610A0000}"/>
    <cellStyle name="Normal 10 5 2 6 2" xfId="3321" xr:uid="{00000000-0005-0000-0000-0000620A0000}"/>
    <cellStyle name="Normal 10 5 2 6 2 2" xfId="5826" xr:uid="{00000000-0005-0000-0000-0000630A0000}"/>
    <cellStyle name="Normal 10 5 2 6 3" xfId="5827" xr:uid="{00000000-0005-0000-0000-0000640A0000}"/>
    <cellStyle name="Normal 10 5 2 7" xfId="3322" xr:uid="{00000000-0005-0000-0000-0000650A0000}"/>
    <cellStyle name="Normal 10 5 2 7 2" xfId="5828" xr:uid="{00000000-0005-0000-0000-0000660A0000}"/>
    <cellStyle name="Normal 10 5 2 8" xfId="3323" xr:uid="{00000000-0005-0000-0000-0000670A0000}"/>
    <cellStyle name="Normal 10 5 2 8 2" xfId="5829" xr:uid="{00000000-0005-0000-0000-0000680A0000}"/>
    <cellStyle name="Normal 10 5 2 9" xfId="5830" xr:uid="{00000000-0005-0000-0000-0000690A0000}"/>
    <cellStyle name="Normal 10 5 3" xfId="848" xr:uid="{00000000-0005-0000-0000-00006A0A0000}"/>
    <cellStyle name="Normal 10 5 3 2" xfId="1107" xr:uid="{00000000-0005-0000-0000-00006B0A0000}"/>
    <cellStyle name="Normal 10 5 3 2 2" xfId="1606" xr:uid="{00000000-0005-0000-0000-00006C0A0000}"/>
    <cellStyle name="Normal 10 5 3 2 2 2" xfId="2721" xr:uid="{00000000-0005-0000-0000-00006D0A0000}"/>
    <cellStyle name="Normal 10 5 3 2 2 2 2" xfId="3324" xr:uid="{00000000-0005-0000-0000-00006E0A0000}"/>
    <cellStyle name="Normal 10 5 3 2 2 2 2 2" xfId="5831" xr:uid="{00000000-0005-0000-0000-00006F0A0000}"/>
    <cellStyle name="Normal 10 5 3 2 2 2 3" xfId="5832" xr:uid="{00000000-0005-0000-0000-0000700A0000}"/>
    <cellStyle name="Normal 10 5 3 2 2 3" xfId="3325" xr:uid="{00000000-0005-0000-0000-0000710A0000}"/>
    <cellStyle name="Normal 10 5 3 2 2 3 2" xfId="5833" xr:uid="{00000000-0005-0000-0000-0000720A0000}"/>
    <cellStyle name="Normal 10 5 3 2 2 4" xfId="5834" xr:uid="{00000000-0005-0000-0000-0000730A0000}"/>
    <cellStyle name="Normal 10 5 3 2 3" xfId="2294" xr:uid="{00000000-0005-0000-0000-0000740A0000}"/>
    <cellStyle name="Normal 10 5 3 2 3 2" xfId="3326" xr:uid="{00000000-0005-0000-0000-0000750A0000}"/>
    <cellStyle name="Normal 10 5 3 2 3 2 2" xfId="5835" xr:uid="{00000000-0005-0000-0000-0000760A0000}"/>
    <cellStyle name="Normal 10 5 3 2 3 3" xfId="5836" xr:uid="{00000000-0005-0000-0000-0000770A0000}"/>
    <cellStyle name="Normal 10 5 3 2 4" xfId="3327" xr:uid="{00000000-0005-0000-0000-0000780A0000}"/>
    <cellStyle name="Normal 10 5 3 2 4 2" xfId="5837" xr:uid="{00000000-0005-0000-0000-0000790A0000}"/>
    <cellStyle name="Normal 10 5 3 2 5" xfId="5838" xr:uid="{00000000-0005-0000-0000-00007A0A0000}"/>
    <cellStyle name="Normal 10 5 3 3" xfId="1392" xr:uid="{00000000-0005-0000-0000-00007B0A0000}"/>
    <cellStyle name="Normal 10 5 3 3 2" xfId="2507" xr:uid="{00000000-0005-0000-0000-00007C0A0000}"/>
    <cellStyle name="Normal 10 5 3 3 2 2" xfId="3328" xr:uid="{00000000-0005-0000-0000-00007D0A0000}"/>
    <cellStyle name="Normal 10 5 3 3 2 2 2" xfId="5839" xr:uid="{00000000-0005-0000-0000-00007E0A0000}"/>
    <cellStyle name="Normal 10 5 3 3 2 3" xfId="5840" xr:uid="{00000000-0005-0000-0000-00007F0A0000}"/>
    <cellStyle name="Normal 10 5 3 3 3" xfId="3329" xr:uid="{00000000-0005-0000-0000-0000800A0000}"/>
    <cellStyle name="Normal 10 5 3 3 3 2" xfId="5841" xr:uid="{00000000-0005-0000-0000-0000810A0000}"/>
    <cellStyle name="Normal 10 5 3 3 4" xfId="5842" xr:uid="{00000000-0005-0000-0000-0000820A0000}"/>
    <cellStyle name="Normal 10 5 3 4" xfId="2080" xr:uid="{00000000-0005-0000-0000-0000830A0000}"/>
    <cellStyle name="Normal 10 5 3 4 2" xfId="3330" xr:uid="{00000000-0005-0000-0000-0000840A0000}"/>
    <cellStyle name="Normal 10 5 3 4 2 2" xfId="5843" xr:uid="{00000000-0005-0000-0000-0000850A0000}"/>
    <cellStyle name="Normal 10 5 3 4 3" xfId="5844" xr:uid="{00000000-0005-0000-0000-0000860A0000}"/>
    <cellStyle name="Normal 10 5 3 5" xfId="3331" xr:uid="{00000000-0005-0000-0000-0000870A0000}"/>
    <cellStyle name="Normal 10 5 3 5 2" xfId="5845" xr:uid="{00000000-0005-0000-0000-0000880A0000}"/>
    <cellStyle name="Normal 10 5 3 6" xfId="3332" xr:uid="{00000000-0005-0000-0000-0000890A0000}"/>
    <cellStyle name="Normal 10 5 3 6 2" xfId="5846" xr:uid="{00000000-0005-0000-0000-00008A0A0000}"/>
    <cellStyle name="Normal 10 5 3 7" xfId="5847" xr:uid="{00000000-0005-0000-0000-00008B0A0000}"/>
    <cellStyle name="Normal 10 5 4" xfId="1001" xr:uid="{00000000-0005-0000-0000-00008C0A0000}"/>
    <cellStyle name="Normal 10 5 4 2" xfId="1500" xr:uid="{00000000-0005-0000-0000-00008D0A0000}"/>
    <cellStyle name="Normal 10 5 4 2 2" xfId="2615" xr:uid="{00000000-0005-0000-0000-00008E0A0000}"/>
    <cellStyle name="Normal 10 5 4 2 2 2" xfId="3333" xr:uid="{00000000-0005-0000-0000-00008F0A0000}"/>
    <cellStyle name="Normal 10 5 4 2 2 2 2" xfId="5848" xr:uid="{00000000-0005-0000-0000-0000900A0000}"/>
    <cellStyle name="Normal 10 5 4 2 2 3" xfId="5849" xr:uid="{00000000-0005-0000-0000-0000910A0000}"/>
    <cellStyle name="Normal 10 5 4 2 3" xfId="3334" xr:uid="{00000000-0005-0000-0000-0000920A0000}"/>
    <cellStyle name="Normal 10 5 4 2 3 2" xfId="5850" xr:uid="{00000000-0005-0000-0000-0000930A0000}"/>
    <cellStyle name="Normal 10 5 4 2 4" xfId="5851" xr:uid="{00000000-0005-0000-0000-0000940A0000}"/>
    <cellStyle name="Normal 10 5 4 3" xfId="2188" xr:uid="{00000000-0005-0000-0000-0000950A0000}"/>
    <cellStyle name="Normal 10 5 4 3 2" xfId="3335" xr:uid="{00000000-0005-0000-0000-0000960A0000}"/>
    <cellStyle name="Normal 10 5 4 3 2 2" xfId="5852" xr:uid="{00000000-0005-0000-0000-0000970A0000}"/>
    <cellStyle name="Normal 10 5 4 3 3" xfId="5853" xr:uid="{00000000-0005-0000-0000-0000980A0000}"/>
    <cellStyle name="Normal 10 5 4 4" xfId="3336" xr:uid="{00000000-0005-0000-0000-0000990A0000}"/>
    <cellStyle name="Normal 10 5 4 4 2" xfId="5854" xr:uid="{00000000-0005-0000-0000-00009A0A0000}"/>
    <cellStyle name="Normal 10 5 4 5" xfId="5855" xr:uid="{00000000-0005-0000-0000-00009B0A0000}"/>
    <cellStyle name="Normal 10 5 5" xfId="1286" xr:uid="{00000000-0005-0000-0000-00009C0A0000}"/>
    <cellStyle name="Normal 10 5 5 2" xfId="2401" xr:uid="{00000000-0005-0000-0000-00009D0A0000}"/>
    <cellStyle name="Normal 10 5 5 2 2" xfId="3337" xr:uid="{00000000-0005-0000-0000-00009E0A0000}"/>
    <cellStyle name="Normal 10 5 5 2 2 2" xfId="5856" xr:uid="{00000000-0005-0000-0000-00009F0A0000}"/>
    <cellStyle name="Normal 10 5 5 2 3" xfId="5857" xr:uid="{00000000-0005-0000-0000-0000A00A0000}"/>
    <cellStyle name="Normal 10 5 5 3" xfId="3338" xr:uid="{00000000-0005-0000-0000-0000A10A0000}"/>
    <cellStyle name="Normal 10 5 5 3 2" xfId="5858" xr:uid="{00000000-0005-0000-0000-0000A20A0000}"/>
    <cellStyle name="Normal 10 5 5 4" xfId="5859" xr:uid="{00000000-0005-0000-0000-0000A30A0000}"/>
    <cellStyle name="Normal 10 5 6" xfId="1799" xr:uid="{00000000-0005-0000-0000-0000A40A0000}"/>
    <cellStyle name="Normal 10 5 6 2" xfId="2825" xr:uid="{00000000-0005-0000-0000-0000A50A0000}"/>
    <cellStyle name="Normal 10 5 6 2 2" xfId="3339" xr:uid="{00000000-0005-0000-0000-0000A60A0000}"/>
    <cellStyle name="Normal 10 5 6 2 2 2" xfId="5860" xr:uid="{00000000-0005-0000-0000-0000A70A0000}"/>
    <cellStyle name="Normal 10 5 6 2 3" xfId="5861" xr:uid="{00000000-0005-0000-0000-0000A80A0000}"/>
    <cellStyle name="Normal 10 5 6 3" xfId="3340" xr:uid="{00000000-0005-0000-0000-0000A90A0000}"/>
    <cellStyle name="Normal 10 5 6 3 2" xfId="5862" xr:uid="{00000000-0005-0000-0000-0000AA0A0000}"/>
    <cellStyle name="Normal 10 5 6 4" xfId="5863" xr:uid="{00000000-0005-0000-0000-0000AB0A0000}"/>
    <cellStyle name="Normal 10 5 7" xfId="1974" xr:uid="{00000000-0005-0000-0000-0000AC0A0000}"/>
    <cellStyle name="Normal 10 5 7 2" xfId="3341" xr:uid="{00000000-0005-0000-0000-0000AD0A0000}"/>
    <cellStyle name="Normal 10 5 7 2 2" xfId="5864" xr:uid="{00000000-0005-0000-0000-0000AE0A0000}"/>
    <cellStyle name="Normal 10 5 7 3" xfId="5865" xr:uid="{00000000-0005-0000-0000-0000AF0A0000}"/>
    <cellStyle name="Normal 10 5 8" xfId="3342" xr:uid="{00000000-0005-0000-0000-0000B00A0000}"/>
    <cellStyle name="Normal 10 5 8 2" xfId="5866" xr:uid="{00000000-0005-0000-0000-0000B10A0000}"/>
    <cellStyle name="Normal 10 5 9" xfId="3343" xr:uid="{00000000-0005-0000-0000-0000B20A0000}"/>
    <cellStyle name="Normal 10 5 9 2" xfId="5867" xr:uid="{00000000-0005-0000-0000-0000B30A0000}"/>
    <cellStyle name="Normal 10 6" xfId="678" xr:uid="{00000000-0005-0000-0000-0000B40A0000}"/>
    <cellStyle name="Normal 10 6 2" xfId="879" xr:uid="{00000000-0005-0000-0000-0000B50A0000}"/>
    <cellStyle name="Normal 10 6 2 2" xfId="1138" xr:uid="{00000000-0005-0000-0000-0000B60A0000}"/>
    <cellStyle name="Normal 10 6 2 2 2" xfId="1637" xr:uid="{00000000-0005-0000-0000-0000B70A0000}"/>
    <cellStyle name="Normal 10 6 2 2 2 2" xfId="2752" xr:uid="{00000000-0005-0000-0000-0000B80A0000}"/>
    <cellStyle name="Normal 10 6 2 2 2 2 2" xfId="3344" xr:uid="{00000000-0005-0000-0000-0000B90A0000}"/>
    <cellStyle name="Normal 10 6 2 2 2 2 2 2" xfId="5868" xr:uid="{00000000-0005-0000-0000-0000BA0A0000}"/>
    <cellStyle name="Normal 10 6 2 2 2 2 3" xfId="5869" xr:uid="{00000000-0005-0000-0000-0000BB0A0000}"/>
    <cellStyle name="Normal 10 6 2 2 2 3" xfId="3345" xr:uid="{00000000-0005-0000-0000-0000BC0A0000}"/>
    <cellStyle name="Normal 10 6 2 2 2 3 2" xfId="5870" xr:uid="{00000000-0005-0000-0000-0000BD0A0000}"/>
    <cellStyle name="Normal 10 6 2 2 2 4" xfId="5871" xr:uid="{00000000-0005-0000-0000-0000BE0A0000}"/>
    <cellStyle name="Normal 10 6 2 2 3" xfId="2325" xr:uid="{00000000-0005-0000-0000-0000BF0A0000}"/>
    <cellStyle name="Normal 10 6 2 2 3 2" xfId="3346" xr:uid="{00000000-0005-0000-0000-0000C00A0000}"/>
    <cellStyle name="Normal 10 6 2 2 3 2 2" xfId="5872" xr:uid="{00000000-0005-0000-0000-0000C10A0000}"/>
    <cellStyle name="Normal 10 6 2 2 3 3" xfId="5873" xr:uid="{00000000-0005-0000-0000-0000C20A0000}"/>
    <cellStyle name="Normal 10 6 2 2 4" xfId="3347" xr:uid="{00000000-0005-0000-0000-0000C30A0000}"/>
    <cellStyle name="Normal 10 6 2 2 4 2" xfId="5874" xr:uid="{00000000-0005-0000-0000-0000C40A0000}"/>
    <cellStyle name="Normal 10 6 2 2 5" xfId="5875" xr:uid="{00000000-0005-0000-0000-0000C50A0000}"/>
    <cellStyle name="Normal 10 6 2 3" xfId="1423" xr:uid="{00000000-0005-0000-0000-0000C60A0000}"/>
    <cellStyle name="Normal 10 6 2 3 2" xfId="2538" xr:uid="{00000000-0005-0000-0000-0000C70A0000}"/>
    <cellStyle name="Normal 10 6 2 3 2 2" xfId="3348" xr:uid="{00000000-0005-0000-0000-0000C80A0000}"/>
    <cellStyle name="Normal 10 6 2 3 2 2 2" xfId="5876" xr:uid="{00000000-0005-0000-0000-0000C90A0000}"/>
    <cellStyle name="Normal 10 6 2 3 2 3" xfId="5877" xr:uid="{00000000-0005-0000-0000-0000CA0A0000}"/>
    <cellStyle name="Normal 10 6 2 3 3" xfId="3349" xr:uid="{00000000-0005-0000-0000-0000CB0A0000}"/>
    <cellStyle name="Normal 10 6 2 3 3 2" xfId="5878" xr:uid="{00000000-0005-0000-0000-0000CC0A0000}"/>
    <cellStyle name="Normal 10 6 2 3 4" xfId="5879" xr:uid="{00000000-0005-0000-0000-0000CD0A0000}"/>
    <cellStyle name="Normal 10 6 2 4" xfId="2111" xr:uid="{00000000-0005-0000-0000-0000CE0A0000}"/>
    <cellStyle name="Normal 10 6 2 4 2" xfId="3350" xr:uid="{00000000-0005-0000-0000-0000CF0A0000}"/>
    <cellStyle name="Normal 10 6 2 4 2 2" xfId="5880" xr:uid="{00000000-0005-0000-0000-0000D00A0000}"/>
    <cellStyle name="Normal 10 6 2 4 3" xfId="5881" xr:uid="{00000000-0005-0000-0000-0000D10A0000}"/>
    <cellStyle name="Normal 10 6 2 5" xfId="3351" xr:uid="{00000000-0005-0000-0000-0000D20A0000}"/>
    <cellStyle name="Normal 10 6 2 5 2" xfId="5882" xr:uid="{00000000-0005-0000-0000-0000D30A0000}"/>
    <cellStyle name="Normal 10 6 2 6" xfId="3352" xr:uid="{00000000-0005-0000-0000-0000D40A0000}"/>
    <cellStyle name="Normal 10 6 2 6 2" xfId="5883" xr:uid="{00000000-0005-0000-0000-0000D50A0000}"/>
    <cellStyle name="Normal 10 6 2 7" xfId="5884" xr:uid="{00000000-0005-0000-0000-0000D60A0000}"/>
    <cellStyle name="Normal 10 6 3" xfId="1032" xr:uid="{00000000-0005-0000-0000-0000D70A0000}"/>
    <cellStyle name="Normal 10 6 3 2" xfId="1531" xr:uid="{00000000-0005-0000-0000-0000D80A0000}"/>
    <cellStyle name="Normal 10 6 3 2 2" xfId="2646" xr:uid="{00000000-0005-0000-0000-0000D90A0000}"/>
    <cellStyle name="Normal 10 6 3 2 2 2" xfId="3353" xr:uid="{00000000-0005-0000-0000-0000DA0A0000}"/>
    <cellStyle name="Normal 10 6 3 2 2 2 2" xfId="5885" xr:uid="{00000000-0005-0000-0000-0000DB0A0000}"/>
    <cellStyle name="Normal 10 6 3 2 2 3" xfId="5886" xr:uid="{00000000-0005-0000-0000-0000DC0A0000}"/>
    <cellStyle name="Normal 10 6 3 2 3" xfId="3354" xr:uid="{00000000-0005-0000-0000-0000DD0A0000}"/>
    <cellStyle name="Normal 10 6 3 2 3 2" xfId="5887" xr:uid="{00000000-0005-0000-0000-0000DE0A0000}"/>
    <cellStyle name="Normal 10 6 3 2 4" xfId="5888" xr:uid="{00000000-0005-0000-0000-0000DF0A0000}"/>
    <cellStyle name="Normal 10 6 3 3" xfId="2219" xr:uid="{00000000-0005-0000-0000-0000E00A0000}"/>
    <cellStyle name="Normal 10 6 3 3 2" xfId="3355" xr:uid="{00000000-0005-0000-0000-0000E10A0000}"/>
    <cellStyle name="Normal 10 6 3 3 2 2" xfId="5889" xr:uid="{00000000-0005-0000-0000-0000E20A0000}"/>
    <cellStyle name="Normal 10 6 3 3 3" xfId="5890" xr:uid="{00000000-0005-0000-0000-0000E30A0000}"/>
    <cellStyle name="Normal 10 6 3 4" xfId="3356" xr:uid="{00000000-0005-0000-0000-0000E40A0000}"/>
    <cellStyle name="Normal 10 6 3 4 2" xfId="5891" xr:uid="{00000000-0005-0000-0000-0000E50A0000}"/>
    <cellStyle name="Normal 10 6 3 5" xfId="5892" xr:uid="{00000000-0005-0000-0000-0000E60A0000}"/>
    <cellStyle name="Normal 10 6 4" xfId="1317" xr:uid="{00000000-0005-0000-0000-0000E70A0000}"/>
    <cellStyle name="Normal 10 6 4 2" xfId="2432" xr:uid="{00000000-0005-0000-0000-0000E80A0000}"/>
    <cellStyle name="Normal 10 6 4 2 2" xfId="3357" xr:uid="{00000000-0005-0000-0000-0000E90A0000}"/>
    <cellStyle name="Normal 10 6 4 2 2 2" xfId="5893" xr:uid="{00000000-0005-0000-0000-0000EA0A0000}"/>
    <cellStyle name="Normal 10 6 4 2 3" xfId="5894" xr:uid="{00000000-0005-0000-0000-0000EB0A0000}"/>
    <cellStyle name="Normal 10 6 4 3" xfId="3358" xr:uid="{00000000-0005-0000-0000-0000EC0A0000}"/>
    <cellStyle name="Normal 10 6 4 3 2" xfId="5895" xr:uid="{00000000-0005-0000-0000-0000ED0A0000}"/>
    <cellStyle name="Normal 10 6 4 4" xfId="5896" xr:uid="{00000000-0005-0000-0000-0000EE0A0000}"/>
    <cellStyle name="Normal 10 6 5" xfId="1819" xr:uid="{00000000-0005-0000-0000-0000EF0A0000}"/>
    <cellStyle name="Normal 10 6 5 2" xfId="2845" xr:uid="{00000000-0005-0000-0000-0000F00A0000}"/>
    <cellStyle name="Normal 10 6 5 2 2" xfId="3359" xr:uid="{00000000-0005-0000-0000-0000F10A0000}"/>
    <cellStyle name="Normal 10 6 5 2 2 2" xfId="5897" xr:uid="{00000000-0005-0000-0000-0000F20A0000}"/>
    <cellStyle name="Normal 10 6 5 2 3" xfId="5898" xr:uid="{00000000-0005-0000-0000-0000F30A0000}"/>
    <cellStyle name="Normal 10 6 5 3" xfId="3360" xr:uid="{00000000-0005-0000-0000-0000F40A0000}"/>
    <cellStyle name="Normal 10 6 5 3 2" xfId="5899" xr:uid="{00000000-0005-0000-0000-0000F50A0000}"/>
    <cellStyle name="Normal 10 6 5 4" xfId="5900" xr:uid="{00000000-0005-0000-0000-0000F60A0000}"/>
    <cellStyle name="Normal 10 6 6" xfId="2005" xr:uid="{00000000-0005-0000-0000-0000F70A0000}"/>
    <cellStyle name="Normal 10 6 6 2" xfId="3361" xr:uid="{00000000-0005-0000-0000-0000F80A0000}"/>
    <cellStyle name="Normal 10 6 6 2 2" xfId="5901" xr:uid="{00000000-0005-0000-0000-0000F90A0000}"/>
    <cellStyle name="Normal 10 6 6 3" xfId="5902" xr:uid="{00000000-0005-0000-0000-0000FA0A0000}"/>
    <cellStyle name="Normal 10 6 7" xfId="3362" xr:uid="{00000000-0005-0000-0000-0000FB0A0000}"/>
    <cellStyle name="Normal 10 6 7 2" xfId="5903" xr:uid="{00000000-0005-0000-0000-0000FC0A0000}"/>
    <cellStyle name="Normal 10 6 8" xfId="3363" xr:uid="{00000000-0005-0000-0000-0000FD0A0000}"/>
    <cellStyle name="Normal 10 6 8 2" xfId="5904" xr:uid="{00000000-0005-0000-0000-0000FE0A0000}"/>
    <cellStyle name="Normal 10 6 9" xfId="5905" xr:uid="{00000000-0005-0000-0000-0000FF0A0000}"/>
    <cellStyle name="Normal 10 7" xfId="679" xr:uid="{00000000-0005-0000-0000-0000000B0000}"/>
    <cellStyle name="Normal 10 7 2" xfId="880" xr:uid="{00000000-0005-0000-0000-0000010B0000}"/>
    <cellStyle name="Normal 10 7 2 2" xfId="1139" xr:uid="{00000000-0005-0000-0000-0000020B0000}"/>
    <cellStyle name="Normal 10 7 2 2 2" xfId="1638" xr:uid="{00000000-0005-0000-0000-0000030B0000}"/>
    <cellStyle name="Normal 10 7 2 2 2 2" xfId="2753" xr:uid="{00000000-0005-0000-0000-0000040B0000}"/>
    <cellStyle name="Normal 10 7 2 2 2 2 2" xfId="3364" xr:uid="{00000000-0005-0000-0000-0000050B0000}"/>
    <cellStyle name="Normal 10 7 2 2 2 2 2 2" xfId="5906" xr:uid="{00000000-0005-0000-0000-0000060B0000}"/>
    <cellStyle name="Normal 10 7 2 2 2 2 3" xfId="5907" xr:uid="{00000000-0005-0000-0000-0000070B0000}"/>
    <cellStyle name="Normal 10 7 2 2 2 3" xfId="3365" xr:uid="{00000000-0005-0000-0000-0000080B0000}"/>
    <cellStyle name="Normal 10 7 2 2 2 3 2" xfId="5908" xr:uid="{00000000-0005-0000-0000-0000090B0000}"/>
    <cellStyle name="Normal 10 7 2 2 2 4" xfId="5909" xr:uid="{00000000-0005-0000-0000-00000A0B0000}"/>
    <cellStyle name="Normal 10 7 2 2 3" xfId="2326" xr:uid="{00000000-0005-0000-0000-00000B0B0000}"/>
    <cellStyle name="Normal 10 7 2 2 3 2" xfId="3366" xr:uid="{00000000-0005-0000-0000-00000C0B0000}"/>
    <cellStyle name="Normal 10 7 2 2 3 2 2" xfId="5910" xr:uid="{00000000-0005-0000-0000-00000D0B0000}"/>
    <cellStyle name="Normal 10 7 2 2 3 3" xfId="5911" xr:uid="{00000000-0005-0000-0000-00000E0B0000}"/>
    <cellStyle name="Normal 10 7 2 2 4" xfId="3367" xr:uid="{00000000-0005-0000-0000-00000F0B0000}"/>
    <cellStyle name="Normal 10 7 2 2 4 2" xfId="5912" xr:uid="{00000000-0005-0000-0000-0000100B0000}"/>
    <cellStyle name="Normal 10 7 2 2 5" xfId="5913" xr:uid="{00000000-0005-0000-0000-0000110B0000}"/>
    <cellStyle name="Normal 10 7 2 3" xfId="1424" xr:uid="{00000000-0005-0000-0000-0000120B0000}"/>
    <cellStyle name="Normal 10 7 2 3 2" xfId="2539" xr:uid="{00000000-0005-0000-0000-0000130B0000}"/>
    <cellStyle name="Normal 10 7 2 3 2 2" xfId="3368" xr:uid="{00000000-0005-0000-0000-0000140B0000}"/>
    <cellStyle name="Normal 10 7 2 3 2 2 2" xfId="5914" xr:uid="{00000000-0005-0000-0000-0000150B0000}"/>
    <cellStyle name="Normal 10 7 2 3 2 3" xfId="5915" xr:uid="{00000000-0005-0000-0000-0000160B0000}"/>
    <cellStyle name="Normal 10 7 2 3 3" xfId="3369" xr:uid="{00000000-0005-0000-0000-0000170B0000}"/>
    <cellStyle name="Normal 10 7 2 3 3 2" xfId="5916" xr:uid="{00000000-0005-0000-0000-0000180B0000}"/>
    <cellStyle name="Normal 10 7 2 3 4" xfId="5917" xr:uid="{00000000-0005-0000-0000-0000190B0000}"/>
    <cellStyle name="Normal 10 7 2 4" xfId="2112" xr:uid="{00000000-0005-0000-0000-00001A0B0000}"/>
    <cellStyle name="Normal 10 7 2 4 2" xfId="3370" xr:uid="{00000000-0005-0000-0000-00001B0B0000}"/>
    <cellStyle name="Normal 10 7 2 4 2 2" xfId="5918" xr:uid="{00000000-0005-0000-0000-00001C0B0000}"/>
    <cellStyle name="Normal 10 7 2 4 3" xfId="5919" xr:uid="{00000000-0005-0000-0000-00001D0B0000}"/>
    <cellStyle name="Normal 10 7 2 5" xfId="3371" xr:uid="{00000000-0005-0000-0000-00001E0B0000}"/>
    <cellStyle name="Normal 10 7 2 5 2" xfId="5920" xr:uid="{00000000-0005-0000-0000-00001F0B0000}"/>
    <cellStyle name="Normal 10 7 2 6" xfId="3372" xr:uid="{00000000-0005-0000-0000-0000200B0000}"/>
    <cellStyle name="Normal 10 7 2 6 2" xfId="5921" xr:uid="{00000000-0005-0000-0000-0000210B0000}"/>
    <cellStyle name="Normal 10 7 2 7" xfId="5922" xr:uid="{00000000-0005-0000-0000-0000220B0000}"/>
    <cellStyle name="Normal 10 7 3" xfId="1033" xr:uid="{00000000-0005-0000-0000-0000230B0000}"/>
    <cellStyle name="Normal 10 7 3 2" xfId="1532" xr:uid="{00000000-0005-0000-0000-0000240B0000}"/>
    <cellStyle name="Normal 10 7 3 2 2" xfId="2647" xr:uid="{00000000-0005-0000-0000-0000250B0000}"/>
    <cellStyle name="Normal 10 7 3 2 2 2" xfId="3373" xr:uid="{00000000-0005-0000-0000-0000260B0000}"/>
    <cellStyle name="Normal 10 7 3 2 2 2 2" xfId="5923" xr:uid="{00000000-0005-0000-0000-0000270B0000}"/>
    <cellStyle name="Normal 10 7 3 2 2 3" xfId="5924" xr:uid="{00000000-0005-0000-0000-0000280B0000}"/>
    <cellStyle name="Normal 10 7 3 2 3" xfId="3374" xr:uid="{00000000-0005-0000-0000-0000290B0000}"/>
    <cellStyle name="Normal 10 7 3 2 3 2" xfId="5925" xr:uid="{00000000-0005-0000-0000-00002A0B0000}"/>
    <cellStyle name="Normal 10 7 3 2 4" xfId="5926" xr:uid="{00000000-0005-0000-0000-00002B0B0000}"/>
    <cellStyle name="Normal 10 7 3 3" xfId="2220" xr:uid="{00000000-0005-0000-0000-00002C0B0000}"/>
    <cellStyle name="Normal 10 7 3 3 2" xfId="3375" xr:uid="{00000000-0005-0000-0000-00002D0B0000}"/>
    <cellStyle name="Normal 10 7 3 3 2 2" xfId="5927" xr:uid="{00000000-0005-0000-0000-00002E0B0000}"/>
    <cellStyle name="Normal 10 7 3 3 3" xfId="5928" xr:uid="{00000000-0005-0000-0000-00002F0B0000}"/>
    <cellStyle name="Normal 10 7 3 4" xfId="3376" xr:uid="{00000000-0005-0000-0000-0000300B0000}"/>
    <cellStyle name="Normal 10 7 3 4 2" xfId="5929" xr:uid="{00000000-0005-0000-0000-0000310B0000}"/>
    <cellStyle name="Normal 10 7 3 5" xfId="5930" xr:uid="{00000000-0005-0000-0000-0000320B0000}"/>
    <cellStyle name="Normal 10 7 4" xfId="1318" xr:uid="{00000000-0005-0000-0000-0000330B0000}"/>
    <cellStyle name="Normal 10 7 4 2" xfId="2433" xr:uid="{00000000-0005-0000-0000-0000340B0000}"/>
    <cellStyle name="Normal 10 7 4 2 2" xfId="3377" xr:uid="{00000000-0005-0000-0000-0000350B0000}"/>
    <cellStyle name="Normal 10 7 4 2 2 2" xfId="5931" xr:uid="{00000000-0005-0000-0000-0000360B0000}"/>
    <cellStyle name="Normal 10 7 4 2 3" xfId="5932" xr:uid="{00000000-0005-0000-0000-0000370B0000}"/>
    <cellStyle name="Normal 10 7 4 3" xfId="3378" xr:uid="{00000000-0005-0000-0000-0000380B0000}"/>
    <cellStyle name="Normal 10 7 4 3 2" xfId="5933" xr:uid="{00000000-0005-0000-0000-0000390B0000}"/>
    <cellStyle name="Normal 10 7 4 4" xfId="5934" xr:uid="{00000000-0005-0000-0000-00003A0B0000}"/>
    <cellStyle name="Normal 10 7 5" xfId="1864" xr:uid="{00000000-0005-0000-0000-00003B0B0000}"/>
    <cellStyle name="Normal 10 7 5 2" xfId="2888" xr:uid="{00000000-0005-0000-0000-00003C0B0000}"/>
    <cellStyle name="Normal 10 7 5 2 2" xfId="3379" xr:uid="{00000000-0005-0000-0000-00003D0B0000}"/>
    <cellStyle name="Normal 10 7 5 2 2 2" xfId="5935" xr:uid="{00000000-0005-0000-0000-00003E0B0000}"/>
    <cellStyle name="Normal 10 7 5 2 3" xfId="5936" xr:uid="{00000000-0005-0000-0000-00003F0B0000}"/>
    <cellStyle name="Normal 10 7 5 3" xfId="3380" xr:uid="{00000000-0005-0000-0000-0000400B0000}"/>
    <cellStyle name="Normal 10 7 5 3 2" xfId="5937" xr:uid="{00000000-0005-0000-0000-0000410B0000}"/>
    <cellStyle name="Normal 10 7 5 4" xfId="5938" xr:uid="{00000000-0005-0000-0000-0000420B0000}"/>
    <cellStyle name="Normal 10 7 6" xfId="2006" xr:uid="{00000000-0005-0000-0000-0000430B0000}"/>
    <cellStyle name="Normal 10 7 6 2" xfId="3381" xr:uid="{00000000-0005-0000-0000-0000440B0000}"/>
    <cellStyle name="Normal 10 7 6 2 2" xfId="5939" xr:uid="{00000000-0005-0000-0000-0000450B0000}"/>
    <cellStyle name="Normal 10 7 6 3" xfId="5940" xr:uid="{00000000-0005-0000-0000-0000460B0000}"/>
    <cellStyle name="Normal 10 7 7" xfId="3382" xr:uid="{00000000-0005-0000-0000-0000470B0000}"/>
    <cellStyle name="Normal 10 7 7 2" xfId="5941" xr:uid="{00000000-0005-0000-0000-0000480B0000}"/>
    <cellStyle name="Normal 10 7 8" xfId="3383" xr:uid="{00000000-0005-0000-0000-0000490B0000}"/>
    <cellStyle name="Normal 10 7 8 2" xfId="5942" xr:uid="{00000000-0005-0000-0000-00004A0B0000}"/>
    <cellStyle name="Normal 10 7 9" xfId="5943" xr:uid="{00000000-0005-0000-0000-00004B0B0000}"/>
    <cellStyle name="Normal 10 8" xfId="808" xr:uid="{00000000-0005-0000-0000-00004C0B0000}"/>
    <cellStyle name="Normal 10 8 2" xfId="1085" xr:uid="{00000000-0005-0000-0000-00004D0B0000}"/>
    <cellStyle name="Normal 10 8 2 2" xfId="1584" xr:uid="{00000000-0005-0000-0000-00004E0B0000}"/>
    <cellStyle name="Normal 10 8 2 2 2" xfId="2699" xr:uid="{00000000-0005-0000-0000-00004F0B0000}"/>
    <cellStyle name="Normal 10 8 2 2 2 2" xfId="3384" xr:uid="{00000000-0005-0000-0000-0000500B0000}"/>
    <cellStyle name="Normal 10 8 2 2 2 2 2" xfId="5944" xr:uid="{00000000-0005-0000-0000-0000510B0000}"/>
    <cellStyle name="Normal 10 8 2 2 2 3" xfId="5945" xr:uid="{00000000-0005-0000-0000-0000520B0000}"/>
    <cellStyle name="Normal 10 8 2 2 3" xfId="3385" xr:uid="{00000000-0005-0000-0000-0000530B0000}"/>
    <cellStyle name="Normal 10 8 2 2 3 2" xfId="5946" xr:uid="{00000000-0005-0000-0000-0000540B0000}"/>
    <cellStyle name="Normal 10 8 2 2 4" xfId="5947" xr:uid="{00000000-0005-0000-0000-0000550B0000}"/>
    <cellStyle name="Normal 10 8 2 3" xfId="2272" xr:uid="{00000000-0005-0000-0000-0000560B0000}"/>
    <cellStyle name="Normal 10 8 2 3 2" xfId="3386" xr:uid="{00000000-0005-0000-0000-0000570B0000}"/>
    <cellStyle name="Normal 10 8 2 3 2 2" xfId="5948" xr:uid="{00000000-0005-0000-0000-0000580B0000}"/>
    <cellStyle name="Normal 10 8 2 3 3" xfId="5949" xr:uid="{00000000-0005-0000-0000-0000590B0000}"/>
    <cellStyle name="Normal 10 8 2 4" xfId="3387" xr:uid="{00000000-0005-0000-0000-00005A0B0000}"/>
    <cellStyle name="Normal 10 8 2 4 2" xfId="5950" xr:uid="{00000000-0005-0000-0000-00005B0B0000}"/>
    <cellStyle name="Normal 10 8 2 5" xfId="5951" xr:uid="{00000000-0005-0000-0000-00005C0B0000}"/>
    <cellStyle name="Normal 10 8 3" xfId="1370" xr:uid="{00000000-0005-0000-0000-00005D0B0000}"/>
    <cellStyle name="Normal 10 8 3 2" xfId="2485" xr:uid="{00000000-0005-0000-0000-00005E0B0000}"/>
    <cellStyle name="Normal 10 8 3 2 2" xfId="3388" xr:uid="{00000000-0005-0000-0000-00005F0B0000}"/>
    <cellStyle name="Normal 10 8 3 2 2 2" xfId="5952" xr:uid="{00000000-0005-0000-0000-0000600B0000}"/>
    <cellStyle name="Normal 10 8 3 2 3" xfId="5953" xr:uid="{00000000-0005-0000-0000-0000610B0000}"/>
    <cellStyle name="Normal 10 8 3 3" xfId="3389" xr:uid="{00000000-0005-0000-0000-0000620B0000}"/>
    <cellStyle name="Normal 10 8 3 3 2" xfId="5954" xr:uid="{00000000-0005-0000-0000-0000630B0000}"/>
    <cellStyle name="Normal 10 8 3 4" xfId="5955" xr:uid="{00000000-0005-0000-0000-0000640B0000}"/>
    <cellStyle name="Normal 10 8 4" xfId="2058" xr:uid="{00000000-0005-0000-0000-0000650B0000}"/>
    <cellStyle name="Normal 10 8 4 2" xfId="3390" xr:uid="{00000000-0005-0000-0000-0000660B0000}"/>
    <cellStyle name="Normal 10 8 4 2 2" xfId="5956" xr:uid="{00000000-0005-0000-0000-0000670B0000}"/>
    <cellStyle name="Normal 10 8 4 3" xfId="5957" xr:uid="{00000000-0005-0000-0000-0000680B0000}"/>
    <cellStyle name="Normal 10 8 5" xfId="3391" xr:uid="{00000000-0005-0000-0000-0000690B0000}"/>
    <cellStyle name="Normal 10 8 5 2" xfId="5958" xr:uid="{00000000-0005-0000-0000-00006A0B0000}"/>
    <cellStyle name="Normal 10 8 6" xfId="3392" xr:uid="{00000000-0005-0000-0000-00006B0B0000}"/>
    <cellStyle name="Normal 10 8 6 2" xfId="5959" xr:uid="{00000000-0005-0000-0000-00006C0B0000}"/>
    <cellStyle name="Normal 10 8 7" xfId="5960" xr:uid="{00000000-0005-0000-0000-00006D0B0000}"/>
    <cellStyle name="Normal 10 9" xfId="980" xr:uid="{00000000-0005-0000-0000-00006E0B0000}"/>
    <cellStyle name="Normal 10 9 2" xfId="1479" xr:uid="{00000000-0005-0000-0000-00006F0B0000}"/>
    <cellStyle name="Normal 10 9 2 2" xfId="2594" xr:uid="{00000000-0005-0000-0000-0000700B0000}"/>
    <cellStyle name="Normal 10 9 2 2 2" xfId="3393" xr:uid="{00000000-0005-0000-0000-0000710B0000}"/>
    <cellStyle name="Normal 10 9 2 2 2 2" xfId="5961" xr:uid="{00000000-0005-0000-0000-0000720B0000}"/>
    <cellStyle name="Normal 10 9 2 2 3" xfId="5962" xr:uid="{00000000-0005-0000-0000-0000730B0000}"/>
    <cellStyle name="Normal 10 9 2 3" xfId="3394" xr:uid="{00000000-0005-0000-0000-0000740B0000}"/>
    <cellStyle name="Normal 10 9 2 3 2" xfId="5963" xr:uid="{00000000-0005-0000-0000-0000750B0000}"/>
    <cellStyle name="Normal 10 9 2 4" xfId="5964" xr:uid="{00000000-0005-0000-0000-0000760B0000}"/>
    <cellStyle name="Normal 10 9 3" xfId="2167" xr:uid="{00000000-0005-0000-0000-0000770B0000}"/>
    <cellStyle name="Normal 10 9 3 2" xfId="3395" xr:uid="{00000000-0005-0000-0000-0000780B0000}"/>
    <cellStyle name="Normal 10 9 3 2 2" xfId="5965" xr:uid="{00000000-0005-0000-0000-0000790B0000}"/>
    <cellStyle name="Normal 10 9 3 3" xfId="5966" xr:uid="{00000000-0005-0000-0000-00007A0B0000}"/>
    <cellStyle name="Normal 10 9 4" xfId="3396" xr:uid="{00000000-0005-0000-0000-00007B0B0000}"/>
    <cellStyle name="Normal 10 9 4 2" xfId="5967" xr:uid="{00000000-0005-0000-0000-00007C0B0000}"/>
    <cellStyle name="Normal 10 9 5" xfId="5968" xr:uid="{00000000-0005-0000-0000-00007D0B0000}"/>
    <cellStyle name="Normal 100" xfId="17" xr:uid="{00000000-0005-0000-0000-00007E0B0000}"/>
    <cellStyle name="Normal 100 2" xfId="7" xr:uid="{00000000-0005-0000-0000-00007F0B0000}"/>
    <cellStyle name="Normal 100 2 2" xfId="194" xr:uid="{00000000-0005-0000-0000-0000800B0000}"/>
    <cellStyle name="Normal 100 2 2 2" xfId="501" xr:uid="{00000000-0005-0000-0000-0000810B0000}"/>
    <cellStyle name="Normal 100 2 3" xfId="489" xr:uid="{00000000-0005-0000-0000-0000820B0000}"/>
    <cellStyle name="Normal 100 2 4" xfId="680" xr:uid="{00000000-0005-0000-0000-0000830B0000}"/>
    <cellStyle name="Normal 100 2 5" xfId="1749" xr:uid="{00000000-0005-0000-0000-0000840B0000}"/>
    <cellStyle name="Normal 11" xfId="295" xr:uid="{00000000-0005-0000-0000-0000850B0000}"/>
    <cellStyle name="Normal 11 10" xfId="1266" xr:uid="{00000000-0005-0000-0000-0000860B0000}"/>
    <cellStyle name="Normal 11 10 2" xfId="2381" xr:uid="{00000000-0005-0000-0000-0000870B0000}"/>
    <cellStyle name="Normal 11 10 2 2" xfId="3397" xr:uid="{00000000-0005-0000-0000-0000880B0000}"/>
    <cellStyle name="Normal 11 10 2 2 2" xfId="5969" xr:uid="{00000000-0005-0000-0000-0000890B0000}"/>
    <cellStyle name="Normal 11 10 2 3" xfId="5970" xr:uid="{00000000-0005-0000-0000-00008A0B0000}"/>
    <cellStyle name="Normal 11 10 3" xfId="3398" xr:uid="{00000000-0005-0000-0000-00008B0B0000}"/>
    <cellStyle name="Normal 11 10 3 2" xfId="5971" xr:uid="{00000000-0005-0000-0000-00008C0B0000}"/>
    <cellStyle name="Normal 11 10 4" xfId="5972" xr:uid="{00000000-0005-0000-0000-00008D0B0000}"/>
    <cellStyle name="Normal 11 11" xfId="1777" xr:uid="{00000000-0005-0000-0000-00008E0B0000}"/>
    <cellStyle name="Normal 11 11 2" xfId="2807" xr:uid="{00000000-0005-0000-0000-00008F0B0000}"/>
    <cellStyle name="Normal 11 11 2 2" xfId="3399" xr:uid="{00000000-0005-0000-0000-0000900B0000}"/>
    <cellStyle name="Normal 11 11 2 2 2" xfId="5973" xr:uid="{00000000-0005-0000-0000-0000910B0000}"/>
    <cellStyle name="Normal 11 11 2 3" xfId="5974" xr:uid="{00000000-0005-0000-0000-0000920B0000}"/>
    <cellStyle name="Normal 11 11 3" xfId="3400" xr:uid="{00000000-0005-0000-0000-0000930B0000}"/>
    <cellStyle name="Normal 11 11 3 2" xfId="5975" xr:uid="{00000000-0005-0000-0000-0000940B0000}"/>
    <cellStyle name="Normal 11 11 4" xfId="5976" xr:uid="{00000000-0005-0000-0000-0000950B0000}"/>
    <cellStyle name="Normal 11 12" xfId="1954" xr:uid="{00000000-0005-0000-0000-0000960B0000}"/>
    <cellStyle name="Normal 11 12 2" xfId="3401" xr:uid="{00000000-0005-0000-0000-0000970B0000}"/>
    <cellStyle name="Normal 11 12 2 2" xfId="5977" xr:uid="{00000000-0005-0000-0000-0000980B0000}"/>
    <cellStyle name="Normal 11 12 3" xfId="5978" xr:uid="{00000000-0005-0000-0000-0000990B0000}"/>
    <cellStyle name="Normal 11 13" xfId="3402" xr:uid="{00000000-0005-0000-0000-00009A0B0000}"/>
    <cellStyle name="Normal 11 13 2" xfId="5979" xr:uid="{00000000-0005-0000-0000-00009B0B0000}"/>
    <cellStyle name="Normal 11 14" xfId="3403" xr:uid="{00000000-0005-0000-0000-00009C0B0000}"/>
    <cellStyle name="Normal 11 14 2" xfId="5980" xr:uid="{00000000-0005-0000-0000-00009D0B0000}"/>
    <cellStyle name="Normal 11 15" xfId="5981" xr:uid="{00000000-0005-0000-0000-00009E0B0000}"/>
    <cellStyle name="Normal 11 2" xfId="377" xr:uid="{00000000-0005-0000-0000-00009F0B0000}"/>
    <cellStyle name="Normal 11 2 10" xfId="1958" xr:uid="{00000000-0005-0000-0000-0000A00B0000}"/>
    <cellStyle name="Normal 11 2 10 2" xfId="3404" xr:uid="{00000000-0005-0000-0000-0000A10B0000}"/>
    <cellStyle name="Normal 11 2 10 2 2" xfId="5982" xr:uid="{00000000-0005-0000-0000-0000A20B0000}"/>
    <cellStyle name="Normal 11 2 10 3" xfId="5983" xr:uid="{00000000-0005-0000-0000-0000A30B0000}"/>
    <cellStyle name="Normal 11 2 11" xfId="3405" xr:uid="{00000000-0005-0000-0000-0000A40B0000}"/>
    <cellStyle name="Normal 11 2 11 2" xfId="5984" xr:uid="{00000000-0005-0000-0000-0000A50B0000}"/>
    <cellStyle name="Normal 11 2 12" xfId="3406" xr:uid="{00000000-0005-0000-0000-0000A60B0000}"/>
    <cellStyle name="Normal 11 2 12 2" xfId="5985" xr:uid="{00000000-0005-0000-0000-0000A70B0000}"/>
    <cellStyle name="Normal 11 2 13" xfId="5986" xr:uid="{00000000-0005-0000-0000-0000A80B0000}"/>
    <cellStyle name="Normal 11 2 2" xfId="397" xr:uid="{00000000-0005-0000-0000-0000A90B0000}"/>
    <cellStyle name="Normal 11 2 2 10" xfId="3407" xr:uid="{00000000-0005-0000-0000-0000AA0B0000}"/>
    <cellStyle name="Normal 11 2 2 10 2" xfId="5987" xr:uid="{00000000-0005-0000-0000-0000AB0B0000}"/>
    <cellStyle name="Normal 11 2 2 11" xfId="3408" xr:uid="{00000000-0005-0000-0000-0000AC0B0000}"/>
    <cellStyle name="Normal 11 2 2 11 2" xfId="5988" xr:uid="{00000000-0005-0000-0000-0000AD0B0000}"/>
    <cellStyle name="Normal 11 2 2 12" xfId="5989" xr:uid="{00000000-0005-0000-0000-0000AE0B0000}"/>
    <cellStyle name="Normal 11 2 2 2" xfId="558" xr:uid="{00000000-0005-0000-0000-0000AF0B0000}"/>
    <cellStyle name="Normal 11 2 2 2 10" xfId="5990" xr:uid="{00000000-0005-0000-0000-0000B00B0000}"/>
    <cellStyle name="Normal 11 2 2 2 2" xfId="681" xr:uid="{00000000-0005-0000-0000-0000B10B0000}"/>
    <cellStyle name="Normal 11 2 2 2 2 2" xfId="881" xr:uid="{00000000-0005-0000-0000-0000B20B0000}"/>
    <cellStyle name="Normal 11 2 2 2 2 2 2" xfId="1140" xr:uid="{00000000-0005-0000-0000-0000B30B0000}"/>
    <cellStyle name="Normal 11 2 2 2 2 2 2 2" xfId="1639" xr:uid="{00000000-0005-0000-0000-0000B40B0000}"/>
    <cellStyle name="Normal 11 2 2 2 2 2 2 2 2" xfId="2754" xr:uid="{00000000-0005-0000-0000-0000B50B0000}"/>
    <cellStyle name="Normal 11 2 2 2 2 2 2 2 2 2" xfId="3409" xr:uid="{00000000-0005-0000-0000-0000B60B0000}"/>
    <cellStyle name="Normal 11 2 2 2 2 2 2 2 2 2 2" xfId="5991" xr:uid="{00000000-0005-0000-0000-0000B70B0000}"/>
    <cellStyle name="Normal 11 2 2 2 2 2 2 2 2 3" xfId="5992" xr:uid="{00000000-0005-0000-0000-0000B80B0000}"/>
    <cellStyle name="Normal 11 2 2 2 2 2 2 2 3" xfId="3410" xr:uid="{00000000-0005-0000-0000-0000B90B0000}"/>
    <cellStyle name="Normal 11 2 2 2 2 2 2 2 3 2" xfId="5993" xr:uid="{00000000-0005-0000-0000-0000BA0B0000}"/>
    <cellStyle name="Normal 11 2 2 2 2 2 2 2 4" xfId="5994" xr:uid="{00000000-0005-0000-0000-0000BB0B0000}"/>
    <cellStyle name="Normal 11 2 2 2 2 2 2 3" xfId="2327" xr:uid="{00000000-0005-0000-0000-0000BC0B0000}"/>
    <cellStyle name="Normal 11 2 2 2 2 2 2 3 2" xfId="3411" xr:uid="{00000000-0005-0000-0000-0000BD0B0000}"/>
    <cellStyle name="Normal 11 2 2 2 2 2 2 3 2 2" xfId="5995" xr:uid="{00000000-0005-0000-0000-0000BE0B0000}"/>
    <cellStyle name="Normal 11 2 2 2 2 2 2 3 3" xfId="5996" xr:uid="{00000000-0005-0000-0000-0000BF0B0000}"/>
    <cellStyle name="Normal 11 2 2 2 2 2 2 4" xfId="3412" xr:uid="{00000000-0005-0000-0000-0000C00B0000}"/>
    <cellStyle name="Normal 11 2 2 2 2 2 2 4 2" xfId="5997" xr:uid="{00000000-0005-0000-0000-0000C10B0000}"/>
    <cellStyle name="Normal 11 2 2 2 2 2 2 5" xfId="5998" xr:uid="{00000000-0005-0000-0000-0000C20B0000}"/>
    <cellStyle name="Normal 11 2 2 2 2 2 3" xfId="1425" xr:uid="{00000000-0005-0000-0000-0000C30B0000}"/>
    <cellStyle name="Normal 11 2 2 2 2 2 3 2" xfId="2540" xr:uid="{00000000-0005-0000-0000-0000C40B0000}"/>
    <cellStyle name="Normal 11 2 2 2 2 2 3 2 2" xfId="3413" xr:uid="{00000000-0005-0000-0000-0000C50B0000}"/>
    <cellStyle name="Normal 11 2 2 2 2 2 3 2 2 2" xfId="5999" xr:uid="{00000000-0005-0000-0000-0000C60B0000}"/>
    <cellStyle name="Normal 11 2 2 2 2 2 3 2 3" xfId="6000" xr:uid="{00000000-0005-0000-0000-0000C70B0000}"/>
    <cellStyle name="Normal 11 2 2 2 2 2 3 3" xfId="3414" xr:uid="{00000000-0005-0000-0000-0000C80B0000}"/>
    <cellStyle name="Normal 11 2 2 2 2 2 3 3 2" xfId="6001" xr:uid="{00000000-0005-0000-0000-0000C90B0000}"/>
    <cellStyle name="Normal 11 2 2 2 2 2 3 4" xfId="6002" xr:uid="{00000000-0005-0000-0000-0000CA0B0000}"/>
    <cellStyle name="Normal 11 2 2 2 2 2 4" xfId="2113" xr:uid="{00000000-0005-0000-0000-0000CB0B0000}"/>
    <cellStyle name="Normal 11 2 2 2 2 2 4 2" xfId="3415" xr:uid="{00000000-0005-0000-0000-0000CC0B0000}"/>
    <cellStyle name="Normal 11 2 2 2 2 2 4 2 2" xfId="6003" xr:uid="{00000000-0005-0000-0000-0000CD0B0000}"/>
    <cellStyle name="Normal 11 2 2 2 2 2 4 3" xfId="6004" xr:uid="{00000000-0005-0000-0000-0000CE0B0000}"/>
    <cellStyle name="Normal 11 2 2 2 2 2 5" xfId="3416" xr:uid="{00000000-0005-0000-0000-0000CF0B0000}"/>
    <cellStyle name="Normal 11 2 2 2 2 2 5 2" xfId="6005" xr:uid="{00000000-0005-0000-0000-0000D00B0000}"/>
    <cellStyle name="Normal 11 2 2 2 2 2 6" xfId="3417" xr:uid="{00000000-0005-0000-0000-0000D10B0000}"/>
    <cellStyle name="Normal 11 2 2 2 2 2 6 2" xfId="6006" xr:uid="{00000000-0005-0000-0000-0000D20B0000}"/>
    <cellStyle name="Normal 11 2 2 2 2 2 7" xfId="6007" xr:uid="{00000000-0005-0000-0000-0000D30B0000}"/>
    <cellStyle name="Normal 11 2 2 2 2 3" xfId="1034" xr:uid="{00000000-0005-0000-0000-0000D40B0000}"/>
    <cellStyle name="Normal 11 2 2 2 2 3 2" xfId="1533" xr:uid="{00000000-0005-0000-0000-0000D50B0000}"/>
    <cellStyle name="Normal 11 2 2 2 2 3 2 2" xfId="2648" xr:uid="{00000000-0005-0000-0000-0000D60B0000}"/>
    <cellStyle name="Normal 11 2 2 2 2 3 2 2 2" xfId="3418" xr:uid="{00000000-0005-0000-0000-0000D70B0000}"/>
    <cellStyle name="Normal 11 2 2 2 2 3 2 2 2 2" xfId="6008" xr:uid="{00000000-0005-0000-0000-0000D80B0000}"/>
    <cellStyle name="Normal 11 2 2 2 2 3 2 2 3" xfId="6009" xr:uid="{00000000-0005-0000-0000-0000D90B0000}"/>
    <cellStyle name="Normal 11 2 2 2 2 3 2 3" xfId="3419" xr:uid="{00000000-0005-0000-0000-0000DA0B0000}"/>
    <cellStyle name="Normal 11 2 2 2 2 3 2 3 2" xfId="6010" xr:uid="{00000000-0005-0000-0000-0000DB0B0000}"/>
    <cellStyle name="Normal 11 2 2 2 2 3 2 4" xfId="6011" xr:uid="{00000000-0005-0000-0000-0000DC0B0000}"/>
    <cellStyle name="Normal 11 2 2 2 2 3 3" xfId="2221" xr:uid="{00000000-0005-0000-0000-0000DD0B0000}"/>
    <cellStyle name="Normal 11 2 2 2 2 3 3 2" xfId="3420" xr:uid="{00000000-0005-0000-0000-0000DE0B0000}"/>
    <cellStyle name="Normal 11 2 2 2 2 3 3 2 2" xfId="6012" xr:uid="{00000000-0005-0000-0000-0000DF0B0000}"/>
    <cellStyle name="Normal 11 2 2 2 2 3 3 3" xfId="6013" xr:uid="{00000000-0005-0000-0000-0000E00B0000}"/>
    <cellStyle name="Normal 11 2 2 2 2 3 4" xfId="3421" xr:uid="{00000000-0005-0000-0000-0000E10B0000}"/>
    <cellStyle name="Normal 11 2 2 2 2 3 4 2" xfId="6014" xr:uid="{00000000-0005-0000-0000-0000E20B0000}"/>
    <cellStyle name="Normal 11 2 2 2 2 3 5" xfId="6015" xr:uid="{00000000-0005-0000-0000-0000E30B0000}"/>
    <cellStyle name="Normal 11 2 2 2 2 4" xfId="1319" xr:uid="{00000000-0005-0000-0000-0000E40B0000}"/>
    <cellStyle name="Normal 11 2 2 2 2 4 2" xfId="2434" xr:uid="{00000000-0005-0000-0000-0000E50B0000}"/>
    <cellStyle name="Normal 11 2 2 2 2 4 2 2" xfId="3422" xr:uid="{00000000-0005-0000-0000-0000E60B0000}"/>
    <cellStyle name="Normal 11 2 2 2 2 4 2 2 2" xfId="6016" xr:uid="{00000000-0005-0000-0000-0000E70B0000}"/>
    <cellStyle name="Normal 11 2 2 2 2 4 2 3" xfId="6017" xr:uid="{00000000-0005-0000-0000-0000E80B0000}"/>
    <cellStyle name="Normal 11 2 2 2 2 4 3" xfId="3423" xr:uid="{00000000-0005-0000-0000-0000E90B0000}"/>
    <cellStyle name="Normal 11 2 2 2 2 4 3 2" xfId="6018" xr:uid="{00000000-0005-0000-0000-0000EA0B0000}"/>
    <cellStyle name="Normal 11 2 2 2 2 4 4" xfId="6019" xr:uid="{00000000-0005-0000-0000-0000EB0B0000}"/>
    <cellStyle name="Normal 11 2 2 2 2 5" xfId="1854" xr:uid="{00000000-0005-0000-0000-0000EC0B0000}"/>
    <cellStyle name="Normal 11 2 2 2 2 5 2" xfId="2880" xr:uid="{00000000-0005-0000-0000-0000ED0B0000}"/>
    <cellStyle name="Normal 11 2 2 2 2 5 2 2" xfId="3424" xr:uid="{00000000-0005-0000-0000-0000EE0B0000}"/>
    <cellStyle name="Normal 11 2 2 2 2 5 2 2 2" xfId="6020" xr:uid="{00000000-0005-0000-0000-0000EF0B0000}"/>
    <cellStyle name="Normal 11 2 2 2 2 5 2 3" xfId="6021" xr:uid="{00000000-0005-0000-0000-0000F00B0000}"/>
    <cellStyle name="Normal 11 2 2 2 2 5 3" xfId="3425" xr:uid="{00000000-0005-0000-0000-0000F10B0000}"/>
    <cellStyle name="Normal 11 2 2 2 2 5 3 2" xfId="6022" xr:uid="{00000000-0005-0000-0000-0000F20B0000}"/>
    <cellStyle name="Normal 11 2 2 2 2 5 4" xfId="6023" xr:uid="{00000000-0005-0000-0000-0000F30B0000}"/>
    <cellStyle name="Normal 11 2 2 2 2 6" xfId="2007" xr:uid="{00000000-0005-0000-0000-0000F40B0000}"/>
    <cellStyle name="Normal 11 2 2 2 2 6 2" xfId="3426" xr:uid="{00000000-0005-0000-0000-0000F50B0000}"/>
    <cellStyle name="Normal 11 2 2 2 2 6 2 2" xfId="6024" xr:uid="{00000000-0005-0000-0000-0000F60B0000}"/>
    <cellStyle name="Normal 11 2 2 2 2 6 3" xfId="6025" xr:uid="{00000000-0005-0000-0000-0000F70B0000}"/>
    <cellStyle name="Normal 11 2 2 2 2 7" xfId="3427" xr:uid="{00000000-0005-0000-0000-0000F80B0000}"/>
    <cellStyle name="Normal 11 2 2 2 2 7 2" xfId="6026" xr:uid="{00000000-0005-0000-0000-0000F90B0000}"/>
    <cellStyle name="Normal 11 2 2 2 2 8" xfId="3428" xr:uid="{00000000-0005-0000-0000-0000FA0B0000}"/>
    <cellStyle name="Normal 11 2 2 2 2 8 2" xfId="6027" xr:uid="{00000000-0005-0000-0000-0000FB0B0000}"/>
    <cellStyle name="Normal 11 2 2 2 2 9" xfId="6028" xr:uid="{00000000-0005-0000-0000-0000FC0B0000}"/>
    <cellStyle name="Normal 11 2 2 2 3" xfId="858" xr:uid="{00000000-0005-0000-0000-0000FD0B0000}"/>
    <cellStyle name="Normal 11 2 2 2 3 2" xfId="1117" xr:uid="{00000000-0005-0000-0000-0000FE0B0000}"/>
    <cellStyle name="Normal 11 2 2 2 3 2 2" xfId="1616" xr:uid="{00000000-0005-0000-0000-0000FF0B0000}"/>
    <cellStyle name="Normal 11 2 2 2 3 2 2 2" xfId="2731" xr:uid="{00000000-0005-0000-0000-0000000C0000}"/>
    <cellStyle name="Normal 11 2 2 2 3 2 2 2 2" xfId="3429" xr:uid="{00000000-0005-0000-0000-0000010C0000}"/>
    <cellStyle name="Normal 11 2 2 2 3 2 2 2 2 2" xfId="6029" xr:uid="{00000000-0005-0000-0000-0000020C0000}"/>
    <cellStyle name="Normal 11 2 2 2 3 2 2 2 3" xfId="6030" xr:uid="{00000000-0005-0000-0000-0000030C0000}"/>
    <cellStyle name="Normal 11 2 2 2 3 2 2 3" xfId="3430" xr:uid="{00000000-0005-0000-0000-0000040C0000}"/>
    <cellStyle name="Normal 11 2 2 2 3 2 2 3 2" xfId="6031" xr:uid="{00000000-0005-0000-0000-0000050C0000}"/>
    <cellStyle name="Normal 11 2 2 2 3 2 2 4" xfId="6032" xr:uid="{00000000-0005-0000-0000-0000060C0000}"/>
    <cellStyle name="Normal 11 2 2 2 3 2 3" xfId="2304" xr:uid="{00000000-0005-0000-0000-0000070C0000}"/>
    <cellStyle name="Normal 11 2 2 2 3 2 3 2" xfId="3431" xr:uid="{00000000-0005-0000-0000-0000080C0000}"/>
    <cellStyle name="Normal 11 2 2 2 3 2 3 2 2" xfId="6033" xr:uid="{00000000-0005-0000-0000-0000090C0000}"/>
    <cellStyle name="Normal 11 2 2 2 3 2 3 3" xfId="6034" xr:uid="{00000000-0005-0000-0000-00000A0C0000}"/>
    <cellStyle name="Normal 11 2 2 2 3 2 4" xfId="3432" xr:uid="{00000000-0005-0000-0000-00000B0C0000}"/>
    <cellStyle name="Normal 11 2 2 2 3 2 4 2" xfId="6035" xr:uid="{00000000-0005-0000-0000-00000C0C0000}"/>
    <cellStyle name="Normal 11 2 2 2 3 2 5" xfId="6036" xr:uid="{00000000-0005-0000-0000-00000D0C0000}"/>
    <cellStyle name="Normal 11 2 2 2 3 3" xfId="1402" xr:uid="{00000000-0005-0000-0000-00000E0C0000}"/>
    <cellStyle name="Normal 11 2 2 2 3 3 2" xfId="2517" xr:uid="{00000000-0005-0000-0000-00000F0C0000}"/>
    <cellStyle name="Normal 11 2 2 2 3 3 2 2" xfId="3433" xr:uid="{00000000-0005-0000-0000-0000100C0000}"/>
    <cellStyle name="Normal 11 2 2 2 3 3 2 2 2" xfId="6037" xr:uid="{00000000-0005-0000-0000-0000110C0000}"/>
    <cellStyle name="Normal 11 2 2 2 3 3 2 3" xfId="6038" xr:uid="{00000000-0005-0000-0000-0000120C0000}"/>
    <cellStyle name="Normal 11 2 2 2 3 3 3" xfId="3434" xr:uid="{00000000-0005-0000-0000-0000130C0000}"/>
    <cellStyle name="Normal 11 2 2 2 3 3 3 2" xfId="6039" xr:uid="{00000000-0005-0000-0000-0000140C0000}"/>
    <cellStyle name="Normal 11 2 2 2 3 3 4" xfId="6040" xr:uid="{00000000-0005-0000-0000-0000150C0000}"/>
    <cellStyle name="Normal 11 2 2 2 3 4" xfId="2090" xr:uid="{00000000-0005-0000-0000-0000160C0000}"/>
    <cellStyle name="Normal 11 2 2 2 3 4 2" xfId="3435" xr:uid="{00000000-0005-0000-0000-0000170C0000}"/>
    <cellStyle name="Normal 11 2 2 2 3 4 2 2" xfId="6041" xr:uid="{00000000-0005-0000-0000-0000180C0000}"/>
    <cellStyle name="Normal 11 2 2 2 3 4 3" xfId="6042" xr:uid="{00000000-0005-0000-0000-0000190C0000}"/>
    <cellStyle name="Normal 11 2 2 2 3 5" xfId="3436" xr:uid="{00000000-0005-0000-0000-00001A0C0000}"/>
    <cellStyle name="Normal 11 2 2 2 3 5 2" xfId="6043" xr:uid="{00000000-0005-0000-0000-00001B0C0000}"/>
    <cellStyle name="Normal 11 2 2 2 3 6" xfId="3437" xr:uid="{00000000-0005-0000-0000-00001C0C0000}"/>
    <cellStyle name="Normal 11 2 2 2 3 6 2" xfId="6044" xr:uid="{00000000-0005-0000-0000-00001D0C0000}"/>
    <cellStyle name="Normal 11 2 2 2 3 7" xfId="6045" xr:uid="{00000000-0005-0000-0000-00001E0C0000}"/>
    <cellStyle name="Normal 11 2 2 2 4" xfId="1011" xr:uid="{00000000-0005-0000-0000-00001F0C0000}"/>
    <cellStyle name="Normal 11 2 2 2 4 2" xfId="1510" xr:uid="{00000000-0005-0000-0000-0000200C0000}"/>
    <cellStyle name="Normal 11 2 2 2 4 2 2" xfId="2625" xr:uid="{00000000-0005-0000-0000-0000210C0000}"/>
    <cellStyle name="Normal 11 2 2 2 4 2 2 2" xfId="3438" xr:uid="{00000000-0005-0000-0000-0000220C0000}"/>
    <cellStyle name="Normal 11 2 2 2 4 2 2 2 2" xfId="6046" xr:uid="{00000000-0005-0000-0000-0000230C0000}"/>
    <cellStyle name="Normal 11 2 2 2 4 2 2 3" xfId="6047" xr:uid="{00000000-0005-0000-0000-0000240C0000}"/>
    <cellStyle name="Normal 11 2 2 2 4 2 3" xfId="3439" xr:uid="{00000000-0005-0000-0000-0000250C0000}"/>
    <cellStyle name="Normal 11 2 2 2 4 2 3 2" xfId="6048" xr:uid="{00000000-0005-0000-0000-0000260C0000}"/>
    <cellStyle name="Normal 11 2 2 2 4 2 4" xfId="6049" xr:uid="{00000000-0005-0000-0000-0000270C0000}"/>
    <cellStyle name="Normal 11 2 2 2 4 3" xfId="2198" xr:uid="{00000000-0005-0000-0000-0000280C0000}"/>
    <cellStyle name="Normal 11 2 2 2 4 3 2" xfId="3440" xr:uid="{00000000-0005-0000-0000-0000290C0000}"/>
    <cellStyle name="Normal 11 2 2 2 4 3 2 2" xfId="6050" xr:uid="{00000000-0005-0000-0000-00002A0C0000}"/>
    <cellStyle name="Normal 11 2 2 2 4 3 3" xfId="6051" xr:uid="{00000000-0005-0000-0000-00002B0C0000}"/>
    <cellStyle name="Normal 11 2 2 2 4 4" xfId="3441" xr:uid="{00000000-0005-0000-0000-00002C0C0000}"/>
    <cellStyle name="Normal 11 2 2 2 4 4 2" xfId="6052" xr:uid="{00000000-0005-0000-0000-00002D0C0000}"/>
    <cellStyle name="Normal 11 2 2 2 4 5" xfId="6053" xr:uid="{00000000-0005-0000-0000-00002E0C0000}"/>
    <cellStyle name="Normal 11 2 2 2 5" xfId="1296" xr:uid="{00000000-0005-0000-0000-00002F0C0000}"/>
    <cellStyle name="Normal 11 2 2 2 5 2" xfId="2411" xr:uid="{00000000-0005-0000-0000-0000300C0000}"/>
    <cellStyle name="Normal 11 2 2 2 5 2 2" xfId="3442" xr:uid="{00000000-0005-0000-0000-0000310C0000}"/>
    <cellStyle name="Normal 11 2 2 2 5 2 2 2" xfId="6054" xr:uid="{00000000-0005-0000-0000-0000320C0000}"/>
    <cellStyle name="Normal 11 2 2 2 5 2 3" xfId="6055" xr:uid="{00000000-0005-0000-0000-0000330C0000}"/>
    <cellStyle name="Normal 11 2 2 2 5 3" xfId="3443" xr:uid="{00000000-0005-0000-0000-0000340C0000}"/>
    <cellStyle name="Normal 11 2 2 2 5 3 2" xfId="6056" xr:uid="{00000000-0005-0000-0000-0000350C0000}"/>
    <cellStyle name="Normal 11 2 2 2 5 4" xfId="6057" xr:uid="{00000000-0005-0000-0000-0000360C0000}"/>
    <cellStyle name="Normal 11 2 2 2 6" xfId="1814" xr:uid="{00000000-0005-0000-0000-0000370C0000}"/>
    <cellStyle name="Normal 11 2 2 2 6 2" xfId="2840" xr:uid="{00000000-0005-0000-0000-0000380C0000}"/>
    <cellStyle name="Normal 11 2 2 2 6 2 2" xfId="3444" xr:uid="{00000000-0005-0000-0000-0000390C0000}"/>
    <cellStyle name="Normal 11 2 2 2 6 2 2 2" xfId="6058" xr:uid="{00000000-0005-0000-0000-00003A0C0000}"/>
    <cellStyle name="Normal 11 2 2 2 6 2 3" xfId="6059" xr:uid="{00000000-0005-0000-0000-00003B0C0000}"/>
    <cellStyle name="Normal 11 2 2 2 6 3" xfId="3445" xr:uid="{00000000-0005-0000-0000-00003C0C0000}"/>
    <cellStyle name="Normal 11 2 2 2 6 3 2" xfId="6060" xr:uid="{00000000-0005-0000-0000-00003D0C0000}"/>
    <cellStyle name="Normal 11 2 2 2 6 4" xfId="6061" xr:uid="{00000000-0005-0000-0000-00003E0C0000}"/>
    <cellStyle name="Normal 11 2 2 2 7" xfId="1984" xr:uid="{00000000-0005-0000-0000-00003F0C0000}"/>
    <cellStyle name="Normal 11 2 2 2 7 2" xfId="3446" xr:uid="{00000000-0005-0000-0000-0000400C0000}"/>
    <cellStyle name="Normal 11 2 2 2 7 2 2" xfId="6062" xr:uid="{00000000-0005-0000-0000-0000410C0000}"/>
    <cellStyle name="Normal 11 2 2 2 7 3" xfId="6063" xr:uid="{00000000-0005-0000-0000-0000420C0000}"/>
    <cellStyle name="Normal 11 2 2 2 8" xfId="3447" xr:uid="{00000000-0005-0000-0000-0000430C0000}"/>
    <cellStyle name="Normal 11 2 2 2 8 2" xfId="6064" xr:uid="{00000000-0005-0000-0000-0000440C0000}"/>
    <cellStyle name="Normal 11 2 2 2 9" xfId="3448" xr:uid="{00000000-0005-0000-0000-0000450C0000}"/>
    <cellStyle name="Normal 11 2 2 2 9 2" xfId="6065" xr:uid="{00000000-0005-0000-0000-0000460C0000}"/>
    <cellStyle name="Normal 11 2 2 3" xfId="682" xr:uid="{00000000-0005-0000-0000-0000470C0000}"/>
    <cellStyle name="Normal 11 2 2 3 2" xfId="882" xr:uid="{00000000-0005-0000-0000-0000480C0000}"/>
    <cellStyle name="Normal 11 2 2 3 2 2" xfId="1141" xr:uid="{00000000-0005-0000-0000-0000490C0000}"/>
    <cellStyle name="Normal 11 2 2 3 2 2 2" xfId="1640" xr:uid="{00000000-0005-0000-0000-00004A0C0000}"/>
    <cellStyle name="Normal 11 2 2 3 2 2 2 2" xfId="2755" xr:uid="{00000000-0005-0000-0000-00004B0C0000}"/>
    <cellStyle name="Normal 11 2 2 3 2 2 2 2 2" xfId="3449" xr:uid="{00000000-0005-0000-0000-00004C0C0000}"/>
    <cellStyle name="Normal 11 2 2 3 2 2 2 2 2 2" xfId="6066" xr:uid="{00000000-0005-0000-0000-00004D0C0000}"/>
    <cellStyle name="Normal 11 2 2 3 2 2 2 2 3" xfId="6067" xr:uid="{00000000-0005-0000-0000-00004E0C0000}"/>
    <cellStyle name="Normal 11 2 2 3 2 2 2 3" xfId="3450" xr:uid="{00000000-0005-0000-0000-00004F0C0000}"/>
    <cellStyle name="Normal 11 2 2 3 2 2 2 3 2" xfId="6068" xr:uid="{00000000-0005-0000-0000-0000500C0000}"/>
    <cellStyle name="Normal 11 2 2 3 2 2 2 4" xfId="6069" xr:uid="{00000000-0005-0000-0000-0000510C0000}"/>
    <cellStyle name="Normal 11 2 2 3 2 2 3" xfId="2328" xr:uid="{00000000-0005-0000-0000-0000520C0000}"/>
    <cellStyle name="Normal 11 2 2 3 2 2 3 2" xfId="3451" xr:uid="{00000000-0005-0000-0000-0000530C0000}"/>
    <cellStyle name="Normal 11 2 2 3 2 2 3 2 2" xfId="6070" xr:uid="{00000000-0005-0000-0000-0000540C0000}"/>
    <cellStyle name="Normal 11 2 2 3 2 2 3 3" xfId="6071" xr:uid="{00000000-0005-0000-0000-0000550C0000}"/>
    <cellStyle name="Normal 11 2 2 3 2 2 4" xfId="3452" xr:uid="{00000000-0005-0000-0000-0000560C0000}"/>
    <cellStyle name="Normal 11 2 2 3 2 2 4 2" xfId="6072" xr:uid="{00000000-0005-0000-0000-0000570C0000}"/>
    <cellStyle name="Normal 11 2 2 3 2 2 5" xfId="6073" xr:uid="{00000000-0005-0000-0000-0000580C0000}"/>
    <cellStyle name="Normal 11 2 2 3 2 3" xfId="1426" xr:uid="{00000000-0005-0000-0000-0000590C0000}"/>
    <cellStyle name="Normal 11 2 2 3 2 3 2" xfId="2541" xr:uid="{00000000-0005-0000-0000-00005A0C0000}"/>
    <cellStyle name="Normal 11 2 2 3 2 3 2 2" xfId="3453" xr:uid="{00000000-0005-0000-0000-00005B0C0000}"/>
    <cellStyle name="Normal 11 2 2 3 2 3 2 2 2" xfId="6074" xr:uid="{00000000-0005-0000-0000-00005C0C0000}"/>
    <cellStyle name="Normal 11 2 2 3 2 3 2 3" xfId="6075" xr:uid="{00000000-0005-0000-0000-00005D0C0000}"/>
    <cellStyle name="Normal 11 2 2 3 2 3 3" xfId="3454" xr:uid="{00000000-0005-0000-0000-00005E0C0000}"/>
    <cellStyle name="Normal 11 2 2 3 2 3 3 2" xfId="6076" xr:uid="{00000000-0005-0000-0000-00005F0C0000}"/>
    <cellStyle name="Normal 11 2 2 3 2 3 4" xfId="6077" xr:uid="{00000000-0005-0000-0000-0000600C0000}"/>
    <cellStyle name="Normal 11 2 2 3 2 4" xfId="2114" xr:uid="{00000000-0005-0000-0000-0000610C0000}"/>
    <cellStyle name="Normal 11 2 2 3 2 4 2" xfId="3455" xr:uid="{00000000-0005-0000-0000-0000620C0000}"/>
    <cellStyle name="Normal 11 2 2 3 2 4 2 2" xfId="6078" xr:uid="{00000000-0005-0000-0000-0000630C0000}"/>
    <cellStyle name="Normal 11 2 2 3 2 4 3" xfId="6079" xr:uid="{00000000-0005-0000-0000-0000640C0000}"/>
    <cellStyle name="Normal 11 2 2 3 2 5" xfId="3456" xr:uid="{00000000-0005-0000-0000-0000650C0000}"/>
    <cellStyle name="Normal 11 2 2 3 2 5 2" xfId="6080" xr:uid="{00000000-0005-0000-0000-0000660C0000}"/>
    <cellStyle name="Normal 11 2 2 3 2 6" xfId="3457" xr:uid="{00000000-0005-0000-0000-0000670C0000}"/>
    <cellStyle name="Normal 11 2 2 3 2 6 2" xfId="6081" xr:uid="{00000000-0005-0000-0000-0000680C0000}"/>
    <cellStyle name="Normal 11 2 2 3 2 7" xfId="6082" xr:uid="{00000000-0005-0000-0000-0000690C0000}"/>
    <cellStyle name="Normal 11 2 2 3 3" xfId="1035" xr:uid="{00000000-0005-0000-0000-00006A0C0000}"/>
    <cellStyle name="Normal 11 2 2 3 3 2" xfId="1534" xr:uid="{00000000-0005-0000-0000-00006B0C0000}"/>
    <cellStyle name="Normal 11 2 2 3 3 2 2" xfId="2649" xr:uid="{00000000-0005-0000-0000-00006C0C0000}"/>
    <cellStyle name="Normal 11 2 2 3 3 2 2 2" xfId="3458" xr:uid="{00000000-0005-0000-0000-00006D0C0000}"/>
    <cellStyle name="Normal 11 2 2 3 3 2 2 2 2" xfId="6083" xr:uid="{00000000-0005-0000-0000-00006E0C0000}"/>
    <cellStyle name="Normal 11 2 2 3 3 2 2 3" xfId="6084" xr:uid="{00000000-0005-0000-0000-00006F0C0000}"/>
    <cellStyle name="Normal 11 2 2 3 3 2 3" xfId="3459" xr:uid="{00000000-0005-0000-0000-0000700C0000}"/>
    <cellStyle name="Normal 11 2 2 3 3 2 3 2" xfId="6085" xr:uid="{00000000-0005-0000-0000-0000710C0000}"/>
    <cellStyle name="Normal 11 2 2 3 3 2 4" xfId="6086" xr:uid="{00000000-0005-0000-0000-0000720C0000}"/>
    <cellStyle name="Normal 11 2 2 3 3 3" xfId="2222" xr:uid="{00000000-0005-0000-0000-0000730C0000}"/>
    <cellStyle name="Normal 11 2 2 3 3 3 2" xfId="3460" xr:uid="{00000000-0005-0000-0000-0000740C0000}"/>
    <cellStyle name="Normal 11 2 2 3 3 3 2 2" xfId="6087" xr:uid="{00000000-0005-0000-0000-0000750C0000}"/>
    <cellStyle name="Normal 11 2 2 3 3 3 3" xfId="6088" xr:uid="{00000000-0005-0000-0000-0000760C0000}"/>
    <cellStyle name="Normal 11 2 2 3 3 4" xfId="3461" xr:uid="{00000000-0005-0000-0000-0000770C0000}"/>
    <cellStyle name="Normal 11 2 2 3 3 4 2" xfId="6089" xr:uid="{00000000-0005-0000-0000-0000780C0000}"/>
    <cellStyle name="Normal 11 2 2 3 3 5" xfId="6090" xr:uid="{00000000-0005-0000-0000-0000790C0000}"/>
    <cellStyle name="Normal 11 2 2 3 4" xfId="1320" xr:uid="{00000000-0005-0000-0000-00007A0C0000}"/>
    <cellStyle name="Normal 11 2 2 3 4 2" xfId="2435" xr:uid="{00000000-0005-0000-0000-00007B0C0000}"/>
    <cellStyle name="Normal 11 2 2 3 4 2 2" xfId="3462" xr:uid="{00000000-0005-0000-0000-00007C0C0000}"/>
    <cellStyle name="Normal 11 2 2 3 4 2 2 2" xfId="6091" xr:uid="{00000000-0005-0000-0000-00007D0C0000}"/>
    <cellStyle name="Normal 11 2 2 3 4 2 3" xfId="6092" xr:uid="{00000000-0005-0000-0000-00007E0C0000}"/>
    <cellStyle name="Normal 11 2 2 3 4 3" xfId="3463" xr:uid="{00000000-0005-0000-0000-00007F0C0000}"/>
    <cellStyle name="Normal 11 2 2 3 4 3 2" xfId="6093" xr:uid="{00000000-0005-0000-0000-0000800C0000}"/>
    <cellStyle name="Normal 11 2 2 3 4 4" xfId="6094" xr:uid="{00000000-0005-0000-0000-0000810C0000}"/>
    <cellStyle name="Normal 11 2 2 3 5" xfId="1834" xr:uid="{00000000-0005-0000-0000-0000820C0000}"/>
    <cellStyle name="Normal 11 2 2 3 5 2" xfId="2860" xr:uid="{00000000-0005-0000-0000-0000830C0000}"/>
    <cellStyle name="Normal 11 2 2 3 5 2 2" xfId="3464" xr:uid="{00000000-0005-0000-0000-0000840C0000}"/>
    <cellStyle name="Normal 11 2 2 3 5 2 2 2" xfId="6095" xr:uid="{00000000-0005-0000-0000-0000850C0000}"/>
    <cellStyle name="Normal 11 2 2 3 5 2 3" xfId="6096" xr:uid="{00000000-0005-0000-0000-0000860C0000}"/>
    <cellStyle name="Normal 11 2 2 3 5 3" xfId="3465" xr:uid="{00000000-0005-0000-0000-0000870C0000}"/>
    <cellStyle name="Normal 11 2 2 3 5 3 2" xfId="6097" xr:uid="{00000000-0005-0000-0000-0000880C0000}"/>
    <cellStyle name="Normal 11 2 2 3 5 4" xfId="6098" xr:uid="{00000000-0005-0000-0000-0000890C0000}"/>
    <cellStyle name="Normal 11 2 2 3 6" xfId="2008" xr:uid="{00000000-0005-0000-0000-00008A0C0000}"/>
    <cellStyle name="Normal 11 2 2 3 6 2" xfId="3466" xr:uid="{00000000-0005-0000-0000-00008B0C0000}"/>
    <cellStyle name="Normal 11 2 2 3 6 2 2" xfId="6099" xr:uid="{00000000-0005-0000-0000-00008C0C0000}"/>
    <cellStyle name="Normal 11 2 2 3 6 3" xfId="6100" xr:uid="{00000000-0005-0000-0000-00008D0C0000}"/>
    <cellStyle name="Normal 11 2 2 3 7" xfId="3467" xr:uid="{00000000-0005-0000-0000-00008E0C0000}"/>
    <cellStyle name="Normal 11 2 2 3 7 2" xfId="6101" xr:uid="{00000000-0005-0000-0000-00008F0C0000}"/>
    <cellStyle name="Normal 11 2 2 3 8" xfId="3468" xr:uid="{00000000-0005-0000-0000-0000900C0000}"/>
    <cellStyle name="Normal 11 2 2 3 8 2" xfId="6102" xr:uid="{00000000-0005-0000-0000-0000910C0000}"/>
    <cellStyle name="Normal 11 2 2 3 9" xfId="6103" xr:uid="{00000000-0005-0000-0000-0000920C0000}"/>
    <cellStyle name="Normal 11 2 2 4" xfId="683" xr:uid="{00000000-0005-0000-0000-0000930C0000}"/>
    <cellStyle name="Normal 11 2 2 4 2" xfId="883" xr:uid="{00000000-0005-0000-0000-0000940C0000}"/>
    <cellStyle name="Normal 11 2 2 4 2 2" xfId="1142" xr:uid="{00000000-0005-0000-0000-0000950C0000}"/>
    <cellStyle name="Normal 11 2 2 4 2 2 2" xfId="1641" xr:uid="{00000000-0005-0000-0000-0000960C0000}"/>
    <cellStyle name="Normal 11 2 2 4 2 2 2 2" xfId="2756" xr:uid="{00000000-0005-0000-0000-0000970C0000}"/>
    <cellStyle name="Normal 11 2 2 4 2 2 2 2 2" xfId="3469" xr:uid="{00000000-0005-0000-0000-0000980C0000}"/>
    <cellStyle name="Normal 11 2 2 4 2 2 2 2 2 2" xfId="6104" xr:uid="{00000000-0005-0000-0000-0000990C0000}"/>
    <cellStyle name="Normal 11 2 2 4 2 2 2 2 3" xfId="6105" xr:uid="{00000000-0005-0000-0000-00009A0C0000}"/>
    <cellStyle name="Normal 11 2 2 4 2 2 2 3" xfId="3470" xr:uid="{00000000-0005-0000-0000-00009B0C0000}"/>
    <cellStyle name="Normal 11 2 2 4 2 2 2 3 2" xfId="6106" xr:uid="{00000000-0005-0000-0000-00009C0C0000}"/>
    <cellStyle name="Normal 11 2 2 4 2 2 2 4" xfId="6107" xr:uid="{00000000-0005-0000-0000-00009D0C0000}"/>
    <cellStyle name="Normal 11 2 2 4 2 2 3" xfId="2329" xr:uid="{00000000-0005-0000-0000-00009E0C0000}"/>
    <cellStyle name="Normal 11 2 2 4 2 2 3 2" xfId="3471" xr:uid="{00000000-0005-0000-0000-00009F0C0000}"/>
    <cellStyle name="Normal 11 2 2 4 2 2 3 2 2" xfId="6108" xr:uid="{00000000-0005-0000-0000-0000A00C0000}"/>
    <cellStyle name="Normal 11 2 2 4 2 2 3 3" xfId="6109" xr:uid="{00000000-0005-0000-0000-0000A10C0000}"/>
    <cellStyle name="Normal 11 2 2 4 2 2 4" xfId="3472" xr:uid="{00000000-0005-0000-0000-0000A20C0000}"/>
    <cellStyle name="Normal 11 2 2 4 2 2 4 2" xfId="6110" xr:uid="{00000000-0005-0000-0000-0000A30C0000}"/>
    <cellStyle name="Normal 11 2 2 4 2 2 5" xfId="6111" xr:uid="{00000000-0005-0000-0000-0000A40C0000}"/>
    <cellStyle name="Normal 11 2 2 4 2 3" xfId="1427" xr:uid="{00000000-0005-0000-0000-0000A50C0000}"/>
    <cellStyle name="Normal 11 2 2 4 2 3 2" xfId="2542" xr:uid="{00000000-0005-0000-0000-0000A60C0000}"/>
    <cellStyle name="Normal 11 2 2 4 2 3 2 2" xfId="3473" xr:uid="{00000000-0005-0000-0000-0000A70C0000}"/>
    <cellStyle name="Normal 11 2 2 4 2 3 2 2 2" xfId="6112" xr:uid="{00000000-0005-0000-0000-0000A80C0000}"/>
    <cellStyle name="Normal 11 2 2 4 2 3 2 3" xfId="6113" xr:uid="{00000000-0005-0000-0000-0000A90C0000}"/>
    <cellStyle name="Normal 11 2 2 4 2 3 3" xfId="3474" xr:uid="{00000000-0005-0000-0000-0000AA0C0000}"/>
    <cellStyle name="Normal 11 2 2 4 2 3 3 2" xfId="6114" xr:uid="{00000000-0005-0000-0000-0000AB0C0000}"/>
    <cellStyle name="Normal 11 2 2 4 2 3 4" xfId="6115" xr:uid="{00000000-0005-0000-0000-0000AC0C0000}"/>
    <cellStyle name="Normal 11 2 2 4 2 4" xfId="2115" xr:uid="{00000000-0005-0000-0000-0000AD0C0000}"/>
    <cellStyle name="Normal 11 2 2 4 2 4 2" xfId="3475" xr:uid="{00000000-0005-0000-0000-0000AE0C0000}"/>
    <cellStyle name="Normal 11 2 2 4 2 4 2 2" xfId="6116" xr:uid="{00000000-0005-0000-0000-0000AF0C0000}"/>
    <cellStyle name="Normal 11 2 2 4 2 4 3" xfId="6117" xr:uid="{00000000-0005-0000-0000-0000B00C0000}"/>
    <cellStyle name="Normal 11 2 2 4 2 5" xfId="3476" xr:uid="{00000000-0005-0000-0000-0000B10C0000}"/>
    <cellStyle name="Normal 11 2 2 4 2 5 2" xfId="6118" xr:uid="{00000000-0005-0000-0000-0000B20C0000}"/>
    <cellStyle name="Normal 11 2 2 4 2 6" xfId="3477" xr:uid="{00000000-0005-0000-0000-0000B30C0000}"/>
    <cellStyle name="Normal 11 2 2 4 2 6 2" xfId="6119" xr:uid="{00000000-0005-0000-0000-0000B40C0000}"/>
    <cellStyle name="Normal 11 2 2 4 2 7" xfId="6120" xr:uid="{00000000-0005-0000-0000-0000B50C0000}"/>
    <cellStyle name="Normal 11 2 2 4 3" xfId="1036" xr:uid="{00000000-0005-0000-0000-0000B60C0000}"/>
    <cellStyle name="Normal 11 2 2 4 3 2" xfId="1535" xr:uid="{00000000-0005-0000-0000-0000B70C0000}"/>
    <cellStyle name="Normal 11 2 2 4 3 2 2" xfId="2650" xr:uid="{00000000-0005-0000-0000-0000B80C0000}"/>
    <cellStyle name="Normal 11 2 2 4 3 2 2 2" xfId="3478" xr:uid="{00000000-0005-0000-0000-0000B90C0000}"/>
    <cellStyle name="Normal 11 2 2 4 3 2 2 2 2" xfId="6121" xr:uid="{00000000-0005-0000-0000-0000BA0C0000}"/>
    <cellStyle name="Normal 11 2 2 4 3 2 2 3" xfId="6122" xr:uid="{00000000-0005-0000-0000-0000BB0C0000}"/>
    <cellStyle name="Normal 11 2 2 4 3 2 3" xfId="3479" xr:uid="{00000000-0005-0000-0000-0000BC0C0000}"/>
    <cellStyle name="Normal 11 2 2 4 3 2 3 2" xfId="6123" xr:uid="{00000000-0005-0000-0000-0000BD0C0000}"/>
    <cellStyle name="Normal 11 2 2 4 3 2 4" xfId="6124" xr:uid="{00000000-0005-0000-0000-0000BE0C0000}"/>
    <cellStyle name="Normal 11 2 2 4 3 3" xfId="2223" xr:uid="{00000000-0005-0000-0000-0000BF0C0000}"/>
    <cellStyle name="Normal 11 2 2 4 3 3 2" xfId="3480" xr:uid="{00000000-0005-0000-0000-0000C00C0000}"/>
    <cellStyle name="Normal 11 2 2 4 3 3 2 2" xfId="6125" xr:uid="{00000000-0005-0000-0000-0000C10C0000}"/>
    <cellStyle name="Normal 11 2 2 4 3 3 3" xfId="6126" xr:uid="{00000000-0005-0000-0000-0000C20C0000}"/>
    <cellStyle name="Normal 11 2 2 4 3 4" xfId="3481" xr:uid="{00000000-0005-0000-0000-0000C30C0000}"/>
    <cellStyle name="Normal 11 2 2 4 3 4 2" xfId="6127" xr:uid="{00000000-0005-0000-0000-0000C40C0000}"/>
    <cellStyle name="Normal 11 2 2 4 3 5" xfId="6128" xr:uid="{00000000-0005-0000-0000-0000C50C0000}"/>
    <cellStyle name="Normal 11 2 2 4 4" xfId="1321" xr:uid="{00000000-0005-0000-0000-0000C60C0000}"/>
    <cellStyle name="Normal 11 2 2 4 4 2" xfId="2436" xr:uid="{00000000-0005-0000-0000-0000C70C0000}"/>
    <cellStyle name="Normal 11 2 2 4 4 2 2" xfId="3482" xr:uid="{00000000-0005-0000-0000-0000C80C0000}"/>
    <cellStyle name="Normal 11 2 2 4 4 2 2 2" xfId="6129" xr:uid="{00000000-0005-0000-0000-0000C90C0000}"/>
    <cellStyle name="Normal 11 2 2 4 4 2 3" xfId="6130" xr:uid="{00000000-0005-0000-0000-0000CA0C0000}"/>
    <cellStyle name="Normal 11 2 2 4 4 3" xfId="3483" xr:uid="{00000000-0005-0000-0000-0000CB0C0000}"/>
    <cellStyle name="Normal 11 2 2 4 4 3 2" xfId="6131" xr:uid="{00000000-0005-0000-0000-0000CC0C0000}"/>
    <cellStyle name="Normal 11 2 2 4 4 4" xfId="6132" xr:uid="{00000000-0005-0000-0000-0000CD0C0000}"/>
    <cellStyle name="Normal 11 2 2 4 5" xfId="1876" xr:uid="{00000000-0005-0000-0000-0000CE0C0000}"/>
    <cellStyle name="Normal 11 2 2 4 5 2" xfId="2898" xr:uid="{00000000-0005-0000-0000-0000CF0C0000}"/>
    <cellStyle name="Normal 11 2 2 4 5 2 2" xfId="3484" xr:uid="{00000000-0005-0000-0000-0000D00C0000}"/>
    <cellStyle name="Normal 11 2 2 4 5 2 2 2" xfId="6133" xr:uid="{00000000-0005-0000-0000-0000D10C0000}"/>
    <cellStyle name="Normal 11 2 2 4 5 2 3" xfId="6134" xr:uid="{00000000-0005-0000-0000-0000D20C0000}"/>
    <cellStyle name="Normal 11 2 2 4 5 3" xfId="3485" xr:uid="{00000000-0005-0000-0000-0000D30C0000}"/>
    <cellStyle name="Normal 11 2 2 4 5 3 2" xfId="6135" xr:uid="{00000000-0005-0000-0000-0000D40C0000}"/>
    <cellStyle name="Normal 11 2 2 4 5 4" xfId="6136" xr:uid="{00000000-0005-0000-0000-0000D50C0000}"/>
    <cellStyle name="Normal 11 2 2 4 6" xfId="2009" xr:uid="{00000000-0005-0000-0000-0000D60C0000}"/>
    <cellStyle name="Normal 11 2 2 4 6 2" xfId="3486" xr:uid="{00000000-0005-0000-0000-0000D70C0000}"/>
    <cellStyle name="Normal 11 2 2 4 6 2 2" xfId="6137" xr:uid="{00000000-0005-0000-0000-0000D80C0000}"/>
    <cellStyle name="Normal 11 2 2 4 6 3" xfId="6138" xr:uid="{00000000-0005-0000-0000-0000D90C0000}"/>
    <cellStyle name="Normal 11 2 2 4 7" xfId="3487" xr:uid="{00000000-0005-0000-0000-0000DA0C0000}"/>
    <cellStyle name="Normal 11 2 2 4 7 2" xfId="6139" xr:uid="{00000000-0005-0000-0000-0000DB0C0000}"/>
    <cellStyle name="Normal 11 2 2 4 8" xfId="3488" xr:uid="{00000000-0005-0000-0000-0000DC0C0000}"/>
    <cellStyle name="Normal 11 2 2 4 8 2" xfId="6140" xr:uid="{00000000-0005-0000-0000-0000DD0C0000}"/>
    <cellStyle name="Normal 11 2 2 4 9" xfId="6141" xr:uid="{00000000-0005-0000-0000-0000DE0C0000}"/>
    <cellStyle name="Normal 11 2 2 5" xfId="837" xr:uid="{00000000-0005-0000-0000-0000DF0C0000}"/>
    <cellStyle name="Normal 11 2 2 5 2" xfId="1096" xr:uid="{00000000-0005-0000-0000-0000E00C0000}"/>
    <cellStyle name="Normal 11 2 2 5 2 2" xfId="1595" xr:uid="{00000000-0005-0000-0000-0000E10C0000}"/>
    <cellStyle name="Normal 11 2 2 5 2 2 2" xfId="2710" xr:uid="{00000000-0005-0000-0000-0000E20C0000}"/>
    <cellStyle name="Normal 11 2 2 5 2 2 2 2" xfId="3489" xr:uid="{00000000-0005-0000-0000-0000E30C0000}"/>
    <cellStyle name="Normal 11 2 2 5 2 2 2 2 2" xfId="6142" xr:uid="{00000000-0005-0000-0000-0000E40C0000}"/>
    <cellStyle name="Normal 11 2 2 5 2 2 2 3" xfId="6143" xr:uid="{00000000-0005-0000-0000-0000E50C0000}"/>
    <cellStyle name="Normal 11 2 2 5 2 2 3" xfId="3490" xr:uid="{00000000-0005-0000-0000-0000E60C0000}"/>
    <cellStyle name="Normal 11 2 2 5 2 2 3 2" xfId="6144" xr:uid="{00000000-0005-0000-0000-0000E70C0000}"/>
    <cellStyle name="Normal 11 2 2 5 2 2 4" xfId="6145" xr:uid="{00000000-0005-0000-0000-0000E80C0000}"/>
    <cellStyle name="Normal 11 2 2 5 2 3" xfId="2283" xr:uid="{00000000-0005-0000-0000-0000E90C0000}"/>
    <cellStyle name="Normal 11 2 2 5 2 3 2" xfId="3491" xr:uid="{00000000-0005-0000-0000-0000EA0C0000}"/>
    <cellStyle name="Normal 11 2 2 5 2 3 2 2" xfId="6146" xr:uid="{00000000-0005-0000-0000-0000EB0C0000}"/>
    <cellStyle name="Normal 11 2 2 5 2 3 3" xfId="6147" xr:uid="{00000000-0005-0000-0000-0000EC0C0000}"/>
    <cellStyle name="Normal 11 2 2 5 2 4" xfId="3492" xr:uid="{00000000-0005-0000-0000-0000ED0C0000}"/>
    <cellStyle name="Normal 11 2 2 5 2 4 2" xfId="6148" xr:uid="{00000000-0005-0000-0000-0000EE0C0000}"/>
    <cellStyle name="Normal 11 2 2 5 2 5" xfId="6149" xr:uid="{00000000-0005-0000-0000-0000EF0C0000}"/>
    <cellStyle name="Normal 11 2 2 5 3" xfId="1381" xr:uid="{00000000-0005-0000-0000-0000F00C0000}"/>
    <cellStyle name="Normal 11 2 2 5 3 2" xfId="2496" xr:uid="{00000000-0005-0000-0000-0000F10C0000}"/>
    <cellStyle name="Normal 11 2 2 5 3 2 2" xfId="3493" xr:uid="{00000000-0005-0000-0000-0000F20C0000}"/>
    <cellStyle name="Normal 11 2 2 5 3 2 2 2" xfId="6150" xr:uid="{00000000-0005-0000-0000-0000F30C0000}"/>
    <cellStyle name="Normal 11 2 2 5 3 2 3" xfId="6151" xr:uid="{00000000-0005-0000-0000-0000F40C0000}"/>
    <cellStyle name="Normal 11 2 2 5 3 3" xfId="3494" xr:uid="{00000000-0005-0000-0000-0000F50C0000}"/>
    <cellStyle name="Normal 11 2 2 5 3 3 2" xfId="6152" xr:uid="{00000000-0005-0000-0000-0000F60C0000}"/>
    <cellStyle name="Normal 11 2 2 5 3 4" xfId="6153" xr:uid="{00000000-0005-0000-0000-0000F70C0000}"/>
    <cellStyle name="Normal 11 2 2 5 4" xfId="2069" xr:uid="{00000000-0005-0000-0000-0000F80C0000}"/>
    <cellStyle name="Normal 11 2 2 5 4 2" xfId="3495" xr:uid="{00000000-0005-0000-0000-0000F90C0000}"/>
    <cellStyle name="Normal 11 2 2 5 4 2 2" xfId="6154" xr:uid="{00000000-0005-0000-0000-0000FA0C0000}"/>
    <cellStyle name="Normal 11 2 2 5 4 3" xfId="6155" xr:uid="{00000000-0005-0000-0000-0000FB0C0000}"/>
    <cellStyle name="Normal 11 2 2 5 5" xfId="3496" xr:uid="{00000000-0005-0000-0000-0000FC0C0000}"/>
    <cellStyle name="Normal 11 2 2 5 5 2" xfId="6156" xr:uid="{00000000-0005-0000-0000-0000FD0C0000}"/>
    <cellStyle name="Normal 11 2 2 5 6" xfId="3497" xr:uid="{00000000-0005-0000-0000-0000FE0C0000}"/>
    <cellStyle name="Normal 11 2 2 5 6 2" xfId="6157" xr:uid="{00000000-0005-0000-0000-0000FF0C0000}"/>
    <cellStyle name="Normal 11 2 2 5 7" xfId="6158" xr:uid="{00000000-0005-0000-0000-0000000D0000}"/>
    <cellStyle name="Normal 11 2 2 6" xfId="990" xr:uid="{00000000-0005-0000-0000-0000010D0000}"/>
    <cellStyle name="Normal 11 2 2 6 2" xfId="1489" xr:uid="{00000000-0005-0000-0000-0000020D0000}"/>
    <cellStyle name="Normal 11 2 2 6 2 2" xfId="2604" xr:uid="{00000000-0005-0000-0000-0000030D0000}"/>
    <cellStyle name="Normal 11 2 2 6 2 2 2" xfId="3498" xr:uid="{00000000-0005-0000-0000-0000040D0000}"/>
    <cellStyle name="Normal 11 2 2 6 2 2 2 2" xfId="6159" xr:uid="{00000000-0005-0000-0000-0000050D0000}"/>
    <cellStyle name="Normal 11 2 2 6 2 2 3" xfId="6160" xr:uid="{00000000-0005-0000-0000-0000060D0000}"/>
    <cellStyle name="Normal 11 2 2 6 2 3" xfId="3499" xr:uid="{00000000-0005-0000-0000-0000070D0000}"/>
    <cellStyle name="Normal 11 2 2 6 2 3 2" xfId="6161" xr:uid="{00000000-0005-0000-0000-0000080D0000}"/>
    <cellStyle name="Normal 11 2 2 6 2 4" xfId="6162" xr:uid="{00000000-0005-0000-0000-0000090D0000}"/>
    <cellStyle name="Normal 11 2 2 6 3" xfId="2177" xr:uid="{00000000-0005-0000-0000-00000A0D0000}"/>
    <cellStyle name="Normal 11 2 2 6 3 2" xfId="3500" xr:uid="{00000000-0005-0000-0000-00000B0D0000}"/>
    <cellStyle name="Normal 11 2 2 6 3 2 2" xfId="6163" xr:uid="{00000000-0005-0000-0000-00000C0D0000}"/>
    <cellStyle name="Normal 11 2 2 6 3 3" xfId="6164" xr:uid="{00000000-0005-0000-0000-00000D0D0000}"/>
    <cellStyle name="Normal 11 2 2 6 4" xfId="3501" xr:uid="{00000000-0005-0000-0000-00000E0D0000}"/>
    <cellStyle name="Normal 11 2 2 6 4 2" xfId="6165" xr:uid="{00000000-0005-0000-0000-00000F0D0000}"/>
    <cellStyle name="Normal 11 2 2 6 5" xfId="6166" xr:uid="{00000000-0005-0000-0000-0000100D0000}"/>
    <cellStyle name="Normal 11 2 2 7" xfId="1275" xr:uid="{00000000-0005-0000-0000-0000110D0000}"/>
    <cellStyle name="Normal 11 2 2 7 2" xfId="2390" xr:uid="{00000000-0005-0000-0000-0000120D0000}"/>
    <cellStyle name="Normal 11 2 2 7 2 2" xfId="3502" xr:uid="{00000000-0005-0000-0000-0000130D0000}"/>
    <cellStyle name="Normal 11 2 2 7 2 2 2" xfId="6167" xr:uid="{00000000-0005-0000-0000-0000140D0000}"/>
    <cellStyle name="Normal 11 2 2 7 2 3" xfId="6168" xr:uid="{00000000-0005-0000-0000-0000150D0000}"/>
    <cellStyle name="Normal 11 2 2 7 3" xfId="3503" xr:uid="{00000000-0005-0000-0000-0000160D0000}"/>
    <cellStyle name="Normal 11 2 2 7 3 2" xfId="6169" xr:uid="{00000000-0005-0000-0000-0000170D0000}"/>
    <cellStyle name="Normal 11 2 2 7 4" xfId="6170" xr:uid="{00000000-0005-0000-0000-0000180D0000}"/>
    <cellStyle name="Normal 11 2 2 8" xfId="1793" xr:uid="{00000000-0005-0000-0000-0000190D0000}"/>
    <cellStyle name="Normal 11 2 2 8 2" xfId="2820" xr:uid="{00000000-0005-0000-0000-00001A0D0000}"/>
    <cellStyle name="Normal 11 2 2 8 2 2" xfId="3504" xr:uid="{00000000-0005-0000-0000-00001B0D0000}"/>
    <cellStyle name="Normal 11 2 2 8 2 2 2" xfId="6171" xr:uid="{00000000-0005-0000-0000-00001C0D0000}"/>
    <cellStyle name="Normal 11 2 2 8 2 3" xfId="6172" xr:uid="{00000000-0005-0000-0000-00001D0D0000}"/>
    <cellStyle name="Normal 11 2 2 8 3" xfId="3505" xr:uid="{00000000-0005-0000-0000-00001E0D0000}"/>
    <cellStyle name="Normal 11 2 2 8 3 2" xfId="6173" xr:uid="{00000000-0005-0000-0000-00001F0D0000}"/>
    <cellStyle name="Normal 11 2 2 8 4" xfId="6174" xr:uid="{00000000-0005-0000-0000-0000200D0000}"/>
    <cellStyle name="Normal 11 2 2 9" xfId="1963" xr:uid="{00000000-0005-0000-0000-0000210D0000}"/>
    <cellStyle name="Normal 11 2 2 9 2" xfId="3506" xr:uid="{00000000-0005-0000-0000-0000220D0000}"/>
    <cellStyle name="Normal 11 2 2 9 2 2" xfId="6175" xr:uid="{00000000-0005-0000-0000-0000230D0000}"/>
    <cellStyle name="Normal 11 2 2 9 3" xfId="6176" xr:uid="{00000000-0005-0000-0000-0000240D0000}"/>
    <cellStyle name="Normal 11 2 3" xfId="553" xr:uid="{00000000-0005-0000-0000-0000250D0000}"/>
    <cellStyle name="Normal 11 2 3 10" xfId="6177" xr:uid="{00000000-0005-0000-0000-0000260D0000}"/>
    <cellStyle name="Normal 11 2 3 2" xfId="684" xr:uid="{00000000-0005-0000-0000-0000270D0000}"/>
    <cellStyle name="Normal 11 2 3 2 2" xfId="884" xr:uid="{00000000-0005-0000-0000-0000280D0000}"/>
    <cellStyle name="Normal 11 2 3 2 2 2" xfId="1143" xr:uid="{00000000-0005-0000-0000-0000290D0000}"/>
    <cellStyle name="Normal 11 2 3 2 2 2 2" xfId="1642" xr:uid="{00000000-0005-0000-0000-00002A0D0000}"/>
    <cellStyle name="Normal 11 2 3 2 2 2 2 2" xfId="2757" xr:uid="{00000000-0005-0000-0000-00002B0D0000}"/>
    <cellStyle name="Normal 11 2 3 2 2 2 2 2 2" xfId="3507" xr:uid="{00000000-0005-0000-0000-00002C0D0000}"/>
    <cellStyle name="Normal 11 2 3 2 2 2 2 2 2 2" xfId="6178" xr:uid="{00000000-0005-0000-0000-00002D0D0000}"/>
    <cellStyle name="Normal 11 2 3 2 2 2 2 2 3" xfId="6179" xr:uid="{00000000-0005-0000-0000-00002E0D0000}"/>
    <cellStyle name="Normal 11 2 3 2 2 2 2 3" xfId="3508" xr:uid="{00000000-0005-0000-0000-00002F0D0000}"/>
    <cellStyle name="Normal 11 2 3 2 2 2 2 3 2" xfId="6180" xr:uid="{00000000-0005-0000-0000-0000300D0000}"/>
    <cellStyle name="Normal 11 2 3 2 2 2 2 4" xfId="6181" xr:uid="{00000000-0005-0000-0000-0000310D0000}"/>
    <cellStyle name="Normal 11 2 3 2 2 2 3" xfId="2330" xr:uid="{00000000-0005-0000-0000-0000320D0000}"/>
    <cellStyle name="Normal 11 2 3 2 2 2 3 2" xfId="3509" xr:uid="{00000000-0005-0000-0000-0000330D0000}"/>
    <cellStyle name="Normal 11 2 3 2 2 2 3 2 2" xfId="6182" xr:uid="{00000000-0005-0000-0000-0000340D0000}"/>
    <cellStyle name="Normal 11 2 3 2 2 2 3 3" xfId="6183" xr:uid="{00000000-0005-0000-0000-0000350D0000}"/>
    <cellStyle name="Normal 11 2 3 2 2 2 4" xfId="3510" xr:uid="{00000000-0005-0000-0000-0000360D0000}"/>
    <cellStyle name="Normal 11 2 3 2 2 2 4 2" xfId="6184" xr:uid="{00000000-0005-0000-0000-0000370D0000}"/>
    <cellStyle name="Normal 11 2 3 2 2 2 5" xfId="6185" xr:uid="{00000000-0005-0000-0000-0000380D0000}"/>
    <cellStyle name="Normal 11 2 3 2 2 3" xfId="1428" xr:uid="{00000000-0005-0000-0000-0000390D0000}"/>
    <cellStyle name="Normal 11 2 3 2 2 3 2" xfId="2543" xr:uid="{00000000-0005-0000-0000-00003A0D0000}"/>
    <cellStyle name="Normal 11 2 3 2 2 3 2 2" xfId="3511" xr:uid="{00000000-0005-0000-0000-00003B0D0000}"/>
    <cellStyle name="Normal 11 2 3 2 2 3 2 2 2" xfId="6186" xr:uid="{00000000-0005-0000-0000-00003C0D0000}"/>
    <cellStyle name="Normal 11 2 3 2 2 3 2 3" xfId="6187" xr:uid="{00000000-0005-0000-0000-00003D0D0000}"/>
    <cellStyle name="Normal 11 2 3 2 2 3 3" xfId="3512" xr:uid="{00000000-0005-0000-0000-00003E0D0000}"/>
    <cellStyle name="Normal 11 2 3 2 2 3 3 2" xfId="6188" xr:uid="{00000000-0005-0000-0000-00003F0D0000}"/>
    <cellStyle name="Normal 11 2 3 2 2 3 4" xfId="6189" xr:uid="{00000000-0005-0000-0000-0000400D0000}"/>
    <cellStyle name="Normal 11 2 3 2 2 4" xfId="2116" xr:uid="{00000000-0005-0000-0000-0000410D0000}"/>
    <cellStyle name="Normal 11 2 3 2 2 4 2" xfId="3513" xr:uid="{00000000-0005-0000-0000-0000420D0000}"/>
    <cellStyle name="Normal 11 2 3 2 2 4 2 2" xfId="6190" xr:uid="{00000000-0005-0000-0000-0000430D0000}"/>
    <cellStyle name="Normal 11 2 3 2 2 4 3" xfId="6191" xr:uid="{00000000-0005-0000-0000-0000440D0000}"/>
    <cellStyle name="Normal 11 2 3 2 2 5" xfId="3514" xr:uid="{00000000-0005-0000-0000-0000450D0000}"/>
    <cellStyle name="Normal 11 2 3 2 2 5 2" xfId="6192" xr:uid="{00000000-0005-0000-0000-0000460D0000}"/>
    <cellStyle name="Normal 11 2 3 2 2 6" xfId="3515" xr:uid="{00000000-0005-0000-0000-0000470D0000}"/>
    <cellStyle name="Normal 11 2 3 2 2 6 2" xfId="6193" xr:uid="{00000000-0005-0000-0000-0000480D0000}"/>
    <cellStyle name="Normal 11 2 3 2 2 7" xfId="6194" xr:uid="{00000000-0005-0000-0000-0000490D0000}"/>
    <cellStyle name="Normal 11 2 3 2 3" xfId="1037" xr:uid="{00000000-0005-0000-0000-00004A0D0000}"/>
    <cellStyle name="Normal 11 2 3 2 3 2" xfId="1536" xr:uid="{00000000-0005-0000-0000-00004B0D0000}"/>
    <cellStyle name="Normal 11 2 3 2 3 2 2" xfId="2651" xr:uid="{00000000-0005-0000-0000-00004C0D0000}"/>
    <cellStyle name="Normal 11 2 3 2 3 2 2 2" xfId="3516" xr:uid="{00000000-0005-0000-0000-00004D0D0000}"/>
    <cellStyle name="Normal 11 2 3 2 3 2 2 2 2" xfId="6195" xr:uid="{00000000-0005-0000-0000-00004E0D0000}"/>
    <cellStyle name="Normal 11 2 3 2 3 2 2 3" xfId="6196" xr:uid="{00000000-0005-0000-0000-00004F0D0000}"/>
    <cellStyle name="Normal 11 2 3 2 3 2 3" xfId="3517" xr:uid="{00000000-0005-0000-0000-0000500D0000}"/>
    <cellStyle name="Normal 11 2 3 2 3 2 3 2" xfId="6197" xr:uid="{00000000-0005-0000-0000-0000510D0000}"/>
    <cellStyle name="Normal 11 2 3 2 3 2 4" xfId="6198" xr:uid="{00000000-0005-0000-0000-0000520D0000}"/>
    <cellStyle name="Normal 11 2 3 2 3 3" xfId="2224" xr:uid="{00000000-0005-0000-0000-0000530D0000}"/>
    <cellStyle name="Normal 11 2 3 2 3 3 2" xfId="3518" xr:uid="{00000000-0005-0000-0000-0000540D0000}"/>
    <cellStyle name="Normal 11 2 3 2 3 3 2 2" xfId="6199" xr:uid="{00000000-0005-0000-0000-0000550D0000}"/>
    <cellStyle name="Normal 11 2 3 2 3 3 3" xfId="6200" xr:uid="{00000000-0005-0000-0000-0000560D0000}"/>
    <cellStyle name="Normal 11 2 3 2 3 4" xfId="3519" xr:uid="{00000000-0005-0000-0000-0000570D0000}"/>
    <cellStyle name="Normal 11 2 3 2 3 4 2" xfId="6201" xr:uid="{00000000-0005-0000-0000-0000580D0000}"/>
    <cellStyle name="Normal 11 2 3 2 3 5" xfId="6202" xr:uid="{00000000-0005-0000-0000-0000590D0000}"/>
    <cellStyle name="Normal 11 2 3 2 4" xfId="1322" xr:uid="{00000000-0005-0000-0000-00005A0D0000}"/>
    <cellStyle name="Normal 11 2 3 2 4 2" xfId="2437" xr:uid="{00000000-0005-0000-0000-00005B0D0000}"/>
    <cellStyle name="Normal 11 2 3 2 4 2 2" xfId="3520" xr:uid="{00000000-0005-0000-0000-00005C0D0000}"/>
    <cellStyle name="Normal 11 2 3 2 4 2 2 2" xfId="6203" xr:uid="{00000000-0005-0000-0000-00005D0D0000}"/>
    <cellStyle name="Normal 11 2 3 2 4 2 3" xfId="6204" xr:uid="{00000000-0005-0000-0000-00005E0D0000}"/>
    <cellStyle name="Normal 11 2 3 2 4 3" xfId="3521" xr:uid="{00000000-0005-0000-0000-00005F0D0000}"/>
    <cellStyle name="Normal 11 2 3 2 4 3 2" xfId="6205" xr:uid="{00000000-0005-0000-0000-0000600D0000}"/>
    <cellStyle name="Normal 11 2 3 2 4 4" xfId="6206" xr:uid="{00000000-0005-0000-0000-0000610D0000}"/>
    <cellStyle name="Normal 11 2 3 2 5" xfId="1842" xr:uid="{00000000-0005-0000-0000-0000620D0000}"/>
    <cellStyle name="Normal 11 2 3 2 5 2" xfId="2868" xr:uid="{00000000-0005-0000-0000-0000630D0000}"/>
    <cellStyle name="Normal 11 2 3 2 5 2 2" xfId="3522" xr:uid="{00000000-0005-0000-0000-0000640D0000}"/>
    <cellStyle name="Normal 11 2 3 2 5 2 2 2" xfId="6207" xr:uid="{00000000-0005-0000-0000-0000650D0000}"/>
    <cellStyle name="Normal 11 2 3 2 5 2 3" xfId="6208" xr:uid="{00000000-0005-0000-0000-0000660D0000}"/>
    <cellStyle name="Normal 11 2 3 2 5 3" xfId="3523" xr:uid="{00000000-0005-0000-0000-0000670D0000}"/>
    <cellStyle name="Normal 11 2 3 2 5 3 2" xfId="6209" xr:uid="{00000000-0005-0000-0000-0000680D0000}"/>
    <cellStyle name="Normal 11 2 3 2 5 4" xfId="6210" xr:uid="{00000000-0005-0000-0000-0000690D0000}"/>
    <cellStyle name="Normal 11 2 3 2 6" xfId="2010" xr:uid="{00000000-0005-0000-0000-00006A0D0000}"/>
    <cellStyle name="Normal 11 2 3 2 6 2" xfId="3524" xr:uid="{00000000-0005-0000-0000-00006B0D0000}"/>
    <cellStyle name="Normal 11 2 3 2 6 2 2" xfId="6211" xr:uid="{00000000-0005-0000-0000-00006C0D0000}"/>
    <cellStyle name="Normal 11 2 3 2 6 3" xfId="6212" xr:uid="{00000000-0005-0000-0000-00006D0D0000}"/>
    <cellStyle name="Normal 11 2 3 2 7" xfId="3525" xr:uid="{00000000-0005-0000-0000-00006E0D0000}"/>
    <cellStyle name="Normal 11 2 3 2 7 2" xfId="6213" xr:uid="{00000000-0005-0000-0000-00006F0D0000}"/>
    <cellStyle name="Normal 11 2 3 2 8" xfId="3526" xr:uid="{00000000-0005-0000-0000-0000700D0000}"/>
    <cellStyle name="Normal 11 2 3 2 8 2" xfId="6214" xr:uid="{00000000-0005-0000-0000-0000710D0000}"/>
    <cellStyle name="Normal 11 2 3 2 9" xfId="6215" xr:uid="{00000000-0005-0000-0000-0000720D0000}"/>
    <cellStyle name="Normal 11 2 3 3" xfId="853" xr:uid="{00000000-0005-0000-0000-0000730D0000}"/>
    <cellStyle name="Normal 11 2 3 3 2" xfId="1112" xr:uid="{00000000-0005-0000-0000-0000740D0000}"/>
    <cellStyle name="Normal 11 2 3 3 2 2" xfId="1611" xr:uid="{00000000-0005-0000-0000-0000750D0000}"/>
    <cellStyle name="Normal 11 2 3 3 2 2 2" xfId="2726" xr:uid="{00000000-0005-0000-0000-0000760D0000}"/>
    <cellStyle name="Normal 11 2 3 3 2 2 2 2" xfId="3527" xr:uid="{00000000-0005-0000-0000-0000770D0000}"/>
    <cellStyle name="Normal 11 2 3 3 2 2 2 2 2" xfId="6216" xr:uid="{00000000-0005-0000-0000-0000780D0000}"/>
    <cellStyle name="Normal 11 2 3 3 2 2 2 3" xfId="6217" xr:uid="{00000000-0005-0000-0000-0000790D0000}"/>
    <cellStyle name="Normal 11 2 3 3 2 2 3" xfId="3528" xr:uid="{00000000-0005-0000-0000-00007A0D0000}"/>
    <cellStyle name="Normal 11 2 3 3 2 2 3 2" xfId="6218" xr:uid="{00000000-0005-0000-0000-00007B0D0000}"/>
    <cellStyle name="Normal 11 2 3 3 2 2 4" xfId="6219" xr:uid="{00000000-0005-0000-0000-00007C0D0000}"/>
    <cellStyle name="Normal 11 2 3 3 2 3" xfId="2299" xr:uid="{00000000-0005-0000-0000-00007D0D0000}"/>
    <cellStyle name="Normal 11 2 3 3 2 3 2" xfId="3529" xr:uid="{00000000-0005-0000-0000-00007E0D0000}"/>
    <cellStyle name="Normal 11 2 3 3 2 3 2 2" xfId="6220" xr:uid="{00000000-0005-0000-0000-00007F0D0000}"/>
    <cellStyle name="Normal 11 2 3 3 2 3 3" xfId="6221" xr:uid="{00000000-0005-0000-0000-0000800D0000}"/>
    <cellStyle name="Normal 11 2 3 3 2 4" xfId="3530" xr:uid="{00000000-0005-0000-0000-0000810D0000}"/>
    <cellStyle name="Normal 11 2 3 3 2 4 2" xfId="6222" xr:uid="{00000000-0005-0000-0000-0000820D0000}"/>
    <cellStyle name="Normal 11 2 3 3 2 5" xfId="6223" xr:uid="{00000000-0005-0000-0000-0000830D0000}"/>
    <cellStyle name="Normal 11 2 3 3 3" xfId="1397" xr:uid="{00000000-0005-0000-0000-0000840D0000}"/>
    <cellStyle name="Normal 11 2 3 3 3 2" xfId="2512" xr:uid="{00000000-0005-0000-0000-0000850D0000}"/>
    <cellStyle name="Normal 11 2 3 3 3 2 2" xfId="3531" xr:uid="{00000000-0005-0000-0000-0000860D0000}"/>
    <cellStyle name="Normal 11 2 3 3 3 2 2 2" xfId="6224" xr:uid="{00000000-0005-0000-0000-0000870D0000}"/>
    <cellStyle name="Normal 11 2 3 3 3 2 3" xfId="6225" xr:uid="{00000000-0005-0000-0000-0000880D0000}"/>
    <cellStyle name="Normal 11 2 3 3 3 3" xfId="3532" xr:uid="{00000000-0005-0000-0000-0000890D0000}"/>
    <cellStyle name="Normal 11 2 3 3 3 3 2" xfId="6226" xr:uid="{00000000-0005-0000-0000-00008A0D0000}"/>
    <cellStyle name="Normal 11 2 3 3 3 4" xfId="6227" xr:uid="{00000000-0005-0000-0000-00008B0D0000}"/>
    <cellStyle name="Normal 11 2 3 3 4" xfId="2085" xr:uid="{00000000-0005-0000-0000-00008C0D0000}"/>
    <cellStyle name="Normal 11 2 3 3 4 2" xfId="3533" xr:uid="{00000000-0005-0000-0000-00008D0D0000}"/>
    <cellStyle name="Normal 11 2 3 3 4 2 2" xfId="6228" xr:uid="{00000000-0005-0000-0000-00008E0D0000}"/>
    <cellStyle name="Normal 11 2 3 3 4 3" xfId="6229" xr:uid="{00000000-0005-0000-0000-00008F0D0000}"/>
    <cellStyle name="Normal 11 2 3 3 5" xfId="3534" xr:uid="{00000000-0005-0000-0000-0000900D0000}"/>
    <cellStyle name="Normal 11 2 3 3 5 2" xfId="6230" xr:uid="{00000000-0005-0000-0000-0000910D0000}"/>
    <cellStyle name="Normal 11 2 3 3 6" xfId="3535" xr:uid="{00000000-0005-0000-0000-0000920D0000}"/>
    <cellStyle name="Normal 11 2 3 3 6 2" xfId="6231" xr:uid="{00000000-0005-0000-0000-0000930D0000}"/>
    <cellStyle name="Normal 11 2 3 3 7" xfId="6232" xr:uid="{00000000-0005-0000-0000-0000940D0000}"/>
    <cellStyle name="Normal 11 2 3 4" xfId="1006" xr:uid="{00000000-0005-0000-0000-0000950D0000}"/>
    <cellStyle name="Normal 11 2 3 4 2" xfId="1505" xr:uid="{00000000-0005-0000-0000-0000960D0000}"/>
    <cellStyle name="Normal 11 2 3 4 2 2" xfId="2620" xr:uid="{00000000-0005-0000-0000-0000970D0000}"/>
    <cellStyle name="Normal 11 2 3 4 2 2 2" xfId="3536" xr:uid="{00000000-0005-0000-0000-0000980D0000}"/>
    <cellStyle name="Normal 11 2 3 4 2 2 2 2" xfId="6233" xr:uid="{00000000-0005-0000-0000-0000990D0000}"/>
    <cellStyle name="Normal 11 2 3 4 2 2 3" xfId="6234" xr:uid="{00000000-0005-0000-0000-00009A0D0000}"/>
    <cellStyle name="Normal 11 2 3 4 2 3" xfId="3537" xr:uid="{00000000-0005-0000-0000-00009B0D0000}"/>
    <cellStyle name="Normal 11 2 3 4 2 3 2" xfId="6235" xr:uid="{00000000-0005-0000-0000-00009C0D0000}"/>
    <cellStyle name="Normal 11 2 3 4 2 4" xfId="6236" xr:uid="{00000000-0005-0000-0000-00009D0D0000}"/>
    <cellStyle name="Normal 11 2 3 4 3" xfId="2193" xr:uid="{00000000-0005-0000-0000-00009E0D0000}"/>
    <cellStyle name="Normal 11 2 3 4 3 2" xfId="3538" xr:uid="{00000000-0005-0000-0000-00009F0D0000}"/>
    <cellStyle name="Normal 11 2 3 4 3 2 2" xfId="6237" xr:uid="{00000000-0005-0000-0000-0000A00D0000}"/>
    <cellStyle name="Normal 11 2 3 4 3 3" xfId="6238" xr:uid="{00000000-0005-0000-0000-0000A10D0000}"/>
    <cellStyle name="Normal 11 2 3 4 4" xfId="3539" xr:uid="{00000000-0005-0000-0000-0000A20D0000}"/>
    <cellStyle name="Normal 11 2 3 4 4 2" xfId="6239" xr:uid="{00000000-0005-0000-0000-0000A30D0000}"/>
    <cellStyle name="Normal 11 2 3 4 5" xfId="6240" xr:uid="{00000000-0005-0000-0000-0000A40D0000}"/>
    <cellStyle name="Normal 11 2 3 5" xfId="1291" xr:uid="{00000000-0005-0000-0000-0000A50D0000}"/>
    <cellStyle name="Normal 11 2 3 5 2" xfId="2406" xr:uid="{00000000-0005-0000-0000-0000A60D0000}"/>
    <cellStyle name="Normal 11 2 3 5 2 2" xfId="3540" xr:uid="{00000000-0005-0000-0000-0000A70D0000}"/>
    <cellStyle name="Normal 11 2 3 5 2 2 2" xfId="6241" xr:uid="{00000000-0005-0000-0000-0000A80D0000}"/>
    <cellStyle name="Normal 11 2 3 5 2 3" xfId="6242" xr:uid="{00000000-0005-0000-0000-0000A90D0000}"/>
    <cellStyle name="Normal 11 2 3 5 3" xfId="3541" xr:uid="{00000000-0005-0000-0000-0000AA0D0000}"/>
    <cellStyle name="Normal 11 2 3 5 3 2" xfId="6243" xr:uid="{00000000-0005-0000-0000-0000AB0D0000}"/>
    <cellStyle name="Normal 11 2 3 5 4" xfId="6244" xr:uid="{00000000-0005-0000-0000-0000AC0D0000}"/>
    <cellStyle name="Normal 11 2 3 6" xfId="1802" xr:uid="{00000000-0005-0000-0000-0000AD0D0000}"/>
    <cellStyle name="Normal 11 2 3 6 2" xfId="2828" xr:uid="{00000000-0005-0000-0000-0000AE0D0000}"/>
    <cellStyle name="Normal 11 2 3 6 2 2" xfId="3542" xr:uid="{00000000-0005-0000-0000-0000AF0D0000}"/>
    <cellStyle name="Normal 11 2 3 6 2 2 2" xfId="6245" xr:uid="{00000000-0005-0000-0000-0000B00D0000}"/>
    <cellStyle name="Normal 11 2 3 6 2 3" xfId="6246" xr:uid="{00000000-0005-0000-0000-0000B10D0000}"/>
    <cellStyle name="Normal 11 2 3 6 3" xfId="3543" xr:uid="{00000000-0005-0000-0000-0000B20D0000}"/>
    <cellStyle name="Normal 11 2 3 6 3 2" xfId="6247" xr:uid="{00000000-0005-0000-0000-0000B30D0000}"/>
    <cellStyle name="Normal 11 2 3 6 4" xfId="6248" xr:uid="{00000000-0005-0000-0000-0000B40D0000}"/>
    <cellStyle name="Normal 11 2 3 7" xfId="1979" xr:uid="{00000000-0005-0000-0000-0000B50D0000}"/>
    <cellStyle name="Normal 11 2 3 7 2" xfId="3544" xr:uid="{00000000-0005-0000-0000-0000B60D0000}"/>
    <cellStyle name="Normal 11 2 3 7 2 2" xfId="6249" xr:uid="{00000000-0005-0000-0000-0000B70D0000}"/>
    <cellStyle name="Normal 11 2 3 7 3" xfId="6250" xr:uid="{00000000-0005-0000-0000-0000B80D0000}"/>
    <cellStyle name="Normal 11 2 3 8" xfId="3545" xr:uid="{00000000-0005-0000-0000-0000B90D0000}"/>
    <cellStyle name="Normal 11 2 3 8 2" xfId="6251" xr:uid="{00000000-0005-0000-0000-0000BA0D0000}"/>
    <cellStyle name="Normal 11 2 3 9" xfId="3546" xr:uid="{00000000-0005-0000-0000-0000BB0D0000}"/>
    <cellStyle name="Normal 11 2 3 9 2" xfId="6252" xr:uid="{00000000-0005-0000-0000-0000BC0D0000}"/>
    <cellStyle name="Normal 11 2 4" xfId="685" xr:uid="{00000000-0005-0000-0000-0000BD0D0000}"/>
    <cellStyle name="Normal 11 2 4 2" xfId="885" xr:uid="{00000000-0005-0000-0000-0000BE0D0000}"/>
    <cellStyle name="Normal 11 2 4 2 2" xfId="1144" xr:uid="{00000000-0005-0000-0000-0000BF0D0000}"/>
    <cellStyle name="Normal 11 2 4 2 2 2" xfId="1643" xr:uid="{00000000-0005-0000-0000-0000C00D0000}"/>
    <cellStyle name="Normal 11 2 4 2 2 2 2" xfId="2758" xr:uid="{00000000-0005-0000-0000-0000C10D0000}"/>
    <cellStyle name="Normal 11 2 4 2 2 2 2 2" xfId="3547" xr:uid="{00000000-0005-0000-0000-0000C20D0000}"/>
    <cellStyle name="Normal 11 2 4 2 2 2 2 2 2" xfId="6253" xr:uid="{00000000-0005-0000-0000-0000C30D0000}"/>
    <cellStyle name="Normal 11 2 4 2 2 2 2 3" xfId="6254" xr:uid="{00000000-0005-0000-0000-0000C40D0000}"/>
    <cellStyle name="Normal 11 2 4 2 2 2 3" xfId="3548" xr:uid="{00000000-0005-0000-0000-0000C50D0000}"/>
    <cellStyle name="Normal 11 2 4 2 2 2 3 2" xfId="6255" xr:uid="{00000000-0005-0000-0000-0000C60D0000}"/>
    <cellStyle name="Normal 11 2 4 2 2 2 4" xfId="6256" xr:uid="{00000000-0005-0000-0000-0000C70D0000}"/>
    <cellStyle name="Normal 11 2 4 2 2 3" xfId="2331" xr:uid="{00000000-0005-0000-0000-0000C80D0000}"/>
    <cellStyle name="Normal 11 2 4 2 2 3 2" xfId="3549" xr:uid="{00000000-0005-0000-0000-0000C90D0000}"/>
    <cellStyle name="Normal 11 2 4 2 2 3 2 2" xfId="6257" xr:uid="{00000000-0005-0000-0000-0000CA0D0000}"/>
    <cellStyle name="Normal 11 2 4 2 2 3 3" xfId="6258" xr:uid="{00000000-0005-0000-0000-0000CB0D0000}"/>
    <cellStyle name="Normal 11 2 4 2 2 4" xfId="3550" xr:uid="{00000000-0005-0000-0000-0000CC0D0000}"/>
    <cellStyle name="Normal 11 2 4 2 2 4 2" xfId="6259" xr:uid="{00000000-0005-0000-0000-0000CD0D0000}"/>
    <cellStyle name="Normal 11 2 4 2 2 5" xfId="6260" xr:uid="{00000000-0005-0000-0000-0000CE0D0000}"/>
    <cellStyle name="Normal 11 2 4 2 3" xfId="1429" xr:uid="{00000000-0005-0000-0000-0000CF0D0000}"/>
    <cellStyle name="Normal 11 2 4 2 3 2" xfId="2544" xr:uid="{00000000-0005-0000-0000-0000D00D0000}"/>
    <cellStyle name="Normal 11 2 4 2 3 2 2" xfId="3551" xr:uid="{00000000-0005-0000-0000-0000D10D0000}"/>
    <cellStyle name="Normal 11 2 4 2 3 2 2 2" xfId="6261" xr:uid="{00000000-0005-0000-0000-0000D20D0000}"/>
    <cellStyle name="Normal 11 2 4 2 3 2 3" xfId="6262" xr:uid="{00000000-0005-0000-0000-0000D30D0000}"/>
    <cellStyle name="Normal 11 2 4 2 3 3" xfId="3552" xr:uid="{00000000-0005-0000-0000-0000D40D0000}"/>
    <cellStyle name="Normal 11 2 4 2 3 3 2" xfId="6263" xr:uid="{00000000-0005-0000-0000-0000D50D0000}"/>
    <cellStyle name="Normal 11 2 4 2 3 4" xfId="6264" xr:uid="{00000000-0005-0000-0000-0000D60D0000}"/>
    <cellStyle name="Normal 11 2 4 2 4" xfId="2117" xr:uid="{00000000-0005-0000-0000-0000D70D0000}"/>
    <cellStyle name="Normal 11 2 4 2 4 2" xfId="3553" xr:uid="{00000000-0005-0000-0000-0000D80D0000}"/>
    <cellStyle name="Normal 11 2 4 2 4 2 2" xfId="6265" xr:uid="{00000000-0005-0000-0000-0000D90D0000}"/>
    <cellStyle name="Normal 11 2 4 2 4 3" xfId="6266" xr:uid="{00000000-0005-0000-0000-0000DA0D0000}"/>
    <cellStyle name="Normal 11 2 4 2 5" xfId="3554" xr:uid="{00000000-0005-0000-0000-0000DB0D0000}"/>
    <cellStyle name="Normal 11 2 4 2 5 2" xfId="6267" xr:uid="{00000000-0005-0000-0000-0000DC0D0000}"/>
    <cellStyle name="Normal 11 2 4 2 6" xfId="3555" xr:uid="{00000000-0005-0000-0000-0000DD0D0000}"/>
    <cellStyle name="Normal 11 2 4 2 6 2" xfId="6268" xr:uid="{00000000-0005-0000-0000-0000DE0D0000}"/>
    <cellStyle name="Normal 11 2 4 2 7" xfId="6269" xr:uid="{00000000-0005-0000-0000-0000DF0D0000}"/>
    <cellStyle name="Normal 11 2 4 3" xfId="1038" xr:uid="{00000000-0005-0000-0000-0000E00D0000}"/>
    <cellStyle name="Normal 11 2 4 3 2" xfId="1537" xr:uid="{00000000-0005-0000-0000-0000E10D0000}"/>
    <cellStyle name="Normal 11 2 4 3 2 2" xfId="2652" xr:uid="{00000000-0005-0000-0000-0000E20D0000}"/>
    <cellStyle name="Normal 11 2 4 3 2 2 2" xfId="3556" xr:uid="{00000000-0005-0000-0000-0000E30D0000}"/>
    <cellStyle name="Normal 11 2 4 3 2 2 2 2" xfId="6270" xr:uid="{00000000-0005-0000-0000-0000E40D0000}"/>
    <cellStyle name="Normal 11 2 4 3 2 2 3" xfId="6271" xr:uid="{00000000-0005-0000-0000-0000E50D0000}"/>
    <cellStyle name="Normal 11 2 4 3 2 3" xfId="3557" xr:uid="{00000000-0005-0000-0000-0000E60D0000}"/>
    <cellStyle name="Normal 11 2 4 3 2 3 2" xfId="6272" xr:uid="{00000000-0005-0000-0000-0000E70D0000}"/>
    <cellStyle name="Normal 11 2 4 3 2 4" xfId="6273" xr:uid="{00000000-0005-0000-0000-0000E80D0000}"/>
    <cellStyle name="Normal 11 2 4 3 3" xfId="2225" xr:uid="{00000000-0005-0000-0000-0000E90D0000}"/>
    <cellStyle name="Normal 11 2 4 3 3 2" xfId="3558" xr:uid="{00000000-0005-0000-0000-0000EA0D0000}"/>
    <cellStyle name="Normal 11 2 4 3 3 2 2" xfId="6274" xr:uid="{00000000-0005-0000-0000-0000EB0D0000}"/>
    <cellStyle name="Normal 11 2 4 3 3 3" xfId="6275" xr:uid="{00000000-0005-0000-0000-0000EC0D0000}"/>
    <cellStyle name="Normal 11 2 4 3 4" xfId="3559" xr:uid="{00000000-0005-0000-0000-0000ED0D0000}"/>
    <cellStyle name="Normal 11 2 4 3 4 2" xfId="6276" xr:uid="{00000000-0005-0000-0000-0000EE0D0000}"/>
    <cellStyle name="Normal 11 2 4 3 5" xfId="6277" xr:uid="{00000000-0005-0000-0000-0000EF0D0000}"/>
    <cellStyle name="Normal 11 2 4 4" xfId="1323" xr:uid="{00000000-0005-0000-0000-0000F00D0000}"/>
    <cellStyle name="Normal 11 2 4 4 2" xfId="2438" xr:uid="{00000000-0005-0000-0000-0000F10D0000}"/>
    <cellStyle name="Normal 11 2 4 4 2 2" xfId="3560" xr:uid="{00000000-0005-0000-0000-0000F20D0000}"/>
    <cellStyle name="Normal 11 2 4 4 2 2 2" xfId="6278" xr:uid="{00000000-0005-0000-0000-0000F30D0000}"/>
    <cellStyle name="Normal 11 2 4 4 2 3" xfId="6279" xr:uid="{00000000-0005-0000-0000-0000F40D0000}"/>
    <cellStyle name="Normal 11 2 4 4 3" xfId="3561" xr:uid="{00000000-0005-0000-0000-0000F50D0000}"/>
    <cellStyle name="Normal 11 2 4 4 3 2" xfId="6280" xr:uid="{00000000-0005-0000-0000-0000F60D0000}"/>
    <cellStyle name="Normal 11 2 4 4 4" xfId="6281" xr:uid="{00000000-0005-0000-0000-0000F70D0000}"/>
    <cellStyle name="Normal 11 2 4 5" xfId="1822" xr:uid="{00000000-0005-0000-0000-0000F80D0000}"/>
    <cellStyle name="Normal 11 2 4 5 2" xfId="2848" xr:uid="{00000000-0005-0000-0000-0000F90D0000}"/>
    <cellStyle name="Normal 11 2 4 5 2 2" xfId="3562" xr:uid="{00000000-0005-0000-0000-0000FA0D0000}"/>
    <cellStyle name="Normal 11 2 4 5 2 2 2" xfId="6282" xr:uid="{00000000-0005-0000-0000-0000FB0D0000}"/>
    <cellStyle name="Normal 11 2 4 5 2 3" xfId="6283" xr:uid="{00000000-0005-0000-0000-0000FC0D0000}"/>
    <cellStyle name="Normal 11 2 4 5 3" xfId="3563" xr:uid="{00000000-0005-0000-0000-0000FD0D0000}"/>
    <cellStyle name="Normal 11 2 4 5 3 2" xfId="6284" xr:uid="{00000000-0005-0000-0000-0000FE0D0000}"/>
    <cellStyle name="Normal 11 2 4 5 4" xfId="6285" xr:uid="{00000000-0005-0000-0000-0000FF0D0000}"/>
    <cellStyle name="Normal 11 2 4 6" xfId="2011" xr:uid="{00000000-0005-0000-0000-0000000E0000}"/>
    <cellStyle name="Normal 11 2 4 6 2" xfId="3564" xr:uid="{00000000-0005-0000-0000-0000010E0000}"/>
    <cellStyle name="Normal 11 2 4 6 2 2" xfId="6286" xr:uid="{00000000-0005-0000-0000-0000020E0000}"/>
    <cellStyle name="Normal 11 2 4 6 3" xfId="6287" xr:uid="{00000000-0005-0000-0000-0000030E0000}"/>
    <cellStyle name="Normal 11 2 4 7" xfId="3565" xr:uid="{00000000-0005-0000-0000-0000040E0000}"/>
    <cellStyle name="Normal 11 2 4 7 2" xfId="6288" xr:uid="{00000000-0005-0000-0000-0000050E0000}"/>
    <cellStyle name="Normal 11 2 4 8" xfId="3566" xr:uid="{00000000-0005-0000-0000-0000060E0000}"/>
    <cellStyle name="Normal 11 2 4 8 2" xfId="6289" xr:uid="{00000000-0005-0000-0000-0000070E0000}"/>
    <cellStyle name="Normal 11 2 4 9" xfId="6290" xr:uid="{00000000-0005-0000-0000-0000080E0000}"/>
    <cellStyle name="Normal 11 2 5" xfId="686" xr:uid="{00000000-0005-0000-0000-0000090E0000}"/>
    <cellStyle name="Normal 11 2 5 2" xfId="886" xr:uid="{00000000-0005-0000-0000-00000A0E0000}"/>
    <cellStyle name="Normal 11 2 5 2 2" xfId="1145" xr:uid="{00000000-0005-0000-0000-00000B0E0000}"/>
    <cellStyle name="Normal 11 2 5 2 2 2" xfId="1644" xr:uid="{00000000-0005-0000-0000-00000C0E0000}"/>
    <cellStyle name="Normal 11 2 5 2 2 2 2" xfId="2759" xr:uid="{00000000-0005-0000-0000-00000D0E0000}"/>
    <cellStyle name="Normal 11 2 5 2 2 2 2 2" xfId="3567" xr:uid="{00000000-0005-0000-0000-00000E0E0000}"/>
    <cellStyle name="Normal 11 2 5 2 2 2 2 2 2" xfId="6291" xr:uid="{00000000-0005-0000-0000-00000F0E0000}"/>
    <cellStyle name="Normal 11 2 5 2 2 2 2 3" xfId="6292" xr:uid="{00000000-0005-0000-0000-0000100E0000}"/>
    <cellStyle name="Normal 11 2 5 2 2 2 3" xfId="3568" xr:uid="{00000000-0005-0000-0000-0000110E0000}"/>
    <cellStyle name="Normal 11 2 5 2 2 2 3 2" xfId="6293" xr:uid="{00000000-0005-0000-0000-0000120E0000}"/>
    <cellStyle name="Normal 11 2 5 2 2 2 4" xfId="6294" xr:uid="{00000000-0005-0000-0000-0000130E0000}"/>
    <cellStyle name="Normal 11 2 5 2 2 3" xfId="2332" xr:uid="{00000000-0005-0000-0000-0000140E0000}"/>
    <cellStyle name="Normal 11 2 5 2 2 3 2" xfId="3569" xr:uid="{00000000-0005-0000-0000-0000150E0000}"/>
    <cellStyle name="Normal 11 2 5 2 2 3 2 2" xfId="6295" xr:uid="{00000000-0005-0000-0000-0000160E0000}"/>
    <cellStyle name="Normal 11 2 5 2 2 3 3" xfId="6296" xr:uid="{00000000-0005-0000-0000-0000170E0000}"/>
    <cellStyle name="Normal 11 2 5 2 2 4" xfId="3570" xr:uid="{00000000-0005-0000-0000-0000180E0000}"/>
    <cellStyle name="Normal 11 2 5 2 2 4 2" xfId="6297" xr:uid="{00000000-0005-0000-0000-0000190E0000}"/>
    <cellStyle name="Normal 11 2 5 2 2 5" xfId="6298" xr:uid="{00000000-0005-0000-0000-00001A0E0000}"/>
    <cellStyle name="Normal 11 2 5 2 3" xfId="1430" xr:uid="{00000000-0005-0000-0000-00001B0E0000}"/>
    <cellStyle name="Normal 11 2 5 2 3 2" xfId="2545" xr:uid="{00000000-0005-0000-0000-00001C0E0000}"/>
    <cellStyle name="Normal 11 2 5 2 3 2 2" xfId="3571" xr:uid="{00000000-0005-0000-0000-00001D0E0000}"/>
    <cellStyle name="Normal 11 2 5 2 3 2 2 2" xfId="6299" xr:uid="{00000000-0005-0000-0000-00001E0E0000}"/>
    <cellStyle name="Normal 11 2 5 2 3 2 3" xfId="6300" xr:uid="{00000000-0005-0000-0000-00001F0E0000}"/>
    <cellStyle name="Normal 11 2 5 2 3 3" xfId="3572" xr:uid="{00000000-0005-0000-0000-0000200E0000}"/>
    <cellStyle name="Normal 11 2 5 2 3 3 2" xfId="6301" xr:uid="{00000000-0005-0000-0000-0000210E0000}"/>
    <cellStyle name="Normal 11 2 5 2 3 4" xfId="6302" xr:uid="{00000000-0005-0000-0000-0000220E0000}"/>
    <cellStyle name="Normal 11 2 5 2 4" xfId="2118" xr:uid="{00000000-0005-0000-0000-0000230E0000}"/>
    <cellStyle name="Normal 11 2 5 2 4 2" xfId="3573" xr:uid="{00000000-0005-0000-0000-0000240E0000}"/>
    <cellStyle name="Normal 11 2 5 2 4 2 2" xfId="6303" xr:uid="{00000000-0005-0000-0000-0000250E0000}"/>
    <cellStyle name="Normal 11 2 5 2 4 3" xfId="6304" xr:uid="{00000000-0005-0000-0000-0000260E0000}"/>
    <cellStyle name="Normal 11 2 5 2 5" xfId="3574" xr:uid="{00000000-0005-0000-0000-0000270E0000}"/>
    <cellStyle name="Normal 11 2 5 2 5 2" xfId="6305" xr:uid="{00000000-0005-0000-0000-0000280E0000}"/>
    <cellStyle name="Normal 11 2 5 2 6" xfId="3575" xr:uid="{00000000-0005-0000-0000-0000290E0000}"/>
    <cellStyle name="Normal 11 2 5 2 6 2" xfId="6306" xr:uid="{00000000-0005-0000-0000-00002A0E0000}"/>
    <cellStyle name="Normal 11 2 5 2 7" xfId="6307" xr:uid="{00000000-0005-0000-0000-00002B0E0000}"/>
    <cellStyle name="Normal 11 2 5 3" xfId="1039" xr:uid="{00000000-0005-0000-0000-00002C0E0000}"/>
    <cellStyle name="Normal 11 2 5 3 2" xfId="1538" xr:uid="{00000000-0005-0000-0000-00002D0E0000}"/>
    <cellStyle name="Normal 11 2 5 3 2 2" xfId="2653" xr:uid="{00000000-0005-0000-0000-00002E0E0000}"/>
    <cellStyle name="Normal 11 2 5 3 2 2 2" xfId="3576" xr:uid="{00000000-0005-0000-0000-00002F0E0000}"/>
    <cellStyle name="Normal 11 2 5 3 2 2 2 2" xfId="6308" xr:uid="{00000000-0005-0000-0000-0000300E0000}"/>
    <cellStyle name="Normal 11 2 5 3 2 2 3" xfId="6309" xr:uid="{00000000-0005-0000-0000-0000310E0000}"/>
    <cellStyle name="Normal 11 2 5 3 2 3" xfId="3577" xr:uid="{00000000-0005-0000-0000-0000320E0000}"/>
    <cellStyle name="Normal 11 2 5 3 2 3 2" xfId="6310" xr:uid="{00000000-0005-0000-0000-0000330E0000}"/>
    <cellStyle name="Normal 11 2 5 3 2 4" xfId="6311" xr:uid="{00000000-0005-0000-0000-0000340E0000}"/>
    <cellStyle name="Normal 11 2 5 3 3" xfId="2226" xr:uid="{00000000-0005-0000-0000-0000350E0000}"/>
    <cellStyle name="Normal 11 2 5 3 3 2" xfId="3578" xr:uid="{00000000-0005-0000-0000-0000360E0000}"/>
    <cellStyle name="Normal 11 2 5 3 3 2 2" xfId="6312" xr:uid="{00000000-0005-0000-0000-0000370E0000}"/>
    <cellStyle name="Normal 11 2 5 3 3 3" xfId="6313" xr:uid="{00000000-0005-0000-0000-0000380E0000}"/>
    <cellStyle name="Normal 11 2 5 3 4" xfId="3579" xr:uid="{00000000-0005-0000-0000-0000390E0000}"/>
    <cellStyle name="Normal 11 2 5 3 4 2" xfId="6314" xr:uid="{00000000-0005-0000-0000-00003A0E0000}"/>
    <cellStyle name="Normal 11 2 5 3 5" xfId="6315" xr:uid="{00000000-0005-0000-0000-00003B0E0000}"/>
    <cellStyle name="Normal 11 2 5 4" xfId="1324" xr:uid="{00000000-0005-0000-0000-00003C0E0000}"/>
    <cellStyle name="Normal 11 2 5 4 2" xfId="2439" xr:uid="{00000000-0005-0000-0000-00003D0E0000}"/>
    <cellStyle name="Normal 11 2 5 4 2 2" xfId="3580" xr:uid="{00000000-0005-0000-0000-00003E0E0000}"/>
    <cellStyle name="Normal 11 2 5 4 2 2 2" xfId="6316" xr:uid="{00000000-0005-0000-0000-00003F0E0000}"/>
    <cellStyle name="Normal 11 2 5 4 2 3" xfId="6317" xr:uid="{00000000-0005-0000-0000-0000400E0000}"/>
    <cellStyle name="Normal 11 2 5 4 3" xfId="3581" xr:uid="{00000000-0005-0000-0000-0000410E0000}"/>
    <cellStyle name="Normal 11 2 5 4 3 2" xfId="6318" xr:uid="{00000000-0005-0000-0000-0000420E0000}"/>
    <cellStyle name="Normal 11 2 5 4 4" xfId="6319" xr:uid="{00000000-0005-0000-0000-0000430E0000}"/>
    <cellStyle name="Normal 11 2 5 5" xfId="1871" xr:uid="{00000000-0005-0000-0000-0000440E0000}"/>
    <cellStyle name="Normal 11 2 5 5 2" xfId="2893" xr:uid="{00000000-0005-0000-0000-0000450E0000}"/>
    <cellStyle name="Normal 11 2 5 5 2 2" xfId="3582" xr:uid="{00000000-0005-0000-0000-0000460E0000}"/>
    <cellStyle name="Normal 11 2 5 5 2 2 2" xfId="6320" xr:uid="{00000000-0005-0000-0000-0000470E0000}"/>
    <cellStyle name="Normal 11 2 5 5 2 3" xfId="6321" xr:uid="{00000000-0005-0000-0000-0000480E0000}"/>
    <cellStyle name="Normal 11 2 5 5 3" xfId="3583" xr:uid="{00000000-0005-0000-0000-0000490E0000}"/>
    <cellStyle name="Normal 11 2 5 5 3 2" xfId="6322" xr:uid="{00000000-0005-0000-0000-00004A0E0000}"/>
    <cellStyle name="Normal 11 2 5 5 4" xfId="6323" xr:uid="{00000000-0005-0000-0000-00004B0E0000}"/>
    <cellStyle name="Normal 11 2 5 6" xfId="2012" xr:uid="{00000000-0005-0000-0000-00004C0E0000}"/>
    <cellStyle name="Normal 11 2 5 6 2" xfId="3584" xr:uid="{00000000-0005-0000-0000-00004D0E0000}"/>
    <cellStyle name="Normal 11 2 5 6 2 2" xfId="6324" xr:uid="{00000000-0005-0000-0000-00004E0E0000}"/>
    <cellStyle name="Normal 11 2 5 6 3" xfId="6325" xr:uid="{00000000-0005-0000-0000-00004F0E0000}"/>
    <cellStyle name="Normal 11 2 5 7" xfId="3585" xr:uid="{00000000-0005-0000-0000-0000500E0000}"/>
    <cellStyle name="Normal 11 2 5 7 2" xfId="6326" xr:uid="{00000000-0005-0000-0000-0000510E0000}"/>
    <cellStyle name="Normal 11 2 5 8" xfId="3586" xr:uid="{00000000-0005-0000-0000-0000520E0000}"/>
    <cellStyle name="Normal 11 2 5 8 2" xfId="6327" xr:uid="{00000000-0005-0000-0000-0000530E0000}"/>
    <cellStyle name="Normal 11 2 5 9" xfId="6328" xr:uid="{00000000-0005-0000-0000-0000540E0000}"/>
    <cellStyle name="Normal 11 2 6" xfId="832" xr:uid="{00000000-0005-0000-0000-0000550E0000}"/>
    <cellStyle name="Normal 11 2 6 2" xfId="1091" xr:uid="{00000000-0005-0000-0000-0000560E0000}"/>
    <cellStyle name="Normal 11 2 6 2 2" xfId="1590" xr:uid="{00000000-0005-0000-0000-0000570E0000}"/>
    <cellStyle name="Normal 11 2 6 2 2 2" xfId="2705" xr:uid="{00000000-0005-0000-0000-0000580E0000}"/>
    <cellStyle name="Normal 11 2 6 2 2 2 2" xfId="3587" xr:uid="{00000000-0005-0000-0000-0000590E0000}"/>
    <cellStyle name="Normal 11 2 6 2 2 2 2 2" xfId="6329" xr:uid="{00000000-0005-0000-0000-00005A0E0000}"/>
    <cellStyle name="Normal 11 2 6 2 2 2 3" xfId="6330" xr:uid="{00000000-0005-0000-0000-00005B0E0000}"/>
    <cellStyle name="Normal 11 2 6 2 2 3" xfId="3588" xr:uid="{00000000-0005-0000-0000-00005C0E0000}"/>
    <cellStyle name="Normal 11 2 6 2 2 3 2" xfId="6331" xr:uid="{00000000-0005-0000-0000-00005D0E0000}"/>
    <cellStyle name="Normal 11 2 6 2 2 4" xfId="6332" xr:uid="{00000000-0005-0000-0000-00005E0E0000}"/>
    <cellStyle name="Normal 11 2 6 2 3" xfId="2278" xr:uid="{00000000-0005-0000-0000-00005F0E0000}"/>
    <cellStyle name="Normal 11 2 6 2 3 2" xfId="3589" xr:uid="{00000000-0005-0000-0000-0000600E0000}"/>
    <cellStyle name="Normal 11 2 6 2 3 2 2" xfId="6333" xr:uid="{00000000-0005-0000-0000-0000610E0000}"/>
    <cellStyle name="Normal 11 2 6 2 3 3" xfId="6334" xr:uid="{00000000-0005-0000-0000-0000620E0000}"/>
    <cellStyle name="Normal 11 2 6 2 4" xfId="3590" xr:uid="{00000000-0005-0000-0000-0000630E0000}"/>
    <cellStyle name="Normal 11 2 6 2 4 2" xfId="6335" xr:uid="{00000000-0005-0000-0000-0000640E0000}"/>
    <cellStyle name="Normal 11 2 6 2 5" xfId="6336" xr:uid="{00000000-0005-0000-0000-0000650E0000}"/>
    <cellStyle name="Normal 11 2 6 3" xfId="1376" xr:uid="{00000000-0005-0000-0000-0000660E0000}"/>
    <cellStyle name="Normal 11 2 6 3 2" xfId="2491" xr:uid="{00000000-0005-0000-0000-0000670E0000}"/>
    <cellStyle name="Normal 11 2 6 3 2 2" xfId="3591" xr:uid="{00000000-0005-0000-0000-0000680E0000}"/>
    <cellStyle name="Normal 11 2 6 3 2 2 2" xfId="6337" xr:uid="{00000000-0005-0000-0000-0000690E0000}"/>
    <cellStyle name="Normal 11 2 6 3 2 3" xfId="6338" xr:uid="{00000000-0005-0000-0000-00006A0E0000}"/>
    <cellStyle name="Normal 11 2 6 3 3" xfId="3592" xr:uid="{00000000-0005-0000-0000-00006B0E0000}"/>
    <cellStyle name="Normal 11 2 6 3 3 2" xfId="6339" xr:uid="{00000000-0005-0000-0000-00006C0E0000}"/>
    <cellStyle name="Normal 11 2 6 3 4" xfId="6340" xr:uid="{00000000-0005-0000-0000-00006D0E0000}"/>
    <cellStyle name="Normal 11 2 6 4" xfId="2064" xr:uid="{00000000-0005-0000-0000-00006E0E0000}"/>
    <cellStyle name="Normal 11 2 6 4 2" xfId="3593" xr:uid="{00000000-0005-0000-0000-00006F0E0000}"/>
    <cellStyle name="Normal 11 2 6 4 2 2" xfId="6341" xr:uid="{00000000-0005-0000-0000-0000700E0000}"/>
    <cellStyle name="Normal 11 2 6 4 3" xfId="6342" xr:uid="{00000000-0005-0000-0000-0000710E0000}"/>
    <cellStyle name="Normal 11 2 6 5" xfId="3594" xr:uid="{00000000-0005-0000-0000-0000720E0000}"/>
    <cellStyle name="Normal 11 2 6 5 2" xfId="6343" xr:uid="{00000000-0005-0000-0000-0000730E0000}"/>
    <cellStyle name="Normal 11 2 6 6" xfId="3595" xr:uid="{00000000-0005-0000-0000-0000740E0000}"/>
    <cellStyle name="Normal 11 2 6 6 2" xfId="6344" xr:uid="{00000000-0005-0000-0000-0000750E0000}"/>
    <cellStyle name="Normal 11 2 6 7" xfId="6345" xr:uid="{00000000-0005-0000-0000-0000760E0000}"/>
    <cellStyle name="Normal 11 2 7" xfId="985" xr:uid="{00000000-0005-0000-0000-0000770E0000}"/>
    <cellStyle name="Normal 11 2 7 2" xfId="1484" xr:uid="{00000000-0005-0000-0000-0000780E0000}"/>
    <cellStyle name="Normal 11 2 7 2 2" xfId="2599" xr:uid="{00000000-0005-0000-0000-0000790E0000}"/>
    <cellStyle name="Normal 11 2 7 2 2 2" xfId="3596" xr:uid="{00000000-0005-0000-0000-00007A0E0000}"/>
    <cellStyle name="Normal 11 2 7 2 2 2 2" xfId="6346" xr:uid="{00000000-0005-0000-0000-00007B0E0000}"/>
    <cellStyle name="Normal 11 2 7 2 2 3" xfId="6347" xr:uid="{00000000-0005-0000-0000-00007C0E0000}"/>
    <cellStyle name="Normal 11 2 7 2 3" xfId="3597" xr:uid="{00000000-0005-0000-0000-00007D0E0000}"/>
    <cellStyle name="Normal 11 2 7 2 3 2" xfId="6348" xr:uid="{00000000-0005-0000-0000-00007E0E0000}"/>
    <cellStyle name="Normal 11 2 7 2 4" xfId="6349" xr:uid="{00000000-0005-0000-0000-00007F0E0000}"/>
    <cellStyle name="Normal 11 2 7 3" xfId="2172" xr:uid="{00000000-0005-0000-0000-0000800E0000}"/>
    <cellStyle name="Normal 11 2 7 3 2" xfId="3598" xr:uid="{00000000-0005-0000-0000-0000810E0000}"/>
    <cellStyle name="Normal 11 2 7 3 2 2" xfId="6350" xr:uid="{00000000-0005-0000-0000-0000820E0000}"/>
    <cellStyle name="Normal 11 2 7 3 3" xfId="6351" xr:uid="{00000000-0005-0000-0000-0000830E0000}"/>
    <cellStyle name="Normal 11 2 7 4" xfId="3599" xr:uid="{00000000-0005-0000-0000-0000840E0000}"/>
    <cellStyle name="Normal 11 2 7 4 2" xfId="6352" xr:uid="{00000000-0005-0000-0000-0000850E0000}"/>
    <cellStyle name="Normal 11 2 7 5" xfId="6353" xr:uid="{00000000-0005-0000-0000-0000860E0000}"/>
    <cellStyle name="Normal 11 2 8" xfId="1270" xr:uid="{00000000-0005-0000-0000-0000870E0000}"/>
    <cellStyle name="Normal 11 2 8 2" xfId="2385" xr:uid="{00000000-0005-0000-0000-0000880E0000}"/>
    <cellStyle name="Normal 11 2 8 2 2" xfId="3600" xr:uid="{00000000-0005-0000-0000-0000890E0000}"/>
    <cellStyle name="Normal 11 2 8 2 2 2" xfId="6354" xr:uid="{00000000-0005-0000-0000-00008A0E0000}"/>
    <cellStyle name="Normal 11 2 8 2 3" xfId="6355" xr:uid="{00000000-0005-0000-0000-00008B0E0000}"/>
    <cellStyle name="Normal 11 2 8 3" xfId="3601" xr:uid="{00000000-0005-0000-0000-00008C0E0000}"/>
    <cellStyle name="Normal 11 2 8 3 2" xfId="6356" xr:uid="{00000000-0005-0000-0000-00008D0E0000}"/>
    <cellStyle name="Normal 11 2 8 4" xfId="6357" xr:uid="{00000000-0005-0000-0000-00008E0E0000}"/>
    <cellStyle name="Normal 11 2 9" xfId="1778" xr:uid="{00000000-0005-0000-0000-00008F0E0000}"/>
    <cellStyle name="Normal 11 2 9 2" xfId="2808" xr:uid="{00000000-0005-0000-0000-0000900E0000}"/>
    <cellStyle name="Normal 11 2 9 2 2" xfId="3602" xr:uid="{00000000-0005-0000-0000-0000910E0000}"/>
    <cellStyle name="Normal 11 2 9 2 2 2" xfId="6358" xr:uid="{00000000-0005-0000-0000-0000920E0000}"/>
    <cellStyle name="Normal 11 2 9 2 3" xfId="6359" xr:uid="{00000000-0005-0000-0000-0000930E0000}"/>
    <cellStyle name="Normal 11 2 9 3" xfId="3603" xr:uid="{00000000-0005-0000-0000-0000940E0000}"/>
    <cellStyle name="Normal 11 2 9 3 2" xfId="6360" xr:uid="{00000000-0005-0000-0000-0000950E0000}"/>
    <cellStyle name="Normal 11 2 9 4" xfId="6361" xr:uid="{00000000-0005-0000-0000-0000960E0000}"/>
    <cellStyle name="Normal 11 3" xfId="396" xr:uid="{00000000-0005-0000-0000-0000970E0000}"/>
    <cellStyle name="Normal 11 3 10" xfId="3604" xr:uid="{00000000-0005-0000-0000-0000980E0000}"/>
    <cellStyle name="Normal 11 3 10 2" xfId="6362" xr:uid="{00000000-0005-0000-0000-0000990E0000}"/>
    <cellStyle name="Normal 11 3 11" xfId="3605" xr:uid="{00000000-0005-0000-0000-00009A0E0000}"/>
    <cellStyle name="Normal 11 3 11 2" xfId="6363" xr:uid="{00000000-0005-0000-0000-00009B0E0000}"/>
    <cellStyle name="Normal 11 3 12" xfId="6364" xr:uid="{00000000-0005-0000-0000-00009C0E0000}"/>
    <cellStyle name="Normal 11 3 2" xfId="557" xr:uid="{00000000-0005-0000-0000-00009D0E0000}"/>
    <cellStyle name="Normal 11 3 2 10" xfId="6365" xr:uid="{00000000-0005-0000-0000-00009E0E0000}"/>
    <cellStyle name="Normal 11 3 2 2" xfId="687" xr:uid="{00000000-0005-0000-0000-00009F0E0000}"/>
    <cellStyle name="Normal 11 3 2 2 2" xfId="887" xr:uid="{00000000-0005-0000-0000-0000A00E0000}"/>
    <cellStyle name="Normal 11 3 2 2 2 2" xfId="1146" xr:uid="{00000000-0005-0000-0000-0000A10E0000}"/>
    <cellStyle name="Normal 11 3 2 2 2 2 2" xfId="1645" xr:uid="{00000000-0005-0000-0000-0000A20E0000}"/>
    <cellStyle name="Normal 11 3 2 2 2 2 2 2" xfId="2760" xr:uid="{00000000-0005-0000-0000-0000A30E0000}"/>
    <cellStyle name="Normal 11 3 2 2 2 2 2 2 2" xfId="3606" xr:uid="{00000000-0005-0000-0000-0000A40E0000}"/>
    <cellStyle name="Normal 11 3 2 2 2 2 2 2 2 2" xfId="6366" xr:uid="{00000000-0005-0000-0000-0000A50E0000}"/>
    <cellStyle name="Normal 11 3 2 2 2 2 2 2 3" xfId="6367" xr:uid="{00000000-0005-0000-0000-0000A60E0000}"/>
    <cellStyle name="Normal 11 3 2 2 2 2 2 3" xfId="3607" xr:uid="{00000000-0005-0000-0000-0000A70E0000}"/>
    <cellStyle name="Normal 11 3 2 2 2 2 2 3 2" xfId="6368" xr:uid="{00000000-0005-0000-0000-0000A80E0000}"/>
    <cellStyle name="Normal 11 3 2 2 2 2 2 4" xfId="6369" xr:uid="{00000000-0005-0000-0000-0000A90E0000}"/>
    <cellStyle name="Normal 11 3 2 2 2 2 3" xfId="2333" xr:uid="{00000000-0005-0000-0000-0000AA0E0000}"/>
    <cellStyle name="Normal 11 3 2 2 2 2 3 2" xfId="3608" xr:uid="{00000000-0005-0000-0000-0000AB0E0000}"/>
    <cellStyle name="Normal 11 3 2 2 2 2 3 2 2" xfId="6370" xr:uid="{00000000-0005-0000-0000-0000AC0E0000}"/>
    <cellStyle name="Normal 11 3 2 2 2 2 3 3" xfId="6371" xr:uid="{00000000-0005-0000-0000-0000AD0E0000}"/>
    <cellStyle name="Normal 11 3 2 2 2 2 4" xfId="3609" xr:uid="{00000000-0005-0000-0000-0000AE0E0000}"/>
    <cellStyle name="Normal 11 3 2 2 2 2 4 2" xfId="6372" xr:uid="{00000000-0005-0000-0000-0000AF0E0000}"/>
    <cellStyle name="Normal 11 3 2 2 2 2 5" xfId="6373" xr:uid="{00000000-0005-0000-0000-0000B00E0000}"/>
    <cellStyle name="Normal 11 3 2 2 2 3" xfId="1431" xr:uid="{00000000-0005-0000-0000-0000B10E0000}"/>
    <cellStyle name="Normal 11 3 2 2 2 3 2" xfId="2546" xr:uid="{00000000-0005-0000-0000-0000B20E0000}"/>
    <cellStyle name="Normal 11 3 2 2 2 3 2 2" xfId="3610" xr:uid="{00000000-0005-0000-0000-0000B30E0000}"/>
    <cellStyle name="Normal 11 3 2 2 2 3 2 2 2" xfId="6374" xr:uid="{00000000-0005-0000-0000-0000B40E0000}"/>
    <cellStyle name="Normal 11 3 2 2 2 3 2 3" xfId="6375" xr:uid="{00000000-0005-0000-0000-0000B50E0000}"/>
    <cellStyle name="Normal 11 3 2 2 2 3 3" xfId="3611" xr:uid="{00000000-0005-0000-0000-0000B60E0000}"/>
    <cellStyle name="Normal 11 3 2 2 2 3 3 2" xfId="6376" xr:uid="{00000000-0005-0000-0000-0000B70E0000}"/>
    <cellStyle name="Normal 11 3 2 2 2 3 4" xfId="6377" xr:uid="{00000000-0005-0000-0000-0000B80E0000}"/>
    <cellStyle name="Normal 11 3 2 2 2 4" xfId="2119" xr:uid="{00000000-0005-0000-0000-0000B90E0000}"/>
    <cellStyle name="Normal 11 3 2 2 2 4 2" xfId="3612" xr:uid="{00000000-0005-0000-0000-0000BA0E0000}"/>
    <cellStyle name="Normal 11 3 2 2 2 4 2 2" xfId="6378" xr:uid="{00000000-0005-0000-0000-0000BB0E0000}"/>
    <cellStyle name="Normal 11 3 2 2 2 4 3" xfId="6379" xr:uid="{00000000-0005-0000-0000-0000BC0E0000}"/>
    <cellStyle name="Normal 11 3 2 2 2 5" xfId="3613" xr:uid="{00000000-0005-0000-0000-0000BD0E0000}"/>
    <cellStyle name="Normal 11 3 2 2 2 5 2" xfId="6380" xr:uid="{00000000-0005-0000-0000-0000BE0E0000}"/>
    <cellStyle name="Normal 11 3 2 2 2 6" xfId="3614" xr:uid="{00000000-0005-0000-0000-0000BF0E0000}"/>
    <cellStyle name="Normal 11 3 2 2 2 6 2" xfId="6381" xr:uid="{00000000-0005-0000-0000-0000C00E0000}"/>
    <cellStyle name="Normal 11 3 2 2 2 7" xfId="6382" xr:uid="{00000000-0005-0000-0000-0000C10E0000}"/>
    <cellStyle name="Normal 11 3 2 2 3" xfId="1040" xr:uid="{00000000-0005-0000-0000-0000C20E0000}"/>
    <cellStyle name="Normal 11 3 2 2 3 2" xfId="1539" xr:uid="{00000000-0005-0000-0000-0000C30E0000}"/>
    <cellStyle name="Normal 11 3 2 2 3 2 2" xfId="2654" xr:uid="{00000000-0005-0000-0000-0000C40E0000}"/>
    <cellStyle name="Normal 11 3 2 2 3 2 2 2" xfId="3615" xr:uid="{00000000-0005-0000-0000-0000C50E0000}"/>
    <cellStyle name="Normal 11 3 2 2 3 2 2 2 2" xfId="6383" xr:uid="{00000000-0005-0000-0000-0000C60E0000}"/>
    <cellStyle name="Normal 11 3 2 2 3 2 2 3" xfId="6384" xr:uid="{00000000-0005-0000-0000-0000C70E0000}"/>
    <cellStyle name="Normal 11 3 2 2 3 2 3" xfId="3616" xr:uid="{00000000-0005-0000-0000-0000C80E0000}"/>
    <cellStyle name="Normal 11 3 2 2 3 2 3 2" xfId="6385" xr:uid="{00000000-0005-0000-0000-0000C90E0000}"/>
    <cellStyle name="Normal 11 3 2 2 3 2 4" xfId="6386" xr:uid="{00000000-0005-0000-0000-0000CA0E0000}"/>
    <cellStyle name="Normal 11 3 2 2 3 3" xfId="2227" xr:uid="{00000000-0005-0000-0000-0000CB0E0000}"/>
    <cellStyle name="Normal 11 3 2 2 3 3 2" xfId="3617" xr:uid="{00000000-0005-0000-0000-0000CC0E0000}"/>
    <cellStyle name="Normal 11 3 2 2 3 3 2 2" xfId="6387" xr:uid="{00000000-0005-0000-0000-0000CD0E0000}"/>
    <cellStyle name="Normal 11 3 2 2 3 3 3" xfId="6388" xr:uid="{00000000-0005-0000-0000-0000CE0E0000}"/>
    <cellStyle name="Normal 11 3 2 2 3 4" xfId="3618" xr:uid="{00000000-0005-0000-0000-0000CF0E0000}"/>
    <cellStyle name="Normal 11 3 2 2 3 4 2" xfId="6389" xr:uid="{00000000-0005-0000-0000-0000D00E0000}"/>
    <cellStyle name="Normal 11 3 2 2 3 5" xfId="6390" xr:uid="{00000000-0005-0000-0000-0000D10E0000}"/>
    <cellStyle name="Normal 11 3 2 2 4" xfId="1325" xr:uid="{00000000-0005-0000-0000-0000D20E0000}"/>
    <cellStyle name="Normal 11 3 2 2 4 2" xfId="2440" xr:uid="{00000000-0005-0000-0000-0000D30E0000}"/>
    <cellStyle name="Normal 11 3 2 2 4 2 2" xfId="3619" xr:uid="{00000000-0005-0000-0000-0000D40E0000}"/>
    <cellStyle name="Normal 11 3 2 2 4 2 2 2" xfId="6391" xr:uid="{00000000-0005-0000-0000-0000D50E0000}"/>
    <cellStyle name="Normal 11 3 2 2 4 2 3" xfId="6392" xr:uid="{00000000-0005-0000-0000-0000D60E0000}"/>
    <cellStyle name="Normal 11 3 2 2 4 3" xfId="3620" xr:uid="{00000000-0005-0000-0000-0000D70E0000}"/>
    <cellStyle name="Normal 11 3 2 2 4 3 2" xfId="6393" xr:uid="{00000000-0005-0000-0000-0000D80E0000}"/>
    <cellStyle name="Normal 11 3 2 2 4 4" xfId="6394" xr:uid="{00000000-0005-0000-0000-0000D90E0000}"/>
    <cellStyle name="Normal 11 3 2 2 5" xfId="1853" xr:uid="{00000000-0005-0000-0000-0000DA0E0000}"/>
    <cellStyle name="Normal 11 3 2 2 5 2" xfId="2879" xr:uid="{00000000-0005-0000-0000-0000DB0E0000}"/>
    <cellStyle name="Normal 11 3 2 2 5 2 2" xfId="3621" xr:uid="{00000000-0005-0000-0000-0000DC0E0000}"/>
    <cellStyle name="Normal 11 3 2 2 5 2 2 2" xfId="6395" xr:uid="{00000000-0005-0000-0000-0000DD0E0000}"/>
    <cellStyle name="Normal 11 3 2 2 5 2 3" xfId="6396" xr:uid="{00000000-0005-0000-0000-0000DE0E0000}"/>
    <cellStyle name="Normal 11 3 2 2 5 3" xfId="3622" xr:uid="{00000000-0005-0000-0000-0000DF0E0000}"/>
    <cellStyle name="Normal 11 3 2 2 5 3 2" xfId="6397" xr:uid="{00000000-0005-0000-0000-0000E00E0000}"/>
    <cellStyle name="Normal 11 3 2 2 5 4" xfId="6398" xr:uid="{00000000-0005-0000-0000-0000E10E0000}"/>
    <cellStyle name="Normal 11 3 2 2 6" xfId="2013" xr:uid="{00000000-0005-0000-0000-0000E20E0000}"/>
    <cellStyle name="Normal 11 3 2 2 6 2" xfId="3623" xr:uid="{00000000-0005-0000-0000-0000E30E0000}"/>
    <cellStyle name="Normal 11 3 2 2 6 2 2" xfId="6399" xr:uid="{00000000-0005-0000-0000-0000E40E0000}"/>
    <cellStyle name="Normal 11 3 2 2 6 3" xfId="6400" xr:uid="{00000000-0005-0000-0000-0000E50E0000}"/>
    <cellStyle name="Normal 11 3 2 2 7" xfId="3624" xr:uid="{00000000-0005-0000-0000-0000E60E0000}"/>
    <cellStyle name="Normal 11 3 2 2 7 2" xfId="6401" xr:uid="{00000000-0005-0000-0000-0000E70E0000}"/>
    <cellStyle name="Normal 11 3 2 2 8" xfId="3625" xr:uid="{00000000-0005-0000-0000-0000E80E0000}"/>
    <cellStyle name="Normal 11 3 2 2 8 2" xfId="6402" xr:uid="{00000000-0005-0000-0000-0000E90E0000}"/>
    <cellStyle name="Normal 11 3 2 2 9" xfId="6403" xr:uid="{00000000-0005-0000-0000-0000EA0E0000}"/>
    <cellStyle name="Normal 11 3 2 3" xfId="857" xr:uid="{00000000-0005-0000-0000-0000EB0E0000}"/>
    <cellStyle name="Normal 11 3 2 3 2" xfId="1116" xr:uid="{00000000-0005-0000-0000-0000EC0E0000}"/>
    <cellStyle name="Normal 11 3 2 3 2 2" xfId="1615" xr:uid="{00000000-0005-0000-0000-0000ED0E0000}"/>
    <cellStyle name="Normal 11 3 2 3 2 2 2" xfId="2730" xr:uid="{00000000-0005-0000-0000-0000EE0E0000}"/>
    <cellStyle name="Normal 11 3 2 3 2 2 2 2" xfId="3626" xr:uid="{00000000-0005-0000-0000-0000EF0E0000}"/>
    <cellStyle name="Normal 11 3 2 3 2 2 2 2 2" xfId="6404" xr:uid="{00000000-0005-0000-0000-0000F00E0000}"/>
    <cellStyle name="Normal 11 3 2 3 2 2 2 3" xfId="6405" xr:uid="{00000000-0005-0000-0000-0000F10E0000}"/>
    <cellStyle name="Normal 11 3 2 3 2 2 3" xfId="3627" xr:uid="{00000000-0005-0000-0000-0000F20E0000}"/>
    <cellStyle name="Normal 11 3 2 3 2 2 3 2" xfId="6406" xr:uid="{00000000-0005-0000-0000-0000F30E0000}"/>
    <cellStyle name="Normal 11 3 2 3 2 2 4" xfId="6407" xr:uid="{00000000-0005-0000-0000-0000F40E0000}"/>
    <cellStyle name="Normal 11 3 2 3 2 3" xfId="2303" xr:uid="{00000000-0005-0000-0000-0000F50E0000}"/>
    <cellStyle name="Normal 11 3 2 3 2 3 2" xfId="3628" xr:uid="{00000000-0005-0000-0000-0000F60E0000}"/>
    <cellStyle name="Normal 11 3 2 3 2 3 2 2" xfId="6408" xr:uid="{00000000-0005-0000-0000-0000F70E0000}"/>
    <cellStyle name="Normal 11 3 2 3 2 3 3" xfId="6409" xr:uid="{00000000-0005-0000-0000-0000F80E0000}"/>
    <cellStyle name="Normal 11 3 2 3 2 4" xfId="3629" xr:uid="{00000000-0005-0000-0000-0000F90E0000}"/>
    <cellStyle name="Normal 11 3 2 3 2 4 2" xfId="6410" xr:uid="{00000000-0005-0000-0000-0000FA0E0000}"/>
    <cellStyle name="Normal 11 3 2 3 2 5" xfId="6411" xr:uid="{00000000-0005-0000-0000-0000FB0E0000}"/>
    <cellStyle name="Normal 11 3 2 3 3" xfId="1401" xr:uid="{00000000-0005-0000-0000-0000FC0E0000}"/>
    <cellStyle name="Normal 11 3 2 3 3 2" xfId="2516" xr:uid="{00000000-0005-0000-0000-0000FD0E0000}"/>
    <cellStyle name="Normal 11 3 2 3 3 2 2" xfId="3630" xr:uid="{00000000-0005-0000-0000-0000FE0E0000}"/>
    <cellStyle name="Normal 11 3 2 3 3 2 2 2" xfId="6412" xr:uid="{00000000-0005-0000-0000-0000FF0E0000}"/>
    <cellStyle name="Normal 11 3 2 3 3 2 3" xfId="6413" xr:uid="{00000000-0005-0000-0000-0000000F0000}"/>
    <cellStyle name="Normal 11 3 2 3 3 3" xfId="3631" xr:uid="{00000000-0005-0000-0000-0000010F0000}"/>
    <cellStyle name="Normal 11 3 2 3 3 3 2" xfId="6414" xr:uid="{00000000-0005-0000-0000-0000020F0000}"/>
    <cellStyle name="Normal 11 3 2 3 3 4" xfId="6415" xr:uid="{00000000-0005-0000-0000-0000030F0000}"/>
    <cellStyle name="Normal 11 3 2 3 4" xfId="2089" xr:uid="{00000000-0005-0000-0000-0000040F0000}"/>
    <cellStyle name="Normal 11 3 2 3 4 2" xfId="3632" xr:uid="{00000000-0005-0000-0000-0000050F0000}"/>
    <cellStyle name="Normal 11 3 2 3 4 2 2" xfId="6416" xr:uid="{00000000-0005-0000-0000-0000060F0000}"/>
    <cellStyle name="Normal 11 3 2 3 4 3" xfId="6417" xr:uid="{00000000-0005-0000-0000-0000070F0000}"/>
    <cellStyle name="Normal 11 3 2 3 5" xfId="3633" xr:uid="{00000000-0005-0000-0000-0000080F0000}"/>
    <cellStyle name="Normal 11 3 2 3 5 2" xfId="6418" xr:uid="{00000000-0005-0000-0000-0000090F0000}"/>
    <cellStyle name="Normal 11 3 2 3 6" xfId="3634" xr:uid="{00000000-0005-0000-0000-00000A0F0000}"/>
    <cellStyle name="Normal 11 3 2 3 6 2" xfId="6419" xr:uid="{00000000-0005-0000-0000-00000B0F0000}"/>
    <cellStyle name="Normal 11 3 2 3 7" xfId="6420" xr:uid="{00000000-0005-0000-0000-00000C0F0000}"/>
    <cellStyle name="Normal 11 3 2 4" xfId="1010" xr:uid="{00000000-0005-0000-0000-00000D0F0000}"/>
    <cellStyle name="Normal 11 3 2 4 2" xfId="1509" xr:uid="{00000000-0005-0000-0000-00000E0F0000}"/>
    <cellStyle name="Normal 11 3 2 4 2 2" xfId="2624" xr:uid="{00000000-0005-0000-0000-00000F0F0000}"/>
    <cellStyle name="Normal 11 3 2 4 2 2 2" xfId="3635" xr:uid="{00000000-0005-0000-0000-0000100F0000}"/>
    <cellStyle name="Normal 11 3 2 4 2 2 2 2" xfId="6421" xr:uid="{00000000-0005-0000-0000-0000110F0000}"/>
    <cellStyle name="Normal 11 3 2 4 2 2 3" xfId="6422" xr:uid="{00000000-0005-0000-0000-0000120F0000}"/>
    <cellStyle name="Normal 11 3 2 4 2 3" xfId="3636" xr:uid="{00000000-0005-0000-0000-0000130F0000}"/>
    <cellStyle name="Normal 11 3 2 4 2 3 2" xfId="6423" xr:uid="{00000000-0005-0000-0000-0000140F0000}"/>
    <cellStyle name="Normal 11 3 2 4 2 4" xfId="6424" xr:uid="{00000000-0005-0000-0000-0000150F0000}"/>
    <cellStyle name="Normal 11 3 2 4 3" xfId="2197" xr:uid="{00000000-0005-0000-0000-0000160F0000}"/>
    <cellStyle name="Normal 11 3 2 4 3 2" xfId="3637" xr:uid="{00000000-0005-0000-0000-0000170F0000}"/>
    <cellStyle name="Normal 11 3 2 4 3 2 2" xfId="6425" xr:uid="{00000000-0005-0000-0000-0000180F0000}"/>
    <cellStyle name="Normal 11 3 2 4 3 3" xfId="6426" xr:uid="{00000000-0005-0000-0000-0000190F0000}"/>
    <cellStyle name="Normal 11 3 2 4 4" xfId="3638" xr:uid="{00000000-0005-0000-0000-00001A0F0000}"/>
    <cellStyle name="Normal 11 3 2 4 4 2" xfId="6427" xr:uid="{00000000-0005-0000-0000-00001B0F0000}"/>
    <cellStyle name="Normal 11 3 2 4 5" xfId="6428" xr:uid="{00000000-0005-0000-0000-00001C0F0000}"/>
    <cellStyle name="Normal 11 3 2 5" xfId="1295" xr:uid="{00000000-0005-0000-0000-00001D0F0000}"/>
    <cellStyle name="Normal 11 3 2 5 2" xfId="2410" xr:uid="{00000000-0005-0000-0000-00001E0F0000}"/>
    <cellStyle name="Normal 11 3 2 5 2 2" xfId="3639" xr:uid="{00000000-0005-0000-0000-00001F0F0000}"/>
    <cellStyle name="Normal 11 3 2 5 2 2 2" xfId="6429" xr:uid="{00000000-0005-0000-0000-0000200F0000}"/>
    <cellStyle name="Normal 11 3 2 5 2 3" xfId="6430" xr:uid="{00000000-0005-0000-0000-0000210F0000}"/>
    <cellStyle name="Normal 11 3 2 5 3" xfId="3640" xr:uid="{00000000-0005-0000-0000-0000220F0000}"/>
    <cellStyle name="Normal 11 3 2 5 3 2" xfId="6431" xr:uid="{00000000-0005-0000-0000-0000230F0000}"/>
    <cellStyle name="Normal 11 3 2 5 4" xfId="6432" xr:uid="{00000000-0005-0000-0000-0000240F0000}"/>
    <cellStyle name="Normal 11 3 2 6" xfId="1813" xr:uid="{00000000-0005-0000-0000-0000250F0000}"/>
    <cellStyle name="Normal 11 3 2 6 2" xfId="2839" xr:uid="{00000000-0005-0000-0000-0000260F0000}"/>
    <cellStyle name="Normal 11 3 2 6 2 2" xfId="3641" xr:uid="{00000000-0005-0000-0000-0000270F0000}"/>
    <cellStyle name="Normal 11 3 2 6 2 2 2" xfId="6433" xr:uid="{00000000-0005-0000-0000-0000280F0000}"/>
    <cellStyle name="Normal 11 3 2 6 2 3" xfId="6434" xr:uid="{00000000-0005-0000-0000-0000290F0000}"/>
    <cellStyle name="Normal 11 3 2 6 3" xfId="3642" xr:uid="{00000000-0005-0000-0000-00002A0F0000}"/>
    <cellStyle name="Normal 11 3 2 6 3 2" xfId="6435" xr:uid="{00000000-0005-0000-0000-00002B0F0000}"/>
    <cellStyle name="Normal 11 3 2 6 4" xfId="6436" xr:uid="{00000000-0005-0000-0000-00002C0F0000}"/>
    <cellStyle name="Normal 11 3 2 7" xfId="1983" xr:uid="{00000000-0005-0000-0000-00002D0F0000}"/>
    <cellStyle name="Normal 11 3 2 7 2" xfId="3643" xr:uid="{00000000-0005-0000-0000-00002E0F0000}"/>
    <cellStyle name="Normal 11 3 2 7 2 2" xfId="6437" xr:uid="{00000000-0005-0000-0000-00002F0F0000}"/>
    <cellStyle name="Normal 11 3 2 7 3" xfId="6438" xr:uid="{00000000-0005-0000-0000-0000300F0000}"/>
    <cellStyle name="Normal 11 3 2 8" xfId="3644" xr:uid="{00000000-0005-0000-0000-0000310F0000}"/>
    <cellStyle name="Normal 11 3 2 8 2" xfId="6439" xr:uid="{00000000-0005-0000-0000-0000320F0000}"/>
    <cellStyle name="Normal 11 3 2 9" xfId="3645" xr:uid="{00000000-0005-0000-0000-0000330F0000}"/>
    <cellStyle name="Normal 11 3 2 9 2" xfId="6440" xr:uid="{00000000-0005-0000-0000-0000340F0000}"/>
    <cellStyle name="Normal 11 3 3" xfId="688" xr:uid="{00000000-0005-0000-0000-0000350F0000}"/>
    <cellStyle name="Normal 11 3 3 2" xfId="888" xr:uid="{00000000-0005-0000-0000-0000360F0000}"/>
    <cellStyle name="Normal 11 3 3 2 2" xfId="1147" xr:uid="{00000000-0005-0000-0000-0000370F0000}"/>
    <cellStyle name="Normal 11 3 3 2 2 2" xfId="1646" xr:uid="{00000000-0005-0000-0000-0000380F0000}"/>
    <cellStyle name="Normal 11 3 3 2 2 2 2" xfId="2761" xr:uid="{00000000-0005-0000-0000-0000390F0000}"/>
    <cellStyle name="Normal 11 3 3 2 2 2 2 2" xfId="3646" xr:uid="{00000000-0005-0000-0000-00003A0F0000}"/>
    <cellStyle name="Normal 11 3 3 2 2 2 2 2 2" xfId="6441" xr:uid="{00000000-0005-0000-0000-00003B0F0000}"/>
    <cellStyle name="Normal 11 3 3 2 2 2 2 3" xfId="6442" xr:uid="{00000000-0005-0000-0000-00003C0F0000}"/>
    <cellStyle name="Normal 11 3 3 2 2 2 3" xfId="3647" xr:uid="{00000000-0005-0000-0000-00003D0F0000}"/>
    <cellStyle name="Normal 11 3 3 2 2 2 3 2" xfId="6443" xr:uid="{00000000-0005-0000-0000-00003E0F0000}"/>
    <cellStyle name="Normal 11 3 3 2 2 2 4" xfId="6444" xr:uid="{00000000-0005-0000-0000-00003F0F0000}"/>
    <cellStyle name="Normal 11 3 3 2 2 3" xfId="2334" xr:uid="{00000000-0005-0000-0000-0000400F0000}"/>
    <cellStyle name="Normal 11 3 3 2 2 3 2" xfId="3648" xr:uid="{00000000-0005-0000-0000-0000410F0000}"/>
    <cellStyle name="Normal 11 3 3 2 2 3 2 2" xfId="6445" xr:uid="{00000000-0005-0000-0000-0000420F0000}"/>
    <cellStyle name="Normal 11 3 3 2 2 3 3" xfId="6446" xr:uid="{00000000-0005-0000-0000-0000430F0000}"/>
    <cellStyle name="Normal 11 3 3 2 2 4" xfId="3649" xr:uid="{00000000-0005-0000-0000-0000440F0000}"/>
    <cellStyle name="Normal 11 3 3 2 2 4 2" xfId="6447" xr:uid="{00000000-0005-0000-0000-0000450F0000}"/>
    <cellStyle name="Normal 11 3 3 2 2 5" xfId="6448" xr:uid="{00000000-0005-0000-0000-0000460F0000}"/>
    <cellStyle name="Normal 11 3 3 2 3" xfId="1432" xr:uid="{00000000-0005-0000-0000-0000470F0000}"/>
    <cellStyle name="Normal 11 3 3 2 3 2" xfId="2547" xr:uid="{00000000-0005-0000-0000-0000480F0000}"/>
    <cellStyle name="Normal 11 3 3 2 3 2 2" xfId="3650" xr:uid="{00000000-0005-0000-0000-0000490F0000}"/>
    <cellStyle name="Normal 11 3 3 2 3 2 2 2" xfId="6449" xr:uid="{00000000-0005-0000-0000-00004A0F0000}"/>
    <cellStyle name="Normal 11 3 3 2 3 2 3" xfId="6450" xr:uid="{00000000-0005-0000-0000-00004B0F0000}"/>
    <cellStyle name="Normal 11 3 3 2 3 3" xfId="3651" xr:uid="{00000000-0005-0000-0000-00004C0F0000}"/>
    <cellStyle name="Normal 11 3 3 2 3 3 2" xfId="6451" xr:uid="{00000000-0005-0000-0000-00004D0F0000}"/>
    <cellStyle name="Normal 11 3 3 2 3 4" xfId="6452" xr:uid="{00000000-0005-0000-0000-00004E0F0000}"/>
    <cellStyle name="Normal 11 3 3 2 4" xfId="2120" xr:uid="{00000000-0005-0000-0000-00004F0F0000}"/>
    <cellStyle name="Normal 11 3 3 2 4 2" xfId="3652" xr:uid="{00000000-0005-0000-0000-0000500F0000}"/>
    <cellStyle name="Normal 11 3 3 2 4 2 2" xfId="6453" xr:uid="{00000000-0005-0000-0000-0000510F0000}"/>
    <cellStyle name="Normal 11 3 3 2 4 3" xfId="6454" xr:uid="{00000000-0005-0000-0000-0000520F0000}"/>
    <cellStyle name="Normal 11 3 3 2 5" xfId="3653" xr:uid="{00000000-0005-0000-0000-0000530F0000}"/>
    <cellStyle name="Normal 11 3 3 2 5 2" xfId="6455" xr:uid="{00000000-0005-0000-0000-0000540F0000}"/>
    <cellStyle name="Normal 11 3 3 2 6" xfId="3654" xr:uid="{00000000-0005-0000-0000-0000550F0000}"/>
    <cellStyle name="Normal 11 3 3 2 6 2" xfId="6456" xr:uid="{00000000-0005-0000-0000-0000560F0000}"/>
    <cellStyle name="Normal 11 3 3 2 7" xfId="6457" xr:uid="{00000000-0005-0000-0000-0000570F0000}"/>
    <cellStyle name="Normal 11 3 3 3" xfId="1041" xr:uid="{00000000-0005-0000-0000-0000580F0000}"/>
    <cellStyle name="Normal 11 3 3 3 2" xfId="1540" xr:uid="{00000000-0005-0000-0000-0000590F0000}"/>
    <cellStyle name="Normal 11 3 3 3 2 2" xfId="2655" xr:uid="{00000000-0005-0000-0000-00005A0F0000}"/>
    <cellStyle name="Normal 11 3 3 3 2 2 2" xfId="3655" xr:uid="{00000000-0005-0000-0000-00005B0F0000}"/>
    <cellStyle name="Normal 11 3 3 3 2 2 2 2" xfId="6458" xr:uid="{00000000-0005-0000-0000-00005C0F0000}"/>
    <cellStyle name="Normal 11 3 3 3 2 2 3" xfId="6459" xr:uid="{00000000-0005-0000-0000-00005D0F0000}"/>
    <cellStyle name="Normal 11 3 3 3 2 3" xfId="3656" xr:uid="{00000000-0005-0000-0000-00005E0F0000}"/>
    <cellStyle name="Normal 11 3 3 3 2 3 2" xfId="6460" xr:uid="{00000000-0005-0000-0000-00005F0F0000}"/>
    <cellStyle name="Normal 11 3 3 3 2 4" xfId="6461" xr:uid="{00000000-0005-0000-0000-0000600F0000}"/>
    <cellStyle name="Normal 11 3 3 3 3" xfId="2228" xr:uid="{00000000-0005-0000-0000-0000610F0000}"/>
    <cellStyle name="Normal 11 3 3 3 3 2" xfId="3657" xr:uid="{00000000-0005-0000-0000-0000620F0000}"/>
    <cellStyle name="Normal 11 3 3 3 3 2 2" xfId="6462" xr:uid="{00000000-0005-0000-0000-0000630F0000}"/>
    <cellStyle name="Normal 11 3 3 3 3 3" xfId="6463" xr:uid="{00000000-0005-0000-0000-0000640F0000}"/>
    <cellStyle name="Normal 11 3 3 3 4" xfId="3658" xr:uid="{00000000-0005-0000-0000-0000650F0000}"/>
    <cellStyle name="Normal 11 3 3 3 4 2" xfId="6464" xr:uid="{00000000-0005-0000-0000-0000660F0000}"/>
    <cellStyle name="Normal 11 3 3 3 5" xfId="6465" xr:uid="{00000000-0005-0000-0000-0000670F0000}"/>
    <cellStyle name="Normal 11 3 3 4" xfId="1326" xr:uid="{00000000-0005-0000-0000-0000680F0000}"/>
    <cellStyle name="Normal 11 3 3 4 2" xfId="2441" xr:uid="{00000000-0005-0000-0000-0000690F0000}"/>
    <cellStyle name="Normal 11 3 3 4 2 2" xfId="3659" xr:uid="{00000000-0005-0000-0000-00006A0F0000}"/>
    <cellStyle name="Normal 11 3 3 4 2 2 2" xfId="6466" xr:uid="{00000000-0005-0000-0000-00006B0F0000}"/>
    <cellStyle name="Normal 11 3 3 4 2 3" xfId="6467" xr:uid="{00000000-0005-0000-0000-00006C0F0000}"/>
    <cellStyle name="Normal 11 3 3 4 3" xfId="3660" xr:uid="{00000000-0005-0000-0000-00006D0F0000}"/>
    <cellStyle name="Normal 11 3 3 4 3 2" xfId="6468" xr:uid="{00000000-0005-0000-0000-00006E0F0000}"/>
    <cellStyle name="Normal 11 3 3 4 4" xfId="6469" xr:uid="{00000000-0005-0000-0000-00006F0F0000}"/>
    <cellStyle name="Normal 11 3 3 5" xfId="1833" xr:uid="{00000000-0005-0000-0000-0000700F0000}"/>
    <cellStyle name="Normal 11 3 3 5 2" xfId="2859" xr:uid="{00000000-0005-0000-0000-0000710F0000}"/>
    <cellStyle name="Normal 11 3 3 5 2 2" xfId="3661" xr:uid="{00000000-0005-0000-0000-0000720F0000}"/>
    <cellStyle name="Normal 11 3 3 5 2 2 2" xfId="6470" xr:uid="{00000000-0005-0000-0000-0000730F0000}"/>
    <cellStyle name="Normal 11 3 3 5 2 3" xfId="6471" xr:uid="{00000000-0005-0000-0000-0000740F0000}"/>
    <cellStyle name="Normal 11 3 3 5 3" xfId="3662" xr:uid="{00000000-0005-0000-0000-0000750F0000}"/>
    <cellStyle name="Normal 11 3 3 5 3 2" xfId="6472" xr:uid="{00000000-0005-0000-0000-0000760F0000}"/>
    <cellStyle name="Normal 11 3 3 5 4" xfId="6473" xr:uid="{00000000-0005-0000-0000-0000770F0000}"/>
    <cellStyle name="Normal 11 3 3 6" xfId="2014" xr:uid="{00000000-0005-0000-0000-0000780F0000}"/>
    <cellStyle name="Normal 11 3 3 6 2" xfId="3663" xr:uid="{00000000-0005-0000-0000-0000790F0000}"/>
    <cellStyle name="Normal 11 3 3 6 2 2" xfId="6474" xr:uid="{00000000-0005-0000-0000-00007A0F0000}"/>
    <cellStyle name="Normal 11 3 3 6 3" xfId="6475" xr:uid="{00000000-0005-0000-0000-00007B0F0000}"/>
    <cellStyle name="Normal 11 3 3 7" xfId="3664" xr:uid="{00000000-0005-0000-0000-00007C0F0000}"/>
    <cellStyle name="Normal 11 3 3 7 2" xfId="6476" xr:uid="{00000000-0005-0000-0000-00007D0F0000}"/>
    <cellStyle name="Normal 11 3 3 8" xfId="3665" xr:uid="{00000000-0005-0000-0000-00007E0F0000}"/>
    <cellStyle name="Normal 11 3 3 8 2" xfId="6477" xr:uid="{00000000-0005-0000-0000-00007F0F0000}"/>
    <cellStyle name="Normal 11 3 3 9" xfId="6478" xr:uid="{00000000-0005-0000-0000-0000800F0000}"/>
    <cellStyle name="Normal 11 3 4" xfId="689" xr:uid="{00000000-0005-0000-0000-0000810F0000}"/>
    <cellStyle name="Normal 11 3 4 2" xfId="889" xr:uid="{00000000-0005-0000-0000-0000820F0000}"/>
    <cellStyle name="Normal 11 3 4 2 2" xfId="1148" xr:uid="{00000000-0005-0000-0000-0000830F0000}"/>
    <cellStyle name="Normal 11 3 4 2 2 2" xfId="1647" xr:uid="{00000000-0005-0000-0000-0000840F0000}"/>
    <cellStyle name="Normal 11 3 4 2 2 2 2" xfId="2762" xr:uid="{00000000-0005-0000-0000-0000850F0000}"/>
    <cellStyle name="Normal 11 3 4 2 2 2 2 2" xfId="3666" xr:uid="{00000000-0005-0000-0000-0000860F0000}"/>
    <cellStyle name="Normal 11 3 4 2 2 2 2 2 2" xfId="6479" xr:uid="{00000000-0005-0000-0000-0000870F0000}"/>
    <cellStyle name="Normal 11 3 4 2 2 2 2 3" xfId="6480" xr:uid="{00000000-0005-0000-0000-0000880F0000}"/>
    <cellStyle name="Normal 11 3 4 2 2 2 3" xfId="3667" xr:uid="{00000000-0005-0000-0000-0000890F0000}"/>
    <cellStyle name="Normal 11 3 4 2 2 2 3 2" xfId="6481" xr:uid="{00000000-0005-0000-0000-00008A0F0000}"/>
    <cellStyle name="Normal 11 3 4 2 2 2 4" xfId="6482" xr:uid="{00000000-0005-0000-0000-00008B0F0000}"/>
    <cellStyle name="Normal 11 3 4 2 2 3" xfId="2335" xr:uid="{00000000-0005-0000-0000-00008C0F0000}"/>
    <cellStyle name="Normal 11 3 4 2 2 3 2" xfId="3668" xr:uid="{00000000-0005-0000-0000-00008D0F0000}"/>
    <cellStyle name="Normal 11 3 4 2 2 3 2 2" xfId="6483" xr:uid="{00000000-0005-0000-0000-00008E0F0000}"/>
    <cellStyle name="Normal 11 3 4 2 2 3 3" xfId="6484" xr:uid="{00000000-0005-0000-0000-00008F0F0000}"/>
    <cellStyle name="Normal 11 3 4 2 2 4" xfId="3669" xr:uid="{00000000-0005-0000-0000-0000900F0000}"/>
    <cellStyle name="Normal 11 3 4 2 2 4 2" xfId="6485" xr:uid="{00000000-0005-0000-0000-0000910F0000}"/>
    <cellStyle name="Normal 11 3 4 2 2 5" xfId="6486" xr:uid="{00000000-0005-0000-0000-0000920F0000}"/>
    <cellStyle name="Normal 11 3 4 2 3" xfId="1433" xr:uid="{00000000-0005-0000-0000-0000930F0000}"/>
    <cellStyle name="Normal 11 3 4 2 3 2" xfId="2548" xr:uid="{00000000-0005-0000-0000-0000940F0000}"/>
    <cellStyle name="Normal 11 3 4 2 3 2 2" xfId="3670" xr:uid="{00000000-0005-0000-0000-0000950F0000}"/>
    <cellStyle name="Normal 11 3 4 2 3 2 2 2" xfId="6487" xr:uid="{00000000-0005-0000-0000-0000960F0000}"/>
    <cellStyle name="Normal 11 3 4 2 3 2 3" xfId="6488" xr:uid="{00000000-0005-0000-0000-0000970F0000}"/>
    <cellStyle name="Normal 11 3 4 2 3 3" xfId="3671" xr:uid="{00000000-0005-0000-0000-0000980F0000}"/>
    <cellStyle name="Normal 11 3 4 2 3 3 2" xfId="6489" xr:uid="{00000000-0005-0000-0000-0000990F0000}"/>
    <cellStyle name="Normal 11 3 4 2 3 4" xfId="6490" xr:uid="{00000000-0005-0000-0000-00009A0F0000}"/>
    <cellStyle name="Normal 11 3 4 2 4" xfId="2121" xr:uid="{00000000-0005-0000-0000-00009B0F0000}"/>
    <cellStyle name="Normal 11 3 4 2 4 2" xfId="3672" xr:uid="{00000000-0005-0000-0000-00009C0F0000}"/>
    <cellStyle name="Normal 11 3 4 2 4 2 2" xfId="6491" xr:uid="{00000000-0005-0000-0000-00009D0F0000}"/>
    <cellStyle name="Normal 11 3 4 2 4 3" xfId="6492" xr:uid="{00000000-0005-0000-0000-00009E0F0000}"/>
    <cellStyle name="Normal 11 3 4 2 5" xfId="3673" xr:uid="{00000000-0005-0000-0000-00009F0F0000}"/>
    <cellStyle name="Normal 11 3 4 2 5 2" xfId="6493" xr:uid="{00000000-0005-0000-0000-0000A00F0000}"/>
    <cellStyle name="Normal 11 3 4 2 6" xfId="3674" xr:uid="{00000000-0005-0000-0000-0000A10F0000}"/>
    <cellStyle name="Normal 11 3 4 2 6 2" xfId="6494" xr:uid="{00000000-0005-0000-0000-0000A20F0000}"/>
    <cellStyle name="Normal 11 3 4 2 7" xfId="6495" xr:uid="{00000000-0005-0000-0000-0000A30F0000}"/>
    <cellStyle name="Normal 11 3 4 3" xfId="1042" xr:uid="{00000000-0005-0000-0000-0000A40F0000}"/>
    <cellStyle name="Normal 11 3 4 3 2" xfId="1541" xr:uid="{00000000-0005-0000-0000-0000A50F0000}"/>
    <cellStyle name="Normal 11 3 4 3 2 2" xfId="2656" xr:uid="{00000000-0005-0000-0000-0000A60F0000}"/>
    <cellStyle name="Normal 11 3 4 3 2 2 2" xfId="3675" xr:uid="{00000000-0005-0000-0000-0000A70F0000}"/>
    <cellStyle name="Normal 11 3 4 3 2 2 2 2" xfId="6496" xr:uid="{00000000-0005-0000-0000-0000A80F0000}"/>
    <cellStyle name="Normal 11 3 4 3 2 2 3" xfId="6497" xr:uid="{00000000-0005-0000-0000-0000A90F0000}"/>
    <cellStyle name="Normal 11 3 4 3 2 3" xfId="3676" xr:uid="{00000000-0005-0000-0000-0000AA0F0000}"/>
    <cellStyle name="Normal 11 3 4 3 2 3 2" xfId="6498" xr:uid="{00000000-0005-0000-0000-0000AB0F0000}"/>
    <cellStyle name="Normal 11 3 4 3 2 4" xfId="6499" xr:uid="{00000000-0005-0000-0000-0000AC0F0000}"/>
    <cellStyle name="Normal 11 3 4 3 3" xfId="2229" xr:uid="{00000000-0005-0000-0000-0000AD0F0000}"/>
    <cellStyle name="Normal 11 3 4 3 3 2" xfId="3677" xr:uid="{00000000-0005-0000-0000-0000AE0F0000}"/>
    <cellStyle name="Normal 11 3 4 3 3 2 2" xfId="6500" xr:uid="{00000000-0005-0000-0000-0000AF0F0000}"/>
    <cellStyle name="Normal 11 3 4 3 3 3" xfId="6501" xr:uid="{00000000-0005-0000-0000-0000B00F0000}"/>
    <cellStyle name="Normal 11 3 4 3 4" xfId="3678" xr:uid="{00000000-0005-0000-0000-0000B10F0000}"/>
    <cellStyle name="Normal 11 3 4 3 4 2" xfId="6502" xr:uid="{00000000-0005-0000-0000-0000B20F0000}"/>
    <cellStyle name="Normal 11 3 4 3 5" xfId="6503" xr:uid="{00000000-0005-0000-0000-0000B30F0000}"/>
    <cellStyle name="Normal 11 3 4 4" xfId="1327" xr:uid="{00000000-0005-0000-0000-0000B40F0000}"/>
    <cellStyle name="Normal 11 3 4 4 2" xfId="2442" xr:uid="{00000000-0005-0000-0000-0000B50F0000}"/>
    <cellStyle name="Normal 11 3 4 4 2 2" xfId="3679" xr:uid="{00000000-0005-0000-0000-0000B60F0000}"/>
    <cellStyle name="Normal 11 3 4 4 2 2 2" xfId="6504" xr:uid="{00000000-0005-0000-0000-0000B70F0000}"/>
    <cellStyle name="Normal 11 3 4 4 2 3" xfId="6505" xr:uid="{00000000-0005-0000-0000-0000B80F0000}"/>
    <cellStyle name="Normal 11 3 4 4 3" xfId="3680" xr:uid="{00000000-0005-0000-0000-0000B90F0000}"/>
    <cellStyle name="Normal 11 3 4 4 3 2" xfId="6506" xr:uid="{00000000-0005-0000-0000-0000BA0F0000}"/>
    <cellStyle name="Normal 11 3 4 4 4" xfId="6507" xr:uid="{00000000-0005-0000-0000-0000BB0F0000}"/>
    <cellStyle name="Normal 11 3 4 5" xfId="1875" xr:uid="{00000000-0005-0000-0000-0000BC0F0000}"/>
    <cellStyle name="Normal 11 3 4 5 2" xfId="2897" xr:uid="{00000000-0005-0000-0000-0000BD0F0000}"/>
    <cellStyle name="Normal 11 3 4 5 2 2" xfId="3681" xr:uid="{00000000-0005-0000-0000-0000BE0F0000}"/>
    <cellStyle name="Normal 11 3 4 5 2 2 2" xfId="6508" xr:uid="{00000000-0005-0000-0000-0000BF0F0000}"/>
    <cellStyle name="Normal 11 3 4 5 2 3" xfId="6509" xr:uid="{00000000-0005-0000-0000-0000C00F0000}"/>
    <cellStyle name="Normal 11 3 4 5 3" xfId="3682" xr:uid="{00000000-0005-0000-0000-0000C10F0000}"/>
    <cellStyle name="Normal 11 3 4 5 3 2" xfId="6510" xr:uid="{00000000-0005-0000-0000-0000C20F0000}"/>
    <cellStyle name="Normal 11 3 4 5 4" xfId="6511" xr:uid="{00000000-0005-0000-0000-0000C30F0000}"/>
    <cellStyle name="Normal 11 3 4 6" xfId="2015" xr:uid="{00000000-0005-0000-0000-0000C40F0000}"/>
    <cellStyle name="Normal 11 3 4 6 2" xfId="3683" xr:uid="{00000000-0005-0000-0000-0000C50F0000}"/>
    <cellStyle name="Normal 11 3 4 6 2 2" xfId="6512" xr:uid="{00000000-0005-0000-0000-0000C60F0000}"/>
    <cellStyle name="Normal 11 3 4 6 3" xfId="6513" xr:uid="{00000000-0005-0000-0000-0000C70F0000}"/>
    <cellStyle name="Normal 11 3 4 7" xfId="3684" xr:uid="{00000000-0005-0000-0000-0000C80F0000}"/>
    <cellStyle name="Normal 11 3 4 7 2" xfId="6514" xr:uid="{00000000-0005-0000-0000-0000C90F0000}"/>
    <cellStyle name="Normal 11 3 4 8" xfId="3685" xr:uid="{00000000-0005-0000-0000-0000CA0F0000}"/>
    <cellStyle name="Normal 11 3 4 8 2" xfId="6515" xr:uid="{00000000-0005-0000-0000-0000CB0F0000}"/>
    <cellStyle name="Normal 11 3 4 9" xfId="6516" xr:uid="{00000000-0005-0000-0000-0000CC0F0000}"/>
    <cellStyle name="Normal 11 3 5" xfId="836" xr:uid="{00000000-0005-0000-0000-0000CD0F0000}"/>
    <cellStyle name="Normal 11 3 5 2" xfId="1095" xr:uid="{00000000-0005-0000-0000-0000CE0F0000}"/>
    <cellStyle name="Normal 11 3 5 2 2" xfId="1594" xr:uid="{00000000-0005-0000-0000-0000CF0F0000}"/>
    <cellStyle name="Normal 11 3 5 2 2 2" xfId="2709" xr:uid="{00000000-0005-0000-0000-0000D00F0000}"/>
    <cellStyle name="Normal 11 3 5 2 2 2 2" xfId="3686" xr:uid="{00000000-0005-0000-0000-0000D10F0000}"/>
    <cellStyle name="Normal 11 3 5 2 2 2 2 2" xfId="6517" xr:uid="{00000000-0005-0000-0000-0000D20F0000}"/>
    <cellStyle name="Normal 11 3 5 2 2 2 3" xfId="6518" xr:uid="{00000000-0005-0000-0000-0000D30F0000}"/>
    <cellStyle name="Normal 11 3 5 2 2 3" xfId="3687" xr:uid="{00000000-0005-0000-0000-0000D40F0000}"/>
    <cellStyle name="Normal 11 3 5 2 2 3 2" xfId="6519" xr:uid="{00000000-0005-0000-0000-0000D50F0000}"/>
    <cellStyle name="Normal 11 3 5 2 2 4" xfId="6520" xr:uid="{00000000-0005-0000-0000-0000D60F0000}"/>
    <cellStyle name="Normal 11 3 5 2 3" xfId="2282" xr:uid="{00000000-0005-0000-0000-0000D70F0000}"/>
    <cellStyle name="Normal 11 3 5 2 3 2" xfId="3688" xr:uid="{00000000-0005-0000-0000-0000D80F0000}"/>
    <cellStyle name="Normal 11 3 5 2 3 2 2" xfId="6521" xr:uid="{00000000-0005-0000-0000-0000D90F0000}"/>
    <cellStyle name="Normal 11 3 5 2 3 3" xfId="6522" xr:uid="{00000000-0005-0000-0000-0000DA0F0000}"/>
    <cellStyle name="Normal 11 3 5 2 4" xfId="3689" xr:uid="{00000000-0005-0000-0000-0000DB0F0000}"/>
    <cellStyle name="Normal 11 3 5 2 4 2" xfId="6523" xr:uid="{00000000-0005-0000-0000-0000DC0F0000}"/>
    <cellStyle name="Normal 11 3 5 2 5" xfId="6524" xr:uid="{00000000-0005-0000-0000-0000DD0F0000}"/>
    <cellStyle name="Normal 11 3 5 3" xfId="1380" xr:uid="{00000000-0005-0000-0000-0000DE0F0000}"/>
    <cellStyle name="Normal 11 3 5 3 2" xfId="2495" xr:uid="{00000000-0005-0000-0000-0000DF0F0000}"/>
    <cellStyle name="Normal 11 3 5 3 2 2" xfId="3690" xr:uid="{00000000-0005-0000-0000-0000E00F0000}"/>
    <cellStyle name="Normal 11 3 5 3 2 2 2" xfId="6525" xr:uid="{00000000-0005-0000-0000-0000E10F0000}"/>
    <cellStyle name="Normal 11 3 5 3 2 3" xfId="6526" xr:uid="{00000000-0005-0000-0000-0000E20F0000}"/>
    <cellStyle name="Normal 11 3 5 3 3" xfId="3691" xr:uid="{00000000-0005-0000-0000-0000E30F0000}"/>
    <cellStyle name="Normal 11 3 5 3 3 2" xfId="6527" xr:uid="{00000000-0005-0000-0000-0000E40F0000}"/>
    <cellStyle name="Normal 11 3 5 3 4" xfId="6528" xr:uid="{00000000-0005-0000-0000-0000E50F0000}"/>
    <cellStyle name="Normal 11 3 5 4" xfId="2068" xr:uid="{00000000-0005-0000-0000-0000E60F0000}"/>
    <cellStyle name="Normal 11 3 5 4 2" xfId="3692" xr:uid="{00000000-0005-0000-0000-0000E70F0000}"/>
    <cellStyle name="Normal 11 3 5 4 2 2" xfId="6529" xr:uid="{00000000-0005-0000-0000-0000E80F0000}"/>
    <cellStyle name="Normal 11 3 5 4 3" xfId="6530" xr:uid="{00000000-0005-0000-0000-0000E90F0000}"/>
    <cellStyle name="Normal 11 3 5 5" xfId="3693" xr:uid="{00000000-0005-0000-0000-0000EA0F0000}"/>
    <cellStyle name="Normal 11 3 5 5 2" xfId="6531" xr:uid="{00000000-0005-0000-0000-0000EB0F0000}"/>
    <cellStyle name="Normal 11 3 5 6" xfId="3694" xr:uid="{00000000-0005-0000-0000-0000EC0F0000}"/>
    <cellStyle name="Normal 11 3 5 6 2" xfId="6532" xr:uid="{00000000-0005-0000-0000-0000ED0F0000}"/>
    <cellStyle name="Normal 11 3 5 7" xfId="6533" xr:uid="{00000000-0005-0000-0000-0000EE0F0000}"/>
    <cellStyle name="Normal 11 3 6" xfId="989" xr:uid="{00000000-0005-0000-0000-0000EF0F0000}"/>
    <cellStyle name="Normal 11 3 6 2" xfId="1488" xr:uid="{00000000-0005-0000-0000-0000F00F0000}"/>
    <cellStyle name="Normal 11 3 6 2 2" xfId="2603" xr:uid="{00000000-0005-0000-0000-0000F10F0000}"/>
    <cellStyle name="Normal 11 3 6 2 2 2" xfId="3695" xr:uid="{00000000-0005-0000-0000-0000F20F0000}"/>
    <cellStyle name="Normal 11 3 6 2 2 2 2" xfId="6534" xr:uid="{00000000-0005-0000-0000-0000F30F0000}"/>
    <cellStyle name="Normal 11 3 6 2 2 3" xfId="6535" xr:uid="{00000000-0005-0000-0000-0000F40F0000}"/>
    <cellStyle name="Normal 11 3 6 2 3" xfId="3696" xr:uid="{00000000-0005-0000-0000-0000F50F0000}"/>
    <cellStyle name="Normal 11 3 6 2 3 2" xfId="6536" xr:uid="{00000000-0005-0000-0000-0000F60F0000}"/>
    <cellStyle name="Normal 11 3 6 2 4" xfId="6537" xr:uid="{00000000-0005-0000-0000-0000F70F0000}"/>
    <cellStyle name="Normal 11 3 6 3" xfId="2176" xr:uid="{00000000-0005-0000-0000-0000F80F0000}"/>
    <cellStyle name="Normal 11 3 6 3 2" xfId="3697" xr:uid="{00000000-0005-0000-0000-0000F90F0000}"/>
    <cellStyle name="Normal 11 3 6 3 2 2" xfId="6538" xr:uid="{00000000-0005-0000-0000-0000FA0F0000}"/>
    <cellStyle name="Normal 11 3 6 3 3" xfId="6539" xr:uid="{00000000-0005-0000-0000-0000FB0F0000}"/>
    <cellStyle name="Normal 11 3 6 4" xfId="3698" xr:uid="{00000000-0005-0000-0000-0000FC0F0000}"/>
    <cellStyle name="Normal 11 3 6 4 2" xfId="6540" xr:uid="{00000000-0005-0000-0000-0000FD0F0000}"/>
    <cellStyle name="Normal 11 3 6 5" xfId="6541" xr:uid="{00000000-0005-0000-0000-0000FE0F0000}"/>
    <cellStyle name="Normal 11 3 7" xfId="1274" xr:uid="{00000000-0005-0000-0000-0000FF0F0000}"/>
    <cellStyle name="Normal 11 3 7 2" xfId="2389" xr:uid="{00000000-0005-0000-0000-000000100000}"/>
    <cellStyle name="Normal 11 3 7 2 2" xfId="3699" xr:uid="{00000000-0005-0000-0000-000001100000}"/>
    <cellStyle name="Normal 11 3 7 2 2 2" xfId="6542" xr:uid="{00000000-0005-0000-0000-000002100000}"/>
    <cellStyle name="Normal 11 3 7 2 3" xfId="6543" xr:uid="{00000000-0005-0000-0000-000003100000}"/>
    <cellStyle name="Normal 11 3 7 3" xfId="3700" xr:uid="{00000000-0005-0000-0000-000004100000}"/>
    <cellStyle name="Normal 11 3 7 3 2" xfId="6544" xr:uid="{00000000-0005-0000-0000-000005100000}"/>
    <cellStyle name="Normal 11 3 7 4" xfId="6545" xr:uid="{00000000-0005-0000-0000-000006100000}"/>
    <cellStyle name="Normal 11 3 8" xfId="1792" xr:uid="{00000000-0005-0000-0000-000007100000}"/>
    <cellStyle name="Normal 11 3 8 2" xfId="2819" xr:uid="{00000000-0005-0000-0000-000008100000}"/>
    <cellStyle name="Normal 11 3 8 2 2" xfId="3701" xr:uid="{00000000-0005-0000-0000-000009100000}"/>
    <cellStyle name="Normal 11 3 8 2 2 2" xfId="6546" xr:uid="{00000000-0005-0000-0000-00000A100000}"/>
    <cellStyle name="Normal 11 3 8 2 3" xfId="6547" xr:uid="{00000000-0005-0000-0000-00000B100000}"/>
    <cellStyle name="Normal 11 3 8 3" xfId="3702" xr:uid="{00000000-0005-0000-0000-00000C100000}"/>
    <cellStyle name="Normal 11 3 8 3 2" xfId="6548" xr:uid="{00000000-0005-0000-0000-00000D100000}"/>
    <cellStyle name="Normal 11 3 8 4" xfId="6549" xr:uid="{00000000-0005-0000-0000-00000E100000}"/>
    <cellStyle name="Normal 11 3 9" xfId="1962" xr:uid="{00000000-0005-0000-0000-00000F100000}"/>
    <cellStyle name="Normal 11 3 9 2" xfId="3703" xr:uid="{00000000-0005-0000-0000-000010100000}"/>
    <cellStyle name="Normal 11 3 9 2 2" xfId="6550" xr:uid="{00000000-0005-0000-0000-000011100000}"/>
    <cellStyle name="Normal 11 3 9 3" xfId="6551" xr:uid="{00000000-0005-0000-0000-000012100000}"/>
    <cellStyle name="Normal 11 4" xfId="523" xr:uid="{00000000-0005-0000-0000-000013100000}"/>
    <cellStyle name="Normal 11 4 10" xfId="3704" xr:uid="{00000000-0005-0000-0000-000014100000}"/>
    <cellStyle name="Normal 11 4 10 2" xfId="6552" xr:uid="{00000000-0005-0000-0000-000015100000}"/>
    <cellStyle name="Normal 11 4 11" xfId="6553" xr:uid="{00000000-0005-0000-0000-000016100000}"/>
    <cellStyle name="Normal 11 4 2" xfId="690" xr:uid="{00000000-0005-0000-0000-000017100000}"/>
    <cellStyle name="Normal 11 4 2 10" xfId="6554" xr:uid="{00000000-0005-0000-0000-000018100000}"/>
    <cellStyle name="Normal 11 4 2 2" xfId="691" xr:uid="{00000000-0005-0000-0000-000019100000}"/>
    <cellStyle name="Normal 11 4 2 2 2" xfId="891" xr:uid="{00000000-0005-0000-0000-00001A100000}"/>
    <cellStyle name="Normal 11 4 2 2 2 2" xfId="1150" xr:uid="{00000000-0005-0000-0000-00001B100000}"/>
    <cellStyle name="Normal 11 4 2 2 2 2 2" xfId="1649" xr:uid="{00000000-0005-0000-0000-00001C100000}"/>
    <cellStyle name="Normal 11 4 2 2 2 2 2 2" xfId="2764" xr:uid="{00000000-0005-0000-0000-00001D100000}"/>
    <cellStyle name="Normal 11 4 2 2 2 2 2 2 2" xfId="3705" xr:uid="{00000000-0005-0000-0000-00001E100000}"/>
    <cellStyle name="Normal 11 4 2 2 2 2 2 2 2 2" xfId="6555" xr:uid="{00000000-0005-0000-0000-00001F100000}"/>
    <cellStyle name="Normal 11 4 2 2 2 2 2 2 3" xfId="6556" xr:uid="{00000000-0005-0000-0000-000020100000}"/>
    <cellStyle name="Normal 11 4 2 2 2 2 2 3" xfId="3706" xr:uid="{00000000-0005-0000-0000-000021100000}"/>
    <cellStyle name="Normal 11 4 2 2 2 2 2 3 2" xfId="6557" xr:uid="{00000000-0005-0000-0000-000022100000}"/>
    <cellStyle name="Normal 11 4 2 2 2 2 2 4" xfId="6558" xr:uid="{00000000-0005-0000-0000-000023100000}"/>
    <cellStyle name="Normal 11 4 2 2 2 2 3" xfId="2337" xr:uid="{00000000-0005-0000-0000-000024100000}"/>
    <cellStyle name="Normal 11 4 2 2 2 2 3 2" xfId="3707" xr:uid="{00000000-0005-0000-0000-000025100000}"/>
    <cellStyle name="Normal 11 4 2 2 2 2 3 2 2" xfId="6559" xr:uid="{00000000-0005-0000-0000-000026100000}"/>
    <cellStyle name="Normal 11 4 2 2 2 2 3 3" xfId="6560" xr:uid="{00000000-0005-0000-0000-000027100000}"/>
    <cellStyle name="Normal 11 4 2 2 2 2 4" xfId="3708" xr:uid="{00000000-0005-0000-0000-000028100000}"/>
    <cellStyle name="Normal 11 4 2 2 2 2 4 2" xfId="6561" xr:uid="{00000000-0005-0000-0000-000029100000}"/>
    <cellStyle name="Normal 11 4 2 2 2 2 5" xfId="6562" xr:uid="{00000000-0005-0000-0000-00002A100000}"/>
    <cellStyle name="Normal 11 4 2 2 2 3" xfId="1435" xr:uid="{00000000-0005-0000-0000-00002B100000}"/>
    <cellStyle name="Normal 11 4 2 2 2 3 2" xfId="2550" xr:uid="{00000000-0005-0000-0000-00002C100000}"/>
    <cellStyle name="Normal 11 4 2 2 2 3 2 2" xfId="3709" xr:uid="{00000000-0005-0000-0000-00002D100000}"/>
    <cellStyle name="Normal 11 4 2 2 2 3 2 2 2" xfId="6563" xr:uid="{00000000-0005-0000-0000-00002E100000}"/>
    <cellStyle name="Normal 11 4 2 2 2 3 2 3" xfId="6564" xr:uid="{00000000-0005-0000-0000-00002F100000}"/>
    <cellStyle name="Normal 11 4 2 2 2 3 3" xfId="3710" xr:uid="{00000000-0005-0000-0000-000030100000}"/>
    <cellStyle name="Normal 11 4 2 2 2 3 3 2" xfId="6565" xr:uid="{00000000-0005-0000-0000-000031100000}"/>
    <cellStyle name="Normal 11 4 2 2 2 3 4" xfId="6566" xr:uid="{00000000-0005-0000-0000-000032100000}"/>
    <cellStyle name="Normal 11 4 2 2 2 4" xfId="2123" xr:uid="{00000000-0005-0000-0000-000033100000}"/>
    <cellStyle name="Normal 11 4 2 2 2 4 2" xfId="3711" xr:uid="{00000000-0005-0000-0000-000034100000}"/>
    <cellStyle name="Normal 11 4 2 2 2 4 2 2" xfId="6567" xr:uid="{00000000-0005-0000-0000-000035100000}"/>
    <cellStyle name="Normal 11 4 2 2 2 4 3" xfId="6568" xr:uid="{00000000-0005-0000-0000-000036100000}"/>
    <cellStyle name="Normal 11 4 2 2 2 5" xfId="3712" xr:uid="{00000000-0005-0000-0000-000037100000}"/>
    <cellStyle name="Normal 11 4 2 2 2 5 2" xfId="6569" xr:uid="{00000000-0005-0000-0000-000038100000}"/>
    <cellStyle name="Normal 11 4 2 2 2 6" xfId="3713" xr:uid="{00000000-0005-0000-0000-000039100000}"/>
    <cellStyle name="Normal 11 4 2 2 2 6 2" xfId="6570" xr:uid="{00000000-0005-0000-0000-00003A100000}"/>
    <cellStyle name="Normal 11 4 2 2 2 7" xfId="6571" xr:uid="{00000000-0005-0000-0000-00003B100000}"/>
    <cellStyle name="Normal 11 4 2 2 3" xfId="1044" xr:uid="{00000000-0005-0000-0000-00003C100000}"/>
    <cellStyle name="Normal 11 4 2 2 3 2" xfId="1543" xr:uid="{00000000-0005-0000-0000-00003D100000}"/>
    <cellStyle name="Normal 11 4 2 2 3 2 2" xfId="2658" xr:uid="{00000000-0005-0000-0000-00003E100000}"/>
    <cellStyle name="Normal 11 4 2 2 3 2 2 2" xfId="3714" xr:uid="{00000000-0005-0000-0000-00003F100000}"/>
    <cellStyle name="Normal 11 4 2 2 3 2 2 2 2" xfId="6572" xr:uid="{00000000-0005-0000-0000-000040100000}"/>
    <cellStyle name="Normal 11 4 2 2 3 2 2 3" xfId="6573" xr:uid="{00000000-0005-0000-0000-000041100000}"/>
    <cellStyle name="Normal 11 4 2 2 3 2 3" xfId="3715" xr:uid="{00000000-0005-0000-0000-000042100000}"/>
    <cellStyle name="Normal 11 4 2 2 3 2 3 2" xfId="6574" xr:uid="{00000000-0005-0000-0000-000043100000}"/>
    <cellStyle name="Normal 11 4 2 2 3 2 4" xfId="6575" xr:uid="{00000000-0005-0000-0000-000044100000}"/>
    <cellStyle name="Normal 11 4 2 2 3 3" xfId="2231" xr:uid="{00000000-0005-0000-0000-000045100000}"/>
    <cellStyle name="Normal 11 4 2 2 3 3 2" xfId="3716" xr:uid="{00000000-0005-0000-0000-000046100000}"/>
    <cellStyle name="Normal 11 4 2 2 3 3 2 2" xfId="6576" xr:uid="{00000000-0005-0000-0000-000047100000}"/>
    <cellStyle name="Normal 11 4 2 2 3 3 3" xfId="6577" xr:uid="{00000000-0005-0000-0000-000048100000}"/>
    <cellStyle name="Normal 11 4 2 2 3 4" xfId="3717" xr:uid="{00000000-0005-0000-0000-000049100000}"/>
    <cellStyle name="Normal 11 4 2 2 3 4 2" xfId="6578" xr:uid="{00000000-0005-0000-0000-00004A100000}"/>
    <cellStyle name="Normal 11 4 2 2 3 5" xfId="6579" xr:uid="{00000000-0005-0000-0000-00004B100000}"/>
    <cellStyle name="Normal 11 4 2 2 4" xfId="1329" xr:uid="{00000000-0005-0000-0000-00004C100000}"/>
    <cellStyle name="Normal 11 4 2 2 4 2" xfId="2444" xr:uid="{00000000-0005-0000-0000-00004D100000}"/>
    <cellStyle name="Normal 11 4 2 2 4 2 2" xfId="3718" xr:uid="{00000000-0005-0000-0000-00004E100000}"/>
    <cellStyle name="Normal 11 4 2 2 4 2 2 2" xfId="6580" xr:uid="{00000000-0005-0000-0000-00004F100000}"/>
    <cellStyle name="Normal 11 4 2 2 4 2 3" xfId="6581" xr:uid="{00000000-0005-0000-0000-000050100000}"/>
    <cellStyle name="Normal 11 4 2 2 4 3" xfId="3719" xr:uid="{00000000-0005-0000-0000-000051100000}"/>
    <cellStyle name="Normal 11 4 2 2 4 3 2" xfId="6582" xr:uid="{00000000-0005-0000-0000-000052100000}"/>
    <cellStyle name="Normal 11 4 2 2 4 4" xfId="6583" xr:uid="{00000000-0005-0000-0000-000053100000}"/>
    <cellStyle name="Normal 11 4 2 2 5" xfId="1850" xr:uid="{00000000-0005-0000-0000-000054100000}"/>
    <cellStyle name="Normal 11 4 2 2 5 2" xfId="2876" xr:uid="{00000000-0005-0000-0000-000055100000}"/>
    <cellStyle name="Normal 11 4 2 2 5 2 2" xfId="3720" xr:uid="{00000000-0005-0000-0000-000056100000}"/>
    <cellStyle name="Normal 11 4 2 2 5 2 2 2" xfId="6584" xr:uid="{00000000-0005-0000-0000-000057100000}"/>
    <cellStyle name="Normal 11 4 2 2 5 2 3" xfId="6585" xr:uid="{00000000-0005-0000-0000-000058100000}"/>
    <cellStyle name="Normal 11 4 2 2 5 3" xfId="3721" xr:uid="{00000000-0005-0000-0000-000059100000}"/>
    <cellStyle name="Normal 11 4 2 2 5 3 2" xfId="6586" xr:uid="{00000000-0005-0000-0000-00005A100000}"/>
    <cellStyle name="Normal 11 4 2 2 5 4" xfId="6587" xr:uid="{00000000-0005-0000-0000-00005B100000}"/>
    <cellStyle name="Normal 11 4 2 2 6" xfId="2017" xr:uid="{00000000-0005-0000-0000-00005C100000}"/>
    <cellStyle name="Normal 11 4 2 2 6 2" xfId="3722" xr:uid="{00000000-0005-0000-0000-00005D100000}"/>
    <cellStyle name="Normal 11 4 2 2 6 2 2" xfId="6588" xr:uid="{00000000-0005-0000-0000-00005E100000}"/>
    <cellStyle name="Normal 11 4 2 2 6 3" xfId="6589" xr:uid="{00000000-0005-0000-0000-00005F100000}"/>
    <cellStyle name="Normal 11 4 2 2 7" xfId="3723" xr:uid="{00000000-0005-0000-0000-000060100000}"/>
    <cellStyle name="Normal 11 4 2 2 7 2" xfId="6590" xr:uid="{00000000-0005-0000-0000-000061100000}"/>
    <cellStyle name="Normal 11 4 2 2 8" xfId="3724" xr:uid="{00000000-0005-0000-0000-000062100000}"/>
    <cellStyle name="Normal 11 4 2 2 8 2" xfId="6591" xr:uid="{00000000-0005-0000-0000-000063100000}"/>
    <cellStyle name="Normal 11 4 2 2 9" xfId="6592" xr:uid="{00000000-0005-0000-0000-000064100000}"/>
    <cellStyle name="Normal 11 4 2 3" xfId="890" xr:uid="{00000000-0005-0000-0000-000065100000}"/>
    <cellStyle name="Normal 11 4 2 3 2" xfId="1149" xr:uid="{00000000-0005-0000-0000-000066100000}"/>
    <cellStyle name="Normal 11 4 2 3 2 2" xfId="1648" xr:uid="{00000000-0005-0000-0000-000067100000}"/>
    <cellStyle name="Normal 11 4 2 3 2 2 2" xfId="2763" xr:uid="{00000000-0005-0000-0000-000068100000}"/>
    <cellStyle name="Normal 11 4 2 3 2 2 2 2" xfId="3725" xr:uid="{00000000-0005-0000-0000-000069100000}"/>
    <cellStyle name="Normal 11 4 2 3 2 2 2 2 2" xfId="6593" xr:uid="{00000000-0005-0000-0000-00006A100000}"/>
    <cellStyle name="Normal 11 4 2 3 2 2 2 3" xfId="6594" xr:uid="{00000000-0005-0000-0000-00006B100000}"/>
    <cellStyle name="Normal 11 4 2 3 2 2 3" xfId="3726" xr:uid="{00000000-0005-0000-0000-00006C100000}"/>
    <cellStyle name="Normal 11 4 2 3 2 2 3 2" xfId="6595" xr:uid="{00000000-0005-0000-0000-00006D100000}"/>
    <cellStyle name="Normal 11 4 2 3 2 2 4" xfId="6596" xr:uid="{00000000-0005-0000-0000-00006E100000}"/>
    <cellStyle name="Normal 11 4 2 3 2 3" xfId="2336" xr:uid="{00000000-0005-0000-0000-00006F100000}"/>
    <cellStyle name="Normal 11 4 2 3 2 3 2" xfId="3727" xr:uid="{00000000-0005-0000-0000-000070100000}"/>
    <cellStyle name="Normal 11 4 2 3 2 3 2 2" xfId="6597" xr:uid="{00000000-0005-0000-0000-000071100000}"/>
    <cellStyle name="Normal 11 4 2 3 2 3 3" xfId="6598" xr:uid="{00000000-0005-0000-0000-000072100000}"/>
    <cellStyle name="Normal 11 4 2 3 2 4" xfId="3728" xr:uid="{00000000-0005-0000-0000-000073100000}"/>
    <cellStyle name="Normal 11 4 2 3 2 4 2" xfId="6599" xr:uid="{00000000-0005-0000-0000-000074100000}"/>
    <cellStyle name="Normal 11 4 2 3 2 5" xfId="6600" xr:uid="{00000000-0005-0000-0000-000075100000}"/>
    <cellStyle name="Normal 11 4 2 3 3" xfId="1434" xr:uid="{00000000-0005-0000-0000-000076100000}"/>
    <cellStyle name="Normal 11 4 2 3 3 2" xfId="2549" xr:uid="{00000000-0005-0000-0000-000077100000}"/>
    <cellStyle name="Normal 11 4 2 3 3 2 2" xfId="3729" xr:uid="{00000000-0005-0000-0000-000078100000}"/>
    <cellStyle name="Normal 11 4 2 3 3 2 2 2" xfId="6601" xr:uid="{00000000-0005-0000-0000-000079100000}"/>
    <cellStyle name="Normal 11 4 2 3 3 2 3" xfId="6602" xr:uid="{00000000-0005-0000-0000-00007A100000}"/>
    <cellStyle name="Normal 11 4 2 3 3 3" xfId="3730" xr:uid="{00000000-0005-0000-0000-00007B100000}"/>
    <cellStyle name="Normal 11 4 2 3 3 3 2" xfId="6603" xr:uid="{00000000-0005-0000-0000-00007C100000}"/>
    <cellStyle name="Normal 11 4 2 3 3 4" xfId="6604" xr:uid="{00000000-0005-0000-0000-00007D100000}"/>
    <cellStyle name="Normal 11 4 2 3 4" xfId="2122" xr:uid="{00000000-0005-0000-0000-00007E100000}"/>
    <cellStyle name="Normal 11 4 2 3 4 2" xfId="3731" xr:uid="{00000000-0005-0000-0000-00007F100000}"/>
    <cellStyle name="Normal 11 4 2 3 4 2 2" xfId="6605" xr:uid="{00000000-0005-0000-0000-000080100000}"/>
    <cellStyle name="Normal 11 4 2 3 4 3" xfId="6606" xr:uid="{00000000-0005-0000-0000-000081100000}"/>
    <cellStyle name="Normal 11 4 2 3 5" xfId="3732" xr:uid="{00000000-0005-0000-0000-000082100000}"/>
    <cellStyle name="Normal 11 4 2 3 5 2" xfId="6607" xr:uid="{00000000-0005-0000-0000-000083100000}"/>
    <cellStyle name="Normal 11 4 2 3 6" xfId="3733" xr:uid="{00000000-0005-0000-0000-000084100000}"/>
    <cellStyle name="Normal 11 4 2 3 6 2" xfId="6608" xr:uid="{00000000-0005-0000-0000-000085100000}"/>
    <cellStyle name="Normal 11 4 2 3 7" xfId="6609" xr:uid="{00000000-0005-0000-0000-000086100000}"/>
    <cellStyle name="Normal 11 4 2 4" xfId="1043" xr:uid="{00000000-0005-0000-0000-000087100000}"/>
    <cellStyle name="Normal 11 4 2 4 2" xfId="1542" xr:uid="{00000000-0005-0000-0000-000088100000}"/>
    <cellStyle name="Normal 11 4 2 4 2 2" xfId="2657" xr:uid="{00000000-0005-0000-0000-000089100000}"/>
    <cellStyle name="Normal 11 4 2 4 2 2 2" xfId="3734" xr:uid="{00000000-0005-0000-0000-00008A100000}"/>
    <cellStyle name="Normal 11 4 2 4 2 2 2 2" xfId="6610" xr:uid="{00000000-0005-0000-0000-00008B100000}"/>
    <cellStyle name="Normal 11 4 2 4 2 2 3" xfId="6611" xr:uid="{00000000-0005-0000-0000-00008C100000}"/>
    <cellStyle name="Normal 11 4 2 4 2 3" xfId="3735" xr:uid="{00000000-0005-0000-0000-00008D100000}"/>
    <cellStyle name="Normal 11 4 2 4 2 3 2" xfId="6612" xr:uid="{00000000-0005-0000-0000-00008E100000}"/>
    <cellStyle name="Normal 11 4 2 4 2 4" xfId="6613" xr:uid="{00000000-0005-0000-0000-00008F100000}"/>
    <cellStyle name="Normal 11 4 2 4 3" xfId="2230" xr:uid="{00000000-0005-0000-0000-000090100000}"/>
    <cellStyle name="Normal 11 4 2 4 3 2" xfId="3736" xr:uid="{00000000-0005-0000-0000-000091100000}"/>
    <cellStyle name="Normal 11 4 2 4 3 2 2" xfId="6614" xr:uid="{00000000-0005-0000-0000-000092100000}"/>
    <cellStyle name="Normal 11 4 2 4 3 3" xfId="6615" xr:uid="{00000000-0005-0000-0000-000093100000}"/>
    <cellStyle name="Normal 11 4 2 4 4" xfId="3737" xr:uid="{00000000-0005-0000-0000-000094100000}"/>
    <cellStyle name="Normal 11 4 2 4 4 2" xfId="6616" xr:uid="{00000000-0005-0000-0000-000095100000}"/>
    <cellStyle name="Normal 11 4 2 4 5" xfId="6617" xr:uid="{00000000-0005-0000-0000-000096100000}"/>
    <cellStyle name="Normal 11 4 2 5" xfId="1328" xr:uid="{00000000-0005-0000-0000-000097100000}"/>
    <cellStyle name="Normal 11 4 2 5 2" xfId="2443" xr:uid="{00000000-0005-0000-0000-000098100000}"/>
    <cellStyle name="Normal 11 4 2 5 2 2" xfId="3738" xr:uid="{00000000-0005-0000-0000-000099100000}"/>
    <cellStyle name="Normal 11 4 2 5 2 2 2" xfId="6618" xr:uid="{00000000-0005-0000-0000-00009A100000}"/>
    <cellStyle name="Normal 11 4 2 5 2 3" xfId="6619" xr:uid="{00000000-0005-0000-0000-00009B100000}"/>
    <cellStyle name="Normal 11 4 2 5 3" xfId="3739" xr:uid="{00000000-0005-0000-0000-00009C100000}"/>
    <cellStyle name="Normal 11 4 2 5 3 2" xfId="6620" xr:uid="{00000000-0005-0000-0000-00009D100000}"/>
    <cellStyle name="Normal 11 4 2 5 4" xfId="6621" xr:uid="{00000000-0005-0000-0000-00009E100000}"/>
    <cellStyle name="Normal 11 4 2 6" xfId="1810" xr:uid="{00000000-0005-0000-0000-00009F100000}"/>
    <cellStyle name="Normal 11 4 2 6 2" xfId="2836" xr:uid="{00000000-0005-0000-0000-0000A0100000}"/>
    <cellStyle name="Normal 11 4 2 6 2 2" xfId="3740" xr:uid="{00000000-0005-0000-0000-0000A1100000}"/>
    <cellStyle name="Normal 11 4 2 6 2 2 2" xfId="6622" xr:uid="{00000000-0005-0000-0000-0000A2100000}"/>
    <cellStyle name="Normal 11 4 2 6 2 3" xfId="6623" xr:uid="{00000000-0005-0000-0000-0000A3100000}"/>
    <cellStyle name="Normal 11 4 2 6 3" xfId="3741" xr:uid="{00000000-0005-0000-0000-0000A4100000}"/>
    <cellStyle name="Normal 11 4 2 6 3 2" xfId="6624" xr:uid="{00000000-0005-0000-0000-0000A5100000}"/>
    <cellStyle name="Normal 11 4 2 6 4" xfId="6625" xr:uid="{00000000-0005-0000-0000-0000A6100000}"/>
    <cellStyle name="Normal 11 4 2 7" xfId="2016" xr:uid="{00000000-0005-0000-0000-0000A7100000}"/>
    <cellStyle name="Normal 11 4 2 7 2" xfId="3742" xr:uid="{00000000-0005-0000-0000-0000A8100000}"/>
    <cellStyle name="Normal 11 4 2 7 2 2" xfId="6626" xr:uid="{00000000-0005-0000-0000-0000A9100000}"/>
    <cellStyle name="Normal 11 4 2 7 3" xfId="6627" xr:uid="{00000000-0005-0000-0000-0000AA100000}"/>
    <cellStyle name="Normal 11 4 2 8" xfId="3743" xr:uid="{00000000-0005-0000-0000-0000AB100000}"/>
    <cellStyle name="Normal 11 4 2 8 2" xfId="6628" xr:uid="{00000000-0005-0000-0000-0000AC100000}"/>
    <cellStyle name="Normal 11 4 2 9" xfId="3744" xr:uid="{00000000-0005-0000-0000-0000AD100000}"/>
    <cellStyle name="Normal 11 4 2 9 2" xfId="6629" xr:uid="{00000000-0005-0000-0000-0000AE100000}"/>
    <cellStyle name="Normal 11 4 3" xfId="692" xr:uid="{00000000-0005-0000-0000-0000AF100000}"/>
    <cellStyle name="Normal 11 4 3 2" xfId="892" xr:uid="{00000000-0005-0000-0000-0000B0100000}"/>
    <cellStyle name="Normal 11 4 3 2 2" xfId="1151" xr:uid="{00000000-0005-0000-0000-0000B1100000}"/>
    <cellStyle name="Normal 11 4 3 2 2 2" xfId="1650" xr:uid="{00000000-0005-0000-0000-0000B2100000}"/>
    <cellStyle name="Normal 11 4 3 2 2 2 2" xfId="2765" xr:uid="{00000000-0005-0000-0000-0000B3100000}"/>
    <cellStyle name="Normal 11 4 3 2 2 2 2 2" xfId="3745" xr:uid="{00000000-0005-0000-0000-0000B4100000}"/>
    <cellStyle name="Normal 11 4 3 2 2 2 2 2 2" xfId="6630" xr:uid="{00000000-0005-0000-0000-0000B5100000}"/>
    <cellStyle name="Normal 11 4 3 2 2 2 2 3" xfId="6631" xr:uid="{00000000-0005-0000-0000-0000B6100000}"/>
    <cellStyle name="Normal 11 4 3 2 2 2 3" xfId="3746" xr:uid="{00000000-0005-0000-0000-0000B7100000}"/>
    <cellStyle name="Normal 11 4 3 2 2 2 3 2" xfId="6632" xr:uid="{00000000-0005-0000-0000-0000B8100000}"/>
    <cellStyle name="Normal 11 4 3 2 2 2 4" xfId="6633" xr:uid="{00000000-0005-0000-0000-0000B9100000}"/>
    <cellStyle name="Normal 11 4 3 2 2 3" xfId="2338" xr:uid="{00000000-0005-0000-0000-0000BA100000}"/>
    <cellStyle name="Normal 11 4 3 2 2 3 2" xfId="3747" xr:uid="{00000000-0005-0000-0000-0000BB100000}"/>
    <cellStyle name="Normal 11 4 3 2 2 3 2 2" xfId="6634" xr:uid="{00000000-0005-0000-0000-0000BC100000}"/>
    <cellStyle name="Normal 11 4 3 2 2 3 3" xfId="6635" xr:uid="{00000000-0005-0000-0000-0000BD100000}"/>
    <cellStyle name="Normal 11 4 3 2 2 4" xfId="3748" xr:uid="{00000000-0005-0000-0000-0000BE100000}"/>
    <cellStyle name="Normal 11 4 3 2 2 4 2" xfId="6636" xr:uid="{00000000-0005-0000-0000-0000BF100000}"/>
    <cellStyle name="Normal 11 4 3 2 2 5" xfId="6637" xr:uid="{00000000-0005-0000-0000-0000C0100000}"/>
    <cellStyle name="Normal 11 4 3 2 3" xfId="1436" xr:uid="{00000000-0005-0000-0000-0000C1100000}"/>
    <cellStyle name="Normal 11 4 3 2 3 2" xfId="2551" xr:uid="{00000000-0005-0000-0000-0000C2100000}"/>
    <cellStyle name="Normal 11 4 3 2 3 2 2" xfId="3749" xr:uid="{00000000-0005-0000-0000-0000C3100000}"/>
    <cellStyle name="Normal 11 4 3 2 3 2 2 2" xfId="6638" xr:uid="{00000000-0005-0000-0000-0000C4100000}"/>
    <cellStyle name="Normal 11 4 3 2 3 2 3" xfId="6639" xr:uid="{00000000-0005-0000-0000-0000C5100000}"/>
    <cellStyle name="Normal 11 4 3 2 3 3" xfId="3750" xr:uid="{00000000-0005-0000-0000-0000C6100000}"/>
    <cellStyle name="Normal 11 4 3 2 3 3 2" xfId="6640" xr:uid="{00000000-0005-0000-0000-0000C7100000}"/>
    <cellStyle name="Normal 11 4 3 2 3 4" xfId="6641" xr:uid="{00000000-0005-0000-0000-0000C8100000}"/>
    <cellStyle name="Normal 11 4 3 2 4" xfId="2124" xr:uid="{00000000-0005-0000-0000-0000C9100000}"/>
    <cellStyle name="Normal 11 4 3 2 4 2" xfId="3751" xr:uid="{00000000-0005-0000-0000-0000CA100000}"/>
    <cellStyle name="Normal 11 4 3 2 4 2 2" xfId="6642" xr:uid="{00000000-0005-0000-0000-0000CB100000}"/>
    <cellStyle name="Normal 11 4 3 2 4 3" xfId="6643" xr:uid="{00000000-0005-0000-0000-0000CC100000}"/>
    <cellStyle name="Normal 11 4 3 2 5" xfId="3752" xr:uid="{00000000-0005-0000-0000-0000CD100000}"/>
    <cellStyle name="Normal 11 4 3 2 5 2" xfId="6644" xr:uid="{00000000-0005-0000-0000-0000CE100000}"/>
    <cellStyle name="Normal 11 4 3 2 6" xfId="3753" xr:uid="{00000000-0005-0000-0000-0000CF100000}"/>
    <cellStyle name="Normal 11 4 3 2 6 2" xfId="6645" xr:uid="{00000000-0005-0000-0000-0000D0100000}"/>
    <cellStyle name="Normal 11 4 3 2 7" xfId="6646" xr:uid="{00000000-0005-0000-0000-0000D1100000}"/>
    <cellStyle name="Normal 11 4 3 3" xfId="1045" xr:uid="{00000000-0005-0000-0000-0000D2100000}"/>
    <cellStyle name="Normal 11 4 3 3 2" xfId="1544" xr:uid="{00000000-0005-0000-0000-0000D3100000}"/>
    <cellStyle name="Normal 11 4 3 3 2 2" xfId="2659" xr:uid="{00000000-0005-0000-0000-0000D4100000}"/>
    <cellStyle name="Normal 11 4 3 3 2 2 2" xfId="3754" xr:uid="{00000000-0005-0000-0000-0000D5100000}"/>
    <cellStyle name="Normal 11 4 3 3 2 2 2 2" xfId="6647" xr:uid="{00000000-0005-0000-0000-0000D6100000}"/>
    <cellStyle name="Normal 11 4 3 3 2 2 3" xfId="6648" xr:uid="{00000000-0005-0000-0000-0000D7100000}"/>
    <cellStyle name="Normal 11 4 3 3 2 3" xfId="3755" xr:uid="{00000000-0005-0000-0000-0000D8100000}"/>
    <cellStyle name="Normal 11 4 3 3 2 3 2" xfId="6649" xr:uid="{00000000-0005-0000-0000-0000D9100000}"/>
    <cellStyle name="Normal 11 4 3 3 2 4" xfId="6650" xr:uid="{00000000-0005-0000-0000-0000DA100000}"/>
    <cellStyle name="Normal 11 4 3 3 3" xfId="2232" xr:uid="{00000000-0005-0000-0000-0000DB100000}"/>
    <cellStyle name="Normal 11 4 3 3 3 2" xfId="3756" xr:uid="{00000000-0005-0000-0000-0000DC100000}"/>
    <cellStyle name="Normal 11 4 3 3 3 2 2" xfId="6651" xr:uid="{00000000-0005-0000-0000-0000DD100000}"/>
    <cellStyle name="Normal 11 4 3 3 3 3" xfId="6652" xr:uid="{00000000-0005-0000-0000-0000DE100000}"/>
    <cellStyle name="Normal 11 4 3 3 4" xfId="3757" xr:uid="{00000000-0005-0000-0000-0000DF100000}"/>
    <cellStyle name="Normal 11 4 3 3 4 2" xfId="6653" xr:uid="{00000000-0005-0000-0000-0000E0100000}"/>
    <cellStyle name="Normal 11 4 3 3 5" xfId="6654" xr:uid="{00000000-0005-0000-0000-0000E1100000}"/>
    <cellStyle name="Normal 11 4 3 4" xfId="1330" xr:uid="{00000000-0005-0000-0000-0000E2100000}"/>
    <cellStyle name="Normal 11 4 3 4 2" xfId="2445" xr:uid="{00000000-0005-0000-0000-0000E3100000}"/>
    <cellStyle name="Normal 11 4 3 4 2 2" xfId="3758" xr:uid="{00000000-0005-0000-0000-0000E4100000}"/>
    <cellStyle name="Normal 11 4 3 4 2 2 2" xfId="6655" xr:uid="{00000000-0005-0000-0000-0000E5100000}"/>
    <cellStyle name="Normal 11 4 3 4 2 3" xfId="6656" xr:uid="{00000000-0005-0000-0000-0000E6100000}"/>
    <cellStyle name="Normal 11 4 3 4 3" xfId="3759" xr:uid="{00000000-0005-0000-0000-0000E7100000}"/>
    <cellStyle name="Normal 11 4 3 4 3 2" xfId="6657" xr:uid="{00000000-0005-0000-0000-0000E8100000}"/>
    <cellStyle name="Normal 11 4 3 4 4" xfId="6658" xr:uid="{00000000-0005-0000-0000-0000E9100000}"/>
    <cellStyle name="Normal 11 4 3 5" xfId="1830" xr:uid="{00000000-0005-0000-0000-0000EA100000}"/>
    <cellStyle name="Normal 11 4 3 5 2" xfId="2856" xr:uid="{00000000-0005-0000-0000-0000EB100000}"/>
    <cellStyle name="Normal 11 4 3 5 2 2" xfId="3760" xr:uid="{00000000-0005-0000-0000-0000EC100000}"/>
    <cellStyle name="Normal 11 4 3 5 2 2 2" xfId="6659" xr:uid="{00000000-0005-0000-0000-0000ED100000}"/>
    <cellStyle name="Normal 11 4 3 5 2 3" xfId="6660" xr:uid="{00000000-0005-0000-0000-0000EE100000}"/>
    <cellStyle name="Normal 11 4 3 5 3" xfId="3761" xr:uid="{00000000-0005-0000-0000-0000EF100000}"/>
    <cellStyle name="Normal 11 4 3 5 3 2" xfId="6661" xr:uid="{00000000-0005-0000-0000-0000F0100000}"/>
    <cellStyle name="Normal 11 4 3 5 4" xfId="6662" xr:uid="{00000000-0005-0000-0000-0000F1100000}"/>
    <cellStyle name="Normal 11 4 3 6" xfId="2018" xr:uid="{00000000-0005-0000-0000-0000F2100000}"/>
    <cellStyle name="Normal 11 4 3 6 2" xfId="3762" xr:uid="{00000000-0005-0000-0000-0000F3100000}"/>
    <cellStyle name="Normal 11 4 3 6 2 2" xfId="6663" xr:uid="{00000000-0005-0000-0000-0000F4100000}"/>
    <cellStyle name="Normal 11 4 3 6 3" xfId="6664" xr:uid="{00000000-0005-0000-0000-0000F5100000}"/>
    <cellStyle name="Normal 11 4 3 7" xfId="3763" xr:uid="{00000000-0005-0000-0000-0000F6100000}"/>
    <cellStyle name="Normal 11 4 3 7 2" xfId="6665" xr:uid="{00000000-0005-0000-0000-0000F7100000}"/>
    <cellStyle name="Normal 11 4 3 8" xfId="3764" xr:uid="{00000000-0005-0000-0000-0000F8100000}"/>
    <cellStyle name="Normal 11 4 3 8 2" xfId="6666" xr:uid="{00000000-0005-0000-0000-0000F9100000}"/>
    <cellStyle name="Normal 11 4 3 9" xfId="6667" xr:uid="{00000000-0005-0000-0000-0000FA100000}"/>
    <cellStyle name="Normal 11 4 4" xfId="849" xr:uid="{00000000-0005-0000-0000-0000FB100000}"/>
    <cellStyle name="Normal 11 4 4 2" xfId="1108" xr:uid="{00000000-0005-0000-0000-0000FC100000}"/>
    <cellStyle name="Normal 11 4 4 2 2" xfId="1607" xr:uid="{00000000-0005-0000-0000-0000FD100000}"/>
    <cellStyle name="Normal 11 4 4 2 2 2" xfId="2722" xr:uid="{00000000-0005-0000-0000-0000FE100000}"/>
    <cellStyle name="Normal 11 4 4 2 2 2 2" xfId="3765" xr:uid="{00000000-0005-0000-0000-0000FF100000}"/>
    <cellStyle name="Normal 11 4 4 2 2 2 2 2" xfId="6668" xr:uid="{00000000-0005-0000-0000-000000110000}"/>
    <cellStyle name="Normal 11 4 4 2 2 2 3" xfId="6669" xr:uid="{00000000-0005-0000-0000-000001110000}"/>
    <cellStyle name="Normal 11 4 4 2 2 3" xfId="3766" xr:uid="{00000000-0005-0000-0000-000002110000}"/>
    <cellStyle name="Normal 11 4 4 2 2 3 2" xfId="6670" xr:uid="{00000000-0005-0000-0000-000003110000}"/>
    <cellStyle name="Normal 11 4 4 2 2 4" xfId="6671" xr:uid="{00000000-0005-0000-0000-000004110000}"/>
    <cellStyle name="Normal 11 4 4 2 3" xfId="2295" xr:uid="{00000000-0005-0000-0000-000005110000}"/>
    <cellStyle name="Normal 11 4 4 2 3 2" xfId="3767" xr:uid="{00000000-0005-0000-0000-000006110000}"/>
    <cellStyle name="Normal 11 4 4 2 3 2 2" xfId="6672" xr:uid="{00000000-0005-0000-0000-000007110000}"/>
    <cellStyle name="Normal 11 4 4 2 3 3" xfId="6673" xr:uid="{00000000-0005-0000-0000-000008110000}"/>
    <cellStyle name="Normal 11 4 4 2 4" xfId="3768" xr:uid="{00000000-0005-0000-0000-000009110000}"/>
    <cellStyle name="Normal 11 4 4 2 4 2" xfId="6674" xr:uid="{00000000-0005-0000-0000-00000A110000}"/>
    <cellStyle name="Normal 11 4 4 2 5" xfId="6675" xr:uid="{00000000-0005-0000-0000-00000B110000}"/>
    <cellStyle name="Normal 11 4 4 3" xfId="1393" xr:uid="{00000000-0005-0000-0000-00000C110000}"/>
    <cellStyle name="Normal 11 4 4 3 2" xfId="2508" xr:uid="{00000000-0005-0000-0000-00000D110000}"/>
    <cellStyle name="Normal 11 4 4 3 2 2" xfId="3769" xr:uid="{00000000-0005-0000-0000-00000E110000}"/>
    <cellStyle name="Normal 11 4 4 3 2 2 2" xfId="6676" xr:uid="{00000000-0005-0000-0000-00000F110000}"/>
    <cellStyle name="Normal 11 4 4 3 2 3" xfId="6677" xr:uid="{00000000-0005-0000-0000-000010110000}"/>
    <cellStyle name="Normal 11 4 4 3 3" xfId="3770" xr:uid="{00000000-0005-0000-0000-000011110000}"/>
    <cellStyle name="Normal 11 4 4 3 3 2" xfId="6678" xr:uid="{00000000-0005-0000-0000-000012110000}"/>
    <cellStyle name="Normal 11 4 4 3 4" xfId="6679" xr:uid="{00000000-0005-0000-0000-000013110000}"/>
    <cellStyle name="Normal 11 4 4 4" xfId="2081" xr:uid="{00000000-0005-0000-0000-000014110000}"/>
    <cellStyle name="Normal 11 4 4 4 2" xfId="3771" xr:uid="{00000000-0005-0000-0000-000015110000}"/>
    <cellStyle name="Normal 11 4 4 4 2 2" xfId="6680" xr:uid="{00000000-0005-0000-0000-000016110000}"/>
    <cellStyle name="Normal 11 4 4 4 3" xfId="6681" xr:uid="{00000000-0005-0000-0000-000017110000}"/>
    <cellStyle name="Normal 11 4 4 5" xfId="3772" xr:uid="{00000000-0005-0000-0000-000018110000}"/>
    <cellStyle name="Normal 11 4 4 5 2" xfId="6682" xr:uid="{00000000-0005-0000-0000-000019110000}"/>
    <cellStyle name="Normal 11 4 4 6" xfId="3773" xr:uid="{00000000-0005-0000-0000-00001A110000}"/>
    <cellStyle name="Normal 11 4 4 6 2" xfId="6683" xr:uid="{00000000-0005-0000-0000-00001B110000}"/>
    <cellStyle name="Normal 11 4 4 7" xfId="6684" xr:uid="{00000000-0005-0000-0000-00001C110000}"/>
    <cellStyle name="Normal 11 4 5" xfId="1002" xr:uid="{00000000-0005-0000-0000-00001D110000}"/>
    <cellStyle name="Normal 11 4 5 2" xfId="1501" xr:uid="{00000000-0005-0000-0000-00001E110000}"/>
    <cellStyle name="Normal 11 4 5 2 2" xfId="2616" xr:uid="{00000000-0005-0000-0000-00001F110000}"/>
    <cellStyle name="Normal 11 4 5 2 2 2" xfId="3774" xr:uid="{00000000-0005-0000-0000-000020110000}"/>
    <cellStyle name="Normal 11 4 5 2 2 2 2" xfId="6685" xr:uid="{00000000-0005-0000-0000-000021110000}"/>
    <cellStyle name="Normal 11 4 5 2 2 3" xfId="6686" xr:uid="{00000000-0005-0000-0000-000022110000}"/>
    <cellStyle name="Normal 11 4 5 2 3" xfId="3775" xr:uid="{00000000-0005-0000-0000-000023110000}"/>
    <cellStyle name="Normal 11 4 5 2 3 2" xfId="6687" xr:uid="{00000000-0005-0000-0000-000024110000}"/>
    <cellStyle name="Normal 11 4 5 2 4" xfId="6688" xr:uid="{00000000-0005-0000-0000-000025110000}"/>
    <cellStyle name="Normal 11 4 5 3" xfId="2189" xr:uid="{00000000-0005-0000-0000-000026110000}"/>
    <cellStyle name="Normal 11 4 5 3 2" xfId="3776" xr:uid="{00000000-0005-0000-0000-000027110000}"/>
    <cellStyle name="Normal 11 4 5 3 2 2" xfId="6689" xr:uid="{00000000-0005-0000-0000-000028110000}"/>
    <cellStyle name="Normal 11 4 5 3 3" xfId="6690" xr:uid="{00000000-0005-0000-0000-000029110000}"/>
    <cellStyle name="Normal 11 4 5 4" xfId="3777" xr:uid="{00000000-0005-0000-0000-00002A110000}"/>
    <cellStyle name="Normal 11 4 5 4 2" xfId="6691" xr:uid="{00000000-0005-0000-0000-00002B110000}"/>
    <cellStyle name="Normal 11 4 5 5" xfId="6692" xr:uid="{00000000-0005-0000-0000-00002C110000}"/>
    <cellStyle name="Normal 11 4 6" xfId="1287" xr:uid="{00000000-0005-0000-0000-00002D110000}"/>
    <cellStyle name="Normal 11 4 6 2" xfId="2402" xr:uid="{00000000-0005-0000-0000-00002E110000}"/>
    <cellStyle name="Normal 11 4 6 2 2" xfId="3778" xr:uid="{00000000-0005-0000-0000-00002F110000}"/>
    <cellStyle name="Normal 11 4 6 2 2 2" xfId="6693" xr:uid="{00000000-0005-0000-0000-000030110000}"/>
    <cellStyle name="Normal 11 4 6 2 3" xfId="6694" xr:uid="{00000000-0005-0000-0000-000031110000}"/>
    <cellStyle name="Normal 11 4 6 3" xfId="3779" xr:uid="{00000000-0005-0000-0000-000032110000}"/>
    <cellStyle name="Normal 11 4 6 3 2" xfId="6695" xr:uid="{00000000-0005-0000-0000-000033110000}"/>
    <cellStyle name="Normal 11 4 6 4" xfId="6696" xr:uid="{00000000-0005-0000-0000-000034110000}"/>
    <cellStyle name="Normal 11 4 7" xfId="1789" xr:uid="{00000000-0005-0000-0000-000035110000}"/>
    <cellStyle name="Normal 11 4 7 2" xfId="2816" xr:uid="{00000000-0005-0000-0000-000036110000}"/>
    <cellStyle name="Normal 11 4 7 2 2" xfId="3780" xr:uid="{00000000-0005-0000-0000-000037110000}"/>
    <cellStyle name="Normal 11 4 7 2 2 2" xfId="6697" xr:uid="{00000000-0005-0000-0000-000038110000}"/>
    <cellStyle name="Normal 11 4 7 2 3" xfId="6698" xr:uid="{00000000-0005-0000-0000-000039110000}"/>
    <cellStyle name="Normal 11 4 7 3" xfId="3781" xr:uid="{00000000-0005-0000-0000-00003A110000}"/>
    <cellStyle name="Normal 11 4 7 3 2" xfId="6699" xr:uid="{00000000-0005-0000-0000-00003B110000}"/>
    <cellStyle name="Normal 11 4 7 4" xfId="6700" xr:uid="{00000000-0005-0000-0000-00003C110000}"/>
    <cellStyle name="Normal 11 4 8" xfId="1975" xr:uid="{00000000-0005-0000-0000-00003D110000}"/>
    <cellStyle name="Normal 11 4 8 2" xfId="3782" xr:uid="{00000000-0005-0000-0000-00003E110000}"/>
    <cellStyle name="Normal 11 4 8 2 2" xfId="6701" xr:uid="{00000000-0005-0000-0000-00003F110000}"/>
    <cellStyle name="Normal 11 4 8 3" xfId="6702" xr:uid="{00000000-0005-0000-0000-000040110000}"/>
    <cellStyle name="Normal 11 4 9" xfId="3783" xr:uid="{00000000-0005-0000-0000-000041110000}"/>
    <cellStyle name="Normal 11 4 9 2" xfId="6703" xr:uid="{00000000-0005-0000-0000-000042110000}"/>
    <cellStyle name="Normal 11 5" xfId="693" xr:uid="{00000000-0005-0000-0000-000043110000}"/>
    <cellStyle name="Normal 11 5 10" xfId="6704" xr:uid="{00000000-0005-0000-0000-000044110000}"/>
    <cellStyle name="Normal 11 5 2" xfId="694" xr:uid="{00000000-0005-0000-0000-000045110000}"/>
    <cellStyle name="Normal 11 5 2 2" xfId="894" xr:uid="{00000000-0005-0000-0000-000046110000}"/>
    <cellStyle name="Normal 11 5 2 2 2" xfId="1153" xr:uid="{00000000-0005-0000-0000-000047110000}"/>
    <cellStyle name="Normal 11 5 2 2 2 2" xfId="1652" xr:uid="{00000000-0005-0000-0000-000048110000}"/>
    <cellStyle name="Normal 11 5 2 2 2 2 2" xfId="2767" xr:uid="{00000000-0005-0000-0000-000049110000}"/>
    <cellStyle name="Normal 11 5 2 2 2 2 2 2" xfId="3784" xr:uid="{00000000-0005-0000-0000-00004A110000}"/>
    <cellStyle name="Normal 11 5 2 2 2 2 2 2 2" xfId="6705" xr:uid="{00000000-0005-0000-0000-00004B110000}"/>
    <cellStyle name="Normal 11 5 2 2 2 2 2 3" xfId="6706" xr:uid="{00000000-0005-0000-0000-00004C110000}"/>
    <cellStyle name="Normal 11 5 2 2 2 2 3" xfId="3785" xr:uid="{00000000-0005-0000-0000-00004D110000}"/>
    <cellStyle name="Normal 11 5 2 2 2 2 3 2" xfId="6707" xr:uid="{00000000-0005-0000-0000-00004E110000}"/>
    <cellStyle name="Normal 11 5 2 2 2 2 4" xfId="6708" xr:uid="{00000000-0005-0000-0000-00004F110000}"/>
    <cellStyle name="Normal 11 5 2 2 2 3" xfId="2340" xr:uid="{00000000-0005-0000-0000-000050110000}"/>
    <cellStyle name="Normal 11 5 2 2 2 3 2" xfId="3786" xr:uid="{00000000-0005-0000-0000-000051110000}"/>
    <cellStyle name="Normal 11 5 2 2 2 3 2 2" xfId="6709" xr:uid="{00000000-0005-0000-0000-000052110000}"/>
    <cellStyle name="Normal 11 5 2 2 2 3 3" xfId="6710" xr:uid="{00000000-0005-0000-0000-000053110000}"/>
    <cellStyle name="Normal 11 5 2 2 2 4" xfId="3787" xr:uid="{00000000-0005-0000-0000-000054110000}"/>
    <cellStyle name="Normal 11 5 2 2 2 4 2" xfId="6711" xr:uid="{00000000-0005-0000-0000-000055110000}"/>
    <cellStyle name="Normal 11 5 2 2 2 5" xfId="6712" xr:uid="{00000000-0005-0000-0000-000056110000}"/>
    <cellStyle name="Normal 11 5 2 2 3" xfId="1438" xr:uid="{00000000-0005-0000-0000-000057110000}"/>
    <cellStyle name="Normal 11 5 2 2 3 2" xfId="2553" xr:uid="{00000000-0005-0000-0000-000058110000}"/>
    <cellStyle name="Normal 11 5 2 2 3 2 2" xfId="3788" xr:uid="{00000000-0005-0000-0000-000059110000}"/>
    <cellStyle name="Normal 11 5 2 2 3 2 2 2" xfId="6713" xr:uid="{00000000-0005-0000-0000-00005A110000}"/>
    <cellStyle name="Normal 11 5 2 2 3 2 3" xfId="6714" xr:uid="{00000000-0005-0000-0000-00005B110000}"/>
    <cellStyle name="Normal 11 5 2 2 3 3" xfId="3789" xr:uid="{00000000-0005-0000-0000-00005C110000}"/>
    <cellStyle name="Normal 11 5 2 2 3 3 2" xfId="6715" xr:uid="{00000000-0005-0000-0000-00005D110000}"/>
    <cellStyle name="Normal 11 5 2 2 3 4" xfId="6716" xr:uid="{00000000-0005-0000-0000-00005E110000}"/>
    <cellStyle name="Normal 11 5 2 2 4" xfId="2126" xr:uid="{00000000-0005-0000-0000-00005F110000}"/>
    <cellStyle name="Normal 11 5 2 2 4 2" xfId="3790" xr:uid="{00000000-0005-0000-0000-000060110000}"/>
    <cellStyle name="Normal 11 5 2 2 4 2 2" xfId="6717" xr:uid="{00000000-0005-0000-0000-000061110000}"/>
    <cellStyle name="Normal 11 5 2 2 4 3" xfId="6718" xr:uid="{00000000-0005-0000-0000-000062110000}"/>
    <cellStyle name="Normal 11 5 2 2 5" xfId="3791" xr:uid="{00000000-0005-0000-0000-000063110000}"/>
    <cellStyle name="Normal 11 5 2 2 5 2" xfId="6719" xr:uid="{00000000-0005-0000-0000-000064110000}"/>
    <cellStyle name="Normal 11 5 2 2 6" xfId="3792" xr:uid="{00000000-0005-0000-0000-000065110000}"/>
    <cellStyle name="Normal 11 5 2 2 6 2" xfId="6720" xr:uid="{00000000-0005-0000-0000-000066110000}"/>
    <cellStyle name="Normal 11 5 2 2 7" xfId="6721" xr:uid="{00000000-0005-0000-0000-000067110000}"/>
    <cellStyle name="Normal 11 5 2 3" xfId="1047" xr:uid="{00000000-0005-0000-0000-000068110000}"/>
    <cellStyle name="Normal 11 5 2 3 2" xfId="1546" xr:uid="{00000000-0005-0000-0000-000069110000}"/>
    <cellStyle name="Normal 11 5 2 3 2 2" xfId="2661" xr:uid="{00000000-0005-0000-0000-00006A110000}"/>
    <cellStyle name="Normal 11 5 2 3 2 2 2" xfId="3793" xr:uid="{00000000-0005-0000-0000-00006B110000}"/>
    <cellStyle name="Normal 11 5 2 3 2 2 2 2" xfId="6722" xr:uid="{00000000-0005-0000-0000-00006C110000}"/>
    <cellStyle name="Normal 11 5 2 3 2 2 3" xfId="6723" xr:uid="{00000000-0005-0000-0000-00006D110000}"/>
    <cellStyle name="Normal 11 5 2 3 2 3" xfId="3794" xr:uid="{00000000-0005-0000-0000-00006E110000}"/>
    <cellStyle name="Normal 11 5 2 3 2 3 2" xfId="6724" xr:uid="{00000000-0005-0000-0000-00006F110000}"/>
    <cellStyle name="Normal 11 5 2 3 2 4" xfId="6725" xr:uid="{00000000-0005-0000-0000-000070110000}"/>
    <cellStyle name="Normal 11 5 2 3 3" xfId="2234" xr:uid="{00000000-0005-0000-0000-000071110000}"/>
    <cellStyle name="Normal 11 5 2 3 3 2" xfId="3795" xr:uid="{00000000-0005-0000-0000-000072110000}"/>
    <cellStyle name="Normal 11 5 2 3 3 2 2" xfId="6726" xr:uid="{00000000-0005-0000-0000-000073110000}"/>
    <cellStyle name="Normal 11 5 2 3 3 3" xfId="6727" xr:uid="{00000000-0005-0000-0000-000074110000}"/>
    <cellStyle name="Normal 11 5 2 3 4" xfId="3796" xr:uid="{00000000-0005-0000-0000-000075110000}"/>
    <cellStyle name="Normal 11 5 2 3 4 2" xfId="6728" xr:uid="{00000000-0005-0000-0000-000076110000}"/>
    <cellStyle name="Normal 11 5 2 3 5" xfId="6729" xr:uid="{00000000-0005-0000-0000-000077110000}"/>
    <cellStyle name="Normal 11 5 2 4" xfId="1332" xr:uid="{00000000-0005-0000-0000-000078110000}"/>
    <cellStyle name="Normal 11 5 2 4 2" xfId="2447" xr:uid="{00000000-0005-0000-0000-000079110000}"/>
    <cellStyle name="Normal 11 5 2 4 2 2" xfId="3797" xr:uid="{00000000-0005-0000-0000-00007A110000}"/>
    <cellStyle name="Normal 11 5 2 4 2 2 2" xfId="6730" xr:uid="{00000000-0005-0000-0000-00007B110000}"/>
    <cellStyle name="Normal 11 5 2 4 2 3" xfId="6731" xr:uid="{00000000-0005-0000-0000-00007C110000}"/>
    <cellStyle name="Normal 11 5 2 4 3" xfId="3798" xr:uid="{00000000-0005-0000-0000-00007D110000}"/>
    <cellStyle name="Normal 11 5 2 4 3 2" xfId="6732" xr:uid="{00000000-0005-0000-0000-00007E110000}"/>
    <cellStyle name="Normal 11 5 2 4 4" xfId="6733" xr:uid="{00000000-0005-0000-0000-00007F110000}"/>
    <cellStyle name="Normal 11 5 2 5" xfId="1841" xr:uid="{00000000-0005-0000-0000-000080110000}"/>
    <cellStyle name="Normal 11 5 2 5 2" xfId="2867" xr:uid="{00000000-0005-0000-0000-000081110000}"/>
    <cellStyle name="Normal 11 5 2 5 2 2" xfId="3799" xr:uid="{00000000-0005-0000-0000-000082110000}"/>
    <cellStyle name="Normal 11 5 2 5 2 2 2" xfId="6734" xr:uid="{00000000-0005-0000-0000-000083110000}"/>
    <cellStyle name="Normal 11 5 2 5 2 3" xfId="6735" xr:uid="{00000000-0005-0000-0000-000084110000}"/>
    <cellStyle name="Normal 11 5 2 5 3" xfId="3800" xr:uid="{00000000-0005-0000-0000-000085110000}"/>
    <cellStyle name="Normal 11 5 2 5 3 2" xfId="6736" xr:uid="{00000000-0005-0000-0000-000086110000}"/>
    <cellStyle name="Normal 11 5 2 5 4" xfId="6737" xr:uid="{00000000-0005-0000-0000-000087110000}"/>
    <cellStyle name="Normal 11 5 2 6" xfId="2020" xr:uid="{00000000-0005-0000-0000-000088110000}"/>
    <cellStyle name="Normal 11 5 2 6 2" xfId="3801" xr:uid="{00000000-0005-0000-0000-000089110000}"/>
    <cellStyle name="Normal 11 5 2 6 2 2" xfId="6738" xr:uid="{00000000-0005-0000-0000-00008A110000}"/>
    <cellStyle name="Normal 11 5 2 6 3" xfId="6739" xr:uid="{00000000-0005-0000-0000-00008B110000}"/>
    <cellStyle name="Normal 11 5 2 7" xfId="3802" xr:uid="{00000000-0005-0000-0000-00008C110000}"/>
    <cellStyle name="Normal 11 5 2 7 2" xfId="6740" xr:uid="{00000000-0005-0000-0000-00008D110000}"/>
    <cellStyle name="Normal 11 5 2 8" xfId="3803" xr:uid="{00000000-0005-0000-0000-00008E110000}"/>
    <cellStyle name="Normal 11 5 2 8 2" xfId="6741" xr:uid="{00000000-0005-0000-0000-00008F110000}"/>
    <cellStyle name="Normal 11 5 2 9" xfId="6742" xr:uid="{00000000-0005-0000-0000-000090110000}"/>
    <cellStyle name="Normal 11 5 3" xfId="893" xr:uid="{00000000-0005-0000-0000-000091110000}"/>
    <cellStyle name="Normal 11 5 3 2" xfId="1152" xr:uid="{00000000-0005-0000-0000-000092110000}"/>
    <cellStyle name="Normal 11 5 3 2 2" xfId="1651" xr:uid="{00000000-0005-0000-0000-000093110000}"/>
    <cellStyle name="Normal 11 5 3 2 2 2" xfId="2766" xr:uid="{00000000-0005-0000-0000-000094110000}"/>
    <cellStyle name="Normal 11 5 3 2 2 2 2" xfId="3804" xr:uid="{00000000-0005-0000-0000-000095110000}"/>
    <cellStyle name="Normal 11 5 3 2 2 2 2 2" xfId="6743" xr:uid="{00000000-0005-0000-0000-000096110000}"/>
    <cellStyle name="Normal 11 5 3 2 2 2 3" xfId="6744" xr:uid="{00000000-0005-0000-0000-000097110000}"/>
    <cellStyle name="Normal 11 5 3 2 2 3" xfId="3805" xr:uid="{00000000-0005-0000-0000-000098110000}"/>
    <cellStyle name="Normal 11 5 3 2 2 3 2" xfId="6745" xr:uid="{00000000-0005-0000-0000-000099110000}"/>
    <cellStyle name="Normal 11 5 3 2 2 4" xfId="6746" xr:uid="{00000000-0005-0000-0000-00009A110000}"/>
    <cellStyle name="Normal 11 5 3 2 3" xfId="2339" xr:uid="{00000000-0005-0000-0000-00009B110000}"/>
    <cellStyle name="Normal 11 5 3 2 3 2" xfId="3806" xr:uid="{00000000-0005-0000-0000-00009C110000}"/>
    <cellStyle name="Normal 11 5 3 2 3 2 2" xfId="6747" xr:uid="{00000000-0005-0000-0000-00009D110000}"/>
    <cellStyle name="Normal 11 5 3 2 3 3" xfId="6748" xr:uid="{00000000-0005-0000-0000-00009E110000}"/>
    <cellStyle name="Normal 11 5 3 2 4" xfId="3807" xr:uid="{00000000-0005-0000-0000-00009F110000}"/>
    <cellStyle name="Normal 11 5 3 2 4 2" xfId="6749" xr:uid="{00000000-0005-0000-0000-0000A0110000}"/>
    <cellStyle name="Normal 11 5 3 2 5" xfId="6750" xr:uid="{00000000-0005-0000-0000-0000A1110000}"/>
    <cellStyle name="Normal 11 5 3 3" xfId="1437" xr:uid="{00000000-0005-0000-0000-0000A2110000}"/>
    <cellStyle name="Normal 11 5 3 3 2" xfId="2552" xr:uid="{00000000-0005-0000-0000-0000A3110000}"/>
    <cellStyle name="Normal 11 5 3 3 2 2" xfId="3808" xr:uid="{00000000-0005-0000-0000-0000A4110000}"/>
    <cellStyle name="Normal 11 5 3 3 2 2 2" xfId="6751" xr:uid="{00000000-0005-0000-0000-0000A5110000}"/>
    <cellStyle name="Normal 11 5 3 3 2 3" xfId="6752" xr:uid="{00000000-0005-0000-0000-0000A6110000}"/>
    <cellStyle name="Normal 11 5 3 3 3" xfId="3809" xr:uid="{00000000-0005-0000-0000-0000A7110000}"/>
    <cellStyle name="Normal 11 5 3 3 3 2" xfId="6753" xr:uid="{00000000-0005-0000-0000-0000A8110000}"/>
    <cellStyle name="Normal 11 5 3 3 4" xfId="6754" xr:uid="{00000000-0005-0000-0000-0000A9110000}"/>
    <cellStyle name="Normal 11 5 3 4" xfId="2125" xr:uid="{00000000-0005-0000-0000-0000AA110000}"/>
    <cellStyle name="Normal 11 5 3 4 2" xfId="3810" xr:uid="{00000000-0005-0000-0000-0000AB110000}"/>
    <cellStyle name="Normal 11 5 3 4 2 2" xfId="6755" xr:uid="{00000000-0005-0000-0000-0000AC110000}"/>
    <cellStyle name="Normal 11 5 3 4 3" xfId="6756" xr:uid="{00000000-0005-0000-0000-0000AD110000}"/>
    <cellStyle name="Normal 11 5 3 5" xfId="3811" xr:uid="{00000000-0005-0000-0000-0000AE110000}"/>
    <cellStyle name="Normal 11 5 3 5 2" xfId="6757" xr:uid="{00000000-0005-0000-0000-0000AF110000}"/>
    <cellStyle name="Normal 11 5 3 6" xfId="3812" xr:uid="{00000000-0005-0000-0000-0000B0110000}"/>
    <cellStyle name="Normal 11 5 3 6 2" xfId="6758" xr:uid="{00000000-0005-0000-0000-0000B1110000}"/>
    <cellStyle name="Normal 11 5 3 7" xfId="6759" xr:uid="{00000000-0005-0000-0000-0000B2110000}"/>
    <cellStyle name="Normal 11 5 4" xfId="1046" xr:uid="{00000000-0005-0000-0000-0000B3110000}"/>
    <cellStyle name="Normal 11 5 4 2" xfId="1545" xr:uid="{00000000-0005-0000-0000-0000B4110000}"/>
    <cellStyle name="Normal 11 5 4 2 2" xfId="2660" xr:uid="{00000000-0005-0000-0000-0000B5110000}"/>
    <cellStyle name="Normal 11 5 4 2 2 2" xfId="3813" xr:uid="{00000000-0005-0000-0000-0000B6110000}"/>
    <cellStyle name="Normal 11 5 4 2 2 2 2" xfId="6760" xr:uid="{00000000-0005-0000-0000-0000B7110000}"/>
    <cellStyle name="Normal 11 5 4 2 2 3" xfId="6761" xr:uid="{00000000-0005-0000-0000-0000B8110000}"/>
    <cellStyle name="Normal 11 5 4 2 3" xfId="3814" xr:uid="{00000000-0005-0000-0000-0000B9110000}"/>
    <cellStyle name="Normal 11 5 4 2 3 2" xfId="6762" xr:uid="{00000000-0005-0000-0000-0000BA110000}"/>
    <cellStyle name="Normal 11 5 4 2 4" xfId="6763" xr:uid="{00000000-0005-0000-0000-0000BB110000}"/>
    <cellStyle name="Normal 11 5 4 3" xfId="2233" xr:uid="{00000000-0005-0000-0000-0000BC110000}"/>
    <cellStyle name="Normal 11 5 4 3 2" xfId="3815" xr:uid="{00000000-0005-0000-0000-0000BD110000}"/>
    <cellStyle name="Normal 11 5 4 3 2 2" xfId="6764" xr:uid="{00000000-0005-0000-0000-0000BE110000}"/>
    <cellStyle name="Normal 11 5 4 3 3" xfId="6765" xr:uid="{00000000-0005-0000-0000-0000BF110000}"/>
    <cellStyle name="Normal 11 5 4 4" xfId="3816" xr:uid="{00000000-0005-0000-0000-0000C0110000}"/>
    <cellStyle name="Normal 11 5 4 4 2" xfId="6766" xr:uid="{00000000-0005-0000-0000-0000C1110000}"/>
    <cellStyle name="Normal 11 5 4 5" xfId="6767" xr:uid="{00000000-0005-0000-0000-0000C2110000}"/>
    <cellStyle name="Normal 11 5 5" xfId="1331" xr:uid="{00000000-0005-0000-0000-0000C3110000}"/>
    <cellStyle name="Normal 11 5 5 2" xfId="2446" xr:uid="{00000000-0005-0000-0000-0000C4110000}"/>
    <cellStyle name="Normal 11 5 5 2 2" xfId="3817" xr:uid="{00000000-0005-0000-0000-0000C5110000}"/>
    <cellStyle name="Normal 11 5 5 2 2 2" xfId="6768" xr:uid="{00000000-0005-0000-0000-0000C6110000}"/>
    <cellStyle name="Normal 11 5 5 2 3" xfId="6769" xr:uid="{00000000-0005-0000-0000-0000C7110000}"/>
    <cellStyle name="Normal 11 5 5 3" xfId="3818" xr:uid="{00000000-0005-0000-0000-0000C8110000}"/>
    <cellStyle name="Normal 11 5 5 3 2" xfId="6770" xr:uid="{00000000-0005-0000-0000-0000C9110000}"/>
    <cellStyle name="Normal 11 5 5 4" xfId="6771" xr:uid="{00000000-0005-0000-0000-0000CA110000}"/>
    <cellStyle name="Normal 11 5 6" xfId="1801" xr:uid="{00000000-0005-0000-0000-0000CB110000}"/>
    <cellStyle name="Normal 11 5 6 2" xfId="2827" xr:uid="{00000000-0005-0000-0000-0000CC110000}"/>
    <cellStyle name="Normal 11 5 6 2 2" xfId="3819" xr:uid="{00000000-0005-0000-0000-0000CD110000}"/>
    <cellStyle name="Normal 11 5 6 2 2 2" xfId="6772" xr:uid="{00000000-0005-0000-0000-0000CE110000}"/>
    <cellStyle name="Normal 11 5 6 2 3" xfId="6773" xr:uid="{00000000-0005-0000-0000-0000CF110000}"/>
    <cellStyle name="Normal 11 5 6 3" xfId="3820" xr:uid="{00000000-0005-0000-0000-0000D0110000}"/>
    <cellStyle name="Normal 11 5 6 3 2" xfId="6774" xr:uid="{00000000-0005-0000-0000-0000D1110000}"/>
    <cellStyle name="Normal 11 5 6 4" xfId="6775" xr:uid="{00000000-0005-0000-0000-0000D2110000}"/>
    <cellStyle name="Normal 11 5 7" xfId="2019" xr:uid="{00000000-0005-0000-0000-0000D3110000}"/>
    <cellStyle name="Normal 11 5 7 2" xfId="3821" xr:uid="{00000000-0005-0000-0000-0000D4110000}"/>
    <cellStyle name="Normal 11 5 7 2 2" xfId="6776" xr:uid="{00000000-0005-0000-0000-0000D5110000}"/>
    <cellStyle name="Normal 11 5 7 3" xfId="6777" xr:uid="{00000000-0005-0000-0000-0000D6110000}"/>
    <cellStyle name="Normal 11 5 8" xfId="3822" xr:uid="{00000000-0005-0000-0000-0000D7110000}"/>
    <cellStyle name="Normal 11 5 8 2" xfId="6778" xr:uid="{00000000-0005-0000-0000-0000D8110000}"/>
    <cellStyle name="Normal 11 5 9" xfId="3823" xr:uid="{00000000-0005-0000-0000-0000D9110000}"/>
    <cellStyle name="Normal 11 5 9 2" xfId="6779" xr:uid="{00000000-0005-0000-0000-0000DA110000}"/>
    <cellStyle name="Normal 11 6" xfId="695" xr:uid="{00000000-0005-0000-0000-0000DB110000}"/>
    <cellStyle name="Normal 11 6 2" xfId="895" xr:uid="{00000000-0005-0000-0000-0000DC110000}"/>
    <cellStyle name="Normal 11 6 2 2" xfId="1154" xr:uid="{00000000-0005-0000-0000-0000DD110000}"/>
    <cellStyle name="Normal 11 6 2 2 2" xfId="1653" xr:uid="{00000000-0005-0000-0000-0000DE110000}"/>
    <cellStyle name="Normal 11 6 2 2 2 2" xfId="2768" xr:uid="{00000000-0005-0000-0000-0000DF110000}"/>
    <cellStyle name="Normal 11 6 2 2 2 2 2" xfId="3824" xr:uid="{00000000-0005-0000-0000-0000E0110000}"/>
    <cellStyle name="Normal 11 6 2 2 2 2 2 2" xfId="6780" xr:uid="{00000000-0005-0000-0000-0000E1110000}"/>
    <cellStyle name="Normal 11 6 2 2 2 2 3" xfId="6781" xr:uid="{00000000-0005-0000-0000-0000E2110000}"/>
    <cellStyle name="Normal 11 6 2 2 2 3" xfId="3825" xr:uid="{00000000-0005-0000-0000-0000E3110000}"/>
    <cellStyle name="Normal 11 6 2 2 2 3 2" xfId="6782" xr:uid="{00000000-0005-0000-0000-0000E4110000}"/>
    <cellStyle name="Normal 11 6 2 2 2 4" xfId="6783" xr:uid="{00000000-0005-0000-0000-0000E5110000}"/>
    <cellStyle name="Normal 11 6 2 2 3" xfId="2341" xr:uid="{00000000-0005-0000-0000-0000E6110000}"/>
    <cellStyle name="Normal 11 6 2 2 3 2" xfId="3826" xr:uid="{00000000-0005-0000-0000-0000E7110000}"/>
    <cellStyle name="Normal 11 6 2 2 3 2 2" xfId="6784" xr:uid="{00000000-0005-0000-0000-0000E8110000}"/>
    <cellStyle name="Normal 11 6 2 2 3 3" xfId="6785" xr:uid="{00000000-0005-0000-0000-0000E9110000}"/>
    <cellStyle name="Normal 11 6 2 2 4" xfId="3827" xr:uid="{00000000-0005-0000-0000-0000EA110000}"/>
    <cellStyle name="Normal 11 6 2 2 4 2" xfId="6786" xr:uid="{00000000-0005-0000-0000-0000EB110000}"/>
    <cellStyle name="Normal 11 6 2 2 5" xfId="6787" xr:uid="{00000000-0005-0000-0000-0000EC110000}"/>
    <cellStyle name="Normal 11 6 2 3" xfId="1439" xr:uid="{00000000-0005-0000-0000-0000ED110000}"/>
    <cellStyle name="Normal 11 6 2 3 2" xfId="2554" xr:uid="{00000000-0005-0000-0000-0000EE110000}"/>
    <cellStyle name="Normal 11 6 2 3 2 2" xfId="3828" xr:uid="{00000000-0005-0000-0000-0000EF110000}"/>
    <cellStyle name="Normal 11 6 2 3 2 2 2" xfId="6788" xr:uid="{00000000-0005-0000-0000-0000F0110000}"/>
    <cellStyle name="Normal 11 6 2 3 2 3" xfId="6789" xr:uid="{00000000-0005-0000-0000-0000F1110000}"/>
    <cellStyle name="Normal 11 6 2 3 3" xfId="3829" xr:uid="{00000000-0005-0000-0000-0000F2110000}"/>
    <cellStyle name="Normal 11 6 2 3 3 2" xfId="6790" xr:uid="{00000000-0005-0000-0000-0000F3110000}"/>
    <cellStyle name="Normal 11 6 2 3 4" xfId="6791" xr:uid="{00000000-0005-0000-0000-0000F4110000}"/>
    <cellStyle name="Normal 11 6 2 4" xfId="2127" xr:uid="{00000000-0005-0000-0000-0000F5110000}"/>
    <cellStyle name="Normal 11 6 2 4 2" xfId="3830" xr:uid="{00000000-0005-0000-0000-0000F6110000}"/>
    <cellStyle name="Normal 11 6 2 4 2 2" xfId="6792" xr:uid="{00000000-0005-0000-0000-0000F7110000}"/>
    <cellStyle name="Normal 11 6 2 4 3" xfId="6793" xr:uid="{00000000-0005-0000-0000-0000F8110000}"/>
    <cellStyle name="Normal 11 6 2 5" xfId="3831" xr:uid="{00000000-0005-0000-0000-0000F9110000}"/>
    <cellStyle name="Normal 11 6 2 5 2" xfId="6794" xr:uid="{00000000-0005-0000-0000-0000FA110000}"/>
    <cellStyle name="Normal 11 6 2 6" xfId="3832" xr:uid="{00000000-0005-0000-0000-0000FB110000}"/>
    <cellStyle name="Normal 11 6 2 6 2" xfId="6795" xr:uid="{00000000-0005-0000-0000-0000FC110000}"/>
    <cellStyle name="Normal 11 6 2 7" xfId="6796" xr:uid="{00000000-0005-0000-0000-0000FD110000}"/>
    <cellStyle name="Normal 11 6 3" xfId="1048" xr:uid="{00000000-0005-0000-0000-0000FE110000}"/>
    <cellStyle name="Normal 11 6 3 2" xfId="1547" xr:uid="{00000000-0005-0000-0000-0000FF110000}"/>
    <cellStyle name="Normal 11 6 3 2 2" xfId="2662" xr:uid="{00000000-0005-0000-0000-000000120000}"/>
    <cellStyle name="Normal 11 6 3 2 2 2" xfId="3833" xr:uid="{00000000-0005-0000-0000-000001120000}"/>
    <cellStyle name="Normal 11 6 3 2 2 2 2" xfId="6797" xr:uid="{00000000-0005-0000-0000-000002120000}"/>
    <cellStyle name="Normal 11 6 3 2 2 3" xfId="6798" xr:uid="{00000000-0005-0000-0000-000003120000}"/>
    <cellStyle name="Normal 11 6 3 2 3" xfId="3834" xr:uid="{00000000-0005-0000-0000-000004120000}"/>
    <cellStyle name="Normal 11 6 3 2 3 2" xfId="6799" xr:uid="{00000000-0005-0000-0000-000005120000}"/>
    <cellStyle name="Normal 11 6 3 2 4" xfId="6800" xr:uid="{00000000-0005-0000-0000-000006120000}"/>
    <cellStyle name="Normal 11 6 3 3" xfId="2235" xr:uid="{00000000-0005-0000-0000-000007120000}"/>
    <cellStyle name="Normal 11 6 3 3 2" xfId="3835" xr:uid="{00000000-0005-0000-0000-000008120000}"/>
    <cellStyle name="Normal 11 6 3 3 2 2" xfId="6801" xr:uid="{00000000-0005-0000-0000-000009120000}"/>
    <cellStyle name="Normal 11 6 3 3 3" xfId="6802" xr:uid="{00000000-0005-0000-0000-00000A120000}"/>
    <cellStyle name="Normal 11 6 3 4" xfId="3836" xr:uid="{00000000-0005-0000-0000-00000B120000}"/>
    <cellStyle name="Normal 11 6 3 4 2" xfId="6803" xr:uid="{00000000-0005-0000-0000-00000C120000}"/>
    <cellStyle name="Normal 11 6 3 5" xfId="6804" xr:uid="{00000000-0005-0000-0000-00000D120000}"/>
    <cellStyle name="Normal 11 6 4" xfId="1333" xr:uid="{00000000-0005-0000-0000-00000E120000}"/>
    <cellStyle name="Normal 11 6 4 2" xfId="2448" xr:uid="{00000000-0005-0000-0000-00000F120000}"/>
    <cellStyle name="Normal 11 6 4 2 2" xfId="3837" xr:uid="{00000000-0005-0000-0000-000010120000}"/>
    <cellStyle name="Normal 11 6 4 2 2 2" xfId="6805" xr:uid="{00000000-0005-0000-0000-000011120000}"/>
    <cellStyle name="Normal 11 6 4 2 3" xfId="6806" xr:uid="{00000000-0005-0000-0000-000012120000}"/>
    <cellStyle name="Normal 11 6 4 3" xfId="3838" xr:uid="{00000000-0005-0000-0000-000013120000}"/>
    <cellStyle name="Normal 11 6 4 3 2" xfId="6807" xr:uid="{00000000-0005-0000-0000-000014120000}"/>
    <cellStyle name="Normal 11 6 4 4" xfId="6808" xr:uid="{00000000-0005-0000-0000-000015120000}"/>
    <cellStyle name="Normal 11 6 5" xfId="1821" xr:uid="{00000000-0005-0000-0000-000016120000}"/>
    <cellStyle name="Normal 11 6 5 2" xfId="2847" xr:uid="{00000000-0005-0000-0000-000017120000}"/>
    <cellStyle name="Normal 11 6 5 2 2" xfId="3839" xr:uid="{00000000-0005-0000-0000-000018120000}"/>
    <cellStyle name="Normal 11 6 5 2 2 2" xfId="6809" xr:uid="{00000000-0005-0000-0000-000019120000}"/>
    <cellStyle name="Normal 11 6 5 2 3" xfId="6810" xr:uid="{00000000-0005-0000-0000-00001A120000}"/>
    <cellStyle name="Normal 11 6 5 3" xfId="3840" xr:uid="{00000000-0005-0000-0000-00001B120000}"/>
    <cellStyle name="Normal 11 6 5 3 2" xfId="6811" xr:uid="{00000000-0005-0000-0000-00001C120000}"/>
    <cellStyle name="Normal 11 6 5 4" xfId="6812" xr:uid="{00000000-0005-0000-0000-00001D120000}"/>
    <cellStyle name="Normal 11 6 6" xfId="2021" xr:uid="{00000000-0005-0000-0000-00001E120000}"/>
    <cellStyle name="Normal 11 6 6 2" xfId="3841" xr:uid="{00000000-0005-0000-0000-00001F120000}"/>
    <cellStyle name="Normal 11 6 6 2 2" xfId="6813" xr:uid="{00000000-0005-0000-0000-000020120000}"/>
    <cellStyle name="Normal 11 6 6 3" xfId="6814" xr:uid="{00000000-0005-0000-0000-000021120000}"/>
    <cellStyle name="Normal 11 6 7" xfId="3842" xr:uid="{00000000-0005-0000-0000-000022120000}"/>
    <cellStyle name="Normal 11 6 7 2" xfId="6815" xr:uid="{00000000-0005-0000-0000-000023120000}"/>
    <cellStyle name="Normal 11 6 8" xfId="3843" xr:uid="{00000000-0005-0000-0000-000024120000}"/>
    <cellStyle name="Normal 11 6 8 2" xfId="6816" xr:uid="{00000000-0005-0000-0000-000025120000}"/>
    <cellStyle name="Normal 11 6 9" xfId="6817" xr:uid="{00000000-0005-0000-0000-000026120000}"/>
    <cellStyle name="Normal 11 7" xfId="696" xr:uid="{00000000-0005-0000-0000-000027120000}"/>
    <cellStyle name="Normal 11 7 2" xfId="896" xr:uid="{00000000-0005-0000-0000-000028120000}"/>
    <cellStyle name="Normal 11 7 2 2" xfId="1155" xr:uid="{00000000-0005-0000-0000-000029120000}"/>
    <cellStyle name="Normal 11 7 2 2 2" xfId="1654" xr:uid="{00000000-0005-0000-0000-00002A120000}"/>
    <cellStyle name="Normal 11 7 2 2 2 2" xfId="2769" xr:uid="{00000000-0005-0000-0000-00002B120000}"/>
    <cellStyle name="Normal 11 7 2 2 2 2 2" xfId="3844" xr:uid="{00000000-0005-0000-0000-00002C120000}"/>
    <cellStyle name="Normal 11 7 2 2 2 2 2 2" xfId="6818" xr:uid="{00000000-0005-0000-0000-00002D120000}"/>
    <cellStyle name="Normal 11 7 2 2 2 2 3" xfId="6819" xr:uid="{00000000-0005-0000-0000-00002E120000}"/>
    <cellStyle name="Normal 11 7 2 2 2 3" xfId="3845" xr:uid="{00000000-0005-0000-0000-00002F120000}"/>
    <cellStyle name="Normal 11 7 2 2 2 3 2" xfId="6820" xr:uid="{00000000-0005-0000-0000-000030120000}"/>
    <cellStyle name="Normal 11 7 2 2 2 4" xfId="6821" xr:uid="{00000000-0005-0000-0000-000031120000}"/>
    <cellStyle name="Normal 11 7 2 2 3" xfId="2342" xr:uid="{00000000-0005-0000-0000-000032120000}"/>
    <cellStyle name="Normal 11 7 2 2 3 2" xfId="3846" xr:uid="{00000000-0005-0000-0000-000033120000}"/>
    <cellStyle name="Normal 11 7 2 2 3 2 2" xfId="6822" xr:uid="{00000000-0005-0000-0000-000034120000}"/>
    <cellStyle name="Normal 11 7 2 2 3 3" xfId="6823" xr:uid="{00000000-0005-0000-0000-000035120000}"/>
    <cellStyle name="Normal 11 7 2 2 4" xfId="3847" xr:uid="{00000000-0005-0000-0000-000036120000}"/>
    <cellStyle name="Normal 11 7 2 2 4 2" xfId="6824" xr:uid="{00000000-0005-0000-0000-000037120000}"/>
    <cellStyle name="Normal 11 7 2 2 5" xfId="6825" xr:uid="{00000000-0005-0000-0000-000038120000}"/>
    <cellStyle name="Normal 11 7 2 3" xfId="1440" xr:uid="{00000000-0005-0000-0000-000039120000}"/>
    <cellStyle name="Normal 11 7 2 3 2" xfId="2555" xr:uid="{00000000-0005-0000-0000-00003A120000}"/>
    <cellStyle name="Normal 11 7 2 3 2 2" xfId="3848" xr:uid="{00000000-0005-0000-0000-00003B120000}"/>
    <cellStyle name="Normal 11 7 2 3 2 2 2" xfId="6826" xr:uid="{00000000-0005-0000-0000-00003C120000}"/>
    <cellStyle name="Normal 11 7 2 3 2 3" xfId="6827" xr:uid="{00000000-0005-0000-0000-00003D120000}"/>
    <cellStyle name="Normal 11 7 2 3 3" xfId="3849" xr:uid="{00000000-0005-0000-0000-00003E120000}"/>
    <cellStyle name="Normal 11 7 2 3 3 2" xfId="6828" xr:uid="{00000000-0005-0000-0000-00003F120000}"/>
    <cellStyle name="Normal 11 7 2 3 4" xfId="6829" xr:uid="{00000000-0005-0000-0000-000040120000}"/>
    <cellStyle name="Normal 11 7 2 4" xfId="2128" xr:uid="{00000000-0005-0000-0000-000041120000}"/>
    <cellStyle name="Normal 11 7 2 4 2" xfId="3850" xr:uid="{00000000-0005-0000-0000-000042120000}"/>
    <cellStyle name="Normal 11 7 2 4 2 2" xfId="6830" xr:uid="{00000000-0005-0000-0000-000043120000}"/>
    <cellStyle name="Normal 11 7 2 4 3" xfId="6831" xr:uid="{00000000-0005-0000-0000-000044120000}"/>
    <cellStyle name="Normal 11 7 2 5" xfId="3851" xr:uid="{00000000-0005-0000-0000-000045120000}"/>
    <cellStyle name="Normal 11 7 2 5 2" xfId="6832" xr:uid="{00000000-0005-0000-0000-000046120000}"/>
    <cellStyle name="Normal 11 7 2 6" xfId="3852" xr:uid="{00000000-0005-0000-0000-000047120000}"/>
    <cellStyle name="Normal 11 7 2 6 2" xfId="6833" xr:uid="{00000000-0005-0000-0000-000048120000}"/>
    <cellStyle name="Normal 11 7 2 7" xfId="6834" xr:uid="{00000000-0005-0000-0000-000049120000}"/>
    <cellStyle name="Normal 11 7 3" xfId="1049" xr:uid="{00000000-0005-0000-0000-00004A120000}"/>
    <cellStyle name="Normal 11 7 3 2" xfId="1548" xr:uid="{00000000-0005-0000-0000-00004B120000}"/>
    <cellStyle name="Normal 11 7 3 2 2" xfId="2663" xr:uid="{00000000-0005-0000-0000-00004C120000}"/>
    <cellStyle name="Normal 11 7 3 2 2 2" xfId="3853" xr:uid="{00000000-0005-0000-0000-00004D120000}"/>
    <cellStyle name="Normal 11 7 3 2 2 2 2" xfId="6835" xr:uid="{00000000-0005-0000-0000-00004E120000}"/>
    <cellStyle name="Normal 11 7 3 2 2 3" xfId="6836" xr:uid="{00000000-0005-0000-0000-00004F120000}"/>
    <cellStyle name="Normal 11 7 3 2 3" xfId="3854" xr:uid="{00000000-0005-0000-0000-000050120000}"/>
    <cellStyle name="Normal 11 7 3 2 3 2" xfId="6837" xr:uid="{00000000-0005-0000-0000-000051120000}"/>
    <cellStyle name="Normal 11 7 3 2 4" xfId="6838" xr:uid="{00000000-0005-0000-0000-000052120000}"/>
    <cellStyle name="Normal 11 7 3 3" xfId="2236" xr:uid="{00000000-0005-0000-0000-000053120000}"/>
    <cellStyle name="Normal 11 7 3 3 2" xfId="3855" xr:uid="{00000000-0005-0000-0000-000054120000}"/>
    <cellStyle name="Normal 11 7 3 3 2 2" xfId="6839" xr:uid="{00000000-0005-0000-0000-000055120000}"/>
    <cellStyle name="Normal 11 7 3 3 3" xfId="6840" xr:uid="{00000000-0005-0000-0000-000056120000}"/>
    <cellStyle name="Normal 11 7 3 4" xfId="3856" xr:uid="{00000000-0005-0000-0000-000057120000}"/>
    <cellStyle name="Normal 11 7 3 4 2" xfId="6841" xr:uid="{00000000-0005-0000-0000-000058120000}"/>
    <cellStyle name="Normal 11 7 3 5" xfId="6842" xr:uid="{00000000-0005-0000-0000-000059120000}"/>
    <cellStyle name="Normal 11 7 4" xfId="1334" xr:uid="{00000000-0005-0000-0000-00005A120000}"/>
    <cellStyle name="Normal 11 7 4 2" xfId="2449" xr:uid="{00000000-0005-0000-0000-00005B120000}"/>
    <cellStyle name="Normal 11 7 4 2 2" xfId="3857" xr:uid="{00000000-0005-0000-0000-00005C120000}"/>
    <cellStyle name="Normal 11 7 4 2 2 2" xfId="6843" xr:uid="{00000000-0005-0000-0000-00005D120000}"/>
    <cellStyle name="Normal 11 7 4 2 3" xfId="6844" xr:uid="{00000000-0005-0000-0000-00005E120000}"/>
    <cellStyle name="Normal 11 7 4 3" xfId="3858" xr:uid="{00000000-0005-0000-0000-00005F120000}"/>
    <cellStyle name="Normal 11 7 4 3 2" xfId="6845" xr:uid="{00000000-0005-0000-0000-000060120000}"/>
    <cellStyle name="Normal 11 7 4 4" xfId="6846" xr:uid="{00000000-0005-0000-0000-000061120000}"/>
    <cellStyle name="Normal 11 7 5" xfId="1865" xr:uid="{00000000-0005-0000-0000-000062120000}"/>
    <cellStyle name="Normal 11 7 5 2" xfId="2889" xr:uid="{00000000-0005-0000-0000-000063120000}"/>
    <cellStyle name="Normal 11 7 5 2 2" xfId="3859" xr:uid="{00000000-0005-0000-0000-000064120000}"/>
    <cellStyle name="Normal 11 7 5 2 2 2" xfId="6847" xr:uid="{00000000-0005-0000-0000-000065120000}"/>
    <cellStyle name="Normal 11 7 5 2 3" xfId="6848" xr:uid="{00000000-0005-0000-0000-000066120000}"/>
    <cellStyle name="Normal 11 7 5 3" xfId="3860" xr:uid="{00000000-0005-0000-0000-000067120000}"/>
    <cellStyle name="Normal 11 7 5 3 2" xfId="6849" xr:uid="{00000000-0005-0000-0000-000068120000}"/>
    <cellStyle name="Normal 11 7 5 4" xfId="6850" xr:uid="{00000000-0005-0000-0000-000069120000}"/>
    <cellStyle name="Normal 11 7 6" xfId="2022" xr:uid="{00000000-0005-0000-0000-00006A120000}"/>
    <cellStyle name="Normal 11 7 6 2" xfId="3861" xr:uid="{00000000-0005-0000-0000-00006B120000}"/>
    <cellStyle name="Normal 11 7 6 2 2" xfId="6851" xr:uid="{00000000-0005-0000-0000-00006C120000}"/>
    <cellStyle name="Normal 11 7 6 3" xfId="6852" xr:uid="{00000000-0005-0000-0000-00006D120000}"/>
    <cellStyle name="Normal 11 7 7" xfId="3862" xr:uid="{00000000-0005-0000-0000-00006E120000}"/>
    <cellStyle name="Normal 11 7 7 2" xfId="6853" xr:uid="{00000000-0005-0000-0000-00006F120000}"/>
    <cellStyle name="Normal 11 7 8" xfId="3863" xr:uid="{00000000-0005-0000-0000-000070120000}"/>
    <cellStyle name="Normal 11 7 8 2" xfId="6854" xr:uid="{00000000-0005-0000-0000-000071120000}"/>
    <cellStyle name="Normal 11 7 9" xfId="6855" xr:uid="{00000000-0005-0000-0000-000072120000}"/>
    <cellStyle name="Normal 11 8" xfId="778" xr:uid="{00000000-0005-0000-0000-000073120000}"/>
    <cellStyle name="Normal 11 8 2" xfId="1082" xr:uid="{00000000-0005-0000-0000-000074120000}"/>
    <cellStyle name="Normal 11 8 2 2" xfId="1581" xr:uid="{00000000-0005-0000-0000-000075120000}"/>
    <cellStyle name="Normal 11 8 2 2 2" xfId="2696" xr:uid="{00000000-0005-0000-0000-000076120000}"/>
    <cellStyle name="Normal 11 8 2 2 2 2" xfId="3864" xr:uid="{00000000-0005-0000-0000-000077120000}"/>
    <cellStyle name="Normal 11 8 2 2 2 2 2" xfId="6856" xr:uid="{00000000-0005-0000-0000-000078120000}"/>
    <cellStyle name="Normal 11 8 2 2 2 3" xfId="6857" xr:uid="{00000000-0005-0000-0000-000079120000}"/>
    <cellStyle name="Normal 11 8 2 2 3" xfId="3865" xr:uid="{00000000-0005-0000-0000-00007A120000}"/>
    <cellStyle name="Normal 11 8 2 2 3 2" xfId="6858" xr:uid="{00000000-0005-0000-0000-00007B120000}"/>
    <cellStyle name="Normal 11 8 2 2 4" xfId="6859" xr:uid="{00000000-0005-0000-0000-00007C120000}"/>
    <cellStyle name="Normal 11 8 2 3" xfId="2269" xr:uid="{00000000-0005-0000-0000-00007D120000}"/>
    <cellStyle name="Normal 11 8 2 3 2" xfId="3866" xr:uid="{00000000-0005-0000-0000-00007E120000}"/>
    <cellStyle name="Normal 11 8 2 3 2 2" xfId="6860" xr:uid="{00000000-0005-0000-0000-00007F120000}"/>
    <cellStyle name="Normal 11 8 2 3 3" xfId="6861" xr:uid="{00000000-0005-0000-0000-000080120000}"/>
    <cellStyle name="Normal 11 8 2 4" xfId="3867" xr:uid="{00000000-0005-0000-0000-000081120000}"/>
    <cellStyle name="Normal 11 8 2 4 2" xfId="6862" xr:uid="{00000000-0005-0000-0000-000082120000}"/>
    <cellStyle name="Normal 11 8 2 5" xfId="6863" xr:uid="{00000000-0005-0000-0000-000083120000}"/>
    <cellStyle name="Normal 11 8 3" xfId="1367" xr:uid="{00000000-0005-0000-0000-000084120000}"/>
    <cellStyle name="Normal 11 8 3 2" xfId="2482" xr:uid="{00000000-0005-0000-0000-000085120000}"/>
    <cellStyle name="Normal 11 8 3 2 2" xfId="3868" xr:uid="{00000000-0005-0000-0000-000086120000}"/>
    <cellStyle name="Normal 11 8 3 2 2 2" xfId="6864" xr:uid="{00000000-0005-0000-0000-000087120000}"/>
    <cellStyle name="Normal 11 8 3 2 3" xfId="6865" xr:uid="{00000000-0005-0000-0000-000088120000}"/>
    <cellStyle name="Normal 11 8 3 3" xfId="3869" xr:uid="{00000000-0005-0000-0000-000089120000}"/>
    <cellStyle name="Normal 11 8 3 3 2" xfId="6866" xr:uid="{00000000-0005-0000-0000-00008A120000}"/>
    <cellStyle name="Normal 11 8 3 4" xfId="6867" xr:uid="{00000000-0005-0000-0000-00008B120000}"/>
    <cellStyle name="Normal 11 8 4" xfId="2055" xr:uid="{00000000-0005-0000-0000-00008C120000}"/>
    <cellStyle name="Normal 11 8 4 2" xfId="3870" xr:uid="{00000000-0005-0000-0000-00008D120000}"/>
    <cellStyle name="Normal 11 8 4 2 2" xfId="6868" xr:uid="{00000000-0005-0000-0000-00008E120000}"/>
    <cellStyle name="Normal 11 8 4 3" xfId="6869" xr:uid="{00000000-0005-0000-0000-00008F120000}"/>
    <cellStyle name="Normal 11 8 5" xfId="3871" xr:uid="{00000000-0005-0000-0000-000090120000}"/>
    <cellStyle name="Normal 11 8 5 2" xfId="6870" xr:uid="{00000000-0005-0000-0000-000091120000}"/>
    <cellStyle name="Normal 11 8 6" xfId="3872" xr:uid="{00000000-0005-0000-0000-000092120000}"/>
    <cellStyle name="Normal 11 8 6 2" xfId="6871" xr:uid="{00000000-0005-0000-0000-000093120000}"/>
    <cellStyle name="Normal 11 8 7" xfId="6872" xr:uid="{00000000-0005-0000-0000-000094120000}"/>
    <cellStyle name="Normal 11 9" xfId="981" xr:uid="{00000000-0005-0000-0000-000095120000}"/>
    <cellStyle name="Normal 11 9 2" xfId="1480" xr:uid="{00000000-0005-0000-0000-000096120000}"/>
    <cellStyle name="Normal 11 9 2 2" xfId="2595" xr:uid="{00000000-0005-0000-0000-000097120000}"/>
    <cellStyle name="Normal 11 9 2 2 2" xfId="3873" xr:uid="{00000000-0005-0000-0000-000098120000}"/>
    <cellStyle name="Normal 11 9 2 2 2 2" xfId="6873" xr:uid="{00000000-0005-0000-0000-000099120000}"/>
    <cellStyle name="Normal 11 9 2 2 3" xfId="6874" xr:uid="{00000000-0005-0000-0000-00009A120000}"/>
    <cellStyle name="Normal 11 9 2 3" xfId="3874" xr:uid="{00000000-0005-0000-0000-00009B120000}"/>
    <cellStyle name="Normal 11 9 2 3 2" xfId="6875" xr:uid="{00000000-0005-0000-0000-00009C120000}"/>
    <cellStyle name="Normal 11 9 2 4" xfId="6876" xr:uid="{00000000-0005-0000-0000-00009D120000}"/>
    <cellStyle name="Normal 11 9 3" xfId="2168" xr:uid="{00000000-0005-0000-0000-00009E120000}"/>
    <cellStyle name="Normal 11 9 3 2" xfId="3875" xr:uid="{00000000-0005-0000-0000-00009F120000}"/>
    <cellStyle name="Normal 11 9 3 2 2" xfId="6877" xr:uid="{00000000-0005-0000-0000-0000A0120000}"/>
    <cellStyle name="Normal 11 9 3 3" xfId="6878" xr:uid="{00000000-0005-0000-0000-0000A1120000}"/>
    <cellStyle name="Normal 11 9 4" xfId="3876" xr:uid="{00000000-0005-0000-0000-0000A2120000}"/>
    <cellStyle name="Normal 11 9 4 2" xfId="6879" xr:uid="{00000000-0005-0000-0000-0000A3120000}"/>
    <cellStyle name="Normal 11 9 5" xfId="6880" xr:uid="{00000000-0005-0000-0000-0000A4120000}"/>
    <cellStyle name="Normal 12" xfId="389" xr:uid="{00000000-0005-0000-0000-0000A5120000}"/>
    <cellStyle name="Normal 12 10" xfId="6881" xr:uid="{00000000-0005-0000-0000-0000A6120000}"/>
    <cellStyle name="Normal 12 2" xfId="554" xr:uid="{00000000-0005-0000-0000-0000A7120000}"/>
    <cellStyle name="Normal 12 2 2" xfId="854" xr:uid="{00000000-0005-0000-0000-0000A8120000}"/>
    <cellStyle name="Normal 12 2 2 2" xfId="1113" xr:uid="{00000000-0005-0000-0000-0000A9120000}"/>
    <cellStyle name="Normal 12 2 2 2 2" xfId="1612" xr:uid="{00000000-0005-0000-0000-0000AA120000}"/>
    <cellStyle name="Normal 12 2 2 2 2 2" xfId="2727" xr:uid="{00000000-0005-0000-0000-0000AB120000}"/>
    <cellStyle name="Normal 12 2 2 2 2 2 2" xfId="3877" xr:uid="{00000000-0005-0000-0000-0000AC120000}"/>
    <cellStyle name="Normal 12 2 2 2 2 2 2 2" xfId="6882" xr:uid="{00000000-0005-0000-0000-0000AD120000}"/>
    <cellStyle name="Normal 12 2 2 2 2 2 3" xfId="6883" xr:uid="{00000000-0005-0000-0000-0000AE120000}"/>
    <cellStyle name="Normal 12 2 2 2 2 3" xfId="3878" xr:uid="{00000000-0005-0000-0000-0000AF120000}"/>
    <cellStyle name="Normal 12 2 2 2 2 3 2" xfId="6884" xr:uid="{00000000-0005-0000-0000-0000B0120000}"/>
    <cellStyle name="Normal 12 2 2 2 2 4" xfId="6885" xr:uid="{00000000-0005-0000-0000-0000B1120000}"/>
    <cellStyle name="Normal 12 2 2 2 3" xfId="2300" xr:uid="{00000000-0005-0000-0000-0000B2120000}"/>
    <cellStyle name="Normal 12 2 2 2 3 2" xfId="3879" xr:uid="{00000000-0005-0000-0000-0000B3120000}"/>
    <cellStyle name="Normal 12 2 2 2 3 2 2" xfId="6886" xr:uid="{00000000-0005-0000-0000-0000B4120000}"/>
    <cellStyle name="Normal 12 2 2 2 3 3" xfId="6887" xr:uid="{00000000-0005-0000-0000-0000B5120000}"/>
    <cellStyle name="Normal 12 2 2 2 4" xfId="3880" xr:uid="{00000000-0005-0000-0000-0000B6120000}"/>
    <cellStyle name="Normal 12 2 2 2 4 2" xfId="6888" xr:uid="{00000000-0005-0000-0000-0000B7120000}"/>
    <cellStyle name="Normal 12 2 2 2 5" xfId="6889" xr:uid="{00000000-0005-0000-0000-0000B8120000}"/>
    <cellStyle name="Normal 12 2 2 3" xfId="1398" xr:uid="{00000000-0005-0000-0000-0000B9120000}"/>
    <cellStyle name="Normal 12 2 2 3 2" xfId="2513" xr:uid="{00000000-0005-0000-0000-0000BA120000}"/>
    <cellStyle name="Normal 12 2 2 3 2 2" xfId="3881" xr:uid="{00000000-0005-0000-0000-0000BB120000}"/>
    <cellStyle name="Normal 12 2 2 3 2 2 2" xfId="6890" xr:uid="{00000000-0005-0000-0000-0000BC120000}"/>
    <cellStyle name="Normal 12 2 2 3 2 3" xfId="6891" xr:uid="{00000000-0005-0000-0000-0000BD120000}"/>
    <cellStyle name="Normal 12 2 2 3 3" xfId="3882" xr:uid="{00000000-0005-0000-0000-0000BE120000}"/>
    <cellStyle name="Normal 12 2 2 3 3 2" xfId="6892" xr:uid="{00000000-0005-0000-0000-0000BF120000}"/>
    <cellStyle name="Normal 12 2 2 3 4" xfId="6893" xr:uid="{00000000-0005-0000-0000-0000C0120000}"/>
    <cellStyle name="Normal 12 2 2 4" xfId="2086" xr:uid="{00000000-0005-0000-0000-0000C1120000}"/>
    <cellStyle name="Normal 12 2 2 4 2" xfId="3883" xr:uid="{00000000-0005-0000-0000-0000C2120000}"/>
    <cellStyle name="Normal 12 2 2 4 2 2" xfId="6894" xr:uid="{00000000-0005-0000-0000-0000C3120000}"/>
    <cellStyle name="Normal 12 2 2 4 3" xfId="6895" xr:uid="{00000000-0005-0000-0000-0000C4120000}"/>
    <cellStyle name="Normal 12 2 2 5" xfId="3884" xr:uid="{00000000-0005-0000-0000-0000C5120000}"/>
    <cellStyle name="Normal 12 2 2 5 2" xfId="6896" xr:uid="{00000000-0005-0000-0000-0000C6120000}"/>
    <cellStyle name="Normal 12 2 2 6" xfId="3885" xr:uid="{00000000-0005-0000-0000-0000C7120000}"/>
    <cellStyle name="Normal 12 2 2 6 2" xfId="6897" xr:uid="{00000000-0005-0000-0000-0000C8120000}"/>
    <cellStyle name="Normal 12 2 2 7" xfId="6898" xr:uid="{00000000-0005-0000-0000-0000C9120000}"/>
    <cellStyle name="Normal 12 2 3" xfId="1007" xr:uid="{00000000-0005-0000-0000-0000CA120000}"/>
    <cellStyle name="Normal 12 2 3 2" xfId="1506" xr:uid="{00000000-0005-0000-0000-0000CB120000}"/>
    <cellStyle name="Normal 12 2 3 2 2" xfId="2621" xr:uid="{00000000-0005-0000-0000-0000CC120000}"/>
    <cellStyle name="Normal 12 2 3 2 2 2" xfId="3886" xr:uid="{00000000-0005-0000-0000-0000CD120000}"/>
    <cellStyle name="Normal 12 2 3 2 2 2 2" xfId="6899" xr:uid="{00000000-0005-0000-0000-0000CE120000}"/>
    <cellStyle name="Normal 12 2 3 2 2 3" xfId="6900" xr:uid="{00000000-0005-0000-0000-0000CF120000}"/>
    <cellStyle name="Normal 12 2 3 2 3" xfId="3887" xr:uid="{00000000-0005-0000-0000-0000D0120000}"/>
    <cellStyle name="Normal 12 2 3 2 3 2" xfId="6901" xr:uid="{00000000-0005-0000-0000-0000D1120000}"/>
    <cellStyle name="Normal 12 2 3 2 4" xfId="6902" xr:uid="{00000000-0005-0000-0000-0000D2120000}"/>
    <cellStyle name="Normal 12 2 3 3" xfId="2194" xr:uid="{00000000-0005-0000-0000-0000D3120000}"/>
    <cellStyle name="Normal 12 2 3 3 2" xfId="3888" xr:uid="{00000000-0005-0000-0000-0000D4120000}"/>
    <cellStyle name="Normal 12 2 3 3 2 2" xfId="6903" xr:uid="{00000000-0005-0000-0000-0000D5120000}"/>
    <cellStyle name="Normal 12 2 3 3 3" xfId="6904" xr:uid="{00000000-0005-0000-0000-0000D6120000}"/>
    <cellStyle name="Normal 12 2 3 4" xfId="3889" xr:uid="{00000000-0005-0000-0000-0000D7120000}"/>
    <cellStyle name="Normal 12 2 3 4 2" xfId="6905" xr:uid="{00000000-0005-0000-0000-0000D8120000}"/>
    <cellStyle name="Normal 12 2 3 5" xfId="6906" xr:uid="{00000000-0005-0000-0000-0000D9120000}"/>
    <cellStyle name="Normal 12 2 4" xfId="1292" xr:uid="{00000000-0005-0000-0000-0000DA120000}"/>
    <cellStyle name="Normal 12 2 4 2" xfId="2407" xr:uid="{00000000-0005-0000-0000-0000DB120000}"/>
    <cellStyle name="Normal 12 2 4 2 2" xfId="3890" xr:uid="{00000000-0005-0000-0000-0000DC120000}"/>
    <cellStyle name="Normal 12 2 4 2 2 2" xfId="6907" xr:uid="{00000000-0005-0000-0000-0000DD120000}"/>
    <cellStyle name="Normal 12 2 4 2 3" xfId="6908" xr:uid="{00000000-0005-0000-0000-0000DE120000}"/>
    <cellStyle name="Normal 12 2 4 3" xfId="3891" xr:uid="{00000000-0005-0000-0000-0000DF120000}"/>
    <cellStyle name="Normal 12 2 4 3 2" xfId="6909" xr:uid="{00000000-0005-0000-0000-0000E0120000}"/>
    <cellStyle name="Normal 12 2 4 4" xfId="6910" xr:uid="{00000000-0005-0000-0000-0000E1120000}"/>
    <cellStyle name="Normal 12 2 5" xfId="1872" xr:uid="{00000000-0005-0000-0000-0000E2120000}"/>
    <cellStyle name="Normal 12 2 5 2" xfId="2894" xr:uid="{00000000-0005-0000-0000-0000E3120000}"/>
    <cellStyle name="Normal 12 2 5 2 2" xfId="3892" xr:uid="{00000000-0005-0000-0000-0000E4120000}"/>
    <cellStyle name="Normal 12 2 5 2 2 2" xfId="6911" xr:uid="{00000000-0005-0000-0000-0000E5120000}"/>
    <cellStyle name="Normal 12 2 5 2 3" xfId="6912" xr:uid="{00000000-0005-0000-0000-0000E6120000}"/>
    <cellStyle name="Normal 12 2 5 3" xfId="3893" xr:uid="{00000000-0005-0000-0000-0000E7120000}"/>
    <cellStyle name="Normal 12 2 5 3 2" xfId="6913" xr:uid="{00000000-0005-0000-0000-0000E8120000}"/>
    <cellStyle name="Normal 12 2 5 4" xfId="6914" xr:uid="{00000000-0005-0000-0000-0000E9120000}"/>
    <cellStyle name="Normal 12 2 6" xfId="1980" xr:uid="{00000000-0005-0000-0000-0000EA120000}"/>
    <cellStyle name="Normal 12 2 6 2" xfId="3894" xr:uid="{00000000-0005-0000-0000-0000EB120000}"/>
    <cellStyle name="Normal 12 2 6 2 2" xfId="6915" xr:uid="{00000000-0005-0000-0000-0000EC120000}"/>
    <cellStyle name="Normal 12 2 6 3" xfId="6916" xr:uid="{00000000-0005-0000-0000-0000ED120000}"/>
    <cellStyle name="Normal 12 2 7" xfId="3895" xr:uid="{00000000-0005-0000-0000-0000EE120000}"/>
    <cellStyle name="Normal 12 2 7 2" xfId="6917" xr:uid="{00000000-0005-0000-0000-0000EF120000}"/>
    <cellStyle name="Normal 12 2 8" xfId="3896" xr:uid="{00000000-0005-0000-0000-0000F0120000}"/>
    <cellStyle name="Normal 12 2 8 2" xfId="6918" xr:uid="{00000000-0005-0000-0000-0000F1120000}"/>
    <cellStyle name="Normal 12 2 9" xfId="6919" xr:uid="{00000000-0005-0000-0000-0000F2120000}"/>
    <cellStyle name="Normal 12 3" xfId="833" xr:uid="{00000000-0005-0000-0000-0000F3120000}"/>
    <cellStyle name="Normal 12 3 2" xfId="1092" xr:uid="{00000000-0005-0000-0000-0000F4120000}"/>
    <cellStyle name="Normal 12 3 2 2" xfId="1591" xr:uid="{00000000-0005-0000-0000-0000F5120000}"/>
    <cellStyle name="Normal 12 3 2 2 2" xfId="2706" xr:uid="{00000000-0005-0000-0000-0000F6120000}"/>
    <cellStyle name="Normal 12 3 2 2 2 2" xfId="3897" xr:uid="{00000000-0005-0000-0000-0000F7120000}"/>
    <cellStyle name="Normal 12 3 2 2 2 2 2" xfId="6920" xr:uid="{00000000-0005-0000-0000-0000F8120000}"/>
    <cellStyle name="Normal 12 3 2 2 2 3" xfId="6921" xr:uid="{00000000-0005-0000-0000-0000F9120000}"/>
    <cellStyle name="Normal 12 3 2 2 3" xfId="3898" xr:uid="{00000000-0005-0000-0000-0000FA120000}"/>
    <cellStyle name="Normal 12 3 2 2 3 2" xfId="6922" xr:uid="{00000000-0005-0000-0000-0000FB120000}"/>
    <cellStyle name="Normal 12 3 2 2 4" xfId="6923" xr:uid="{00000000-0005-0000-0000-0000FC120000}"/>
    <cellStyle name="Normal 12 3 2 3" xfId="2279" xr:uid="{00000000-0005-0000-0000-0000FD120000}"/>
    <cellStyle name="Normal 12 3 2 3 2" xfId="3899" xr:uid="{00000000-0005-0000-0000-0000FE120000}"/>
    <cellStyle name="Normal 12 3 2 3 2 2" xfId="6924" xr:uid="{00000000-0005-0000-0000-0000FF120000}"/>
    <cellStyle name="Normal 12 3 2 3 3" xfId="6925" xr:uid="{00000000-0005-0000-0000-000000130000}"/>
    <cellStyle name="Normal 12 3 2 4" xfId="3900" xr:uid="{00000000-0005-0000-0000-000001130000}"/>
    <cellStyle name="Normal 12 3 2 4 2" xfId="6926" xr:uid="{00000000-0005-0000-0000-000002130000}"/>
    <cellStyle name="Normal 12 3 2 5" xfId="6927" xr:uid="{00000000-0005-0000-0000-000003130000}"/>
    <cellStyle name="Normal 12 3 3" xfId="1377" xr:uid="{00000000-0005-0000-0000-000004130000}"/>
    <cellStyle name="Normal 12 3 3 2" xfId="2492" xr:uid="{00000000-0005-0000-0000-000005130000}"/>
    <cellStyle name="Normal 12 3 3 2 2" xfId="3901" xr:uid="{00000000-0005-0000-0000-000006130000}"/>
    <cellStyle name="Normal 12 3 3 2 2 2" xfId="6928" xr:uid="{00000000-0005-0000-0000-000007130000}"/>
    <cellStyle name="Normal 12 3 3 2 3" xfId="6929" xr:uid="{00000000-0005-0000-0000-000008130000}"/>
    <cellStyle name="Normal 12 3 3 3" xfId="3902" xr:uid="{00000000-0005-0000-0000-000009130000}"/>
    <cellStyle name="Normal 12 3 3 3 2" xfId="6930" xr:uid="{00000000-0005-0000-0000-00000A130000}"/>
    <cellStyle name="Normal 12 3 3 4" xfId="6931" xr:uid="{00000000-0005-0000-0000-00000B130000}"/>
    <cellStyle name="Normal 12 3 4" xfId="2065" xr:uid="{00000000-0005-0000-0000-00000C130000}"/>
    <cellStyle name="Normal 12 3 4 2" xfId="3903" xr:uid="{00000000-0005-0000-0000-00000D130000}"/>
    <cellStyle name="Normal 12 3 4 2 2" xfId="6932" xr:uid="{00000000-0005-0000-0000-00000E130000}"/>
    <cellStyle name="Normal 12 3 4 3" xfId="6933" xr:uid="{00000000-0005-0000-0000-00000F130000}"/>
    <cellStyle name="Normal 12 3 5" xfId="3904" xr:uid="{00000000-0005-0000-0000-000010130000}"/>
    <cellStyle name="Normal 12 3 5 2" xfId="6934" xr:uid="{00000000-0005-0000-0000-000011130000}"/>
    <cellStyle name="Normal 12 3 6" xfId="3905" xr:uid="{00000000-0005-0000-0000-000012130000}"/>
    <cellStyle name="Normal 12 3 6 2" xfId="6935" xr:uid="{00000000-0005-0000-0000-000013130000}"/>
    <cellStyle name="Normal 12 3 7" xfId="6936" xr:uid="{00000000-0005-0000-0000-000014130000}"/>
    <cellStyle name="Normal 12 4" xfId="986" xr:uid="{00000000-0005-0000-0000-000015130000}"/>
    <cellStyle name="Normal 12 4 2" xfId="1485" xr:uid="{00000000-0005-0000-0000-000016130000}"/>
    <cellStyle name="Normal 12 4 2 2" xfId="2600" xr:uid="{00000000-0005-0000-0000-000017130000}"/>
    <cellStyle name="Normal 12 4 2 2 2" xfId="3906" xr:uid="{00000000-0005-0000-0000-000018130000}"/>
    <cellStyle name="Normal 12 4 2 2 2 2" xfId="6937" xr:uid="{00000000-0005-0000-0000-000019130000}"/>
    <cellStyle name="Normal 12 4 2 2 3" xfId="6938" xr:uid="{00000000-0005-0000-0000-00001A130000}"/>
    <cellStyle name="Normal 12 4 2 3" xfId="3907" xr:uid="{00000000-0005-0000-0000-00001B130000}"/>
    <cellStyle name="Normal 12 4 2 3 2" xfId="6939" xr:uid="{00000000-0005-0000-0000-00001C130000}"/>
    <cellStyle name="Normal 12 4 2 4" xfId="6940" xr:uid="{00000000-0005-0000-0000-00001D130000}"/>
    <cellStyle name="Normal 12 4 3" xfId="2173" xr:uid="{00000000-0005-0000-0000-00001E130000}"/>
    <cellStyle name="Normal 12 4 3 2" xfId="3908" xr:uid="{00000000-0005-0000-0000-00001F130000}"/>
    <cellStyle name="Normal 12 4 3 2 2" xfId="6941" xr:uid="{00000000-0005-0000-0000-000020130000}"/>
    <cellStyle name="Normal 12 4 3 3" xfId="6942" xr:uid="{00000000-0005-0000-0000-000021130000}"/>
    <cellStyle name="Normal 12 4 4" xfId="3909" xr:uid="{00000000-0005-0000-0000-000022130000}"/>
    <cellStyle name="Normal 12 4 4 2" xfId="6943" xr:uid="{00000000-0005-0000-0000-000023130000}"/>
    <cellStyle name="Normal 12 4 5" xfId="6944" xr:uid="{00000000-0005-0000-0000-000024130000}"/>
    <cellStyle name="Normal 12 5" xfId="1271" xr:uid="{00000000-0005-0000-0000-000025130000}"/>
    <cellStyle name="Normal 12 5 2" xfId="2386" xr:uid="{00000000-0005-0000-0000-000026130000}"/>
    <cellStyle name="Normal 12 5 2 2" xfId="3910" xr:uid="{00000000-0005-0000-0000-000027130000}"/>
    <cellStyle name="Normal 12 5 2 2 2" xfId="6945" xr:uid="{00000000-0005-0000-0000-000028130000}"/>
    <cellStyle name="Normal 12 5 2 3" xfId="6946" xr:uid="{00000000-0005-0000-0000-000029130000}"/>
    <cellStyle name="Normal 12 5 3" xfId="3911" xr:uid="{00000000-0005-0000-0000-00002A130000}"/>
    <cellStyle name="Normal 12 5 3 2" xfId="6947" xr:uid="{00000000-0005-0000-0000-00002B130000}"/>
    <cellStyle name="Normal 12 5 4" xfId="6948" xr:uid="{00000000-0005-0000-0000-00002C130000}"/>
    <cellStyle name="Normal 12 6" xfId="1859" xr:uid="{00000000-0005-0000-0000-00002D130000}"/>
    <cellStyle name="Normal 12 6 2" xfId="2885" xr:uid="{00000000-0005-0000-0000-00002E130000}"/>
    <cellStyle name="Normal 12 6 2 2" xfId="3912" xr:uid="{00000000-0005-0000-0000-00002F130000}"/>
    <cellStyle name="Normal 12 6 2 2 2" xfId="6949" xr:uid="{00000000-0005-0000-0000-000030130000}"/>
    <cellStyle name="Normal 12 6 2 3" xfId="6950" xr:uid="{00000000-0005-0000-0000-000031130000}"/>
    <cellStyle name="Normal 12 6 3" xfId="3913" xr:uid="{00000000-0005-0000-0000-000032130000}"/>
    <cellStyle name="Normal 12 6 3 2" xfId="6951" xr:uid="{00000000-0005-0000-0000-000033130000}"/>
    <cellStyle name="Normal 12 6 4" xfId="6952" xr:uid="{00000000-0005-0000-0000-000034130000}"/>
    <cellStyle name="Normal 12 7" xfId="1959" xr:uid="{00000000-0005-0000-0000-000035130000}"/>
    <cellStyle name="Normal 12 7 2" xfId="3914" xr:uid="{00000000-0005-0000-0000-000036130000}"/>
    <cellStyle name="Normal 12 7 2 2" xfId="6953" xr:uid="{00000000-0005-0000-0000-000037130000}"/>
    <cellStyle name="Normal 12 7 3" xfId="6954" xr:uid="{00000000-0005-0000-0000-000038130000}"/>
    <cellStyle name="Normal 12 8" xfId="3915" xr:uid="{00000000-0005-0000-0000-000039130000}"/>
    <cellStyle name="Normal 12 8 2" xfId="6955" xr:uid="{00000000-0005-0000-0000-00003A130000}"/>
    <cellStyle name="Normal 12 9" xfId="3916" xr:uid="{00000000-0005-0000-0000-00003B130000}"/>
    <cellStyle name="Normal 12 9 2" xfId="6956" xr:uid="{00000000-0005-0000-0000-00003C130000}"/>
    <cellStyle name="Normal 13" xfId="777" xr:uid="{00000000-0005-0000-0000-00003D130000}"/>
    <cellStyle name="Normal 13 2" xfId="928" xr:uid="{00000000-0005-0000-0000-00003E130000}"/>
    <cellStyle name="Normal 13 2 2" xfId="1187" xr:uid="{00000000-0005-0000-0000-00003F130000}"/>
    <cellStyle name="Normal 13 2 2 2" xfId="1686" xr:uid="{00000000-0005-0000-0000-000040130000}"/>
    <cellStyle name="Normal 13 2 2 2 2" xfId="2801" xr:uid="{00000000-0005-0000-0000-000041130000}"/>
    <cellStyle name="Normal 13 2 2 2 2 2" xfId="3917" xr:uid="{00000000-0005-0000-0000-000042130000}"/>
    <cellStyle name="Normal 13 2 2 2 2 2 2" xfId="6957" xr:uid="{00000000-0005-0000-0000-000043130000}"/>
    <cellStyle name="Normal 13 2 2 2 2 3" xfId="6958" xr:uid="{00000000-0005-0000-0000-000044130000}"/>
    <cellStyle name="Normal 13 2 2 2 3" xfId="3918" xr:uid="{00000000-0005-0000-0000-000045130000}"/>
    <cellStyle name="Normal 13 2 2 2 3 2" xfId="6959" xr:uid="{00000000-0005-0000-0000-000046130000}"/>
    <cellStyle name="Normal 13 2 2 2 4" xfId="6960" xr:uid="{00000000-0005-0000-0000-000047130000}"/>
    <cellStyle name="Normal 13 2 2 3" xfId="2374" xr:uid="{00000000-0005-0000-0000-000048130000}"/>
    <cellStyle name="Normal 13 2 2 3 2" xfId="3919" xr:uid="{00000000-0005-0000-0000-000049130000}"/>
    <cellStyle name="Normal 13 2 2 3 2 2" xfId="6961" xr:uid="{00000000-0005-0000-0000-00004A130000}"/>
    <cellStyle name="Normal 13 2 2 3 3" xfId="6962" xr:uid="{00000000-0005-0000-0000-00004B130000}"/>
    <cellStyle name="Normal 13 2 2 4" xfId="3920" xr:uid="{00000000-0005-0000-0000-00004C130000}"/>
    <cellStyle name="Normal 13 2 2 4 2" xfId="6963" xr:uid="{00000000-0005-0000-0000-00004D130000}"/>
    <cellStyle name="Normal 13 2 2 5" xfId="6964" xr:uid="{00000000-0005-0000-0000-00004E130000}"/>
    <cellStyle name="Normal 13 2 3" xfId="1472" xr:uid="{00000000-0005-0000-0000-00004F130000}"/>
    <cellStyle name="Normal 13 2 3 2" xfId="2587" xr:uid="{00000000-0005-0000-0000-000050130000}"/>
    <cellStyle name="Normal 13 2 3 2 2" xfId="3921" xr:uid="{00000000-0005-0000-0000-000051130000}"/>
    <cellStyle name="Normal 13 2 3 2 2 2" xfId="6965" xr:uid="{00000000-0005-0000-0000-000052130000}"/>
    <cellStyle name="Normal 13 2 3 2 3" xfId="6966" xr:uid="{00000000-0005-0000-0000-000053130000}"/>
    <cellStyle name="Normal 13 2 3 3" xfId="3922" xr:uid="{00000000-0005-0000-0000-000054130000}"/>
    <cellStyle name="Normal 13 2 3 3 2" xfId="6967" xr:uid="{00000000-0005-0000-0000-000055130000}"/>
    <cellStyle name="Normal 13 2 3 4" xfId="6968" xr:uid="{00000000-0005-0000-0000-000056130000}"/>
    <cellStyle name="Normal 13 2 4" xfId="2160" xr:uid="{00000000-0005-0000-0000-000057130000}"/>
    <cellStyle name="Normal 13 2 4 2" xfId="3923" xr:uid="{00000000-0005-0000-0000-000058130000}"/>
    <cellStyle name="Normal 13 2 4 2 2" xfId="6969" xr:uid="{00000000-0005-0000-0000-000059130000}"/>
    <cellStyle name="Normal 13 2 4 3" xfId="6970" xr:uid="{00000000-0005-0000-0000-00005A130000}"/>
    <cellStyle name="Normal 13 2 5" xfId="2919" xr:uid="{00000000-0005-0000-0000-00005B130000}"/>
    <cellStyle name="Normal 13 2 5 2" xfId="6971" xr:uid="{00000000-0005-0000-0000-00005C130000}"/>
    <cellStyle name="Normal 13 2 6" xfId="3924" xr:uid="{00000000-0005-0000-0000-00005D130000}"/>
    <cellStyle name="Normal 13 2 6 2" xfId="6972" xr:uid="{00000000-0005-0000-0000-00005E130000}"/>
    <cellStyle name="Normal 13 2 7" xfId="6973" xr:uid="{00000000-0005-0000-0000-00005F130000}"/>
    <cellStyle name="Normal 13 3" xfId="1081" xr:uid="{00000000-0005-0000-0000-000060130000}"/>
    <cellStyle name="Normal 13 3 2" xfId="1580" xr:uid="{00000000-0005-0000-0000-000061130000}"/>
    <cellStyle name="Normal 13 3 2 2" xfId="2695" xr:uid="{00000000-0005-0000-0000-000062130000}"/>
    <cellStyle name="Normal 13 3 2 2 2" xfId="3925" xr:uid="{00000000-0005-0000-0000-000063130000}"/>
    <cellStyle name="Normal 13 3 2 2 2 2" xfId="6974" xr:uid="{00000000-0005-0000-0000-000064130000}"/>
    <cellStyle name="Normal 13 3 2 2 3" xfId="6975" xr:uid="{00000000-0005-0000-0000-000065130000}"/>
    <cellStyle name="Normal 13 3 2 3" xfId="3926" xr:uid="{00000000-0005-0000-0000-000066130000}"/>
    <cellStyle name="Normal 13 3 2 3 2" xfId="6976" xr:uid="{00000000-0005-0000-0000-000067130000}"/>
    <cellStyle name="Normal 13 3 2 4" xfId="6977" xr:uid="{00000000-0005-0000-0000-000068130000}"/>
    <cellStyle name="Normal 13 3 3" xfId="2268" xr:uid="{00000000-0005-0000-0000-000069130000}"/>
    <cellStyle name="Normal 13 3 3 2" xfId="3927" xr:uid="{00000000-0005-0000-0000-00006A130000}"/>
    <cellStyle name="Normal 13 3 3 2 2" xfId="6978" xr:uid="{00000000-0005-0000-0000-00006B130000}"/>
    <cellStyle name="Normal 13 3 3 3" xfId="6979" xr:uid="{00000000-0005-0000-0000-00006C130000}"/>
    <cellStyle name="Normal 13 3 4" xfId="3928" xr:uid="{00000000-0005-0000-0000-00006D130000}"/>
    <cellStyle name="Normal 13 3 4 2" xfId="6980" xr:uid="{00000000-0005-0000-0000-00006E130000}"/>
    <cellStyle name="Normal 13 3 5" xfId="6981" xr:uid="{00000000-0005-0000-0000-00006F130000}"/>
    <cellStyle name="Normal 13 4" xfId="1366" xr:uid="{00000000-0005-0000-0000-000070130000}"/>
    <cellStyle name="Normal 13 4 2" xfId="2481" xr:uid="{00000000-0005-0000-0000-000071130000}"/>
    <cellStyle name="Normal 13 4 2 2" xfId="3929" xr:uid="{00000000-0005-0000-0000-000072130000}"/>
    <cellStyle name="Normal 13 4 2 2 2" xfId="6982" xr:uid="{00000000-0005-0000-0000-000073130000}"/>
    <cellStyle name="Normal 13 4 2 3" xfId="6983" xr:uid="{00000000-0005-0000-0000-000074130000}"/>
    <cellStyle name="Normal 13 4 3" xfId="3930" xr:uid="{00000000-0005-0000-0000-000075130000}"/>
    <cellStyle name="Normal 13 4 3 2" xfId="6984" xr:uid="{00000000-0005-0000-0000-000076130000}"/>
    <cellStyle name="Normal 13 4 4" xfId="6985" xr:uid="{00000000-0005-0000-0000-000077130000}"/>
    <cellStyle name="Normal 13 5" xfId="1884" xr:uid="{00000000-0005-0000-0000-000078130000}"/>
    <cellStyle name="Normal 13 5 2" xfId="2906" xr:uid="{00000000-0005-0000-0000-000079130000}"/>
    <cellStyle name="Normal 13 5 2 2" xfId="3931" xr:uid="{00000000-0005-0000-0000-00007A130000}"/>
    <cellStyle name="Normal 13 5 2 2 2" xfId="6986" xr:uid="{00000000-0005-0000-0000-00007B130000}"/>
    <cellStyle name="Normal 13 5 2 3" xfId="6987" xr:uid="{00000000-0005-0000-0000-00007C130000}"/>
    <cellStyle name="Normal 13 5 3" xfId="3932" xr:uid="{00000000-0005-0000-0000-00007D130000}"/>
    <cellStyle name="Normal 13 5 3 2" xfId="6988" xr:uid="{00000000-0005-0000-0000-00007E130000}"/>
    <cellStyle name="Normal 13 5 4" xfId="6989" xr:uid="{00000000-0005-0000-0000-00007F130000}"/>
    <cellStyle name="Normal 13 6" xfId="2054" xr:uid="{00000000-0005-0000-0000-000080130000}"/>
    <cellStyle name="Normal 13 6 2" xfId="3933" xr:uid="{00000000-0005-0000-0000-000081130000}"/>
    <cellStyle name="Normal 13 6 2 2" xfId="6990" xr:uid="{00000000-0005-0000-0000-000082130000}"/>
    <cellStyle name="Normal 13 6 3" xfId="6991" xr:uid="{00000000-0005-0000-0000-000083130000}"/>
    <cellStyle name="Normal 13 7" xfId="3934" xr:uid="{00000000-0005-0000-0000-000084130000}"/>
    <cellStyle name="Normal 13 7 2" xfId="6992" xr:uid="{00000000-0005-0000-0000-000085130000}"/>
    <cellStyle name="Normal 13 8" xfId="3935" xr:uid="{00000000-0005-0000-0000-000086130000}"/>
    <cellStyle name="Normal 13 8 2" xfId="6993" xr:uid="{00000000-0005-0000-0000-000087130000}"/>
    <cellStyle name="Normal 13 9" xfId="6994" xr:uid="{00000000-0005-0000-0000-000088130000}"/>
    <cellStyle name="Normal 14" xfId="798" xr:uid="{00000000-0005-0000-0000-000089130000}"/>
    <cellStyle name="Normal 15" xfId="799" xr:uid="{00000000-0005-0000-0000-00008A130000}"/>
    <cellStyle name="Normal 15 2" xfId="1084" xr:uid="{00000000-0005-0000-0000-00008B130000}"/>
    <cellStyle name="Normal 15 2 2" xfId="1583" xr:uid="{00000000-0005-0000-0000-00008C130000}"/>
    <cellStyle name="Normal 15 2 2 2" xfId="2698" xr:uid="{00000000-0005-0000-0000-00008D130000}"/>
    <cellStyle name="Normal 15 2 2 2 2" xfId="3936" xr:uid="{00000000-0005-0000-0000-00008E130000}"/>
    <cellStyle name="Normal 15 2 2 2 2 2" xfId="6995" xr:uid="{00000000-0005-0000-0000-00008F130000}"/>
    <cellStyle name="Normal 15 2 2 2 3" xfId="6996" xr:uid="{00000000-0005-0000-0000-000090130000}"/>
    <cellStyle name="Normal 15 2 2 3" xfId="3937" xr:uid="{00000000-0005-0000-0000-000091130000}"/>
    <cellStyle name="Normal 15 2 2 3 2" xfId="6997" xr:uid="{00000000-0005-0000-0000-000092130000}"/>
    <cellStyle name="Normal 15 2 2 4" xfId="6998" xr:uid="{00000000-0005-0000-0000-000093130000}"/>
    <cellStyle name="Normal 15 2 3" xfId="2271" xr:uid="{00000000-0005-0000-0000-000094130000}"/>
    <cellStyle name="Normal 15 2 3 2" xfId="3938" xr:uid="{00000000-0005-0000-0000-000095130000}"/>
    <cellStyle name="Normal 15 2 3 2 2" xfId="6999" xr:uid="{00000000-0005-0000-0000-000096130000}"/>
    <cellStyle name="Normal 15 2 3 3" xfId="7000" xr:uid="{00000000-0005-0000-0000-000097130000}"/>
    <cellStyle name="Normal 15 2 4" xfId="3939" xr:uid="{00000000-0005-0000-0000-000098130000}"/>
    <cellStyle name="Normal 15 2 4 2" xfId="7001" xr:uid="{00000000-0005-0000-0000-000099130000}"/>
    <cellStyle name="Normal 15 2 5" xfId="7002" xr:uid="{00000000-0005-0000-0000-00009A130000}"/>
    <cellStyle name="Normal 15 3" xfId="1369" xr:uid="{00000000-0005-0000-0000-00009B130000}"/>
    <cellStyle name="Normal 15 3 2" xfId="2484" xr:uid="{00000000-0005-0000-0000-00009C130000}"/>
    <cellStyle name="Normal 15 3 2 2" xfId="3940" xr:uid="{00000000-0005-0000-0000-00009D130000}"/>
    <cellStyle name="Normal 15 3 2 2 2" xfId="7003" xr:uid="{00000000-0005-0000-0000-00009E130000}"/>
    <cellStyle name="Normal 15 3 2 3" xfId="7004" xr:uid="{00000000-0005-0000-0000-00009F130000}"/>
    <cellStyle name="Normal 15 3 3" xfId="3941" xr:uid="{00000000-0005-0000-0000-0000A0130000}"/>
    <cellStyle name="Normal 15 3 3 2" xfId="7005" xr:uid="{00000000-0005-0000-0000-0000A1130000}"/>
    <cellStyle name="Normal 15 3 4" xfId="7006" xr:uid="{00000000-0005-0000-0000-0000A2130000}"/>
    <cellStyle name="Normal 15 4" xfId="2057" xr:uid="{00000000-0005-0000-0000-0000A3130000}"/>
    <cellStyle name="Normal 15 4 2" xfId="3942" xr:uid="{00000000-0005-0000-0000-0000A4130000}"/>
    <cellStyle name="Normal 15 4 2 2" xfId="7007" xr:uid="{00000000-0005-0000-0000-0000A5130000}"/>
    <cellStyle name="Normal 15 4 3" xfId="7008" xr:uid="{00000000-0005-0000-0000-0000A6130000}"/>
    <cellStyle name="Normal 15 5" xfId="3943" xr:uid="{00000000-0005-0000-0000-0000A7130000}"/>
    <cellStyle name="Normal 15 5 2" xfId="7009" xr:uid="{00000000-0005-0000-0000-0000A8130000}"/>
    <cellStyle name="Normal 15 6" xfId="3944" xr:uid="{00000000-0005-0000-0000-0000A9130000}"/>
    <cellStyle name="Normal 15 6 2" xfId="7010" xr:uid="{00000000-0005-0000-0000-0000AA130000}"/>
    <cellStyle name="Normal 15 7" xfId="7011" xr:uid="{00000000-0005-0000-0000-0000AB130000}"/>
    <cellStyle name="Normal 16" xfId="932" xr:uid="{00000000-0005-0000-0000-0000AC130000}"/>
    <cellStyle name="Normal 17" xfId="930" xr:uid="{00000000-0005-0000-0000-0000AD130000}"/>
    <cellStyle name="Normal 17 2" xfId="1474" xr:uid="{00000000-0005-0000-0000-0000AE130000}"/>
    <cellStyle name="Normal 17 2 2" xfId="2589" xr:uid="{00000000-0005-0000-0000-0000AF130000}"/>
    <cellStyle name="Normal 17 2 2 2" xfId="3945" xr:uid="{00000000-0005-0000-0000-0000B0130000}"/>
    <cellStyle name="Normal 17 2 2 2 2" xfId="7012" xr:uid="{00000000-0005-0000-0000-0000B1130000}"/>
    <cellStyle name="Normal 17 2 2 3" xfId="7013" xr:uid="{00000000-0005-0000-0000-0000B2130000}"/>
    <cellStyle name="Normal 17 2 3" xfId="3946" xr:uid="{00000000-0005-0000-0000-0000B3130000}"/>
    <cellStyle name="Normal 17 2 3 2" xfId="7014" xr:uid="{00000000-0005-0000-0000-0000B4130000}"/>
    <cellStyle name="Normal 17 2 4" xfId="7015" xr:uid="{00000000-0005-0000-0000-0000B5130000}"/>
    <cellStyle name="Normal 17 3" xfId="2162" xr:uid="{00000000-0005-0000-0000-0000B6130000}"/>
    <cellStyle name="Normal 17 3 2" xfId="3947" xr:uid="{00000000-0005-0000-0000-0000B7130000}"/>
    <cellStyle name="Normal 17 3 2 2" xfId="7016" xr:uid="{00000000-0005-0000-0000-0000B8130000}"/>
    <cellStyle name="Normal 17 3 3" xfId="7017" xr:uid="{00000000-0005-0000-0000-0000B9130000}"/>
    <cellStyle name="Normal 17 4" xfId="3948" xr:uid="{00000000-0005-0000-0000-0000BA130000}"/>
    <cellStyle name="Normal 17 4 2" xfId="7018" xr:uid="{00000000-0005-0000-0000-0000BB130000}"/>
    <cellStyle name="Normal 17 5" xfId="7019" xr:uid="{00000000-0005-0000-0000-0000BC130000}"/>
    <cellStyle name="Normal 18" xfId="1218" xr:uid="{00000000-0005-0000-0000-0000BD130000}"/>
    <cellStyle name="Normal 18 2" xfId="2377" xr:uid="{00000000-0005-0000-0000-0000BE130000}"/>
    <cellStyle name="Normal 18 2 2" xfId="3949" xr:uid="{00000000-0005-0000-0000-0000BF130000}"/>
    <cellStyle name="Normal 18 2 2 2" xfId="7020" xr:uid="{00000000-0005-0000-0000-0000C0130000}"/>
    <cellStyle name="Normal 18 2 3" xfId="7021" xr:uid="{00000000-0005-0000-0000-0000C1130000}"/>
    <cellStyle name="Normal 18 3" xfId="3950" xr:uid="{00000000-0005-0000-0000-0000C2130000}"/>
    <cellStyle name="Normal 18 3 2" xfId="7022" xr:uid="{00000000-0005-0000-0000-0000C3130000}"/>
    <cellStyle name="Normal 18 4" xfId="7023" xr:uid="{00000000-0005-0000-0000-0000C4130000}"/>
    <cellStyle name="Normal 19" xfId="1904" xr:uid="{00000000-0005-0000-0000-0000C5130000}"/>
    <cellStyle name="Normal 19 2" xfId="2911" xr:uid="{00000000-0005-0000-0000-0000C6130000}"/>
    <cellStyle name="Normal 19 2 2" xfId="3951" xr:uid="{00000000-0005-0000-0000-0000C7130000}"/>
    <cellStyle name="Normal 19 2 2 2" xfId="7024" xr:uid="{00000000-0005-0000-0000-0000C8130000}"/>
    <cellStyle name="Normal 19 2 3" xfId="7025" xr:uid="{00000000-0005-0000-0000-0000C9130000}"/>
    <cellStyle name="Normal 19 3" xfId="3952" xr:uid="{00000000-0005-0000-0000-0000CA130000}"/>
    <cellStyle name="Normal 19 3 2" xfId="7026" xr:uid="{00000000-0005-0000-0000-0000CB130000}"/>
    <cellStyle name="Normal 19 4" xfId="7027" xr:uid="{00000000-0005-0000-0000-0000CC130000}"/>
    <cellStyle name="Normal 2" xfId="6" xr:uid="{00000000-0005-0000-0000-0000CD130000}"/>
    <cellStyle name="Normal 2 2" xfId="13" xr:uid="{00000000-0005-0000-0000-0000CE130000}"/>
    <cellStyle name="Normal 2 2 2" xfId="317" xr:uid="{00000000-0005-0000-0000-0000CF130000}"/>
    <cellStyle name="Normal 2 2 3" xfId="697" xr:uid="{00000000-0005-0000-0000-0000D0130000}"/>
    <cellStyle name="Normal 2 2 4" xfId="3953" xr:uid="{00000000-0005-0000-0000-0000D1130000}"/>
    <cellStyle name="Normal 2 3" xfId="21" xr:uid="{00000000-0005-0000-0000-0000D2130000}"/>
    <cellStyle name="Normal 2 3 2" xfId="698" xr:uid="{00000000-0005-0000-0000-0000D3130000}"/>
    <cellStyle name="Normal 2 3 3" xfId="390" xr:uid="{00000000-0005-0000-0000-0000D4130000}"/>
    <cellStyle name="Normal 2 3 4" xfId="9497" xr:uid="{21298752-0AA3-47FB-916A-070DD2A0AF58}"/>
    <cellStyle name="Normal 2 4" xfId="18" xr:uid="{00000000-0005-0000-0000-0000D5130000}"/>
    <cellStyle name="Normal 2 5" xfId="13260" xr:uid="{DF4BF4E9-FD27-424F-9337-93970C5BCB60}"/>
    <cellStyle name="Normal 2_01 FTE Analysis Apr 13 Vs Apr 14" xfId="1741" xr:uid="{00000000-0005-0000-0000-0000D6130000}"/>
    <cellStyle name="Normal 20" xfId="1906" xr:uid="{00000000-0005-0000-0000-0000D7130000}"/>
    <cellStyle name="Normal 20 2" xfId="3954" xr:uid="{00000000-0005-0000-0000-0000D8130000}"/>
    <cellStyle name="Normal 21" xfId="2912" xr:uid="{00000000-0005-0000-0000-0000D9130000}"/>
    <cellStyle name="Normal 21 2" xfId="3955" xr:uid="{00000000-0005-0000-0000-0000DA130000}"/>
    <cellStyle name="Normal 22" xfId="2918" xr:uid="{00000000-0005-0000-0000-0000DB130000}"/>
    <cellStyle name="Normal 22 2" xfId="3956" xr:uid="{00000000-0005-0000-0000-0000DC130000}"/>
    <cellStyle name="Normal 23" xfId="2915" xr:uid="{00000000-0005-0000-0000-0000DD130000}"/>
    <cellStyle name="Normal 23 2" xfId="3957" xr:uid="{00000000-0005-0000-0000-0000DE130000}"/>
    <cellStyle name="Normal 24" xfId="1905" xr:uid="{00000000-0005-0000-0000-0000DF130000}"/>
    <cellStyle name="Normal 24 2" xfId="3958" xr:uid="{00000000-0005-0000-0000-0000E0130000}"/>
    <cellStyle name="Normal 24 2 2" xfId="7028" xr:uid="{00000000-0005-0000-0000-0000E1130000}"/>
    <cellStyle name="Normal 24 3" xfId="7029" xr:uid="{00000000-0005-0000-0000-0000E2130000}"/>
    <cellStyle name="Normal 25" xfId="27" xr:uid="{00000000-0005-0000-0000-0000E3130000}"/>
    <cellStyle name="Normal 26" xfId="9124" xr:uid="{00000000-0005-0000-0000-0000E4130000}"/>
    <cellStyle name="Normal 26 2" xfId="9496" xr:uid="{00000000-0005-0000-0000-0000E5130000}"/>
    <cellStyle name="Normal 27" xfId="10248" xr:uid="{286D4E48-6513-4007-8FF2-64993A5AF017}"/>
    <cellStyle name="Normal 28" xfId="10249" xr:uid="{95BACFED-365F-420B-8509-C63302F632F2}"/>
    <cellStyle name="Normal 29" xfId="10250" xr:uid="{8A51AF99-12AD-4BF6-8D79-5E10A95B0B90}"/>
    <cellStyle name="Normal 3" xfId="9" xr:uid="{00000000-0005-0000-0000-0000E6130000}"/>
    <cellStyle name="Normal 3 2" xfId="23" xr:uid="{00000000-0005-0000-0000-0000E7130000}"/>
    <cellStyle name="Normal 3 2 2" xfId="502" xr:uid="{00000000-0005-0000-0000-0000E8130000}"/>
    <cellStyle name="Normal 3 2 3" xfId="195" xr:uid="{00000000-0005-0000-0000-0000E9130000}"/>
    <cellStyle name="Normal 3 3" xfId="490" xr:uid="{00000000-0005-0000-0000-0000EA130000}"/>
    <cellStyle name="Normal 3 4" xfId="699" xr:uid="{00000000-0005-0000-0000-0000EB130000}"/>
    <cellStyle name="Normal 3 5" xfId="1750" xr:uid="{00000000-0005-0000-0000-0000EC130000}"/>
    <cellStyle name="Normal 3 6" xfId="148" xr:uid="{00000000-0005-0000-0000-0000ED130000}"/>
    <cellStyle name="Normal 3 7" xfId="10246" xr:uid="{2A590214-06FE-4D52-8371-27D451EC68F8}"/>
    <cellStyle name="Normal 30" xfId="8" xr:uid="{00000000-0005-0000-0000-0000EE130000}"/>
    <cellStyle name="Normal 30 2" xfId="22" xr:uid="{00000000-0005-0000-0000-0000EF130000}"/>
    <cellStyle name="Normal 31" xfId="10251" xr:uid="{BA9FC280-A55E-495D-9D34-2545C4916325}"/>
    <cellStyle name="Normal 32" xfId="10252" xr:uid="{76535C47-6A05-43DB-BD9A-087D75CE40B6}"/>
    <cellStyle name="Normal 33" xfId="10253" xr:uid="{E4F75983-0943-43AE-AB7D-EB0947D06674}"/>
    <cellStyle name="Normal 34" xfId="10254" xr:uid="{202D92CA-7570-43D7-9135-B00E213EC11E}"/>
    <cellStyle name="Normal 35" xfId="10255" xr:uid="{BFC644FF-6E8D-4D33-8B1E-75AA8FA58609}"/>
    <cellStyle name="Normal 36" xfId="10256" xr:uid="{7F0BF33E-69B0-4888-8A95-6DE6692A641A}"/>
    <cellStyle name="Normal 37" xfId="10257" xr:uid="{430514C0-4D4E-4A8F-A50E-7B4080B85693}"/>
    <cellStyle name="Normal 38" xfId="10258" xr:uid="{D13AFB6C-540D-43DA-B3DE-1A171765E894}"/>
    <cellStyle name="Normal 39" xfId="10259" xr:uid="{35E1178B-6F81-47F9-90D3-6F2572999F29}"/>
    <cellStyle name="Normal 4" xfId="10" xr:uid="{00000000-0005-0000-0000-0000F0130000}"/>
    <cellStyle name="Normal 4 2" xfId="150" xr:uid="{00000000-0005-0000-0000-0000F1130000}"/>
    <cellStyle name="Normal 4 2 2" xfId="205" xr:uid="{00000000-0005-0000-0000-0000F2130000}"/>
    <cellStyle name="Normal 4 2 2 2" xfId="506" xr:uid="{00000000-0005-0000-0000-0000F3130000}"/>
    <cellStyle name="Normal 4 2 3" xfId="491" xr:uid="{00000000-0005-0000-0000-0000F4130000}"/>
    <cellStyle name="Normal 4 2 4" xfId="700" xr:uid="{00000000-0005-0000-0000-0000F5130000}"/>
    <cellStyle name="Normal 4 2 5" xfId="1751" xr:uid="{00000000-0005-0000-0000-0000F6130000}"/>
    <cellStyle name="Normal 4 3" xfId="465" xr:uid="{00000000-0005-0000-0000-0000F7130000}"/>
    <cellStyle name="Normal 4 4" xfId="149" xr:uid="{00000000-0005-0000-0000-0000F8130000}"/>
    <cellStyle name="Normal 4 5" xfId="9498" xr:uid="{F235AD26-06F5-4797-88A9-B6F4601A9B13}"/>
    <cellStyle name="Normal 4_Sheet1" xfId="151" xr:uid="{00000000-0005-0000-0000-0000F9130000}"/>
    <cellStyle name="Normal 40" xfId="10260" xr:uid="{B96BA35C-FC3F-42A4-A07E-F0232B4FCDED}"/>
    <cellStyle name="Normal 41" xfId="13249" xr:uid="{41C8A6D6-5A37-4DB8-B475-7813DBF19E58}"/>
    <cellStyle name="Normal 42" xfId="13250" xr:uid="{F3E09462-3804-41C3-A5BA-F19402407B21}"/>
    <cellStyle name="Normal 43" xfId="13251" xr:uid="{0E4652F9-C320-4724-A4A3-CEB625575C8C}"/>
    <cellStyle name="Normal 5" xfId="26" xr:uid="{00000000-0005-0000-0000-0000FA130000}"/>
    <cellStyle name="Normal 5 15" xfId="153" xr:uid="{00000000-0005-0000-0000-0000FB130000}"/>
    <cellStyle name="Normal 5 15 2" xfId="467" xr:uid="{00000000-0005-0000-0000-0000FC130000}"/>
    <cellStyle name="Normal 5 2" xfId="468" xr:uid="{00000000-0005-0000-0000-0000FD130000}"/>
    <cellStyle name="Normal 5 3" xfId="466" xr:uid="{00000000-0005-0000-0000-0000FE130000}"/>
    <cellStyle name="Normal 5 3 2" xfId="565" xr:uid="{00000000-0005-0000-0000-0000FF130000}"/>
    <cellStyle name="Normal 5 4" xfId="152" xr:uid="{00000000-0005-0000-0000-000000140000}"/>
    <cellStyle name="Normal 6" xfId="234" xr:uid="{00000000-0005-0000-0000-000001140000}"/>
    <cellStyle name="Normal 6 10" xfId="929" xr:uid="{00000000-0005-0000-0000-000002140000}"/>
    <cellStyle name="Normal 6 10 2" xfId="1188" xr:uid="{00000000-0005-0000-0000-000003140000}"/>
    <cellStyle name="Normal 6 10 2 2" xfId="1687" xr:uid="{00000000-0005-0000-0000-000004140000}"/>
    <cellStyle name="Normal 6 10 2 2 2" xfId="2802" xr:uid="{00000000-0005-0000-0000-000005140000}"/>
    <cellStyle name="Normal 6 10 2 2 2 2" xfId="3959" xr:uid="{00000000-0005-0000-0000-000006140000}"/>
    <cellStyle name="Normal 6 10 2 2 2 2 2" xfId="7030" xr:uid="{00000000-0005-0000-0000-000007140000}"/>
    <cellStyle name="Normal 6 10 2 2 2 3" xfId="7031" xr:uid="{00000000-0005-0000-0000-000008140000}"/>
    <cellStyle name="Normal 6 10 2 2 3" xfId="3960" xr:uid="{00000000-0005-0000-0000-000009140000}"/>
    <cellStyle name="Normal 6 10 2 2 3 2" xfId="7032" xr:uid="{00000000-0005-0000-0000-00000A140000}"/>
    <cellStyle name="Normal 6 10 2 2 4" xfId="7033" xr:uid="{00000000-0005-0000-0000-00000B140000}"/>
    <cellStyle name="Normal 6 10 2 3" xfId="2375" xr:uid="{00000000-0005-0000-0000-00000C140000}"/>
    <cellStyle name="Normal 6 10 2 3 2" xfId="3961" xr:uid="{00000000-0005-0000-0000-00000D140000}"/>
    <cellStyle name="Normal 6 10 2 3 2 2" xfId="7034" xr:uid="{00000000-0005-0000-0000-00000E140000}"/>
    <cellStyle name="Normal 6 10 2 3 3" xfId="7035" xr:uid="{00000000-0005-0000-0000-00000F140000}"/>
    <cellStyle name="Normal 6 10 2 4" xfId="3962" xr:uid="{00000000-0005-0000-0000-000010140000}"/>
    <cellStyle name="Normal 6 10 2 4 2" xfId="7036" xr:uid="{00000000-0005-0000-0000-000011140000}"/>
    <cellStyle name="Normal 6 10 2 5" xfId="7037" xr:uid="{00000000-0005-0000-0000-000012140000}"/>
    <cellStyle name="Normal 6 10 3" xfId="1473" xr:uid="{00000000-0005-0000-0000-000013140000}"/>
    <cellStyle name="Normal 6 10 3 2" xfId="2588" xr:uid="{00000000-0005-0000-0000-000014140000}"/>
    <cellStyle name="Normal 6 10 3 2 2" xfId="3963" xr:uid="{00000000-0005-0000-0000-000015140000}"/>
    <cellStyle name="Normal 6 10 3 2 2 2" xfId="7038" xr:uid="{00000000-0005-0000-0000-000016140000}"/>
    <cellStyle name="Normal 6 10 3 2 3" xfId="7039" xr:uid="{00000000-0005-0000-0000-000017140000}"/>
    <cellStyle name="Normal 6 10 3 3" xfId="3964" xr:uid="{00000000-0005-0000-0000-000018140000}"/>
    <cellStyle name="Normal 6 10 3 3 2" xfId="7040" xr:uid="{00000000-0005-0000-0000-000019140000}"/>
    <cellStyle name="Normal 6 10 3 4" xfId="7041" xr:uid="{00000000-0005-0000-0000-00001A140000}"/>
    <cellStyle name="Normal 6 10 4" xfId="2161" xr:uid="{00000000-0005-0000-0000-00001B140000}"/>
    <cellStyle name="Normal 6 10 4 2" xfId="3965" xr:uid="{00000000-0005-0000-0000-00001C140000}"/>
    <cellStyle name="Normal 6 10 4 2 2" xfId="7042" xr:uid="{00000000-0005-0000-0000-00001D140000}"/>
    <cellStyle name="Normal 6 10 4 3" xfId="7043" xr:uid="{00000000-0005-0000-0000-00001E140000}"/>
    <cellStyle name="Normal 6 10 5" xfId="3966" xr:uid="{00000000-0005-0000-0000-00001F140000}"/>
    <cellStyle name="Normal 6 10 5 2" xfId="7044" xr:uid="{00000000-0005-0000-0000-000020140000}"/>
    <cellStyle name="Normal 6 10 6" xfId="7045" xr:uid="{00000000-0005-0000-0000-000021140000}"/>
    <cellStyle name="Normal 6 11" xfId="3967" xr:uid="{00000000-0005-0000-0000-000022140000}"/>
    <cellStyle name="Normal 6 11 2" xfId="7046" xr:uid="{00000000-0005-0000-0000-000023140000}"/>
    <cellStyle name="Normal 6 12" xfId="10247" xr:uid="{EEFF8BE5-C315-40F0-B10F-ED7CC26208E0}"/>
    <cellStyle name="Normal 6 2" xfId="292" xr:uid="{00000000-0005-0000-0000-000024140000}"/>
    <cellStyle name="Normal 6 2 2" xfId="701" xr:uid="{00000000-0005-0000-0000-000025140000}"/>
    <cellStyle name="Normal 6 3" xfId="469" xr:uid="{00000000-0005-0000-0000-000026140000}"/>
    <cellStyle name="Normal 6 3 10" xfId="7047" xr:uid="{00000000-0005-0000-0000-000027140000}"/>
    <cellStyle name="Normal 6 3 2" xfId="566" xr:uid="{00000000-0005-0000-0000-000028140000}"/>
    <cellStyle name="Normal 6 3 2 2" xfId="863" xr:uid="{00000000-0005-0000-0000-000029140000}"/>
    <cellStyle name="Normal 6 3 2 2 2" xfId="1122" xr:uid="{00000000-0005-0000-0000-00002A140000}"/>
    <cellStyle name="Normal 6 3 2 2 2 2" xfId="1621" xr:uid="{00000000-0005-0000-0000-00002B140000}"/>
    <cellStyle name="Normal 6 3 2 2 2 2 2" xfId="2736" xr:uid="{00000000-0005-0000-0000-00002C140000}"/>
    <cellStyle name="Normal 6 3 2 2 2 2 2 2" xfId="3968" xr:uid="{00000000-0005-0000-0000-00002D140000}"/>
    <cellStyle name="Normal 6 3 2 2 2 2 2 2 2" xfId="7048" xr:uid="{00000000-0005-0000-0000-00002E140000}"/>
    <cellStyle name="Normal 6 3 2 2 2 2 2 3" xfId="7049" xr:uid="{00000000-0005-0000-0000-00002F140000}"/>
    <cellStyle name="Normal 6 3 2 2 2 2 3" xfId="3969" xr:uid="{00000000-0005-0000-0000-000030140000}"/>
    <cellStyle name="Normal 6 3 2 2 2 2 3 2" xfId="7050" xr:uid="{00000000-0005-0000-0000-000031140000}"/>
    <cellStyle name="Normal 6 3 2 2 2 2 4" xfId="7051" xr:uid="{00000000-0005-0000-0000-000032140000}"/>
    <cellStyle name="Normal 6 3 2 2 2 3" xfId="2309" xr:uid="{00000000-0005-0000-0000-000033140000}"/>
    <cellStyle name="Normal 6 3 2 2 2 3 2" xfId="3970" xr:uid="{00000000-0005-0000-0000-000034140000}"/>
    <cellStyle name="Normal 6 3 2 2 2 3 2 2" xfId="7052" xr:uid="{00000000-0005-0000-0000-000035140000}"/>
    <cellStyle name="Normal 6 3 2 2 2 3 3" xfId="7053" xr:uid="{00000000-0005-0000-0000-000036140000}"/>
    <cellStyle name="Normal 6 3 2 2 2 4" xfId="3971" xr:uid="{00000000-0005-0000-0000-000037140000}"/>
    <cellStyle name="Normal 6 3 2 2 2 4 2" xfId="7054" xr:uid="{00000000-0005-0000-0000-000038140000}"/>
    <cellStyle name="Normal 6 3 2 2 2 5" xfId="7055" xr:uid="{00000000-0005-0000-0000-000039140000}"/>
    <cellStyle name="Normal 6 3 2 2 3" xfId="1407" xr:uid="{00000000-0005-0000-0000-00003A140000}"/>
    <cellStyle name="Normal 6 3 2 2 3 2" xfId="2522" xr:uid="{00000000-0005-0000-0000-00003B140000}"/>
    <cellStyle name="Normal 6 3 2 2 3 2 2" xfId="3972" xr:uid="{00000000-0005-0000-0000-00003C140000}"/>
    <cellStyle name="Normal 6 3 2 2 3 2 2 2" xfId="7056" xr:uid="{00000000-0005-0000-0000-00003D140000}"/>
    <cellStyle name="Normal 6 3 2 2 3 2 3" xfId="7057" xr:uid="{00000000-0005-0000-0000-00003E140000}"/>
    <cellStyle name="Normal 6 3 2 2 3 3" xfId="3973" xr:uid="{00000000-0005-0000-0000-00003F140000}"/>
    <cellStyle name="Normal 6 3 2 2 3 3 2" xfId="7058" xr:uid="{00000000-0005-0000-0000-000040140000}"/>
    <cellStyle name="Normal 6 3 2 2 3 4" xfId="7059" xr:uid="{00000000-0005-0000-0000-000041140000}"/>
    <cellStyle name="Normal 6 3 2 2 4" xfId="2095" xr:uid="{00000000-0005-0000-0000-000042140000}"/>
    <cellStyle name="Normal 6 3 2 2 4 2" xfId="3974" xr:uid="{00000000-0005-0000-0000-000043140000}"/>
    <cellStyle name="Normal 6 3 2 2 4 2 2" xfId="7060" xr:uid="{00000000-0005-0000-0000-000044140000}"/>
    <cellStyle name="Normal 6 3 2 2 4 3" xfId="7061" xr:uid="{00000000-0005-0000-0000-000045140000}"/>
    <cellStyle name="Normal 6 3 2 2 5" xfId="3975" xr:uid="{00000000-0005-0000-0000-000046140000}"/>
    <cellStyle name="Normal 6 3 2 2 5 2" xfId="7062" xr:uid="{00000000-0005-0000-0000-000047140000}"/>
    <cellStyle name="Normal 6 3 2 2 6" xfId="3976" xr:uid="{00000000-0005-0000-0000-000048140000}"/>
    <cellStyle name="Normal 6 3 2 2 6 2" xfId="7063" xr:uid="{00000000-0005-0000-0000-000049140000}"/>
    <cellStyle name="Normal 6 3 2 2 7" xfId="7064" xr:uid="{00000000-0005-0000-0000-00004A140000}"/>
    <cellStyle name="Normal 6 3 2 3" xfId="1016" xr:uid="{00000000-0005-0000-0000-00004B140000}"/>
    <cellStyle name="Normal 6 3 2 3 2" xfId="1515" xr:uid="{00000000-0005-0000-0000-00004C140000}"/>
    <cellStyle name="Normal 6 3 2 3 2 2" xfId="2630" xr:uid="{00000000-0005-0000-0000-00004D140000}"/>
    <cellStyle name="Normal 6 3 2 3 2 2 2" xfId="3977" xr:uid="{00000000-0005-0000-0000-00004E140000}"/>
    <cellStyle name="Normal 6 3 2 3 2 2 2 2" xfId="7065" xr:uid="{00000000-0005-0000-0000-00004F140000}"/>
    <cellStyle name="Normal 6 3 2 3 2 2 3" xfId="7066" xr:uid="{00000000-0005-0000-0000-000050140000}"/>
    <cellStyle name="Normal 6 3 2 3 2 3" xfId="3978" xr:uid="{00000000-0005-0000-0000-000051140000}"/>
    <cellStyle name="Normal 6 3 2 3 2 3 2" xfId="7067" xr:uid="{00000000-0005-0000-0000-000052140000}"/>
    <cellStyle name="Normal 6 3 2 3 2 4" xfId="7068" xr:uid="{00000000-0005-0000-0000-000053140000}"/>
    <cellStyle name="Normal 6 3 2 3 3" xfId="2203" xr:uid="{00000000-0005-0000-0000-000054140000}"/>
    <cellStyle name="Normal 6 3 2 3 3 2" xfId="3979" xr:uid="{00000000-0005-0000-0000-000055140000}"/>
    <cellStyle name="Normal 6 3 2 3 3 2 2" xfId="7069" xr:uid="{00000000-0005-0000-0000-000056140000}"/>
    <cellStyle name="Normal 6 3 2 3 3 3" xfId="7070" xr:uid="{00000000-0005-0000-0000-000057140000}"/>
    <cellStyle name="Normal 6 3 2 3 4" xfId="3980" xr:uid="{00000000-0005-0000-0000-000058140000}"/>
    <cellStyle name="Normal 6 3 2 3 4 2" xfId="7071" xr:uid="{00000000-0005-0000-0000-000059140000}"/>
    <cellStyle name="Normal 6 3 2 3 5" xfId="7072" xr:uid="{00000000-0005-0000-0000-00005A140000}"/>
    <cellStyle name="Normal 6 3 2 4" xfId="1301" xr:uid="{00000000-0005-0000-0000-00005B140000}"/>
    <cellStyle name="Normal 6 3 2 4 2" xfId="2416" xr:uid="{00000000-0005-0000-0000-00005C140000}"/>
    <cellStyle name="Normal 6 3 2 4 2 2" xfId="3981" xr:uid="{00000000-0005-0000-0000-00005D140000}"/>
    <cellStyle name="Normal 6 3 2 4 2 2 2" xfId="7073" xr:uid="{00000000-0005-0000-0000-00005E140000}"/>
    <cellStyle name="Normal 6 3 2 4 2 3" xfId="7074" xr:uid="{00000000-0005-0000-0000-00005F140000}"/>
    <cellStyle name="Normal 6 3 2 4 3" xfId="3982" xr:uid="{00000000-0005-0000-0000-000060140000}"/>
    <cellStyle name="Normal 6 3 2 4 3 2" xfId="7075" xr:uid="{00000000-0005-0000-0000-000061140000}"/>
    <cellStyle name="Normal 6 3 2 4 4" xfId="7076" xr:uid="{00000000-0005-0000-0000-000062140000}"/>
    <cellStyle name="Normal 6 3 2 5" xfId="1886" xr:uid="{00000000-0005-0000-0000-000063140000}"/>
    <cellStyle name="Normal 6 3 2 5 2" xfId="2908" xr:uid="{00000000-0005-0000-0000-000064140000}"/>
    <cellStyle name="Normal 6 3 2 5 2 2" xfId="3983" xr:uid="{00000000-0005-0000-0000-000065140000}"/>
    <cellStyle name="Normal 6 3 2 5 2 2 2" xfId="7077" xr:uid="{00000000-0005-0000-0000-000066140000}"/>
    <cellStyle name="Normal 6 3 2 5 2 3" xfId="7078" xr:uid="{00000000-0005-0000-0000-000067140000}"/>
    <cellStyle name="Normal 6 3 2 5 3" xfId="3984" xr:uid="{00000000-0005-0000-0000-000068140000}"/>
    <cellStyle name="Normal 6 3 2 5 3 2" xfId="7079" xr:uid="{00000000-0005-0000-0000-000069140000}"/>
    <cellStyle name="Normal 6 3 2 5 4" xfId="7080" xr:uid="{00000000-0005-0000-0000-00006A140000}"/>
    <cellStyle name="Normal 6 3 2 6" xfId="1989" xr:uid="{00000000-0005-0000-0000-00006B140000}"/>
    <cellStyle name="Normal 6 3 2 6 2" xfId="3985" xr:uid="{00000000-0005-0000-0000-00006C140000}"/>
    <cellStyle name="Normal 6 3 2 6 2 2" xfId="7081" xr:uid="{00000000-0005-0000-0000-00006D140000}"/>
    <cellStyle name="Normal 6 3 2 6 3" xfId="7082" xr:uid="{00000000-0005-0000-0000-00006E140000}"/>
    <cellStyle name="Normal 6 3 2 7" xfId="3986" xr:uid="{00000000-0005-0000-0000-00006F140000}"/>
    <cellStyle name="Normal 6 3 2 7 2" xfId="7083" xr:uid="{00000000-0005-0000-0000-000070140000}"/>
    <cellStyle name="Normal 6 3 2 8" xfId="3987" xr:uid="{00000000-0005-0000-0000-000071140000}"/>
    <cellStyle name="Normal 6 3 2 8 2" xfId="7084" xr:uid="{00000000-0005-0000-0000-000072140000}"/>
    <cellStyle name="Normal 6 3 2 9" xfId="7085" xr:uid="{00000000-0005-0000-0000-000073140000}"/>
    <cellStyle name="Normal 6 3 3" xfId="842" xr:uid="{00000000-0005-0000-0000-000074140000}"/>
    <cellStyle name="Normal 6 3 3 2" xfId="1101" xr:uid="{00000000-0005-0000-0000-000075140000}"/>
    <cellStyle name="Normal 6 3 3 2 2" xfId="1600" xr:uid="{00000000-0005-0000-0000-000076140000}"/>
    <cellStyle name="Normal 6 3 3 2 2 2" xfId="2715" xr:uid="{00000000-0005-0000-0000-000077140000}"/>
    <cellStyle name="Normal 6 3 3 2 2 2 2" xfId="3988" xr:uid="{00000000-0005-0000-0000-000078140000}"/>
    <cellStyle name="Normal 6 3 3 2 2 2 2 2" xfId="7086" xr:uid="{00000000-0005-0000-0000-000079140000}"/>
    <cellStyle name="Normal 6 3 3 2 2 2 3" xfId="7087" xr:uid="{00000000-0005-0000-0000-00007A140000}"/>
    <cellStyle name="Normal 6 3 3 2 2 3" xfId="3989" xr:uid="{00000000-0005-0000-0000-00007B140000}"/>
    <cellStyle name="Normal 6 3 3 2 2 3 2" xfId="7088" xr:uid="{00000000-0005-0000-0000-00007C140000}"/>
    <cellStyle name="Normal 6 3 3 2 2 4" xfId="7089" xr:uid="{00000000-0005-0000-0000-00007D140000}"/>
    <cellStyle name="Normal 6 3 3 2 3" xfId="2288" xr:uid="{00000000-0005-0000-0000-00007E140000}"/>
    <cellStyle name="Normal 6 3 3 2 3 2" xfId="3990" xr:uid="{00000000-0005-0000-0000-00007F140000}"/>
    <cellStyle name="Normal 6 3 3 2 3 2 2" xfId="7090" xr:uid="{00000000-0005-0000-0000-000080140000}"/>
    <cellStyle name="Normal 6 3 3 2 3 3" xfId="7091" xr:uid="{00000000-0005-0000-0000-000081140000}"/>
    <cellStyle name="Normal 6 3 3 2 4" xfId="3991" xr:uid="{00000000-0005-0000-0000-000082140000}"/>
    <cellStyle name="Normal 6 3 3 2 4 2" xfId="7092" xr:uid="{00000000-0005-0000-0000-000083140000}"/>
    <cellStyle name="Normal 6 3 3 2 5" xfId="7093" xr:uid="{00000000-0005-0000-0000-000084140000}"/>
    <cellStyle name="Normal 6 3 3 3" xfId="1386" xr:uid="{00000000-0005-0000-0000-000085140000}"/>
    <cellStyle name="Normal 6 3 3 3 2" xfId="2501" xr:uid="{00000000-0005-0000-0000-000086140000}"/>
    <cellStyle name="Normal 6 3 3 3 2 2" xfId="3992" xr:uid="{00000000-0005-0000-0000-000087140000}"/>
    <cellStyle name="Normal 6 3 3 3 2 2 2" xfId="7094" xr:uid="{00000000-0005-0000-0000-000088140000}"/>
    <cellStyle name="Normal 6 3 3 3 2 3" xfId="7095" xr:uid="{00000000-0005-0000-0000-000089140000}"/>
    <cellStyle name="Normal 6 3 3 3 3" xfId="3993" xr:uid="{00000000-0005-0000-0000-00008A140000}"/>
    <cellStyle name="Normal 6 3 3 3 3 2" xfId="7096" xr:uid="{00000000-0005-0000-0000-00008B140000}"/>
    <cellStyle name="Normal 6 3 3 3 4" xfId="7097" xr:uid="{00000000-0005-0000-0000-00008C140000}"/>
    <cellStyle name="Normal 6 3 3 4" xfId="2074" xr:uid="{00000000-0005-0000-0000-00008D140000}"/>
    <cellStyle name="Normal 6 3 3 4 2" xfId="3994" xr:uid="{00000000-0005-0000-0000-00008E140000}"/>
    <cellStyle name="Normal 6 3 3 4 2 2" xfId="7098" xr:uid="{00000000-0005-0000-0000-00008F140000}"/>
    <cellStyle name="Normal 6 3 3 4 3" xfId="7099" xr:uid="{00000000-0005-0000-0000-000090140000}"/>
    <cellStyle name="Normal 6 3 3 5" xfId="3995" xr:uid="{00000000-0005-0000-0000-000091140000}"/>
    <cellStyle name="Normal 6 3 3 5 2" xfId="7100" xr:uid="{00000000-0005-0000-0000-000092140000}"/>
    <cellStyle name="Normal 6 3 3 6" xfId="3996" xr:uid="{00000000-0005-0000-0000-000093140000}"/>
    <cellStyle name="Normal 6 3 3 6 2" xfId="7101" xr:uid="{00000000-0005-0000-0000-000094140000}"/>
    <cellStyle name="Normal 6 3 3 7" xfId="7102" xr:uid="{00000000-0005-0000-0000-000095140000}"/>
    <cellStyle name="Normal 6 3 4" xfId="995" xr:uid="{00000000-0005-0000-0000-000096140000}"/>
    <cellStyle name="Normal 6 3 4 2" xfId="1494" xr:uid="{00000000-0005-0000-0000-000097140000}"/>
    <cellStyle name="Normal 6 3 4 2 2" xfId="2609" xr:uid="{00000000-0005-0000-0000-000098140000}"/>
    <cellStyle name="Normal 6 3 4 2 2 2" xfId="3997" xr:uid="{00000000-0005-0000-0000-000099140000}"/>
    <cellStyle name="Normal 6 3 4 2 2 2 2" xfId="7103" xr:uid="{00000000-0005-0000-0000-00009A140000}"/>
    <cellStyle name="Normal 6 3 4 2 2 3" xfId="7104" xr:uid="{00000000-0005-0000-0000-00009B140000}"/>
    <cellStyle name="Normal 6 3 4 2 3" xfId="3998" xr:uid="{00000000-0005-0000-0000-00009C140000}"/>
    <cellStyle name="Normal 6 3 4 2 3 2" xfId="7105" xr:uid="{00000000-0005-0000-0000-00009D140000}"/>
    <cellStyle name="Normal 6 3 4 2 4" xfId="7106" xr:uid="{00000000-0005-0000-0000-00009E140000}"/>
    <cellStyle name="Normal 6 3 4 3" xfId="2182" xr:uid="{00000000-0005-0000-0000-00009F140000}"/>
    <cellStyle name="Normal 6 3 4 3 2" xfId="3999" xr:uid="{00000000-0005-0000-0000-0000A0140000}"/>
    <cellStyle name="Normal 6 3 4 3 2 2" xfId="7107" xr:uid="{00000000-0005-0000-0000-0000A1140000}"/>
    <cellStyle name="Normal 6 3 4 3 3" xfId="7108" xr:uid="{00000000-0005-0000-0000-0000A2140000}"/>
    <cellStyle name="Normal 6 3 4 4" xfId="4000" xr:uid="{00000000-0005-0000-0000-0000A3140000}"/>
    <cellStyle name="Normal 6 3 4 4 2" xfId="7109" xr:uid="{00000000-0005-0000-0000-0000A4140000}"/>
    <cellStyle name="Normal 6 3 4 5" xfId="7110" xr:uid="{00000000-0005-0000-0000-0000A5140000}"/>
    <cellStyle name="Normal 6 3 5" xfId="1280" xr:uid="{00000000-0005-0000-0000-0000A6140000}"/>
    <cellStyle name="Normal 6 3 5 2" xfId="2395" xr:uid="{00000000-0005-0000-0000-0000A7140000}"/>
    <cellStyle name="Normal 6 3 5 2 2" xfId="4001" xr:uid="{00000000-0005-0000-0000-0000A8140000}"/>
    <cellStyle name="Normal 6 3 5 2 2 2" xfId="7111" xr:uid="{00000000-0005-0000-0000-0000A9140000}"/>
    <cellStyle name="Normal 6 3 5 2 3" xfId="7112" xr:uid="{00000000-0005-0000-0000-0000AA140000}"/>
    <cellStyle name="Normal 6 3 5 3" xfId="4002" xr:uid="{00000000-0005-0000-0000-0000AB140000}"/>
    <cellStyle name="Normal 6 3 5 3 2" xfId="7113" xr:uid="{00000000-0005-0000-0000-0000AC140000}"/>
    <cellStyle name="Normal 6 3 5 4" xfId="7114" xr:uid="{00000000-0005-0000-0000-0000AD140000}"/>
    <cellStyle name="Normal 6 3 6" xfId="1881" xr:uid="{00000000-0005-0000-0000-0000AE140000}"/>
    <cellStyle name="Normal 6 3 6 2" xfId="2903" xr:uid="{00000000-0005-0000-0000-0000AF140000}"/>
    <cellStyle name="Normal 6 3 6 2 2" xfId="4003" xr:uid="{00000000-0005-0000-0000-0000B0140000}"/>
    <cellStyle name="Normal 6 3 6 2 2 2" xfId="7115" xr:uid="{00000000-0005-0000-0000-0000B1140000}"/>
    <cellStyle name="Normal 6 3 6 2 3" xfId="7116" xr:uid="{00000000-0005-0000-0000-0000B2140000}"/>
    <cellStyle name="Normal 6 3 6 3" xfId="4004" xr:uid="{00000000-0005-0000-0000-0000B3140000}"/>
    <cellStyle name="Normal 6 3 6 3 2" xfId="7117" xr:uid="{00000000-0005-0000-0000-0000B4140000}"/>
    <cellStyle name="Normal 6 3 6 4" xfId="7118" xr:uid="{00000000-0005-0000-0000-0000B5140000}"/>
    <cellStyle name="Normal 6 3 7" xfId="1968" xr:uid="{00000000-0005-0000-0000-0000B6140000}"/>
    <cellStyle name="Normal 6 3 7 2" xfId="4005" xr:uid="{00000000-0005-0000-0000-0000B7140000}"/>
    <cellStyle name="Normal 6 3 7 2 2" xfId="7119" xr:uid="{00000000-0005-0000-0000-0000B8140000}"/>
    <cellStyle name="Normal 6 3 7 3" xfId="7120" xr:uid="{00000000-0005-0000-0000-0000B9140000}"/>
    <cellStyle name="Normal 6 3 8" xfId="4006" xr:uid="{00000000-0005-0000-0000-0000BA140000}"/>
    <cellStyle name="Normal 6 3 8 2" xfId="7121" xr:uid="{00000000-0005-0000-0000-0000BB140000}"/>
    <cellStyle name="Normal 6 3 9" xfId="4007" xr:uid="{00000000-0005-0000-0000-0000BC140000}"/>
    <cellStyle name="Normal 6 3 9 2" xfId="7122" xr:uid="{00000000-0005-0000-0000-0000BD140000}"/>
    <cellStyle name="Normal 6 4" xfId="482" xr:uid="{00000000-0005-0000-0000-0000BE140000}"/>
    <cellStyle name="Normal 6 4 10" xfId="7123" xr:uid="{00000000-0005-0000-0000-0000BF140000}"/>
    <cellStyle name="Normal 6 4 2" xfId="567" xr:uid="{00000000-0005-0000-0000-0000C0140000}"/>
    <cellStyle name="Normal 6 4 2 2" xfId="864" xr:uid="{00000000-0005-0000-0000-0000C1140000}"/>
    <cellStyle name="Normal 6 4 2 2 2" xfId="1123" xr:uid="{00000000-0005-0000-0000-0000C2140000}"/>
    <cellStyle name="Normal 6 4 2 2 2 2" xfId="1622" xr:uid="{00000000-0005-0000-0000-0000C3140000}"/>
    <cellStyle name="Normal 6 4 2 2 2 2 2" xfId="2737" xr:uid="{00000000-0005-0000-0000-0000C4140000}"/>
    <cellStyle name="Normal 6 4 2 2 2 2 2 2" xfId="4008" xr:uid="{00000000-0005-0000-0000-0000C5140000}"/>
    <cellStyle name="Normal 6 4 2 2 2 2 2 2 2" xfId="7124" xr:uid="{00000000-0005-0000-0000-0000C6140000}"/>
    <cellStyle name="Normal 6 4 2 2 2 2 2 3" xfId="7125" xr:uid="{00000000-0005-0000-0000-0000C7140000}"/>
    <cellStyle name="Normal 6 4 2 2 2 2 3" xfId="4009" xr:uid="{00000000-0005-0000-0000-0000C8140000}"/>
    <cellStyle name="Normal 6 4 2 2 2 2 3 2" xfId="7126" xr:uid="{00000000-0005-0000-0000-0000C9140000}"/>
    <cellStyle name="Normal 6 4 2 2 2 2 4" xfId="7127" xr:uid="{00000000-0005-0000-0000-0000CA140000}"/>
    <cellStyle name="Normal 6 4 2 2 2 3" xfId="2310" xr:uid="{00000000-0005-0000-0000-0000CB140000}"/>
    <cellStyle name="Normal 6 4 2 2 2 3 2" xfId="4010" xr:uid="{00000000-0005-0000-0000-0000CC140000}"/>
    <cellStyle name="Normal 6 4 2 2 2 3 2 2" xfId="7128" xr:uid="{00000000-0005-0000-0000-0000CD140000}"/>
    <cellStyle name="Normal 6 4 2 2 2 3 3" xfId="7129" xr:uid="{00000000-0005-0000-0000-0000CE140000}"/>
    <cellStyle name="Normal 6 4 2 2 2 4" xfId="4011" xr:uid="{00000000-0005-0000-0000-0000CF140000}"/>
    <cellStyle name="Normal 6 4 2 2 2 4 2" xfId="7130" xr:uid="{00000000-0005-0000-0000-0000D0140000}"/>
    <cellStyle name="Normal 6 4 2 2 2 5" xfId="7131" xr:uid="{00000000-0005-0000-0000-0000D1140000}"/>
    <cellStyle name="Normal 6 4 2 2 3" xfId="1408" xr:uid="{00000000-0005-0000-0000-0000D2140000}"/>
    <cellStyle name="Normal 6 4 2 2 3 2" xfId="2523" xr:uid="{00000000-0005-0000-0000-0000D3140000}"/>
    <cellStyle name="Normal 6 4 2 2 3 2 2" xfId="4012" xr:uid="{00000000-0005-0000-0000-0000D4140000}"/>
    <cellStyle name="Normal 6 4 2 2 3 2 2 2" xfId="7132" xr:uid="{00000000-0005-0000-0000-0000D5140000}"/>
    <cellStyle name="Normal 6 4 2 2 3 2 3" xfId="7133" xr:uid="{00000000-0005-0000-0000-0000D6140000}"/>
    <cellStyle name="Normal 6 4 2 2 3 3" xfId="4013" xr:uid="{00000000-0005-0000-0000-0000D7140000}"/>
    <cellStyle name="Normal 6 4 2 2 3 3 2" xfId="7134" xr:uid="{00000000-0005-0000-0000-0000D8140000}"/>
    <cellStyle name="Normal 6 4 2 2 3 4" xfId="7135" xr:uid="{00000000-0005-0000-0000-0000D9140000}"/>
    <cellStyle name="Normal 6 4 2 2 4" xfId="2096" xr:uid="{00000000-0005-0000-0000-0000DA140000}"/>
    <cellStyle name="Normal 6 4 2 2 4 2" xfId="4014" xr:uid="{00000000-0005-0000-0000-0000DB140000}"/>
    <cellStyle name="Normal 6 4 2 2 4 2 2" xfId="7136" xr:uid="{00000000-0005-0000-0000-0000DC140000}"/>
    <cellStyle name="Normal 6 4 2 2 4 3" xfId="7137" xr:uid="{00000000-0005-0000-0000-0000DD140000}"/>
    <cellStyle name="Normal 6 4 2 2 5" xfId="4015" xr:uid="{00000000-0005-0000-0000-0000DE140000}"/>
    <cellStyle name="Normal 6 4 2 2 5 2" xfId="7138" xr:uid="{00000000-0005-0000-0000-0000DF140000}"/>
    <cellStyle name="Normal 6 4 2 2 6" xfId="4016" xr:uid="{00000000-0005-0000-0000-0000E0140000}"/>
    <cellStyle name="Normal 6 4 2 2 6 2" xfId="7139" xr:uid="{00000000-0005-0000-0000-0000E1140000}"/>
    <cellStyle name="Normal 6 4 2 2 7" xfId="7140" xr:uid="{00000000-0005-0000-0000-0000E2140000}"/>
    <cellStyle name="Normal 6 4 2 3" xfId="1017" xr:uid="{00000000-0005-0000-0000-0000E3140000}"/>
    <cellStyle name="Normal 6 4 2 3 2" xfId="1516" xr:uid="{00000000-0005-0000-0000-0000E4140000}"/>
    <cellStyle name="Normal 6 4 2 3 2 2" xfId="2631" xr:uid="{00000000-0005-0000-0000-0000E5140000}"/>
    <cellStyle name="Normal 6 4 2 3 2 2 2" xfId="4017" xr:uid="{00000000-0005-0000-0000-0000E6140000}"/>
    <cellStyle name="Normal 6 4 2 3 2 2 2 2" xfId="7141" xr:uid="{00000000-0005-0000-0000-0000E7140000}"/>
    <cellStyle name="Normal 6 4 2 3 2 2 3" xfId="7142" xr:uid="{00000000-0005-0000-0000-0000E8140000}"/>
    <cellStyle name="Normal 6 4 2 3 2 3" xfId="4018" xr:uid="{00000000-0005-0000-0000-0000E9140000}"/>
    <cellStyle name="Normal 6 4 2 3 2 3 2" xfId="7143" xr:uid="{00000000-0005-0000-0000-0000EA140000}"/>
    <cellStyle name="Normal 6 4 2 3 2 4" xfId="7144" xr:uid="{00000000-0005-0000-0000-0000EB140000}"/>
    <cellStyle name="Normal 6 4 2 3 3" xfId="2204" xr:uid="{00000000-0005-0000-0000-0000EC140000}"/>
    <cellStyle name="Normal 6 4 2 3 3 2" xfId="4019" xr:uid="{00000000-0005-0000-0000-0000ED140000}"/>
    <cellStyle name="Normal 6 4 2 3 3 2 2" xfId="7145" xr:uid="{00000000-0005-0000-0000-0000EE140000}"/>
    <cellStyle name="Normal 6 4 2 3 3 3" xfId="7146" xr:uid="{00000000-0005-0000-0000-0000EF140000}"/>
    <cellStyle name="Normal 6 4 2 3 4" xfId="4020" xr:uid="{00000000-0005-0000-0000-0000F0140000}"/>
    <cellStyle name="Normal 6 4 2 3 4 2" xfId="7147" xr:uid="{00000000-0005-0000-0000-0000F1140000}"/>
    <cellStyle name="Normal 6 4 2 3 5" xfId="7148" xr:uid="{00000000-0005-0000-0000-0000F2140000}"/>
    <cellStyle name="Normal 6 4 2 4" xfId="1302" xr:uid="{00000000-0005-0000-0000-0000F3140000}"/>
    <cellStyle name="Normal 6 4 2 4 2" xfId="2417" xr:uid="{00000000-0005-0000-0000-0000F4140000}"/>
    <cellStyle name="Normal 6 4 2 4 2 2" xfId="4021" xr:uid="{00000000-0005-0000-0000-0000F5140000}"/>
    <cellStyle name="Normal 6 4 2 4 2 2 2" xfId="7149" xr:uid="{00000000-0005-0000-0000-0000F6140000}"/>
    <cellStyle name="Normal 6 4 2 4 2 3" xfId="7150" xr:uid="{00000000-0005-0000-0000-0000F7140000}"/>
    <cellStyle name="Normal 6 4 2 4 3" xfId="4022" xr:uid="{00000000-0005-0000-0000-0000F8140000}"/>
    <cellStyle name="Normal 6 4 2 4 3 2" xfId="7151" xr:uid="{00000000-0005-0000-0000-0000F9140000}"/>
    <cellStyle name="Normal 6 4 2 4 4" xfId="7152" xr:uid="{00000000-0005-0000-0000-0000FA140000}"/>
    <cellStyle name="Normal 6 4 2 5" xfId="1887" xr:uid="{00000000-0005-0000-0000-0000FB140000}"/>
    <cellStyle name="Normal 6 4 2 5 2" xfId="2909" xr:uid="{00000000-0005-0000-0000-0000FC140000}"/>
    <cellStyle name="Normal 6 4 2 5 2 2" xfId="4023" xr:uid="{00000000-0005-0000-0000-0000FD140000}"/>
    <cellStyle name="Normal 6 4 2 5 2 2 2" xfId="7153" xr:uid="{00000000-0005-0000-0000-0000FE140000}"/>
    <cellStyle name="Normal 6 4 2 5 2 3" xfId="7154" xr:uid="{00000000-0005-0000-0000-0000FF140000}"/>
    <cellStyle name="Normal 6 4 2 5 3" xfId="4024" xr:uid="{00000000-0005-0000-0000-000000150000}"/>
    <cellStyle name="Normal 6 4 2 5 3 2" xfId="7155" xr:uid="{00000000-0005-0000-0000-000001150000}"/>
    <cellStyle name="Normal 6 4 2 5 4" xfId="7156" xr:uid="{00000000-0005-0000-0000-000002150000}"/>
    <cellStyle name="Normal 6 4 2 6" xfId="1990" xr:uid="{00000000-0005-0000-0000-000003150000}"/>
    <cellStyle name="Normal 6 4 2 6 2" xfId="4025" xr:uid="{00000000-0005-0000-0000-000004150000}"/>
    <cellStyle name="Normal 6 4 2 6 2 2" xfId="7157" xr:uid="{00000000-0005-0000-0000-000005150000}"/>
    <cellStyle name="Normal 6 4 2 6 3" xfId="7158" xr:uid="{00000000-0005-0000-0000-000006150000}"/>
    <cellStyle name="Normal 6 4 2 7" xfId="4026" xr:uid="{00000000-0005-0000-0000-000007150000}"/>
    <cellStyle name="Normal 6 4 2 7 2" xfId="7159" xr:uid="{00000000-0005-0000-0000-000008150000}"/>
    <cellStyle name="Normal 6 4 2 8" xfId="4027" xr:uid="{00000000-0005-0000-0000-000009150000}"/>
    <cellStyle name="Normal 6 4 2 8 2" xfId="7160" xr:uid="{00000000-0005-0000-0000-00000A150000}"/>
    <cellStyle name="Normal 6 4 2 9" xfId="7161" xr:uid="{00000000-0005-0000-0000-00000B150000}"/>
    <cellStyle name="Normal 6 4 3" xfId="843" xr:uid="{00000000-0005-0000-0000-00000C150000}"/>
    <cellStyle name="Normal 6 4 3 2" xfId="1102" xr:uid="{00000000-0005-0000-0000-00000D150000}"/>
    <cellStyle name="Normal 6 4 3 2 2" xfId="1601" xr:uid="{00000000-0005-0000-0000-00000E150000}"/>
    <cellStyle name="Normal 6 4 3 2 2 2" xfId="2716" xr:uid="{00000000-0005-0000-0000-00000F150000}"/>
    <cellStyle name="Normal 6 4 3 2 2 2 2" xfId="4028" xr:uid="{00000000-0005-0000-0000-000010150000}"/>
    <cellStyle name="Normal 6 4 3 2 2 2 2 2" xfId="7162" xr:uid="{00000000-0005-0000-0000-000011150000}"/>
    <cellStyle name="Normal 6 4 3 2 2 2 3" xfId="7163" xr:uid="{00000000-0005-0000-0000-000012150000}"/>
    <cellStyle name="Normal 6 4 3 2 2 3" xfId="4029" xr:uid="{00000000-0005-0000-0000-000013150000}"/>
    <cellStyle name="Normal 6 4 3 2 2 3 2" xfId="7164" xr:uid="{00000000-0005-0000-0000-000014150000}"/>
    <cellStyle name="Normal 6 4 3 2 2 4" xfId="7165" xr:uid="{00000000-0005-0000-0000-000015150000}"/>
    <cellStyle name="Normal 6 4 3 2 3" xfId="2289" xr:uid="{00000000-0005-0000-0000-000016150000}"/>
    <cellStyle name="Normal 6 4 3 2 3 2" xfId="4030" xr:uid="{00000000-0005-0000-0000-000017150000}"/>
    <cellStyle name="Normal 6 4 3 2 3 2 2" xfId="7166" xr:uid="{00000000-0005-0000-0000-000018150000}"/>
    <cellStyle name="Normal 6 4 3 2 3 3" xfId="7167" xr:uid="{00000000-0005-0000-0000-000019150000}"/>
    <cellStyle name="Normal 6 4 3 2 4" xfId="4031" xr:uid="{00000000-0005-0000-0000-00001A150000}"/>
    <cellStyle name="Normal 6 4 3 2 4 2" xfId="7168" xr:uid="{00000000-0005-0000-0000-00001B150000}"/>
    <cellStyle name="Normal 6 4 3 2 5" xfId="7169" xr:uid="{00000000-0005-0000-0000-00001C150000}"/>
    <cellStyle name="Normal 6 4 3 3" xfId="1387" xr:uid="{00000000-0005-0000-0000-00001D150000}"/>
    <cellStyle name="Normal 6 4 3 3 2" xfId="2502" xr:uid="{00000000-0005-0000-0000-00001E150000}"/>
    <cellStyle name="Normal 6 4 3 3 2 2" xfId="4032" xr:uid="{00000000-0005-0000-0000-00001F150000}"/>
    <cellStyle name="Normal 6 4 3 3 2 2 2" xfId="7170" xr:uid="{00000000-0005-0000-0000-000020150000}"/>
    <cellStyle name="Normal 6 4 3 3 2 3" xfId="7171" xr:uid="{00000000-0005-0000-0000-000021150000}"/>
    <cellStyle name="Normal 6 4 3 3 3" xfId="4033" xr:uid="{00000000-0005-0000-0000-000022150000}"/>
    <cellStyle name="Normal 6 4 3 3 3 2" xfId="7172" xr:uid="{00000000-0005-0000-0000-000023150000}"/>
    <cellStyle name="Normal 6 4 3 3 4" xfId="7173" xr:uid="{00000000-0005-0000-0000-000024150000}"/>
    <cellStyle name="Normal 6 4 3 4" xfId="2075" xr:uid="{00000000-0005-0000-0000-000025150000}"/>
    <cellStyle name="Normal 6 4 3 4 2" xfId="4034" xr:uid="{00000000-0005-0000-0000-000026150000}"/>
    <cellStyle name="Normal 6 4 3 4 2 2" xfId="7174" xr:uid="{00000000-0005-0000-0000-000027150000}"/>
    <cellStyle name="Normal 6 4 3 4 3" xfId="7175" xr:uid="{00000000-0005-0000-0000-000028150000}"/>
    <cellStyle name="Normal 6 4 3 5" xfId="4035" xr:uid="{00000000-0005-0000-0000-000029150000}"/>
    <cellStyle name="Normal 6 4 3 5 2" xfId="7176" xr:uid="{00000000-0005-0000-0000-00002A150000}"/>
    <cellStyle name="Normal 6 4 3 6" xfId="4036" xr:uid="{00000000-0005-0000-0000-00002B150000}"/>
    <cellStyle name="Normal 6 4 3 6 2" xfId="7177" xr:uid="{00000000-0005-0000-0000-00002C150000}"/>
    <cellStyle name="Normal 6 4 3 7" xfId="7178" xr:uid="{00000000-0005-0000-0000-00002D150000}"/>
    <cellStyle name="Normal 6 4 4" xfId="996" xr:uid="{00000000-0005-0000-0000-00002E150000}"/>
    <cellStyle name="Normal 6 4 4 2" xfId="1495" xr:uid="{00000000-0005-0000-0000-00002F150000}"/>
    <cellStyle name="Normal 6 4 4 2 2" xfId="2610" xr:uid="{00000000-0005-0000-0000-000030150000}"/>
    <cellStyle name="Normal 6 4 4 2 2 2" xfId="4037" xr:uid="{00000000-0005-0000-0000-000031150000}"/>
    <cellStyle name="Normal 6 4 4 2 2 2 2" xfId="7179" xr:uid="{00000000-0005-0000-0000-000032150000}"/>
    <cellStyle name="Normal 6 4 4 2 2 3" xfId="7180" xr:uid="{00000000-0005-0000-0000-000033150000}"/>
    <cellStyle name="Normal 6 4 4 2 3" xfId="4038" xr:uid="{00000000-0005-0000-0000-000034150000}"/>
    <cellStyle name="Normal 6 4 4 2 3 2" xfId="7181" xr:uid="{00000000-0005-0000-0000-000035150000}"/>
    <cellStyle name="Normal 6 4 4 2 4" xfId="7182" xr:uid="{00000000-0005-0000-0000-000036150000}"/>
    <cellStyle name="Normal 6 4 4 3" xfId="2183" xr:uid="{00000000-0005-0000-0000-000037150000}"/>
    <cellStyle name="Normal 6 4 4 3 2" xfId="4039" xr:uid="{00000000-0005-0000-0000-000038150000}"/>
    <cellStyle name="Normal 6 4 4 3 2 2" xfId="7183" xr:uid="{00000000-0005-0000-0000-000039150000}"/>
    <cellStyle name="Normal 6 4 4 3 3" xfId="7184" xr:uid="{00000000-0005-0000-0000-00003A150000}"/>
    <cellStyle name="Normal 6 4 4 4" xfId="4040" xr:uid="{00000000-0005-0000-0000-00003B150000}"/>
    <cellStyle name="Normal 6 4 4 4 2" xfId="7185" xr:uid="{00000000-0005-0000-0000-00003C150000}"/>
    <cellStyle name="Normal 6 4 4 5" xfId="7186" xr:uid="{00000000-0005-0000-0000-00003D150000}"/>
    <cellStyle name="Normal 6 4 5" xfId="1281" xr:uid="{00000000-0005-0000-0000-00003E150000}"/>
    <cellStyle name="Normal 6 4 5 2" xfId="2396" xr:uid="{00000000-0005-0000-0000-00003F150000}"/>
    <cellStyle name="Normal 6 4 5 2 2" xfId="4041" xr:uid="{00000000-0005-0000-0000-000040150000}"/>
    <cellStyle name="Normal 6 4 5 2 2 2" xfId="7187" xr:uid="{00000000-0005-0000-0000-000041150000}"/>
    <cellStyle name="Normal 6 4 5 2 3" xfId="7188" xr:uid="{00000000-0005-0000-0000-000042150000}"/>
    <cellStyle name="Normal 6 4 5 3" xfId="4042" xr:uid="{00000000-0005-0000-0000-000043150000}"/>
    <cellStyle name="Normal 6 4 5 3 2" xfId="7189" xr:uid="{00000000-0005-0000-0000-000044150000}"/>
    <cellStyle name="Normal 6 4 5 4" xfId="7190" xr:uid="{00000000-0005-0000-0000-000045150000}"/>
    <cellStyle name="Normal 6 4 6" xfId="1882" xr:uid="{00000000-0005-0000-0000-000046150000}"/>
    <cellStyle name="Normal 6 4 6 2" xfId="2904" xr:uid="{00000000-0005-0000-0000-000047150000}"/>
    <cellStyle name="Normal 6 4 6 2 2" xfId="4043" xr:uid="{00000000-0005-0000-0000-000048150000}"/>
    <cellStyle name="Normal 6 4 6 2 2 2" xfId="7191" xr:uid="{00000000-0005-0000-0000-000049150000}"/>
    <cellStyle name="Normal 6 4 6 2 3" xfId="7192" xr:uid="{00000000-0005-0000-0000-00004A150000}"/>
    <cellStyle name="Normal 6 4 6 3" xfId="4044" xr:uid="{00000000-0005-0000-0000-00004B150000}"/>
    <cellStyle name="Normal 6 4 6 3 2" xfId="7193" xr:uid="{00000000-0005-0000-0000-00004C150000}"/>
    <cellStyle name="Normal 6 4 6 4" xfId="7194" xr:uid="{00000000-0005-0000-0000-00004D150000}"/>
    <cellStyle name="Normal 6 4 7" xfId="1969" xr:uid="{00000000-0005-0000-0000-00004E150000}"/>
    <cellStyle name="Normal 6 4 7 2" xfId="4045" xr:uid="{00000000-0005-0000-0000-00004F150000}"/>
    <cellStyle name="Normal 6 4 7 2 2" xfId="7195" xr:uid="{00000000-0005-0000-0000-000050150000}"/>
    <cellStyle name="Normal 6 4 7 3" xfId="7196" xr:uid="{00000000-0005-0000-0000-000051150000}"/>
    <cellStyle name="Normal 6 4 8" xfId="4046" xr:uid="{00000000-0005-0000-0000-000052150000}"/>
    <cellStyle name="Normal 6 4 8 2" xfId="7197" xr:uid="{00000000-0005-0000-0000-000053150000}"/>
    <cellStyle name="Normal 6 4 9" xfId="4047" xr:uid="{00000000-0005-0000-0000-000054150000}"/>
    <cellStyle name="Normal 6 4 9 2" xfId="7198" xr:uid="{00000000-0005-0000-0000-000055150000}"/>
    <cellStyle name="Normal 6 5" xfId="483" xr:uid="{00000000-0005-0000-0000-000056150000}"/>
    <cellStyle name="Normal 6 5 10" xfId="7199" xr:uid="{00000000-0005-0000-0000-000057150000}"/>
    <cellStyle name="Normal 6 5 2" xfId="568" xr:uid="{00000000-0005-0000-0000-000058150000}"/>
    <cellStyle name="Normal 6 5 2 2" xfId="865" xr:uid="{00000000-0005-0000-0000-000059150000}"/>
    <cellStyle name="Normal 6 5 2 2 2" xfId="1124" xr:uid="{00000000-0005-0000-0000-00005A150000}"/>
    <cellStyle name="Normal 6 5 2 2 2 2" xfId="1623" xr:uid="{00000000-0005-0000-0000-00005B150000}"/>
    <cellStyle name="Normal 6 5 2 2 2 2 2" xfId="2738" xr:uid="{00000000-0005-0000-0000-00005C150000}"/>
    <cellStyle name="Normal 6 5 2 2 2 2 2 2" xfId="4048" xr:uid="{00000000-0005-0000-0000-00005D150000}"/>
    <cellStyle name="Normal 6 5 2 2 2 2 2 2 2" xfId="7200" xr:uid="{00000000-0005-0000-0000-00005E150000}"/>
    <cellStyle name="Normal 6 5 2 2 2 2 2 3" xfId="7201" xr:uid="{00000000-0005-0000-0000-00005F150000}"/>
    <cellStyle name="Normal 6 5 2 2 2 2 3" xfId="4049" xr:uid="{00000000-0005-0000-0000-000060150000}"/>
    <cellStyle name="Normal 6 5 2 2 2 2 3 2" xfId="7202" xr:uid="{00000000-0005-0000-0000-000061150000}"/>
    <cellStyle name="Normal 6 5 2 2 2 2 4" xfId="7203" xr:uid="{00000000-0005-0000-0000-000062150000}"/>
    <cellStyle name="Normal 6 5 2 2 2 3" xfId="2311" xr:uid="{00000000-0005-0000-0000-000063150000}"/>
    <cellStyle name="Normal 6 5 2 2 2 3 2" xfId="4050" xr:uid="{00000000-0005-0000-0000-000064150000}"/>
    <cellStyle name="Normal 6 5 2 2 2 3 2 2" xfId="7204" xr:uid="{00000000-0005-0000-0000-000065150000}"/>
    <cellStyle name="Normal 6 5 2 2 2 3 3" xfId="7205" xr:uid="{00000000-0005-0000-0000-000066150000}"/>
    <cellStyle name="Normal 6 5 2 2 2 4" xfId="4051" xr:uid="{00000000-0005-0000-0000-000067150000}"/>
    <cellStyle name="Normal 6 5 2 2 2 4 2" xfId="7206" xr:uid="{00000000-0005-0000-0000-000068150000}"/>
    <cellStyle name="Normal 6 5 2 2 2 5" xfId="7207" xr:uid="{00000000-0005-0000-0000-000069150000}"/>
    <cellStyle name="Normal 6 5 2 2 3" xfId="1409" xr:uid="{00000000-0005-0000-0000-00006A150000}"/>
    <cellStyle name="Normal 6 5 2 2 3 2" xfId="2524" xr:uid="{00000000-0005-0000-0000-00006B150000}"/>
    <cellStyle name="Normal 6 5 2 2 3 2 2" xfId="4052" xr:uid="{00000000-0005-0000-0000-00006C150000}"/>
    <cellStyle name="Normal 6 5 2 2 3 2 2 2" xfId="7208" xr:uid="{00000000-0005-0000-0000-00006D150000}"/>
    <cellStyle name="Normal 6 5 2 2 3 2 3" xfId="7209" xr:uid="{00000000-0005-0000-0000-00006E150000}"/>
    <cellStyle name="Normal 6 5 2 2 3 3" xfId="4053" xr:uid="{00000000-0005-0000-0000-00006F150000}"/>
    <cellStyle name="Normal 6 5 2 2 3 3 2" xfId="7210" xr:uid="{00000000-0005-0000-0000-000070150000}"/>
    <cellStyle name="Normal 6 5 2 2 3 4" xfId="7211" xr:uid="{00000000-0005-0000-0000-000071150000}"/>
    <cellStyle name="Normal 6 5 2 2 4" xfId="2097" xr:uid="{00000000-0005-0000-0000-000072150000}"/>
    <cellStyle name="Normal 6 5 2 2 4 2" xfId="4054" xr:uid="{00000000-0005-0000-0000-000073150000}"/>
    <cellStyle name="Normal 6 5 2 2 4 2 2" xfId="7212" xr:uid="{00000000-0005-0000-0000-000074150000}"/>
    <cellStyle name="Normal 6 5 2 2 4 3" xfId="7213" xr:uid="{00000000-0005-0000-0000-000075150000}"/>
    <cellStyle name="Normal 6 5 2 2 5" xfId="4055" xr:uid="{00000000-0005-0000-0000-000076150000}"/>
    <cellStyle name="Normal 6 5 2 2 5 2" xfId="7214" xr:uid="{00000000-0005-0000-0000-000077150000}"/>
    <cellStyle name="Normal 6 5 2 2 6" xfId="4056" xr:uid="{00000000-0005-0000-0000-000078150000}"/>
    <cellStyle name="Normal 6 5 2 2 6 2" xfId="7215" xr:uid="{00000000-0005-0000-0000-000079150000}"/>
    <cellStyle name="Normal 6 5 2 2 7" xfId="7216" xr:uid="{00000000-0005-0000-0000-00007A150000}"/>
    <cellStyle name="Normal 6 5 2 3" xfId="1018" xr:uid="{00000000-0005-0000-0000-00007B150000}"/>
    <cellStyle name="Normal 6 5 2 3 2" xfId="1517" xr:uid="{00000000-0005-0000-0000-00007C150000}"/>
    <cellStyle name="Normal 6 5 2 3 2 2" xfId="2632" xr:uid="{00000000-0005-0000-0000-00007D150000}"/>
    <cellStyle name="Normal 6 5 2 3 2 2 2" xfId="4057" xr:uid="{00000000-0005-0000-0000-00007E150000}"/>
    <cellStyle name="Normal 6 5 2 3 2 2 2 2" xfId="7217" xr:uid="{00000000-0005-0000-0000-00007F150000}"/>
    <cellStyle name="Normal 6 5 2 3 2 2 3" xfId="7218" xr:uid="{00000000-0005-0000-0000-000080150000}"/>
    <cellStyle name="Normal 6 5 2 3 2 3" xfId="4058" xr:uid="{00000000-0005-0000-0000-000081150000}"/>
    <cellStyle name="Normal 6 5 2 3 2 3 2" xfId="7219" xr:uid="{00000000-0005-0000-0000-000082150000}"/>
    <cellStyle name="Normal 6 5 2 3 2 4" xfId="7220" xr:uid="{00000000-0005-0000-0000-000083150000}"/>
    <cellStyle name="Normal 6 5 2 3 3" xfId="2205" xr:uid="{00000000-0005-0000-0000-000084150000}"/>
    <cellStyle name="Normal 6 5 2 3 3 2" xfId="4059" xr:uid="{00000000-0005-0000-0000-000085150000}"/>
    <cellStyle name="Normal 6 5 2 3 3 2 2" xfId="7221" xr:uid="{00000000-0005-0000-0000-000086150000}"/>
    <cellStyle name="Normal 6 5 2 3 3 3" xfId="7222" xr:uid="{00000000-0005-0000-0000-000087150000}"/>
    <cellStyle name="Normal 6 5 2 3 4" xfId="4060" xr:uid="{00000000-0005-0000-0000-000088150000}"/>
    <cellStyle name="Normal 6 5 2 3 4 2" xfId="7223" xr:uid="{00000000-0005-0000-0000-000089150000}"/>
    <cellStyle name="Normal 6 5 2 3 5" xfId="7224" xr:uid="{00000000-0005-0000-0000-00008A150000}"/>
    <cellStyle name="Normal 6 5 2 4" xfId="1303" xr:uid="{00000000-0005-0000-0000-00008B150000}"/>
    <cellStyle name="Normal 6 5 2 4 2" xfId="2418" xr:uid="{00000000-0005-0000-0000-00008C150000}"/>
    <cellStyle name="Normal 6 5 2 4 2 2" xfId="4061" xr:uid="{00000000-0005-0000-0000-00008D150000}"/>
    <cellStyle name="Normal 6 5 2 4 2 2 2" xfId="7225" xr:uid="{00000000-0005-0000-0000-00008E150000}"/>
    <cellStyle name="Normal 6 5 2 4 2 3" xfId="7226" xr:uid="{00000000-0005-0000-0000-00008F150000}"/>
    <cellStyle name="Normal 6 5 2 4 3" xfId="4062" xr:uid="{00000000-0005-0000-0000-000090150000}"/>
    <cellStyle name="Normal 6 5 2 4 3 2" xfId="7227" xr:uid="{00000000-0005-0000-0000-000091150000}"/>
    <cellStyle name="Normal 6 5 2 4 4" xfId="7228" xr:uid="{00000000-0005-0000-0000-000092150000}"/>
    <cellStyle name="Normal 6 5 2 5" xfId="1885" xr:uid="{00000000-0005-0000-0000-000093150000}"/>
    <cellStyle name="Normal 6 5 2 5 2" xfId="2907" xr:uid="{00000000-0005-0000-0000-000094150000}"/>
    <cellStyle name="Normal 6 5 2 5 2 2" xfId="4063" xr:uid="{00000000-0005-0000-0000-000095150000}"/>
    <cellStyle name="Normal 6 5 2 5 2 2 2" xfId="7229" xr:uid="{00000000-0005-0000-0000-000096150000}"/>
    <cellStyle name="Normal 6 5 2 5 2 3" xfId="7230" xr:uid="{00000000-0005-0000-0000-000097150000}"/>
    <cellStyle name="Normal 6 5 2 5 3" xfId="4064" xr:uid="{00000000-0005-0000-0000-000098150000}"/>
    <cellStyle name="Normal 6 5 2 5 3 2" xfId="7231" xr:uid="{00000000-0005-0000-0000-000099150000}"/>
    <cellStyle name="Normal 6 5 2 5 4" xfId="7232" xr:uid="{00000000-0005-0000-0000-00009A150000}"/>
    <cellStyle name="Normal 6 5 2 6" xfId="1991" xr:uid="{00000000-0005-0000-0000-00009B150000}"/>
    <cellStyle name="Normal 6 5 2 6 2" xfId="4065" xr:uid="{00000000-0005-0000-0000-00009C150000}"/>
    <cellStyle name="Normal 6 5 2 6 2 2" xfId="7233" xr:uid="{00000000-0005-0000-0000-00009D150000}"/>
    <cellStyle name="Normal 6 5 2 6 3" xfId="7234" xr:uid="{00000000-0005-0000-0000-00009E150000}"/>
    <cellStyle name="Normal 6 5 2 7" xfId="4066" xr:uid="{00000000-0005-0000-0000-00009F150000}"/>
    <cellStyle name="Normal 6 5 2 7 2" xfId="7235" xr:uid="{00000000-0005-0000-0000-0000A0150000}"/>
    <cellStyle name="Normal 6 5 2 8" xfId="4067" xr:uid="{00000000-0005-0000-0000-0000A1150000}"/>
    <cellStyle name="Normal 6 5 2 8 2" xfId="7236" xr:uid="{00000000-0005-0000-0000-0000A2150000}"/>
    <cellStyle name="Normal 6 5 2 9" xfId="7237" xr:uid="{00000000-0005-0000-0000-0000A3150000}"/>
    <cellStyle name="Normal 6 5 3" xfId="844" xr:uid="{00000000-0005-0000-0000-0000A4150000}"/>
    <cellStyle name="Normal 6 5 3 2" xfId="1103" xr:uid="{00000000-0005-0000-0000-0000A5150000}"/>
    <cellStyle name="Normal 6 5 3 2 2" xfId="1602" xr:uid="{00000000-0005-0000-0000-0000A6150000}"/>
    <cellStyle name="Normal 6 5 3 2 2 2" xfId="2717" xr:uid="{00000000-0005-0000-0000-0000A7150000}"/>
    <cellStyle name="Normal 6 5 3 2 2 2 2" xfId="4068" xr:uid="{00000000-0005-0000-0000-0000A8150000}"/>
    <cellStyle name="Normal 6 5 3 2 2 2 2 2" xfId="7238" xr:uid="{00000000-0005-0000-0000-0000A9150000}"/>
    <cellStyle name="Normal 6 5 3 2 2 2 3" xfId="7239" xr:uid="{00000000-0005-0000-0000-0000AA150000}"/>
    <cellStyle name="Normal 6 5 3 2 2 3" xfId="4069" xr:uid="{00000000-0005-0000-0000-0000AB150000}"/>
    <cellStyle name="Normal 6 5 3 2 2 3 2" xfId="7240" xr:uid="{00000000-0005-0000-0000-0000AC150000}"/>
    <cellStyle name="Normal 6 5 3 2 2 4" xfId="7241" xr:uid="{00000000-0005-0000-0000-0000AD150000}"/>
    <cellStyle name="Normal 6 5 3 2 3" xfId="2290" xr:uid="{00000000-0005-0000-0000-0000AE150000}"/>
    <cellStyle name="Normal 6 5 3 2 3 2" xfId="4070" xr:uid="{00000000-0005-0000-0000-0000AF150000}"/>
    <cellStyle name="Normal 6 5 3 2 3 2 2" xfId="7242" xr:uid="{00000000-0005-0000-0000-0000B0150000}"/>
    <cellStyle name="Normal 6 5 3 2 3 3" xfId="7243" xr:uid="{00000000-0005-0000-0000-0000B1150000}"/>
    <cellStyle name="Normal 6 5 3 2 4" xfId="4071" xr:uid="{00000000-0005-0000-0000-0000B2150000}"/>
    <cellStyle name="Normal 6 5 3 2 4 2" xfId="7244" xr:uid="{00000000-0005-0000-0000-0000B3150000}"/>
    <cellStyle name="Normal 6 5 3 2 5" xfId="7245" xr:uid="{00000000-0005-0000-0000-0000B4150000}"/>
    <cellStyle name="Normal 6 5 3 3" xfId="1388" xr:uid="{00000000-0005-0000-0000-0000B5150000}"/>
    <cellStyle name="Normal 6 5 3 3 2" xfId="2503" xr:uid="{00000000-0005-0000-0000-0000B6150000}"/>
    <cellStyle name="Normal 6 5 3 3 2 2" xfId="4072" xr:uid="{00000000-0005-0000-0000-0000B7150000}"/>
    <cellStyle name="Normal 6 5 3 3 2 2 2" xfId="7246" xr:uid="{00000000-0005-0000-0000-0000B8150000}"/>
    <cellStyle name="Normal 6 5 3 3 2 3" xfId="7247" xr:uid="{00000000-0005-0000-0000-0000B9150000}"/>
    <cellStyle name="Normal 6 5 3 3 3" xfId="4073" xr:uid="{00000000-0005-0000-0000-0000BA150000}"/>
    <cellStyle name="Normal 6 5 3 3 3 2" xfId="7248" xr:uid="{00000000-0005-0000-0000-0000BB150000}"/>
    <cellStyle name="Normal 6 5 3 3 4" xfId="7249" xr:uid="{00000000-0005-0000-0000-0000BC150000}"/>
    <cellStyle name="Normal 6 5 3 4" xfId="2076" xr:uid="{00000000-0005-0000-0000-0000BD150000}"/>
    <cellStyle name="Normal 6 5 3 4 2" xfId="4074" xr:uid="{00000000-0005-0000-0000-0000BE150000}"/>
    <cellStyle name="Normal 6 5 3 4 2 2" xfId="7250" xr:uid="{00000000-0005-0000-0000-0000BF150000}"/>
    <cellStyle name="Normal 6 5 3 4 3" xfId="7251" xr:uid="{00000000-0005-0000-0000-0000C0150000}"/>
    <cellStyle name="Normal 6 5 3 5" xfId="4075" xr:uid="{00000000-0005-0000-0000-0000C1150000}"/>
    <cellStyle name="Normal 6 5 3 5 2" xfId="7252" xr:uid="{00000000-0005-0000-0000-0000C2150000}"/>
    <cellStyle name="Normal 6 5 3 6" xfId="4076" xr:uid="{00000000-0005-0000-0000-0000C3150000}"/>
    <cellStyle name="Normal 6 5 3 6 2" xfId="7253" xr:uid="{00000000-0005-0000-0000-0000C4150000}"/>
    <cellStyle name="Normal 6 5 3 7" xfId="7254" xr:uid="{00000000-0005-0000-0000-0000C5150000}"/>
    <cellStyle name="Normal 6 5 4" xfId="997" xr:uid="{00000000-0005-0000-0000-0000C6150000}"/>
    <cellStyle name="Normal 6 5 4 2" xfId="1496" xr:uid="{00000000-0005-0000-0000-0000C7150000}"/>
    <cellStyle name="Normal 6 5 4 2 2" xfId="2611" xr:uid="{00000000-0005-0000-0000-0000C8150000}"/>
    <cellStyle name="Normal 6 5 4 2 2 2" xfId="4077" xr:uid="{00000000-0005-0000-0000-0000C9150000}"/>
    <cellStyle name="Normal 6 5 4 2 2 2 2" xfId="7255" xr:uid="{00000000-0005-0000-0000-0000CA150000}"/>
    <cellStyle name="Normal 6 5 4 2 2 3" xfId="7256" xr:uid="{00000000-0005-0000-0000-0000CB150000}"/>
    <cellStyle name="Normal 6 5 4 2 3" xfId="4078" xr:uid="{00000000-0005-0000-0000-0000CC150000}"/>
    <cellStyle name="Normal 6 5 4 2 3 2" xfId="7257" xr:uid="{00000000-0005-0000-0000-0000CD150000}"/>
    <cellStyle name="Normal 6 5 4 2 4" xfId="7258" xr:uid="{00000000-0005-0000-0000-0000CE150000}"/>
    <cellStyle name="Normal 6 5 4 3" xfId="2184" xr:uid="{00000000-0005-0000-0000-0000CF150000}"/>
    <cellStyle name="Normal 6 5 4 3 2" xfId="4079" xr:uid="{00000000-0005-0000-0000-0000D0150000}"/>
    <cellStyle name="Normal 6 5 4 3 2 2" xfId="7259" xr:uid="{00000000-0005-0000-0000-0000D1150000}"/>
    <cellStyle name="Normal 6 5 4 3 3" xfId="7260" xr:uid="{00000000-0005-0000-0000-0000D2150000}"/>
    <cellStyle name="Normal 6 5 4 4" xfId="4080" xr:uid="{00000000-0005-0000-0000-0000D3150000}"/>
    <cellStyle name="Normal 6 5 4 4 2" xfId="7261" xr:uid="{00000000-0005-0000-0000-0000D4150000}"/>
    <cellStyle name="Normal 6 5 4 5" xfId="7262" xr:uid="{00000000-0005-0000-0000-0000D5150000}"/>
    <cellStyle name="Normal 6 5 5" xfId="1282" xr:uid="{00000000-0005-0000-0000-0000D6150000}"/>
    <cellStyle name="Normal 6 5 5 2" xfId="2397" xr:uid="{00000000-0005-0000-0000-0000D7150000}"/>
    <cellStyle name="Normal 6 5 5 2 2" xfId="4081" xr:uid="{00000000-0005-0000-0000-0000D8150000}"/>
    <cellStyle name="Normal 6 5 5 2 2 2" xfId="7263" xr:uid="{00000000-0005-0000-0000-0000D9150000}"/>
    <cellStyle name="Normal 6 5 5 2 3" xfId="7264" xr:uid="{00000000-0005-0000-0000-0000DA150000}"/>
    <cellStyle name="Normal 6 5 5 3" xfId="4082" xr:uid="{00000000-0005-0000-0000-0000DB150000}"/>
    <cellStyle name="Normal 6 5 5 3 2" xfId="7265" xr:uid="{00000000-0005-0000-0000-0000DC150000}"/>
    <cellStyle name="Normal 6 5 5 4" xfId="7266" xr:uid="{00000000-0005-0000-0000-0000DD150000}"/>
    <cellStyle name="Normal 6 5 6" xfId="1883" xr:uid="{00000000-0005-0000-0000-0000DE150000}"/>
    <cellStyle name="Normal 6 5 6 2" xfId="2905" xr:uid="{00000000-0005-0000-0000-0000DF150000}"/>
    <cellStyle name="Normal 6 5 6 2 2" xfId="4083" xr:uid="{00000000-0005-0000-0000-0000E0150000}"/>
    <cellStyle name="Normal 6 5 6 2 2 2" xfId="7267" xr:uid="{00000000-0005-0000-0000-0000E1150000}"/>
    <cellStyle name="Normal 6 5 6 2 3" xfId="7268" xr:uid="{00000000-0005-0000-0000-0000E2150000}"/>
    <cellStyle name="Normal 6 5 6 3" xfId="4084" xr:uid="{00000000-0005-0000-0000-0000E3150000}"/>
    <cellStyle name="Normal 6 5 6 3 2" xfId="7269" xr:uid="{00000000-0005-0000-0000-0000E4150000}"/>
    <cellStyle name="Normal 6 5 6 4" xfId="7270" xr:uid="{00000000-0005-0000-0000-0000E5150000}"/>
    <cellStyle name="Normal 6 5 7" xfId="1970" xr:uid="{00000000-0005-0000-0000-0000E6150000}"/>
    <cellStyle name="Normal 6 5 7 2" xfId="4085" xr:uid="{00000000-0005-0000-0000-0000E7150000}"/>
    <cellStyle name="Normal 6 5 7 2 2" xfId="7271" xr:uid="{00000000-0005-0000-0000-0000E8150000}"/>
    <cellStyle name="Normal 6 5 7 3" xfId="7272" xr:uid="{00000000-0005-0000-0000-0000E9150000}"/>
    <cellStyle name="Normal 6 5 8" xfId="4086" xr:uid="{00000000-0005-0000-0000-0000EA150000}"/>
    <cellStyle name="Normal 6 5 8 2" xfId="7273" xr:uid="{00000000-0005-0000-0000-0000EB150000}"/>
    <cellStyle name="Normal 6 5 9" xfId="4087" xr:uid="{00000000-0005-0000-0000-0000EC150000}"/>
    <cellStyle name="Normal 6 5 9 2" xfId="7274" xr:uid="{00000000-0005-0000-0000-0000ED150000}"/>
    <cellStyle name="Normal 6 6" xfId="484" xr:uid="{00000000-0005-0000-0000-0000EE150000}"/>
    <cellStyle name="Normal 6 6 2" xfId="845" xr:uid="{00000000-0005-0000-0000-0000EF150000}"/>
    <cellStyle name="Normal 6 6 2 2" xfId="1104" xr:uid="{00000000-0005-0000-0000-0000F0150000}"/>
    <cellStyle name="Normal 6 6 2 2 2" xfId="1603" xr:uid="{00000000-0005-0000-0000-0000F1150000}"/>
    <cellStyle name="Normal 6 6 2 2 2 2" xfId="2718" xr:uid="{00000000-0005-0000-0000-0000F2150000}"/>
    <cellStyle name="Normal 6 6 2 2 2 2 2" xfId="4088" xr:uid="{00000000-0005-0000-0000-0000F3150000}"/>
    <cellStyle name="Normal 6 6 2 2 2 2 2 2" xfId="7275" xr:uid="{00000000-0005-0000-0000-0000F4150000}"/>
    <cellStyle name="Normal 6 6 2 2 2 2 3" xfId="7276" xr:uid="{00000000-0005-0000-0000-0000F5150000}"/>
    <cellStyle name="Normal 6 6 2 2 2 3" xfId="4089" xr:uid="{00000000-0005-0000-0000-0000F6150000}"/>
    <cellStyle name="Normal 6 6 2 2 2 3 2" xfId="7277" xr:uid="{00000000-0005-0000-0000-0000F7150000}"/>
    <cellStyle name="Normal 6 6 2 2 2 4" xfId="7278" xr:uid="{00000000-0005-0000-0000-0000F8150000}"/>
    <cellStyle name="Normal 6 6 2 2 3" xfId="2291" xr:uid="{00000000-0005-0000-0000-0000F9150000}"/>
    <cellStyle name="Normal 6 6 2 2 3 2" xfId="4090" xr:uid="{00000000-0005-0000-0000-0000FA150000}"/>
    <cellStyle name="Normal 6 6 2 2 3 2 2" xfId="7279" xr:uid="{00000000-0005-0000-0000-0000FB150000}"/>
    <cellStyle name="Normal 6 6 2 2 3 3" xfId="7280" xr:uid="{00000000-0005-0000-0000-0000FC150000}"/>
    <cellStyle name="Normal 6 6 2 2 4" xfId="4091" xr:uid="{00000000-0005-0000-0000-0000FD150000}"/>
    <cellStyle name="Normal 6 6 2 2 4 2" xfId="7281" xr:uid="{00000000-0005-0000-0000-0000FE150000}"/>
    <cellStyle name="Normal 6 6 2 2 5" xfId="7282" xr:uid="{00000000-0005-0000-0000-0000FF150000}"/>
    <cellStyle name="Normal 6 6 2 3" xfId="1389" xr:uid="{00000000-0005-0000-0000-000000160000}"/>
    <cellStyle name="Normal 6 6 2 3 2" xfId="2504" xr:uid="{00000000-0005-0000-0000-000001160000}"/>
    <cellStyle name="Normal 6 6 2 3 2 2" xfId="4092" xr:uid="{00000000-0005-0000-0000-000002160000}"/>
    <cellStyle name="Normal 6 6 2 3 2 2 2" xfId="7283" xr:uid="{00000000-0005-0000-0000-000003160000}"/>
    <cellStyle name="Normal 6 6 2 3 2 3" xfId="7284" xr:uid="{00000000-0005-0000-0000-000004160000}"/>
    <cellStyle name="Normal 6 6 2 3 3" xfId="4093" xr:uid="{00000000-0005-0000-0000-000005160000}"/>
    <cellStyle name="Normal 6 6 2 3 3 2" xfId="7285" xr:uid="{00000000-0005-0000-0000-000006160000}"/>
    <cellStyle name="Normal 6 6 2 3 4" xfId="7286" xr:uid="{00000000-0005-0000-0000-000007160000}"/>
    <cellStyle name="Normal 6 6 2 4" xfId="1888" xr:uid="{00000000-0005-0000-0000-000008160000}"/>
    <cellStyle name="Normal 6 6 2 4 2" xfId="2910" xr:uid="{00000000-0005-0000-0000-000009160000}"/>
    <cellStyle name="Normal 6 6 2 4 2 2" xfId="4094" xr:uid="{00000000-0005-0000-0000-00000A160000}"/>
    <cellStyle name="Normal 6 6 2 4 2 2 2" xfId="7287" xr:uid="{00000000-0005-0000-0000-00000B160000}"/>
    <cellStyle name="Normal 6 6 2 4 2 3" xfId="7288" xr:uid="{00000000-0005-0000-0000-00000C160000}"/>
    <cellStyle name="Normal 6 6 2 4 3" xfId="4095" xr:uid="{00000000-0005-0000-0000-00000D160000}"/>
    <cellStyle name="Normal 6 6 2 4 3 2" xfId="7289" xr:uid="{00000000-0005-0000-0000-00000E160000}"/>
    <cellStyle name="Normal 6 6 2 4 4" xfId="7290" xr:uid="{00000000-0005-0000-0000-00000F160000}"/>
    <cellStyle name="Normal 6 6 2 5" xfId="2077" xr:uid="{00000000-0005-0000-0000-000010160000}"/>
    <cellStyle name="Normal 6 6 2 5 2" xfId="4096" xr:uid="{00000000-0005-0000-0000-000011160000}"/>
    <cellStyle name="Normal 6 6 2 5 2 2" xfId="7291" xr:uid="{00000000-0005-0000-0000-000012160000}"/>
    <cellStyle name="Normal 6 6 2 5 3" xfId="7292" xr:uid="{00000000-0005-0000-0000-000013160000}"/>
    <cellStyle name="Normal 6 6 2 6" xfId="4097" xr:uid="{00000000-0005-0000-0000-000014160000}"/>
    <cellStyle name="Normal 6 6 2 6 2" xfId="7293" xr:uid="{00000000-0005-0000-0000-000015160000}"/>
    <cellStyle name="Normal 6 6 2 7" xfId="4098" xr:uid="{00000000-0005-0000-0000-000016160000}"/>
    <cellStyle name="Normal 6 6 2 7 2" xfId="7294" xr:uid="{00000000-0005-0000-0000-000017160000}"/>
    <cellStyle name="Normal 6 6 2 8" xfId="7295" xr:uid="{00000000-0005-0000-0000-000018160000}"/>
    <cellStyle name="Normal 6 6 3" xfId="998" xr:uid="{00000000-0005-0000-0000-000019160000}"/>
    <cellStyle name="Normal 6 6 3 2" xfId="1497" xr:uid="{00000000-0005-0000-0000-00001A160000}"/>
    <cellStyle name="Normal 6 6 3 2 2" xfId="2612" xr:uid="{00000000-0005-0000-0000-00001B160000}"/>
    <cellStyle name="Normal 6 6 3 2 2 2" xfId="4099" xr:uid="{00000000-0005-0000-0000-00001C160000}"/>
    <cellStyle name="Normal 6 6 3 2 2 2 2" xfId="7296" xr:uid="{00000000-0005-0000-0000-00001D160000}"/>
    <cellStyle name="Normal 6 6 3 2 2 3" xfId="7297" xr:uid="{00000000-0005-0000-0000-00001E160000}"/>
    <cellStyle name="Normal 6 6 3 2 3" xfId="4100" xr:uid="{00000000-0005-0000-0000-00001F160000}"/>
    <cellStyle name="Normal 6 6 3 2 3 2" xfId="7298" xr:uid="{00000000-0005-0000-0000-000020160000}"/>
    <cellStyle name="Normal 6 6 3 2 4" xfId="7299" xr:uid="{00000000-0005-0000-0000-000021160000}"/>
    <cellStyle name="Normal 6 6 3 3" xfId="2185" xr:uid="{00000000-0005-0000-0000-000022160000}"/>
    <cellStyle name="Normal 6 6 3 3 2" xfId="4101" xr:uid="{00000000-0005-0000-0000-000023160000}"/>
    <cellStyle name="Normal 6 6 3 3 2 2" xfId="7300" xr:uid="{00000000-0005-0000-0000-000024160000}"/>
    <cellStyle name="Normal 6 6 3 3 3" xfId="7301" xr:uid="{00000000-0005-0000-0000-000025160000}"/>
    <cellStyle name="Normal 6 6 3 4" xfId="4102" xr:uid="{00000000-0005-0000-0000-000026160000}"/>
    <cellStyle name="Normal 6 6 3 4 2" xfId="7302" xr:uid="{00000000-0005-0000-0000-000027160000}"/>
    <cellStyle name="Normal 6 6 3 5" xfId="7303" xr:uid="{00000000-0005-0000-0000-000028160000}"/>
    <cellStyle name="Normal 6 6 4" xfId="1283" xr:uid="{00000000-0005-0000-0000-000029160000}"/>
    <cellStyle name="Normal 6 6 4 2" xfId="2398" xr:uid="{00000000-0005-0000-0000-00002A160000}"/>
    <cellStyle name="Normal 6 6 4 2 2" xfId="4103" xr:uid="{00000000-0005-0000-0000-00002B160000}"/>
    <cellStyle name="Normal 6 6 4 2 2 2" xfId="7304" xr:uid="{00000000-0005-0000-0000-00002C160000}"/>
    <cellStyle name="Normal 6 6 4 2 3" xfId="7305" xr:uid="{00000000-0005-0000-0000-00002D160000}"/>
    <cellStyle name="Normal 6 6 4 3" xfId="4104" xr:uid="{00000000-0005-0000-0000-00002E160000}"/>
    <cellStyle name="Normal 6 6 4 3 2" xfId="7306" xr:uid="{00000000-0005-0000-0000-00002F160000}"/>
    <cellStyle name="Normal 6 6 4 4" xfId="7307" xr:uid="{00000000-0005-0000-0000-000030160000}"/>
    <cellStyle name="Normal 6 6 5" xfId="1860" xr:uid="{00000000-0005-0000-0000-000031160000}"/>
    <cellStyle name="Normal 6 6 6" xfId="1971" xr:uid="{00000000-0005-0000-0000-000032160000}"/>
    <cellStyle name="Normal 6 6 6 2" xfId="4105" xr:uid="{00000000-0005-0000-0000-000033160000}"/>
    <cellStyle name="Normal 6 6 6 2 2" xfId="7308" xr:uid="{00000000-0005-0000-0000-000034160000}"/>
    <cellStyle name="Normal 6 6 6 3" xfId="7309" xr:uid="{00000000-0005-0000-0000-000035160000}"/>
    <cellStyle name="Normal 6 6 7" xfId="4106" xr:uid="{00000000-0005-0000-0000-000036160000}"/>
    <cellStyle name="Normal 6 6 7 2" xfId="7310" xr:uid="{00000000-0005-0000-0000-000037160000}"/>
    <cellStyle name="Normal 6 6 8" xfId="4107" xr:uid="{00000000-0005-0000-0000-000038160000}"/>
    <cellStyle name="Normal 6 6 8 2" xfId="7311" xr:uid="{00000000-0005-0000-0000-000039160000}"/>
    <cellStyle name="Normal 6 6 9" xfId="7312" xr:uid="{00000000-0005-0000-0000-00003A160000}"/>
    <cellStyle name="Normal 6 7" xfId="516" xr:uid="{00000000-0005-0000-0000-00003B160000}"/>
    <cellStyle name="Normal 6 8" xfId="776" xr:uid="{00000000-0005-0000-0000-00003C160000}"/>
    <cellStyle name="Normal 6 8 2" xfId="927" xr:uid="{00000000-0005-0000-0000-00003D160000}"/>
    <cellStyle name="Normal 6 8 2 2" xfId="1186" xr:uid="{00000000-0005-0000-0000-00003E160000}"/>
    <cellStyle name="Normal 6 8 2 2 2" xfId="1685" xr:uid="{00000000-0005-0000-0000-00003F160000}"/>
    <cellStyle name="Normal 6 8 2 2 2 2" xfId="2800" xr:uid="{00000000-0005-0000-0000-000040160000}"/>
    <cellStyle name="Normal 6 8 2 2 2 2 2" xfId="4108" xr:uid="{00000000-0005-0000-0000-000041160000}"/>
    <cellStyle name="Normal 6 8 2 2 2 2 2 2" xfId="7313" xr:uid="{00000000-0005-0000-0000-000042160000}"/>
    <cellStyle name="Normal 6 8 2 2 2 2 3" xfId="7314" xr:uid="{00000000-0005-0000-0000-000043160000}"/>
    <cellStyle name="Normal 6 8 2 2 2 3" xfId="4109" xr:uid="{00000000-0005-0000-0000-000044160000}"/>
    <cellStyle name="Normal 6 8 2 2 2 3 2" xfId="7315" xr:uid="{00000000-0005-0000-0000-000045160000}"/>
    <cellStyle name="Normal 6 8 2 2 2 4" xfId="7316" xr:uid="{00000000-0005-0000-0000-000046160000}"/>
    <cellStyle name="Normal 6 8 2 2 3" xfId="2373" xr:uid="{00000000-0005-0000-0000-000047160000}"/>
    <cellStyle name="Normal 6 8 2 2 3 2" xfId="4110" xr:uid="{00000000-0005-0000-0000-000048160000}"/>
    <cellStyle name="Normal 6 8 2 2 3 2 2" xfId="7317" xr:uid="{00000000-0005-0000-0000-000049160000}"/>
    <cellStyle name="Normal 6 8 2 2 3 3" xfId="7318" xr:uid="{00000000-0005-0000-0000-00004A160000}"/>
    <cellStyle name="Normal 6 8 2 2 4" xfId="4111" xr:uid="{00000000-0005-0000-0000-00004B160000}"/>
    <cellStyle name="Normal 6 8 2 2 4 2" xfId="7319" xr:uid="{00000000-0005-0000-0000-00004C160000}"/>
    <cellStyle name="Normal 6 8 2 2 5" xfId="7320" xr:uid="{00000000-0005-0000-0000-00004D160000}"/>
    <cellStyle name="Normal 6 8 2 3" xfId="1471" xr:uid="{00000000-0005-0000-0000-00004E160000}"/>
    <cellStyle name="Normal 6 8 2 3 2" xfId="2586" xr:uid="{00000000-0005-0000-0000-00004F160000}"/>
    <cellStyle name="Normal 6 8 2 3 2 2" xfId="4112" xr:uid="{00000000-0005-0000-0000-000050160000}"/>
    <cellStyle name="Normal 6 8 2 3 2 2 2" xfId="7321" xr:uid="{00000000-0005-0000-0000-000051160000}"/>
    <cellStyle name="Normal 6 8 2 3 2 3" xfId="7322" xr:uid="{00000000-0005-0000-0000-000052160000}"/>
    <cellStyle name="Normal 6 8 2 3 3" xfId="4113" xr:uid="{00000000-0005-0000-0000-000053160000}"/>
    <cellStyle name="Normal 6 8 2 3 3 2" xfId="7323" xr:uid="{00000000-0005-0000-0000-000054160000}"/>
    <cellStyle name="Normal 6 8 2 3 4" xfId="7324" xr:uid="{00000000-0005-0000-0000-000055160000}"/>
    <cellStyle name="Normal 6 8 2 4" xfId="2159" xr:uid="{00000000-0005-0000-0000-000056160000}"/>
    <cellStyle name="Normal 6 8 2 4 2" xfId="4114" xr:uid="{00000000-0005-0000-0000-000057160000}"/>
    <cellStyle name="Normal 6 8 2 4 2 2" xfId="7325" xr:uid="{00000000-0005-0000-0000-000058160000}"/>
    <cellStyle name="Normal 6 8 2 4 3" xfId="7326" xr:uid="{00000000-0005-0000-0000-000059160000}"/>
    <cellStyle name="Normal 6 8 2 5" xfId="4115" xr:uid="{00000000-0005-0000-0000-00005A160000}"/>
    <cellStyle name="Normal 6 8 2 5 2" xfId="7327" xr:uid="{00000000-0005-0000-0000-00005B160000}"/>
    <cellStyle name="Normal 6 8 2 6" xfId="4116" xr:uid="{00000000-0005-0000-0000-00005C160000}"/>
    <cellStyle name="Normal 6 8 2 6 2" xfId="7328" xr:uid="{00000000-0005-0000-0000-00005D160000}"/>
    <cellStyle name="Normal 6 8 2 7" xfId="7329" xr:uid="{00000000-0005-0000-0000-00005E160000}"/>
    <cellStyle name="Normal 6 8 3" xfId="1080" xr:uid="{00000000-0005-0000-0000-00005F160000}"/>
    <cellStyle name="Normal 6 8 3 2" xfId="1579" xr:uid="{00000000-0005-0000-0000-000060160000}"/>
    <cellStyle name="Normal 6 8 3 2 2" xfId="2694" xr:uid="{00000000-0005-0000-0000-000061160000}"/>
    <cellStyle name="Normal 6 8 3 2 2 2" xfId="4117" xr:uid="{00000000-0005-0000-0000-000062160000}"/>
    <cellStyle name="Normal 6 8 3 2 2 2 2" xfId="7330" xr:uid="{00000000-0005-0000-0000-000063160000}"/>
    <cellStyle name="Normal 6 8 3 2 2 3" xfId="7331" xr:uid="{00000000-0005-0000-0000-000064160000}"/>
    <cellStyle name="Normal 6 8 3 2 3" xfId="4118" xr:uid="{00000000-0005-0000-0000-000065160000}"/>
    <cellStyle name="Normal 6 8 3 2 3 2" xfId="7332" xr:uid="{00000000-0005-0000-0000-000066160000}"/>
    <cellStyle name="Normal 6 8 3 2 4" xfId="7333" xr:uid="{00000000-0005-0000-0000-000067160000}"/>
    <cellStyle name="Normal 6 8 3 3" xfId="2267" xr:uid="{00000000-0005-0000-0000-000068160000}"/>
    <cellStyle name="Normal 6 8 3 3 2" xfId="4119" xr:uid="{00000000-0005-0000-0000-000069160000}"/>
    <cellStyle name="Normal 6 8 3 3 2 2" xfId="7334" xr:uid="{00000000-0005-0000-0000-00006A160000}"/>
    <cellStyle name="Normal 6 8 3 3 3" xfId="7335" xr:uid="{00000000-0005-0000-0000-00006B160000}"/>
    <cellStyle name="Normal 6 8 3 4" xfId="4120" xr:uid="{00000000-0005-0000-0000-00006C160000}"/>
    <cellStyle name="Normal 6 8 3 4 2" xfId="7336" xr:uid="{00000000-0005-0000-0000-00006D160000}"/>
    <cellStyle name="Normal 6 8 3 5" xfId="7337" xr:uid="{00000000-0005-0000-0000-00006E160000}"/>
    <cellStyle name="Normal 6 8 4" xfId="1365" xr:uid="{00000000-0005-0000-0000-00006F160000}"/>
    <cellStyle name="Normal 6 8 4 2" xfId="2480" xr:uid="{00000000-0005-0000-0000-000070160000}"/>
    <cellStyle name="Normal 6 8 4 2 2" xfId="4121" xr:uid="{00000000-0005-0000-0000-000071160000}"/>
    <cellStyle name="Normal 6 8 4 2 2 2" xfId="7338" xr:uid="{00000000-0005-0000-0000-000072160000}"/>
    <cellStyle name="Normal 6 8 4 2 3" xfId="7339" xr:uid="{00000000-0005-0000-0000-000073160000}"/>
    <cellStyle name="Normal 6 8 4 3" xfId="4122" xr:uid="{00000000-0005-0000-0000-000074160000}"/>
    <cellStyle name="Normal 6 8 4 3 2" xfId="7340" xr:uid="{00000000-0005-0000-0000-000075160000}"/>
    <cellStyle name="Normal 6 8 4 4" xfId="7341" xr:uid="{00000000-0005-0000-0000-000076160000}"/>
    <cellStyle name="Normal 6 8 5" xfId="1742" xr:uid="{00000000-0005-0000-0000-000077160000}"/>
    <cellStyle name="Normal 6 8 5 2" xfId="2804" xr:uid="{00000000-0005-0000-0000-000078160000}"/>
    <cellStyle name="Normal 6 8 5 2 2" xfId="4123" xr:uid="{00000000-0005-0000-0000-000079160000}"/>
    <cellStyle name="Normal 6 8 5 2 2 2" xfId="7342" xr:uid="{00000000-0005-0000-0000-00007A160000}"/>
    <cellStyle name="Normal 6 8 5 2 3" xfId="7343" xr:uid="{00000000-0005-0000-0000-00007B160000}"/>
    <cellStyle name="Normal 6 8 5 3" xfId="4124" xr:uid="{00000000-0005-0000-0000-00007C160000}"/>
    <cellStyle name="Normal 6 8 5 3 2" xfId="7344" xr:uid="{00000000-0005-0000-0000-00007D160000}"/>
    <cellStyle name="Normal 6 8 5 4" xfId="7345" xr:uid="{00000000-0005-0000-0000-00007E160000}"/>
    <cellStyle name="Normal 6 8 6" xfId="2053" xr:uid="{00000000-0005-0000-0000-00007F160000}"/>
    <cellStyle name="Normal 6 8 6 2" xfId="4125" xr:uid="{00000000-0005-0000-0000-000080160000}"/>
    <cellStyle name="Normal 6 8 6 2 2" xfId="7346" xr:uid="{00000000-0005-0000-0000-000081160000}"/>
    <cellStyle name="Normal 6 8 6 3" xfId="7347" xr:uid="{00000000-0005-0000-0000-000082160000}"/>
    <cellStyle name="Normal 6 8 7" xfId="4126" xr:uid="{00000000-0005-0000-0000-000083160000}"/>
    <cellStyle name="Normal 6 8 7 2" xfId="7348" xr:uid="{00000000-0005-0000-0000-000084160000}"/>
    <cellStyle name="Normal 6 8 8" xfId="4127" xr:uid="{00000000-0005-0000-0000-000085160000}"/>
    <cellStyle name="Normal 6 8 8 2" xfId="7349" xr:uid="{00000000-0005-0000-0000-000086160000}"/>
    <cellStyle name="Normal 6 8 9" xfId="7350" xr:uid="{00000000-0005-0000-0000-000087160000}"/>
    <cellStyle name="Normal 6 9" xfId="822" xr:uid="{00000000-0005-0000-0000-000088160000}"/>
    <cellStyle name="Normal 6 9 2" xfId="1087" xr:uid="{00000000-0005-0000-0000-000089160000}"/>
    <cellStyle name="Normal 6 9 2 2" xfId="1586" xr:uid="{00000000-0005-0000-0000-00008A160000}"/>
    <cellStyle name="Normal 6 9 2 2 2" xfId="2701" xr:uid="{00000000-0005-0000-0000-00008B160000}"/>
    <cellStyle name="Normal 6 9 2 2 2 2" xfId="4128" xr:uid="{00000000-0005-0000-0000-00008C160000}"/>
    <cellStyle name="Normal 6 9 2 2 2 2 2" xfId="7351" xr:uid="{00000000-0005-0000-0000-00008D160000}"/>
    <cellStyle name="Normal 6 9 2 2 2 3" xfId="7352" xr:uid="{00000000-0005-0000-0000-00008E160000}"/>
    <cellStyle name="Normal 6 9 2 2 3" xfId="4129" xr:uid="{00000000-0005-0000-0000-00008F160000}"/>
    <cellStyle name="Normal 6 9 2 2 3 2" xfId="7353" xr:uid="{00000000-0005-0000-0000-000090160000}"/>
    <cellStyle name="Normal 6 9 2 2 4" xfId="7354" xr:uid="{00000000-0005-0000-0000-000091160000}"/>
    <cellStyle name="Normal 6 9 2 3" xfId="2274" xr:uid="{00000000-0005-0000-0000-000092160000}"/>
    <cellStyle name="Normal 6 9 2 3 2" xfId="4130" xr:uid="{00000000-0005-0000-0000-000093160000}"/>
    <cellStyle name="Normal 6 9 2 3 2 2" xfId="7355" xr:uid="{00000000-0005-0000-0000-000094160000}"/>
    <cellStyle name="Normal 6 9 2 3 3" xfId="7356" xr:uid="{00000000-0005-0000-0000-000095160000}"/>
    <cellStyle name="Normal 6 9 2 4" xfId="4131" xr:uid="{00000000-0005-0000-0000-000096160000}"/>
    <cellStyle name="Normal 6 9 2 4 2" xfId="7357" xr:uid="{00000000-0005-0000-0000-000097160000}"/>
    <cellStyle name="Normal 6 9 2 5" xfId="7358" xr:uid="{00000000-0005-0000-0000-000098160000}"/>
    <cellStyle name="Normal 6 9 3" xfId="1372" xr:uid="{00000000-0005-0000-0000-000099160000}"/>
    <cellStyle name="Normal 6 9 3 2" xfId="2487" xr:uid="{00000000-0005-0000-0000-00009A160000}"/>
    <cellStyle name="Normal 6 9 3 2 2" xfId="4132" xr:uid="{00000000-0005-0000-0000-00009B160000}"/>
    <cellStyle name="Normal 6 9 3 2 2 2" xfId="7359" xr:uid="{00000000-0005-0000-0000-00009C160000}"/>
    <cellStyle name="Normal 6 9 3 2 3" xfId="7360" xr:uid="{00000000-0005-0000-0000-00009D160000}"/>
    <cellStyle name="Normal 6 9 3 3" xfId="4133" xr:uid="{00000000-0005-0000-0000-00009E160000}"/>
    <cellStyle name="Normal 6 9 3 3 2" xfId="7361" xr:uid="{00000000-0005-0000-0000-00009F160000}"/>
    <cellStyle name="Normal 6 9 3 4" xfId="7362" xr:uid="{00000000-0005-0000-0000-0000A0160000}"/>
    <cellStyle name="Normal 6 9 4" xfId="2060" xr:uid="{00000000-0005-0000-0000-0000A1160000}"/>
    <cellStyle name="Normal 6 9 4 2" xfId="4134" xr:uid="{00000000-0005-0000-0000-0000A2160000}"/>
    <cellStyle name="Normal 6 9 4 2 2" xfId="7363" xr:uid="{00000000-0005-0000-0000-0000A3160000}"/>
    <cellStyle name="Normal 6 9 4 3" xfId="7364" xr:uid="{00000000-0005-0000-0000-0000A4160000}"/>
    <cellStyle name="Normal 6 9 5" xfId="4135" xr:uid="{00000000-0005-0000-0000-0000A5160000}"/>
    <cellStyle name="Normal 6 9 5 2" xfId="7365" xr:uid="{00000000-0005-0000-0000-0000A6160000}"/>
    <cellStyle name="Normal 6 9 6" xfId="4136" xr:uid="{00000000-0005-0000-0000-0000A7160000}"/>
    <cellStyle name="Normal 6 9 6 2" xfId="7366" xr:uid="{00000000-0005-0000-0000-0000A8160000}"/>
    <cellStyle name="Normal 6 9 7" xfId="7367" xr:uid="{00000000-0005-0000-0000-0000A9160000}"/>
    <cellStyle name="Normal 7" xfId="236" xr:uid="{00000000-0005-0000-0000-0000AA160000}"/>
    <cellStyle name="Normal 7 2" xfId="307" xr:uid="{00000000-0005-0000-0000-0000AB160000}"/>
    <cellStyle name="Normal 7 2 2" xfId="702" xr:uid="{00000000-0005-0000-0000-0000AC160000}"/>
    <cellStyle name="Normal 7 3" xfId="518" xr:uid="{00000000-0005-0000-0000-0000AD160000}"/>
    <cellStyle name="Normal 7 3 2" xfId="1193" xr:uid="{00000000-0005-0000-0000-0000AE160000}"/>
    <cellStyle name="Normal 8" xfId="235" xr:uid="{00000000-0005-0000-0000-0000AF160000}"/>
    <cellStyle name="Normal 8 10" xfId="1263" xr:uid="{00000000-0005-0000-0000-0000B0160000}"/>
    <cellStyle name="Normal 8 10 2" xfId="2378" xr:uid="{00000000-0005-0000-0000-0000B1160000}"/>
    <cellStyle name="Normal 8 10 2 2" xfId="4137" xr:uid="{00000000-0005-0000-0000-0000B2160000}"/>
    <cellStyle name="Normal 8 10 2 2 2" xfId="7368" xr:uid="{00000000-0005-0000-0000-0000B3160000}"/>
    <cellStyle name="Normal 8 10 2 3" xfId="7369" xr:uid="{00000000-0005-0000-0000-0000B4160000}"/>
    <cellStyle name="Normal 8 10 3" xfId="4138" xr:uid="{00000000-0005-0000-0000-0000B5160000}"/>
    <cellStyle name="Normal 8 10 3 2" xfId="7370" xr:uid="{00000000-0005-0000-0000-0000B6160000}"/>
    <cellStyle name="Normal 8 10 4" xfId="7371" xr:uid="{00000000-0005-0000-0000-0000B7160000}"/>
    <cellStyle name="Normal 8 11" xfId="1779" xr:uid="{00000000-0005-0000-0000-0000B8160000}"/>
    <cellStyle name="Normal 8 11 2" xfId="2809" xr:uid="{00000000-0005-0000-0000-0000B9160000}"/>
    <cellStyle name="Normal 8 11 2 2" xfId="4139" xr:uid="{00000000-0005-0000-0000-0000BA160000}"/>
    <cellStyle name="Normal 8 11 2 2 2" xfId="7372" xr:uid="{00000000-0005-0000-0000-0000BB160000}"/>
    <cellStyle name="Normal 8 11 2 3" xfId="7373" xr:uid="{00000000-0005-0000-0000-0000BC160000}"/>
    <cellStyle name="Normal 8 11 3" xfId="4140" xr:uid="{00000000-0005-0000-0000-0000BD160000}"/>
    <cellStyle name="Normal 8 11 3 2" xfId="7374" xr:uid="{00000000-0005-0000-0000-0000BE160000}"/>
    <cellStyle name="Normal 8 11 4" xfId="7375" xr:uid="{00000000-0005-0000-0000-0000BF160000}"/>
    <cellStyle name="Normal 8 12" xfId="1951" xr:uid="{00000000-0005-0000-0000-0000C0160000}"/>
    <cellStyle name="Normal 8 12 2" xfId="4141" xr:uid="{00000000-0005-0000-0000-0000C1160000}"/>
    <cellStyle name="Normal 8 12 2 2" xfId="7376" xr:uid="{00000000-0005-0000-0000-0000C2160000}"/>
    <cellStyle name="Normal 8 12 3" xfId="7377" xr:uid="{00000000-0005-0000-0000-0000C3160000}"/>
    <cellStyle name="Normal 8 13" xfId="4142" xr:uid="{00000000-0005-0000-0000-0000C4160000}"/>
    <cellStyle name="Normal 8 13 2" xfId="7378" xr:uid="{00000000-0005-0000-0000-0000C5160000}"/>
    <cellStyle name="Normal 8 14" xfId="4143" xr:uid="{00000000-0005-0000-0000-0000C6160000}"/>
    <cellStyle name="Normal 8 14 2" xfId="7379" xr:uid="{00000000-0005-0000-0000-0000C7160000}"/>
    <cellStyle name="Normal 8 15" xfId="7380" xr:uid="{00000000-0005-0000-0000-0000C8160000}"/>
    <cellStyle name="Normal 8 2" xfId="371" xr:uid="{00000000-0005-0000-0000-0000C9160000}"/>
    <cellStyle name="Normal 8 2 10" xfId="1955" xr:uid="{00000000-0005-0000-0000-0000CA160000}"/>
    <cellStyle name="Normal 8 2 10 2" xfId="4144" xr:uid="{00000000-0005-0000-0000-0000CB160000}"/>
    <cellStyle name="Normal 8 2 10 2 2" xfId="7381" xr:uid="{00000000-0005-0000-0000-0000CC160000}"/>
    <cellStyle name="Normal 8 2 10 3" xfId="7382" xr:uid="{00000000-0005-0000-0000-0000CD160000}"/>
    <cellStyle name="Normal 8 2 11" xfId="4145" xr:uid="{00000000-0005-0000-0000-0000CE160000}"/>
    <cellStyle name="Normal 8 2 11 2" xfId="7383" xr:uid="{00000000-0005-0000-0000-0000CF160000}"/>
    <cellStyle name="Normal 8 2 12" xfId="4146" xr:uid="{00000000-0005-0000-0000-0000D0160000}"/>
    <cellStyle name="Normal 8 2 12 2" xfId="7384" xr:uid="{00000000-0005-0000-0000-0000D1160000}"/>
    <cellStyle name="Normal 8 2 13" xfId="7385" xr:uid="{00000000-0005-0000-0000-0000D2160000}"/>
    <cellStyle name="Normal 8 2 2" xfId="399" xr:uid="{00000000-0005-0000-0000-0000D3160000}"/>
    <cellStyle name="Normal 8 2 2 10" xfId="4147" xr:uid="{00000000-0005-0000-0000-0000D4160000}"/>
    <cellStyle name="Normal 8 2 2 10 2" xfId="7386" xr:uid="{00000000-0005-0000-0000-0000D5160000}"/>
    <cellStyle name="Normal 8 2 2 11" xfId="4148" xr:uid="{00000000-0005-0000-0000-0000D6160000}"/>
    <cellStyle name="Normal 8 2 2 11 2" xfId="7387" xr:uid="{00000000-0005-0000-0000-0000D7160000}"/>
    <cellStyle name="Normal 8 2 2 12" xfId="7388" xr:uid="{00000000-0005-0000-0000-0000D8160000}"/>
    <cellStyle name="Normal 8 2 2 2" xfId="560" xr:uid="{00000000-0005-0000-0000-0000D9160000}"/>
    <cellStyle name="Normal 8 2 2 2 10" xfId="7389" xr:uid="{00000000-0005-0000-0000-0000DA160000}"/>
    <cellStyle name="Normal 8 2 2 2 2" xfId="703" xr:uid="{00000000-0005-0000-0000-0000DB160000}"/>
    <cellStyle name="Normal 8 2 2 2 2 2" xfId="897" xr:uid="{00000000-0005-0000-0000-0000DC160000}"/>
    <cellStyle name="Normal 8 2 2 2 2 2 2" xfId="1156" xr:uid="{00000000-0005-0000-0000-0000DD160000}"/>
    <cellStyle name="Normal 8 2 2 2 2 2 2 2" xfId="1655" xr:uid="{00000000-0005-0000-0000-0000DE160000}"/>
    <cellStyle name="Normal 8 2 2 2 2 2 2 2 2" xfId="2770" xr:uid="{00000000-0005-0000-0000-0000DF160000}"/>
    <cellStyle name="Normal 8 2 2 2 2 2 2 2 2 2" xfId="4149" xr:uid="{00000000-0005-0000-0000-0000E0160000}"/>
    <cellStyle name="Normal 8 2 2 2 2 2 2 2 2 2 2" xfId="7390" xr:uid="{00000000-0005-0000-0000-0000E1160000}"/>
    <cellStyle name="Normal 8 2 2 2 2 2 2 2 2 3" xfId="7391" xr:uid="{00000000-0005-0000-0000-0000E2160000}"/>
    <cellStyle name="Normal 8 2 2 2 2 2 2 2 3" xfId="4150" xr:uid="{00000000-0005-0000-0000-0000E3160000}"/>
    <cellStyle name="Normal 8 2 2 2 2 2 2 2 3 2" xfId="7392" xr:uid="{00000000-0005-0000-0000-0000E4160000}"/>
    <cellStyle name="Normal 8 2 2 2 2 2 2 2 4" xfId="7393" xr:uid="{00000000-0005-0000-0000-0000E5160000}"/>
    <cellStyle name="Normal 8 2 2 2 2 2 2 3" xfId="2343" xr:uid="{00000000-0005-0000-0000-0000E6160000}"/>
    <cellStyle name="Normal 8 2 2 2 2 2 2 3 2" xfId="4151" xr:uid="{00000000-0005-0000-0000-0000E7160000}"/>
    <cellStyle name="Normal 8 2 2 2 2 2 2 3 2 2" xfId="7394" xr:uid="{00000000-0005-0000-0000-0000E8160000}"/>
    <cellStyle name="Normal 8 2 2 2 2 2 2 3 3" xfId="7395" xr:uid="{00000000-0005-0000-0000-0000E9160000}"/>
    <cellStyle name="Normal 8 2 2 2 2 2 2 4" xfId="4152" xr:uid="{00000000-0005-0000-0000-0000EA160000}"/>
    <cellStyle name="Normal 8 2 2 2 2 2 2 4 2" xfId="7396" xr:uid="{00000000-0005-0000-0000-0000EB160000}"/>
    <cellStyle name="Normal 8 2 2 2 2 2 2 5" xfId="7397" xr:uid="{00000000-0005-0000-0000-0000EC160000}"/>
    <cellStyle name="Normal 8 2 2 2 2 2 3" xfId="1441" xr:uid="{00000000-0005-0000-0000-0000ED160000}"/>
    <cellStyle name="Normal 8 2 2 2 2 2 3 2" xfId="2556" xr:uid="{00000000-0005-0000-0000-0000EE160000}"/>
    <cellStyle name="Normal 8 2 2 2 2 2 3 2 2" xfId="4153" xr:uid="{00000000-0005-0000-0000-0000EF160000}"/>
    <cellStyle name="Normal 8 2 2 2 2 2 3 2 2 2" xfId="7398" xr:uid="{00000000-0005-0000-0000-0000F0160000}"/>
    <cellStyle name="Normal 8 2 2 2 2 2 3 2 3" xfId="7399" xr:uid="{00000000-0005-0000-0000-0000F1160000}"/>
    <cellStyle name="Normal 8 2 2 2 2 2 3 3" xfId="4154" xr:uid="{00000000-0005-0000-0000-0000F2160000}"/>
    <cellStyle name="Normal 8 2 2 2 2 2 3 3 2" xfId="7400" xr:uid="{00000000-0005-0000-0000-0000F3160000}"/>
    <cellStyle name="Normal 8 2 2 2 2 2 3 4" xfId="7401" xr:uid="{00000000-0005-0000-0000-0000F4160000}"/>
    <cellStyle name="Normal 8 2 2 2 2 2 4" xfId="2129" xr:uid="{00000000-0005-0000-0000-0000F5160000}"/>
    <cellStyle name="Normal 8 2 2 2 2 2 4 2" xfId="4155" xr:uid="{00000000-0005-0000-0000-0000F6160000}"/>
    <cellStyle name="Normal 8 2 2 2 2 2 4 2 2" xfId="7402" xr:uid="{00000000-0005-0000-0000-0000F7160000}"/>
    <cellStyle name="Normal 8 2 2 2 2 2 4 3" xfId="7403" xr:uid="{00000000-0005-0000-0000-0000F8160000}"/>
    <cellStyle name="Normal 8 2 2 2 2 2 5" xfId="4156" xr:uid="{00000000-0005-0000-0000-0000F9160000}"/>
    <cellStyle name="Normal 8 2 2 2 2 2 5 2" xfId="7404" xr:uid="{00000000-0005-0000-0000-0000FA160000}"/>
    <cellStyle name="Normal 8 2 2 2 2 2 6" xfId="4157" xr:uid="{00000000-0005-0000-0000-0000FB160000}"/>
    <cellStyle name="Normal 8 2 2 2 2 2 6 2" xfId="7405" xr:uid="{00000000-0005-0000-0000-0000FC160000}"/>
    <cellStyle name="Normal 8 2 2 2 2 2 7" xfId="7406" xr:uid="{00000000-0005-0000-0000-0000FD160000}"/>
    <cellStyle name="Normal 8 2 2 2 2 3" xfId="1050" xr:uid="{00000000-0005-0000-0000-0000FE160000}"/>
    <cellStyle name="Normal 8 2 2 2 2 3 2" xfId="1549" xr:uid="{00000000-0005-0000-0000-0000FF160000}"/>
    <cellStyle name="Normal 8 2 2 2 2 3 2 2" xfId="2664" xr:uid="{00000000-0005-0000-0000-000000170000}"/>
    <cellStyle name="Normal 8 2 2 2 2 3 2 2 2" xfId="4158" xr:uid="{00000000-0005-0000-0000-000001170000}"/>
    <cellStyle name="Normal 8 2 2 2 2 3 2 2 2 2" xfId="7407" xr:uid="{00000000-0005-0000-0000-000002170000}"/>
    <cellStyle name="Normal 8 2 2 2 2 3 2 2 3" xfId="7408" xr:uid="{00000000-0005-0000-0000-000003170000}"/>
    <cellStyle name="Normal 8 2 2 2 2 3 2 3" xfId="4159" xr:uid="{00000000-0005-0000-0000-000004170000}"/>
    <cellStyle name="Normal 8 2 2 2 2 3 2 3 2" xfId="7409" xr:uid="{00000000-0005-0000-0000-000005170000}"/>
    <cellStyle name="Normal 8 2 2 2 2 3 2 4" xfId="7410" xr:uid="{00000000-0005-0000-0000-000006170000}"/>
    <cellStyle name="Normal 8 2 2 2 2 3 3" xfId="2237" xr:uid="{00000000-0005-0000-0000-000007170000}"/>
    <cellStyle name="Normal 8 2 2 2 2 3 3 2" xfId="4160" xr:uid="{00000000-0005-0000-0000-000008170000}"/>
    <cellStyle name="Normal 8 2 2 2 2 3 3 2 2" xfId="7411" xr:uid="{00000000-0005-0000-0000-000009170000}"/>
    <cellStyle name="Normal 8 2 2 2 2 3 3 3" xfId="7412" xr:uid="{00000000-0005-0000-0000-00000A170000}"/>
    <cellStyle name="Normal 8 2 2 2 2 3 4" xfId="4161" xr:uid="{00000000-0005-0000-0000-00000B170000}"/>
    <cellStyle name="Normal 8 2 2 2 2 3 4 2" xfId="7413" xr:uid="{00000000-0005-0000-0000-00000C170000}"/>
    <cellStyle name="Normal 8 2 2 2 2 3 5" xfId="7414" xr:uid="{00000000-0005-0000-0000-00000D170000}"/>
    <cellStyle name="Normal 8 2 2 2 2 4" xfId="1335" xr:uid="{00000000-0005-0000-0000-00000E170000}"/>
    <cellStyle name="Normal 8 2 2 2 2 4 2" xfId="2450" xr:uid="{00000000-0005-0000-0000-00000F170000}"/>
    <cellStyle name="Normal 8 2 2 2 2 4 2 2" xfId="4162" xr:uid="{00000000-0005-0000-0000-000010170000}"/>
    <cellStyle name="Normal 8 2 2 2 2 4 2 2 2" xfId="7415" xr:uid="{00000000-0005-0000-0000-000011170000}"/>
    <cellStyle name="Normal 8 2 2 2 2 4 2 3" xfId="7416" xr:uid="{00000000-0005-0000-0000-000012170000}"/>
    <cellStyle name="Normal 8 2 2 2 2 4 3" xfId="4163" xr:uid="{00000000-0005-0000-0000-000013170000}"/>
    <cellStyle name="Normal 8 2 2 2 2 4 3 2" xfId="7417" xr:uid="{00000000-0005-0000-0000-000014170000}"/>
    <cellStyle name="Normal 8 2 2 2 2 4 4" xfId="7418" xr:uid="{00000000-0005-0000-0000-000015170000}"/>
    <cellStyle name="Normal 8 2 2 2 2 5" xfId="1856" xr:uid="{00000000-0005-0000-0000-000016170000}"/>
    <cellStyle name="Normal 8 2 2 2 2 5 2" xfId="2882" xr:uid="{00000000-0005-0000-0000-000017170000}"/>
    <cellStyle name="Normal 8 2 2 2 2 5 2 2" xfId="4164" xr:uid="{00000000-0005-0000-0000-000018170000}"/>
    <cellStyle name="Normal 8 2 2 2 2 5 2 2 2" xfId="7419" xr:uid="{00000000-0005-0000-0000-000019170000}"/>
    <cellStyle name="Normal 8 2 2 2 2 5 2 3" xfId="7420" xr:uid="{00000000-0005-0000-0000-00001A170000}"/>
    <cellStyle name="Normal 8 2 2 2 2 5 3" xfId="4165" xr:uid="{00000000-0005-0000-0000-00001B170000}"/>
    <cellStyle name="Normal 8 2 2 2 2 5 3 2" xfId="7421" xr:uid="{00000000-0005-0000-0000-00001C170000}"/>
    <cellStyle name="Normal 8 2 2 2 2 5 4" xfId="7422" xr:uid="{00000000-0005-0000-0000-00001D170000}"/>
    <cellStyle name="Normal 8 2 2 2 2 6" xfId="2023" xr:uid="{00000000-0005-0000-0000-00001E170000}"/>
    <cellStyle name="Normal 8 2 2 2 2 6 2" xfId="4166" xr:uid="{00000000-0005-0000-0000-00001F170000}"/>
    <cellStyle name="Normal 8 2 2 2 2 6 2 2" xfId="7423" xr:uid="{00000000-0005-0000-0000-000020170000}"/>
    <cellStyle name="Normal 8 2 2 2 2 6 3" xfId="7424" xr:uid="{00000000-0005-0000-0000-000021170000}"/>
    <cellStyle name="Normal 8 2 2 2 2 7" xfId="4167" xr:uid="{00000000-0005-0000-0000-000022170000}"/>
    <cellStyle name="Normal 8 2 2 2 2 7 2" xfId="7425" xr:uid="{00000000-0005-0000-0000-000023170000}"/>
    <cellStyle name="Normal 8 2 2 2 2 8" xfId="4168" xr:uid="{00000000-0005-0000-0000-000024170000}"/>
    <cellStyle name="Normal 8 2 2 2 2 8 2" xfId="7426" xr:uid="{00000000-0005-0000-0000-000025170000}"/>
    <cellStyle name="Normal 8 2 2 2 2 9" xfId="7427" xr:uid="{00000000-0005-0000-0000-000026170000}"/>
    <cellStyle name="Normal 8 2 2 2 3" xfId="860" xr:uid="{00000000-0005-0000-0000-000027170000}"/>
    <cellStyle name="Normal 8 2 2 2 3 2" xfId="1119" xr:uid="{00000000-0005-0000-0000-000028170000}"/>
    <cellStyle name="Normal 8 2 2 2 3 2 2" xfId="1618" xr:uid="{00000000-0005-0000-0000-000029170000}"/>
    <cellStyle name="Normal 8 2 2 2 3 2 2 2" xfId="2733" xr:uid="{00000000-0005-0000-0000-00002A170000}"/>
    <cellStyle name="Normal 8 2 2 2 3 2 2 2 2" xfId="4169" xr:uid="{00000000-0005-0000-0000-00002B170000}"/>
    <cellStyle name="Normal 8 2 2 2 3 2 2 2 2 2" xfId="7428" xr:uid="{00000000-0005-0000-0000-00002C170000}"/>
    <cellStyle name="Normal 8 2 2 2 3 2 2 2 3" xfId="7429" xr:uid="{00000000-0005-0000-0000-00002D170000}"/>
    <cellStyle name="Normal 8 2 2 2 3 2 2 3" xfId="4170" xr:uid="{00000000-0005-0000-0000-00002E170000}"/>
    <cellStyle name="Normal 8 2 2 2 3 2 2 3 2" xfId="7430" xr:uid="{00000000-0005-0000-0000-00002F170000}"/>
    <cellStyle name="Normal 8 2 2 2 3 2 2 4" xfId="7431" xr:uid="{00000000-0005-0000-0000-000030170000}"/>
    <cellStyle name="Normal 8 2 2 2 3 2 3" xfId="2306" xr:uid="{00000000-0005-0000-0000-000031170000}"/>
    <cellStyle name="Normal 8 2 2 2 3 2 3 2" xfId="4171" xr:uid="{00000000-0005-0000-0000-000032170000}"/>
    <cellStyle name="Normal 8 2 2 2 3 2 3 2 2" xfId="7432" xr:uid="{00000000-0005-0000-0000-000033170000}"/>
    <cellStyle name="Normal 8 2 2 2 3 2 3 3" xfId="7433" xr:uid="{00000000-0005-0000-0000-000034170000}"/>
    <cellStyle name="Normal 8 2 2 2 3 2 4" xfId="4172" xr:uid="{00000000-0005-0000-0000-000035170000}"/>
    <cellStyle name="Normal 8 2 2 2 3 2 4 2" xfId="7434" xr:uid="{00000000-0005-0000-0000-000036170000}"/>
    <cellStyle name="Normal 8 2 2 2 3 2 5" xfId="7435" xr:uid="{00000000-0005-0000-0000-000037170000}"/>
    <cellStyle name="Normal 8 2 2 2 3 3" xfId="1404" xr:uid="{00000000-0005-0000-0000-000038170000}"/>
    <cellStyle name="Normal 8 2 2 2 3 3 2" xfId="2519" xr:uid="{00000000-0005-0000-0000-000039170000}"/>
    <cellStyle name="Normal 8 2 2 2 3 3 2 2" xfId="4173" xr:uid="{00000000-0005-0000-0000-00003A170000}"/>
    <cellStyle name="Normal 8 2 2 2 3 3 2 2 2" xfId="7436" xr:uid="{00000000-0005-0000-0000-00003B170000}"/>
    <cellStyle name="Normal 8 2 2 2 3 3 2 3" xfId="7437" xr:uid="{00000000-0005-0000-0000-00003C170000}"/>
    <cellStyle name="Normal 8 2 2 2 3 3 3" xfId="4174" xr:uid="{00000000-0005-0000-0000-00003D170000}"/>
    <cellStyle name="Normal 8 2 2 2 3 3 3 2" xfId="7438" xr:uid="{00000000-0005-0000-0000-00003E170000}"/>
    <cellStyle name="Normal 8 2 2 2 3 3 4" xfId="7439" xr:uid="{00000000-0005-0000-0000-00003F170000}"/>
    <cellStyle name="Normal 8 2 2 2 3 4" xfId="2092" xr:uid="{00000000-0005-0000-0000-000040170000}"/>
    <cellStyle name="Normal 8 2 2 2 3 4 2" xfId="4175" xr:uid="{00000000-0005-0000-0000-000041170000}"/>
    <cellStyle name="Normal 8 2 2 2 3 4 2 2" xfId="7440" xr:uid="{00000000-0005-0000-0000-000042170000}"/>
    <cellStyle name="Normal 8 2 2 2 3 4 3" xfId="7441" xr:uid="{00000000-0005-0000-0000-000043170000}"/>
    <cellStyle name="Normal 8 2 2 2 3 5" xfId="4176" xr:uid="{00000000-0005-0000-0000-000044170000}"/>
    <cellStyle name="Normal 8 2 2 2 3 5 2" xfId="7442" xr:uid="{00000000-0005-0000-0000-000045170000}"/>
    <cellStyle name="Normal 8 2 2 2 3 6" xfId="4177" xr:uid="{00000000-0005-0000-0000-000046170000}"/>
    <cellStyle name="Normal 8 2 2 2 3 6 2" xfId="7443" xr:uid="{00000000-0005-0000-0000-000047170000}"/>
    <cellStyle name="Normal 8 2 2 2 3 7" xfId="7444" xr:uid="{00000000-0005-0000-0000-000048170000}"/>
    <cellStyle name="Normal 8 2 2 2 4" xfId="1013" xr:uid="{00000000-0005-0000-0000-000049170000}"/>
    <cellStyle name="Normal 8 2 2 2 4 2" xfId="1512" xr:uid="{00000000-0005-0000-0000-00004A170000}"/>
    <cellStyle name="Normal 8 2 2 2 4 2 2" xfId="2627" xr:uid="{00000000-0005-0000-0000-00004B170000}"/>
    <cellStyle name="Normal 8 2 2 2 4 2 2 2" xfId="4178" xr:uid="{00000000-0005-0000-0000-00004C170000}"/>
    <cellStyle name="Normal 8 2 2 2 4 2 2 2 2" xfId="7445" xr:uid="{00000000-0005-0000-0000-00004D170000}"/>
    <cellStyle name="Normal 8 2 2 2 4 2 2 3" xfId="7446" xr:uid="{00000000-0005-0000-0000-00004E170000}"/>
    <cellStyle name="Normal 8 2 2 2 4 2 3" xfId="4179" xr:uid="{00000000-0005-0000-0000-00004F170000}"/>
    <cellStyle name="Normal 8 2 2 2 4 2 3 2" xfId="7447" xr:uid="{00000000-0005-0000-0000-000050170000}"/>
    <cellStyle name="Normal 8 2 2 2 4 2 4" xfId="7448" xr:uid="{00000000-0005-0000-0000-000051170000}"/>
    <cellStyle name="Normal 8 2 2 2 4 3" xfId="2200" xr:uid="{00000000-0005-0000-0000-000052170000}"/>
    <cellStyle name="Normal 8 2 2 2 4 3 2" xfId="4180" xr:uid="{00000000-0005-0000-0000-000053170000}"/>
    <cellStyle name="Normal 8 2 2 2 4 3 2 2" xfId="7449" xr:uid="{00000000-0005-0000-0000-000054170000}"/>
    <cellStyle name="Normal 8 2 2 2 4 3 3" xfId="7450" xr:uid="{00000000-0005-0000-0000-000055170000}"/>
    <cellStyle name="Normal 8 2 2 2 4 4" xfId="4181" xr:uid="{00000000-0005-0000-0000-000056170000}"/>
    <cellStyle name="Normal 8 2 2 2 4 4 2" xfId="7451" xr:uid="{00000000-0005-0000-0000-000057170000}"/>
    <cellStyle name="Normal 8 2 2 2 4 5" xfId="7452" xr:uid="{00000000-0005-0000-0000-000058170000}"/>
    <cellStyle name="Normal 8 2 2 2 5" xfId="1298" xr:uid="{00000000-0005-0000-0000-000059170000}"/>
    <cellStyle name="Normal 8 2 2 2 5 2" xfId="2413" xr:uid="{00000000-0005-0000-0000-00005A170000}"/>
    <cellStyle name="Normal 8 2 2 2 5 2 2" xfId="4182" xr:uid="{00000000-0005-0000-0000-00005B170000}"/>
    <cellStyle name="Normal 8 2 2 2 5 2 2 2" xfId="7453" xr:uid="{00000000-0005-0000-0000-00005C170000}"/>
    <cellStyle name="Normal 8 2 2 2 5 2 3" xfId="7454" xr:uid="{00000000-0005-0000-0000-00005D170000}"/>
    <cellStyle name="Normal 8 2 2 2 5 3" xfId="4183" xr:uid="{00000000-0005-0000-0000-00005E170000}"/>
    <cellStyle name="Normal 8 2 2 2 5 3 2" xfId="7455" xr:uid="{00000000-0005-0000-0000-00005F170000}"/>
    <cellStyle name="Normal 8 2 2 2 5 4" xfId="7456" xr:uid="{00000000-0005-0000-0000-000060170000}"/>
    <cellStyle name="Normal 8 2 2 2 6" xfId="1816" xr:uid="{00000000-0005-0000-0000-000061170000}"/>
    <cellStyle name="Normal 8 2 2 2 6 2" xfId="2842" xr:uid="{00000000-0005-0000-0000-000062170000}"/>
    <cellStyle name="Normal 8 2 2 2 6 2 2" xfId="4184" xr:uid="{00000000-0005-0000-0000-000063170000}"/>
    <cellStyle name="Normal 8 2 2 2 6 2 2 2" xfId="7457" xr:uid="{00000000-0005-0000-0000-000064170000}"/>
    <cellStyle name="Normal 8 2 2 2 6 2 3" xfId="7458" xr:uid="{00000000-0005-0000-0000-000065170000}"/>
    <cellStyle name="Normal 8 2 2 2 6 3" xfId="4185" xr:uid="{00000000-0005-0000-0000-000066170000}"/>
    <cellStyle name="Normal 8 2 2 2 6 3 2" xfId="7459" xr:uid="{00000000-0005-0000-0000-000067170000}"/>
    <cellStyle name="Normal 8 2 2 2 6 4" xfId="7460" xr:uid="{00000000-0005-0000-0000-000068170000}"/>
    <cellStyle name="Normal 8 2 2 2 7" xfId="1986" xr:uid="{00000000-0005-0000-0000-000069170000}"/>
    <cellStyle name="Normal 8 2 2 2 7 2" xfId="4186" xr:uid="{00000000-0005-0000-0000-00006A170000}"/>
    <cellStyle name="Normal 8 2 2 2 7 2 2" xfId="7461" xr:uid="{00000000-0005-0000-0000-00006B170000}"/>
    <cellStyle name="Normal 8 2 2 2 7 3" xfId="7462" xr:uid="{00000000-0005-0000-0000-00006C170000}"/>
    <cellStyle name="Normal 8 2 2 2 8" xfId="4187" xr:uid="{00000000-0005-0000-0000-00006D170000}"/>
    <cellStyle name="Normal 8 2 2 2 8 2" xfId="7463" xr:uid="{00000000-0005-0000-0000-00006E170000}"/>
    <cellStyle name="Normal 8 2 2 2 9" xfId="4188" xr:uid="{00000000-0005-0000-0000-00006F170000}"/>
    <cellStyle name="Normal 8 2 2 2 9 2" xfId="7464" xr:uid="{00000000-0005-0000-0000-000070170000}"/>
    <cellStyle name="Normal 8 2 2 3" xfId="704" xr:uid="{00000000-0005-0000-0000-000071170000}"/>
    <cellStyle name="Normal 8 2 2 3 2" xfId="898" xr:uid="{00000000-0005-0000-0000-000072170000}"/>
    <cellStyle name="Normal 8 2 2 3 2 2" xfId="1157" xr:uid="{00000000-0005-0000-0000-000073170000}"/>
    <cellStyle name="Normal 8 2 2 3 2 2 2" xfId="1656" xr:uid="{00000000-0005-0000-0000-000074170000}"/>
    <cellStyle name="Normal 8 2 2 3 2 2 2 2" xfId="2771" xr:uid="{00000000-0005-0000-0000-000075170000}"/>
    <cellStyle name="Normal 8 2 2 3 2 2 2 2 2" xfId="4189" xr:uid="{00000000-0005-0000-0000-000076170000}"/>
    <cellStyle name="Normal 8 2 2 3 2 2 2 2 2 2" xfId="7465" xr:uid="{00000000-0005-0000-0000-000077170000}"/>
    <cellStyle name="Normal 8 2 2 3 2 2 2 2 3" xfId="7466" xr:uid="{00000000-0005-0000-0000-000078170000}"/>
    <cellStyle name="Normal 8 2 2 3 2 2 2 3" xfId="4190" xr:uid="{00000000-0005-0000-0000-000079170000}"/>
    <cellStyle name="Normal 8 2 2 3 2 2 2 3 2" xfId="7467" xr:uid="{00000000-0005-0000-0000-00007A170000}"/>
    <cellStyle name="Normal 8 2 2 3 2 2 2 4" xfId="7468" xr:uid="{00000000-0005-0000-0000-00007B170000}"/>
    <cellStyle name="Normal 8 2 2 3 2 2 3" xfId="2344" xr:uid="{00000000-0005-0000-0000-00007C170000}"/>
    <cellStyle name="Normal 8 2 2 3 2 2 3 2" xfId="4191" xr:uid="{00000000-0005-0000-0000-00007D170000}"/>
    <cellStyle name="Normal 8 2 2 3 2 2 3 2 2" xfId="7469" xr:uid="{00000000-0005-0000-0000-00007E170000}"/>
    <cellStyle name="Normal 8 2 2 3 2 2 3 3" xfId="7470" xr:uid="{00000000-0005-0000-0000-00007F170000}"/>
    <cellStyle name="Normal 8 2 2 3 2 2 4" xfId="4192" xr:uid="{00000000-0005-0000-0000-000080170000}"/>
    <cellStyle name="Normal 8 2 2 3 2 2 4 2" xfId="7471" xr:uid="{00000000-0005-0000-0000-000081170000}"/>
    <cellStyle name="Normal 8 2 2 3 2 2 5" xfId="7472" xr:uid="{00000000-0005-0000-0000-000082170000}"/>
    <cellStyle name="Normal 8 2 2 3 2 3" xfId="1442" xr:uid="{00000000-0005-0000-0000-000083170000}"/>
    <cellStyle name="Normal 8 2 2 3 2 3 2" xfId="2557" xr:uid="{00000000-0005-0000-0000-000084170000}"/>
    <cellStyle name="Normal 8 2 2 3 2 3 2 2" xfId="4193" xr:uid="{00000000-0005-0000-0000-000085170000}"/>
    <cellStyle name="Normal 8 2 2 3 2 3 2 2 2" xfId="7473" xr:uid="{00000000-0005-0000-0000-000086170000}"/>
    <cellStyle name="Normal 8 2 2 3 2 3 2 3" xfId="7474" xr:uid="{00000000-0005-0000-0000-000087170000}"/>
    <cellStyle name="Normal 8 2 2 3 2 3 3" xfId="4194" xr:uid="{00000000-0005-0000-0000-000088170000}"/>
    <cellStyle name="Normal 8 2 2 3 2 3 3 2" xfId="7475" xr:uid="{00000000-0005-0000-0000-000089170000}"/>
    <cellStyle name="Normal 8 2 2 3 2 3 4" xfId="7476" xr:uid="{00000000-0005-0000-0000-00008A170000}"/>
    <cellStyle name="Normal 8 2 2 3 2 4" xfId="2130" xr:uid="{00000000-0005-0000-0000-00008B170000}"/>
    <cellStyle name="Normal 8 2 2 3 2 4 2" xfId="4195" xr:uid="{00000000-0005-0000-0000-00008C170000}"/>
    <cellStyle name="Normal 8 2 2 3 2 4 2 2" xfId="7477" xr:uid="{00000000-0005-0000-0000-00008D170000}"/>
    <cellStyle name="Normal 8 2 2 3 2 4 3" xfId="7478" xr:uid="{00000000-0005-0000-0000-00008E170000}"/>
    <cellStyle name="Normal 8 2 2 3 2 5" xfId="4196" xr:uid="{00000000-0005-0000-0000-00008F170000}"/>
    <cellStyle name="Normal 8 2 2 3 2 5 2" xfId="7479" xr:uid="{00000000-0005-0000-0000-000090170000}"/>
    <cellStyle name="Normal 8 2 2 3 2 6" xfId="4197" xr:uid="{00000000-0005-0000-0000-000091170000}"/>
    <cellStyle name="Normal 8 2 2 3 2 6 2" xfId="7480" xr:uid="{00000000-0005-0000-0000-000092170000}"/>
    <cellStyle name="Normal 8 2 2 3 2 7" xfId="7481" xr:uid="{00000000-0005-0000-0000-000093170000}"/>
    <cellStyle name="Normal 8 2 2 3 3" xfId="1051" xr:uid="{00000000-0005-0000-0000-000094170000}"/>
    <cellStyle name="Normal 8 2 2 3 3 2" xfId="1550" xr:uid="{00000000-0005-0000-0000-000095170000}"/>
    <cellStyle name="Normal 8 2 2 3 3 2 2" xfId="2665" xr:uid="{00000000-0005-0000-0000-000096170000}"/>
    <cellStyle name="Normal 8 2 2 3 3 2 2 2" xfId="4198" xr:uid="{00000000-0005-0000-0000-000097170000}"/>
    <cellStyle name="Normal 8 2 2 3 3 2 2 2 2" xfId="7482" xr:uid="{00000000-0005-0000-0000-000098170000}"/>
    <cellStyle name="Normal 8 2 2 3 3 2 2 3" xfId="7483" xr:uid="{00000000-0005-0000-0000-000099170000}"/>
    <cellStyle name="Normal 8 2 2 3 3 2 3" xfId="4199" xr:uid="{00000000-0005-0000-0000-00009A170000}"/>
    <cellStyle name="Normal 8 2 2 3 3 2 3 2" xfId="7484" xr:uid="{00000000-0005-0000-0000-00009B170000}"/>
    <cellStyle name="Normal 8 2 2 3 3 2 4" xfId="7485" xr:uid="{00000000-0005-0000-0000-00009C170000}"/>
    <cellStyle name="Normal 8 2 2 3 3 3" xfId="2238" xr:uid="{00000000-0005-0000-0000-00009D170000}"/>
    <cellStyle name="Normal 8 2 2 3 3 3 2" xfId="4200" xr:uid="{00000000-0005-0000-0000-00009E170000}"/>
    <cellStyle name="Normal 8 2 2 3 3 3 2 2" xfId="7486" xr:uid="{00000000-0005-0000-0000-00009F170000}"/>
    <cellStyle name="Normal 8 2 2 3 3 3 3" xfId="7487" xr:uid="{00000000-0005-0000-0000-0000A0170000}"/>
    <cellStyle name="Normal 8 2 2 3 3 4" xfId="4201" xr:uid="{00000000-0005-0000-0000-0000A1170000}"/>
    <cellStyle name="Normal 8 2 2 3 3 4 2" xfId="7488" xr:uid="{00000000-0005-0000-0000-0000A2170000}"/>
    <cellStyle name="Normal 8 2 2 3 3 5" xfId="7489" xr:uid="{00000000-0005-0000-0000-0000A3170000}"/>
    <cellStyle name="Normal 8 2 2 3 4" xfId="1336" xr:uid="{00000000-0005-0000-0000-0000A4170000}"/>
    <cellStyle name="Normal 8 2 2 3 4 2" xfId="2451" xr:uid="{00000000-0005-0000-0000-0000A5170000}"/>
    <cellStyle name="Normal 8 2 2 3 4 2 2" xfId="4202" xr:uid="{00000000-0005-0000-0000-0000A6170000}"/>
    <cellStyle name="Normal 8 2 2 3 4 2 2 2" xfId="7490" xr:uid="{00000000-0005-0000-0000-0000A7170000}"/>
    <cellStyle name="Normal 8 2 2 3 4 2 3" xfId="7491" xr:uid="{00000000-0005-0000-0000-0000A8170000}"/>
    <cellStyle name="Normal 8 2 2 3 4 3" xfId="4203" xr:uid="{00000000-0005-0000-0000-0000A9170000}"/>
    <cellStyle name="Normal 8 2 2 3 4 3 2" xfId="7492" xr:uid="{00000000-0005-0000-0000-0000AA170000}"/>
    <cellStyle name="Normal 8 2 2 3 4 4" xfId="7493" xr:uid="{00000000-0005-0000-0000-0000AB170000}"/>
    <cellStyle name="Normal 8 2 2 3 5" xfId="1836" xr:uid="{00000000-0005-0000-0000-0000AC170000}"/>
    <cellStyle name="Normal 8 2 2 3 5 2" xfId="2862" xr:uid="{00000000-0005-0000-0000-0000AD170000}"/>
    <cellStyle name="Normal 8 2 2 3 5 2 2" xfId="4204" xr:uid="{00000000-0005-0000-0000-0000AE170000}"/>
    <cellStyle name="Normal 8 2 2 3 5 2 2 2" xfId="7494" xr:uid="{00000000-0005-0000-0000-0000AF170000}"/>
    <cellStyle name="Normal 8 2 2 3 5 2 3" xfId="7495" xr:uid="{00000000-0005-0000-0000-0000B0170000}"/>
    <cellStyle name="Normal 8 2 2 3 5 3" xfId="4205" xr:uid="{00000000-0005-0000-0000-0000B1170000}"/>
    <cellStyle name="Normal 8 2 2 3 5 3 2" xfId="7496" xr:uid="{00000000-0005-0000-0000-0000B2170000}"/>
    <cellStyle name="Normal 8 2 2 3 5 4" xfId="7497" xr:uid="{00000000-0005-0000-0000-0000B3170000}"/>
    <cellStyle name="Normal 8 2 2 3 6" xfId="2024" xr:uid="{00000000-0005-0000-0000-0000B4170000}"/>
    <cellStyle name="Normal 8 2 2 3 6 2" xfId="4206" xr:uid="{00000000-0005-0000-0000-0000B5170000}"/>
    <cellStyle name="Normal 8 2 2 3 6 2 2" xfId="7498" xr:uid="{00000000-0005-0000-0000-0000B6170000}"/>
    <cellStyle name="Normal 8 2 2 3 6 3" xfId="7499" xr:uid="{00000000-0005-0000-0000-0000B7170000}"/>
    <cellStyle name="Normal 8 2 2 3 7" xfId="4207" xr:uid="{00000000-0005-0000-0000-0000B8170000}"/>
    <cellStyle name="Normal 8 2 2 3 7 2" xfId="7500" xr:uid="{00000000-0005-0000-0000-0000B9170000}"/>
    <cellStyle name="Normal 8 2 2 3 8" xfId="4208" xr:uid="{00000000-0005-0000-0000-0000BA170000}"/>
    <cellStyle name="Normal 8 2 2 3 8 2" xfId="7501" xr:uid="{00000000-0005-0000-0000-0000BB170000}"/>
    <cellStyle name="Normal 8 2 2 3 9" xfId="7502" xr:uid="{00000000-0005-0000-0000-0000BC170000}"/>
    <cellStyle name="Normal 8 2 2 4" xfId="705" xr:uid="{00000000-0005-0000-0000-0000BD170000}"/>
    <cellStyle name="Normal 8 2 2 4 2" xfId="899" xr:uid="{00000000-0005-0000-0000-0000BE170000}"/>
    <cellStyle name="Normal 8 2 2 4 2 2" xfId="1158" xr:uid="{00000000-0005-0000-0000-0000BF170000}"/>
    <cellStyle name="Normal 8 2 2 4 2 2 2" xfId="1657" xr:uid="{00000000-0005-0000-0000-0000C0170000}"/>
    <cellStyle name="Normal 8 2 2 4 2 2 2 2" xfId="2772" xr:uid="{00000000-0005-0000-0000-0000C1170000}"/>
    <cellStyle name="Normal 8 2 2 4 2 2 2 2 2" xfId="4209" xr:uid="{00000000-0005-0000-0000-0000C2170000}"/>
    <cellStyle name="Normal 8 2 2 4 2 2 2 2 2 2" xfId="7503" xr:uid="{00000000-0005-0000-0000-0000C3170000}"/>
    <cellStyle name="Normal 8 2 2 4 2 2 2 2 3" xfId="7504" xr:uid="{00000000-0005-0000-0000-0000C4170000}"/>
    <cellStyle name="Normal 8 2 2 4 2 2 2 3" xfId="4210" xr:uid="{00000000-0005-0000-0000-0000C5170000}"/>
    <cellStyle name="Normal 8 2 2 4 2 2 2 3 2" xfId="7505" xr:uid="{00000000-0005-0000-0000-0000C6170000}"/>
    <cellStyle name="Normal 8 2 2 4 2 2 2 4" xfId="7506" xr:uid="{00000000-0005-0000-0000-0000C7170000}"/>
    <cellStyle name="Normal 8 2 2 4 2 2 3" xfId="2345" xr:uid="{00000000-0005-0000-0000-0000C8170000}"/>
    <cellStyle name="Normal 8 2 2 4 2 2 3 2" xfId="4211" xr:uid="{00000000-0005-0000-0000-0000C9170000}"/>
    <cellStyle name="Normal 8 2 2 4 2 2 3 2 2" xfId="7507" xr:uid="{00000000-0005-0000-0000-0000CA170000}"/>
    <cellStyle name="Normal 8 2 2 4 2 2 3 3" xfId="7508" xr:uid="{00000000-0005-0000-0000-0000CB170000}"/>
    <cellStyle name="Normal 8 2 2 4 2 2 4" xfId="4212" xr:uid="{00000000-0005-0000-0000-0000CC170000}"/>
    <cellStyle name="Normal 8 2 2 4 2 2 4 2" xfId="7509" xr:uid="{00000000-0005-0000-0000-0000CD170000}"/>
    <cellStyle name="Normal 8 2 2 4 2 2 5" xfId="7510" xr:uid="{00000000-0005-0000-0000-0000CE170000}"/>
    <cellStyle name="Normal 8 2 2 4 2 3" xfId="1443" xr:uid="{00000000-0005-0000-0000-0000CF170000}"/>
    <cellStyle name="Normal 8 2 2 4 2 3 2" xfId="2558" xr:uid="{00000000-0005-0000-0000-0000D0170000}"/>
    <cellStyle name="Normal 8 2 2 4 2 3 2 2" xfId="4213" xr:uid="{00000000-0005-0000-0000-0000D1170000}"/>
    <cellStyle name="Normal 8 2 2 4 2 3 2 2 2" xfId="7511" xr:uid="{00000000-0005-0000-0000-0000D2170000}"/>
    <cellStyle name="Normal 8 2 2 4 2 3 2 3" xfId="7512" xr:uid="{00000000-0005-0000-0000-0000D3170000}"/>
    <cellStyle name="Normal 8 2 2 4 2 3 3" xfId="4214" xr:uid="{00000000-0005-0000-0000-0000D4170000}"/>
    <cellStyle name="Normal 8 2 2 4 2 3 3 2" xfId="7513" xr:uid="{00000000-0005-0000-0000-0000D5170000}"/>
    <cellStyle name="Normal 8 2 2 4 2 3 4" xfId="7514" xr:uid="{00000000-0005-0000-0000-0000D6170000}"/>
    <cellStyle name="Normal 8 2 2 4 2 4" xfId="2131" xr:uid="{00000000-0005-0000-0000-0000D7170000}"/>
    <cellStyle name="Normal 8 2 2 4 2 4 2" xfId="4215" xr:uid="{00000000-0005-0000-0000-0000D8170000}"/>
    <cellStyle name="Normal 8 2 2 4 2 4 2 2" xfId="7515" xr:uid="{00000000-0005-0000-0000-0000D9170000}"/>
    <cellStyle name="Normal 8 2 2 4 2 4 3" xfId="7516" xr:uid="{00000000-0005-0000-0000-0000DA170000}"/>
    <cellStyle name="Normal 8 2 2 4 2 5" xfId="4216" xr:uid="{00000000-0005-0000-0000-0000DB170000}"/>
    <cellStyle name="Normal 8 2 2 4 2 5 2" xfId="7517" xr:uid="{00000000-0005-0000-0000-0000DC170000}"/>
    <cellStyle name="Normal 8 2 2 4 2 6" xfId="4217" xr:uid="{00000000-0005-0000-0000-0000DD170000}"/>
    <cellStyle name="Normal 8 2 2 4 2 6 2" xfId="7518" xr:uid="{00000000-0005-0000-0000-0000DE170000}"/>
    <cellStyle name="Normal 8 2 2 4 2 7" xfId="7519" xr:uid="{00000000-0005-0000-0000-0000DF170000}"/>
    <cellStyle name="Normal 8 2 2 4 3" xfId="1052" xr:uid="{00000000-0005-0000-0000-0000E0170000}"/>
    <cellStyle name="Normal 8 2 2 4 3 2" xfId="1551" xr:uid="{00000000-0005-0000-0000-0000E1170000}"/>
    <cellStyle name="Normal 8 2 2 4 3 2 2" xfId="2666" xr:uid="{00000000-0005-0000-0000-0000E2170000}"/>
    <cellStyle name="Normal 8 2 2 4 3 2 2 2" xfId="4218" xr:uid="{00000000-0005-0000-0000-0000E3170000}"/>
    <cellStyle name="Normal 8 2 2 4 3 2 2 2 2" xfId="7520" xr:uid="{00000000-0005-0000-0000-0000E4170000}"/>
    <cellStyle name="Normal 8 2 2 4 3 2 2 3" xfId="7521" xr:uid="{00000000-0005-0000-0000-0000E5170000}"/>
    <cellStyle name="Normal 8 2 2 4 3 2 3" xfId="4219" xr:uid="{00000000-0005-0000-0000-0000E6170000}"/>
    <cellStyle name="Normal 8 2 2 4 3 2 3 2" xfId="7522" xr:uid="{00000000-0005-0000-0000-0000E7170000}"/>
    <cellStyle name="Normal 8 2 2 4 3 2 4" xfId="7523" xr:uid="{00000000-0005-0000-0000-0000E8170000}"/>
    <cellStyle name="Normal 8 2 2 4 3 3" xfId="2239" xr:uid="{00000000-0005-0000-0000-0000E9170000}"/>
    <cellStyle name="Normal 8 2 2 4 3 3 2" xfId="4220" xr:uid="{00000000-0005-0000-0000-0000EA170000}"/>
    <cellStyle name="Normal 8 2 2 4 3 3 2 2" xfId="7524" xr:uid="{00000000-0005-0000-0000-0000EB170000}"/>
    <cellStyle name="Normal 8 2 2 4 3 3 3" xfId="7525" xr:uid="{00000000-0005-0000-0000-0000EC170000}"/>
    <cellStyle name="Normal 8 2 2 4 3 4" xfId="4221" xr:uid="{00000000-0005-0000-0000-0000ED170000}"/>
    <cellStyle name="Normal 8 2 2 4 3 4 2" xfId="7526" xr:uid="{00000000-0005-0000-0000-0000EE170000}"/>
    <cellStyle name="Normal 8 2 2 4 3 5" xfId="7527" xr:uid="{00000000-0005-0000-0000-0000EF170000}"/>
    <cellStyle name="Normal 8 2 2 4 4" xfId="1337" xr:uid="{00000000-0005-0000-0000-0000F0170000}"/>
    <cellStyle name="Normal 8 2 2 4 4 2" xfId="2452" xr:uid="{00000000-0005-0000-0000-0000F1170000}"/>
    <cellStyle name="Normal 8 2 2 4 4 2 2" xfId="4222" xr:uid="{00000000-0005-0000-0000-0000F2170000}"/>
    <cellStyle name="Normal 8 2 2 4 4 2 2 2" xfId="7528" xr:uid="{00000000-0005-0000-0000-0000F3170000}"/>
    <cellStyle name="Normal 8 2 2 4 4 2 3" xfId="7529" xr:uid="{00000000-0005-0000-0000-0000F4170000}"/>
    <cellStyle name="Normal 8 2 2 4 4 3" xfId="4223" xr:uid="{00000000-0005-0000-0000-0000F5170000}"/>
    <cellStyle name="Normal 8 2 2 4 4 3 2" xfId="7530" xr:uid="{00000000-0005-0000-0000-0000F6170000}"/>
    <cellStyle name="Normal 8 2 2 4 4 4" xfId="7531" xr:uid="{00000000-0005-0000-0000-0000F7170000}"/>
    <cellStyle name="Normal 8 2 2 4 5" xfId="1878" xr:uid="{00000000-0005-0000-0000-0000F8170000}"/>
    <cellStyle name="Normal 8 2 2 4 5 2" xfId="2900" xr:uid="{00000000-0005-0000-0000-0000F9170000}"/>
    <cellStyle name="Normal 8 2 2 4 5 2 2" xfId="4224" xr:uid="{00000000-0005-0000-0000-0000FA170000}"/>
    <cellStyle name="Normal 8 2 2 4 5 2 2 2" xfId="7532" xr:uid="{00000000-0005-0000-0000-0000FB170000}"/>
    <cellStyle name="Normal 8 2 2 4 5 2 3" xfId="7533" xr:uid="{00000000-0005-0000-0000-0000FC170000}"/>
    <cellStyle name="Normal 8 2 2 4 5 3" xfId="4225" xr:uid="{00000000-0005-0000-0000-0000FD170000}"/>
    <cellStyle name="Normal 8 2 2 4 5 3 2" xfId="7534" xr:uid="{00000000-0005-0000-0000-0000FE170000}"/>
    <cellStyle name="Normal 8 2 2 4 5 4" xfId="7535" xr:uid="{00000000-0005-0000-0000-0000FF170000}"/>
    <cellStyle name="Normal 8 2 2 4 6" xfId="2025" xr:uid="{00000000-0005-0000-0000-000000180000}"/>
    <cellStyle name="Normal 8 2 2 4 6 2" xfId="4226" xr:uid="{00000000-0005-0000-0000-000001180000}"/>
    <cellStyle name="Normal 8 2 2 4 6 2 2" xfId="7536" xr:uid="{00000000-0005-0000-0000-000002180000}"/>
    <cellStyle name="Normal 8 2 2 4 6 3" xfId="7537" xr:uid="{00000000-0005-0000-0000-000003180000}"/>
    <cellStyle name="Normal 8 2 2 4 7" xfId="4227" xr:uid="{00000000-0005-0000-0000-000004180000}"/>
    <cellStyle name="Normal 8 2 2 4 7 2" xfId="7538" xr:uid="{00000000-0005-0000-0000-000005180000}"/>
    <cellStyle name="Normal 8 2 2 4 8" xfId="4228" xr:uid="{00000000-0005-0000-0000-000006180000}"/>
    <cellStyle name="Normal 8 2 2 4 8 2" xfId="7539" xr:uid="{00000000-0005-0000-0000-000007180000}"/>
    <cellStyle name="Normal 8 2 2 4 9" xfId="7540" xr:uid="{00000000-0005-0000-0000-000008180000}"/>
    <cellStyle name="Normal 8 2 2 5" xfId="839" xr:uid="{00000000-0005-0000-0000-000009180000}"/>
    <cellStyle name="Normal 8 2 2 5 2" xfId="1098" xr:uid="{00000000-0005-0000-0000-00000A180000}"/>
    <cellStyle name="Normal 8 2 2 5 2 2" xfId="1597" xr:uid="{00000000-0005-0000-0000-00000B180000}"/>
    <cellStyle name="Normal 8 2 2 5 2 2 2" xfId="2712" xr:uid="{00000000-0005-0000-0000-00000C180000}"/>
    <cellStyle name="Normal 8 2 2 5 2 2 2 2" xfId="4229" xr:uid="{00000000-0005-0000-0000-00000D180000}"/>
    <cellStyle name="Normal 8 2 2 5 2 2 2 2 2" xfId="7541" xr:uid="{00000000-0005-0000-0000-00000E180000}"/>
    <cellStyle name="Normal 8 2 2 5 2 2 2 3" xfId="7542" xr:uid="{00000000-0005-0000-0000-00000F180000}"/>
    <cellStyle name="Normal 8 2 2 5 2 2 3" xfId="4230" xr:uid="{00000000-0005-0000-0000-000010180000}"/>
    <cellStyle name="Normal 8 2 2 5 2 2 3 2" xfId="7543" xr:uid="{00000000-0005-0000-0000-000011180000}"/>
    <cellStyle name="Normal 8 2 2 5 2 2 4" xfId="7544" xr:uid="{00000000-0005-0000-0000-000012180000}"/>
    <cellStyle name="Normal 8 2 2 5 2 3" xfId="2285" xr:uid="{00000000-0005-0000-0000-000013180000}"/>
    <cellStyle name="Normal 8 2 2 5 2 3 2" xfId="4231" xr:uid="{00000000-0005-0000-0000-000014180000}"/>
    <cellStyle name="Normal 8 2 2 5 2 3 2 2" xfId="7545" xr:uid="{00000000-0005-0000-0000-000015180000}"/>
    <cellStyle name="Normal 8 2 2 5 2 3 3" xfId="7546" xr:uid="{00000000-0005-0000-0000-000016180000}"/>
    <cellStyle name="Normal 8 2 2 5 2 4" xfId="4232" xr:uid="{00000000-0005-0000-0000-000017180000}"/>
    <cellStyle name="Normal 8 2 2 5 2 4 2" xfId="7547" xr:uid="{00000000-0005-0000-0000-000018180000}"/>
    <cellStyle name="Normal 8 2 2 5 2 5" xfId="7548" xr:uid="{00000000-0005-0000-0000-000019180000}"/>
    <cellStyle name="Normal 8 2 2 5 3" xfId="1383" xr:uid="{00000000-0005-0000-0000-00001A180000}"/>
    <cellStyle name="Normal 8 2 2 5 3 2" xfId="2498" xr:uid="{00000000-0005-0000-0000-00001B180000}"/>
    <cellStyle name="Normal 8 2 2 5 3 2 2" xfId="4233" xr:uid="{00000000-0005-0000-0000-00001C180000}"/>
    <cellStyle name="Normal 8 2 2 5 3 2 2 2" xfId="7549" xr:uid="{00000000-0005-0000-0000-00001D180000}"/>
    <cellStyle name="Normal 8 2 2 5 3 2 3" xfId="7550" xr:uid="{00000000-0005-0000-0000-00001E180000}"/>
    <cellStyle name="Normal 8 2 2 5 3 3" xfId="4234" xr:uid="{00000000-0005-0000-0000-00001F180000}"/>
    <cellStyle name="Normal 8 2 2 5 3 3 2" xfId="7551" xr:uid="{00000000-0005-0000-0000-000020180000}"/>
    <cellStyle name="Normal 8 2 2 5 3 4" xfId="7552" xr:uid="{00000000-0005-0000-0000-000021180000}"/>
    <cellStyle name="Normal 8 2 2 5 4" xfId="2071" xr:uid="{00000000-0005-0000-0000-000022180000}"/>
    <cellStyle name="Normal 8 2 2 5 4 2" xfId="4235" xr:uid="{00000000-0005-0000-0000-000023180000}"/>
    <cellStyle name="Normal 8 2 2 5 4 2 2" xfId="7553" xr:uid="{00000000-0005-0000-0000-000024180000}"/>
    <cellStyle name="Normal 8 2 2 5 4 3" xfId="7554" xr:uid="{00000000-0005-0000-0000-000025180000}"/>
    <cellStyle name="Normal 8 2 2 5 5" xfId="4236" xr:uid="{00000000-0005-0000-0000-000026180000}"/>
    <cellStyle name="Normal 8 2 2 5 5 2" xfId="7555" xr:uid="{00000000-0005-0000-0000-000027180000}"/>
    <cellStyle name="Normal 8 2 2 5 6" xfId="4237" xr:uid="{00000000-0005-0000-0000-000028180000}"/>
    <cellStyle name="Normal 8 2 2 5 6 2" xfId="7556" xr:uid="{00000000-0005-0000-0000-000029180000}"/>
    <cellStyle name="Normal 8 2 2 5 7" xfId="7557" xr:uid="{00000000-0005-0000-0000-00002A180000}"/>
    <cellStyle name="Normal 8 2 2 6" xfId="992" xr:uid="{00000000-0005-0000-0000-00002B180000}"/>
    <cellStyle name="Normal 8 2 2 6 2" xfId="1491" xr:uid="{00000000-0005-0000-0000-00002C180000}"/>
    <cellStyle name="Normal 8 2 2 6 2 2" xfId="2606" xr:uid="{00000000-0005-0000-0000-00002D180000}"/>
    <cellStyle name="Normal 8 2 2 6 2 2 2" xfId="4238" xr:uid="{00000000-0005-0000-0000-00002E180000}"/>
    <cellStyle name="Normal 8 2 2 6 2 2 2 2" xfId="7558" xr:uid="{00000000-0005-0000-0000-00002F180000}"/>
    <cellStyle name="Normal 8 2 2 6 2 2 3" xfId="7559" xr:uid="{00000000-0005-0000-0000-000030180000}"/>
    <cellStyle name="Normal 8 2 2 6 2 3" xfId="4239" xr:uid="{00000000-0005-0000-0000-000031180000}"/>
    <cellStyle name="Normal 8 2 2 6 2 3 2" xfId="7560" xr:uid="{00000000-0005-0000-0000-000032180000}"/>
    <cellStyle name="Normal 8 2 2 6 2 4" xfId="7561" xr:uid="{00000000-0005-0000-0000-000033180000}"/>
    <cellStyle name="Normal 8 2 2 6 3" xfId="2179" xr:uid="{00000000-0005-0000-0000-000034180000}"/>
    <cellStyle name="Normal 8 2 2 6 3 2" xfId="4240" xr:uid="{00000000-0005-0000-0000-000035180000}"/>
    <cellStyle name="Normal 8 2 2 6 3 2 2" xfId="7562" xr:uid="{00000000-0005-0000-0000-000036180000}"/>
    <cellStyle name="Normal 8 2 2 6 3 3" xfId="7563" xr:uid="{00000000-0005-0000-0000-000037180000}"/>
    <cellStyle name="Normal 8 2 2 6 4" xfId="4241" xr:uid="{00000000-0005-0000-0000-000038180000}"/>
    <cellStyle name="Normal 8 2 2 6 4 2" xfId="7564" xr:uid="{00000000-0005-0000-0000-000039180000}"/>
    <cellStyle name="Normal 8 2 2 6 5" xfId="7565" xr:uid="{00000000-0005-0000-0000-00003A180000}"/>
    <cellStyle name="Normal 8 2 2 7" xfId="1277" xr:uid="{00000000-0005-0000-0000-00003B180000}"/>
    <cellStyle name="Normal 8 2 2 7 2" xfId="2392" xr:uid="{00000000-0005-0000-0000-00003C180000}"/>
    <cellStyle name="Normal 8 2 2 7 2 2" xfId="4242" xr:uid="{00000000-0005-0000-0000-00003D180000}"/>
    <cellStyle name="Normal 8 2 2 7 2 2 2" xfId="7566" xr:uid="{00000000-0005-0000-0000-00003E180000}"/>
    <cellStyle name="Normal 8 2 2 7 2 3" xfId="7567" xr:uid="{00000000-0005-0000-0000-00003F180000}"/>
    <cellStyle name="Normal 8 2 2 7 3" xfId="4243" xr:uid="{00000000-0005-0000-0000-000040180000}"/>
    <cellStyle name="Normal 8 2 2 7 3 2" xfId="7568" xr:uid="{00000000-0005-0000-0000-000041180000}"/>
    <cellStyle name="Normal 8 2 2 7 4" xfId="7569" xr:uid="{00000000-0005-0000-0000-000042180000}"/>
    <cellStyle name="Normal 8 2 2 8" xfId="1795" xr:uid="{00000000-0005-0000-0000-000043180000}"/>
    <cellStyle name="Normal 8 2 2 8 2" xfId="2822" xr:uid="{00000000-0005-0000-0000-000044180000}"/>
    <cellStyle name="Normal 8 2 2 8 2 2" xfId="4244" xr:uid="{00000000-0005-0000-0000-000045180000}"/>
    <cellStyle name="Normal 8 2 2 8 2 2 2" xfId="7570" xr:uid="{00000000-0005-0000-0000-000046180000}"/>
    <cellStyle name="Normal 8 2 2 8 2 3" xfId="7571" xr:uid="{00000000-0005-0000-0000-000047180000}"/>
    <cellStyle name="Normal 8 2 2 8 3" xfId="4245" xr:uid="{00000000-0005-0000-0000-000048180000}"/>
    <cellStyle name="Normal 8 2 2 8 3 2" xfId="7572" xr:uid="{00000000-0005-0000-0000-000049180000}"/>
    <cellStyle name="Normal 8 2 2 8 4" xfId="7573" xr:uid="{00000000-0005-0000-0000-00004A180000}"/>
    <cellStyle name="Normal 8 2 2 9" xfId="1965" xr:uid="{00000000-0005-0000-0000-00004B180000}"/>
    <cellStyle name="Normal 8 2 2 9 2" xfId="4246" xr:uid="{00000000-0005-0000-0000-00004C180000}"/>
    <cellStyle name="Normal 8 2 2 9 2 2" xfId="7574" xr:uid="{00000000-0005-0000-0000-00004D180000}"/>
    <cellStyle name="Normal 8 2 2 9 3" xfId="7575" xr:uid="{00000000-0005-0000-0000-00004E180000}"/>
    <cellStyle name="Normal 8 2 3" xfId="550" xr:uid="{00000000-0005-0000-0000-00004F180000}"/>
    <cellStyle name="Normal 8 2 3 10" xfId="7576" xr:uid="{00000000-0005-0000-0000-000050180000}"/>
    <cellStyle name="Normal 8 2 3 2" xfId="706" xr:uid="{00000000-0005-0000-0000-000051180000}"/>
    <cellStyle name="Normal 8 2 3 2 2" xfId="900" xr:uid="{00000000-0005-0000-0000-000052180000}"/>
    <cellStyle name="Normal 8 2 3 2 2 2" xfId="1159" xr:uid="{00000000-0005-0000-0000-000053180000}"/>
    <cellStyle name="Normal 8 2 3 2 2 2 2" xfId="1658" xr:uid="{00000000-0005-0000-0000-000054180000}"/>
    <cellStyle name="Normal 8 2 3 2 2 2 2 2" xfId="2773" xr:uid="{00000000-0005-0000-0000-000055180000}"/>
    <cellStyle name="Normal 8 2 3 2 2 2 2 2 2" xfId="4247" xr:uid="{00000000-0005-0000-0000-000056180000}"/>
    <cellStyle name="Normal 8 2 3 2 2 2 2 2 2 2" xfId="7577" xr:uid="{00000000-0005-0000-0000-000057180000}"/>
    <cellStyle name="Normal 8 2 3 2 2 2 2 2 3" xfId="7578" xr:uid="{00000000-0005-0000-0000-000058180000}"/>
    <cellStyle name="Normal 8 2 3 2 2 2 2 3" xfId="4248" xr:uid="{00000000-0005-0000-0000-000059180000}"/>
    <cellStyle name="Normal 8 2 3 2 2 2 2 3 2" xfId="7579" xr:uid="{00000000-0005-0000-0000-00005A180000}"/>
    <cellStyle name="Normal 8 2 3 2 2 2 2 4" xfId="7580" xr:uid="{00000000-0005-0000-0000-00005B180000}"/>
    <cellStyle name="Normal 8 2 3 2 2 2 3" xfId="2346" xr:uid="{00000000-0005-0000-0000-00005C180000}"/>
    <cellStyle name="Normal 8 2 3 2 2 2 3 2" xfId="4249" xr:uid="{00000000-0005-0000-0000-00005D180000}"/>
    <cellStyle name="Normal 8 2 3 2 2 2 3 2 2" xfId="7581" xr:uid="{00000000-0005-0000-0000-00005E180000}"/>
    <cellStyle name="Normal 8 2 3 2 2 2 3 3" xfId="7582" xr:uid="{00000000-0005-0000-0000-00005F180000}"/>
    <cellStyle name="Normal 8 2 3 2 2 2 4" xfId="4250" xr:uid="{00000000-0005-0000-0000-000060180000}"/>
    <cellStyle name="Normal 8 2 3 2 2 2 4 2" xfId="7583" xr:uid="{00000000-0005-0000-0000-000061180000}"/>
    <cellStyle name="Normal 8 2 3 2 2 2 5" xfId="7584" xr:uid="{00000000-0005-0000-0000-000062180000}"/>
    <cellStyle name="Normal 8 2 3 2 2 3" xfId="1444" xr:uid="{00000000-0005-0000-0000-000063180000}"/>
    <cellStyle name="Normal 8 2 3 2 2 3 2" xfId="2559" xr:uid="{00000000-0005-0000-0000-000064180000}"/>
    <cellStyle name="Normal 8 2 3 2 2 3 2 2" xfId="4251" xr:uid="{00000000-0005-0000-0000-000065180000}"/>
    <cellStyle name="Normal 8 2 3 2 2 3 2 2 2" xfId="7585" xr:uid="{00000000-0005-0000-0000-000066180000}"/>
    <cellStyle name="Normal 8 2 3 2 2 3 2 3" xfId="7586" xr:uid="{00000000-0005-0000-0000-000067180000}"/>
    <cellStyle name="Normal 8 2 3 2 2 3 3" xfId="4252" xr:uid="{00000000-0005-0000-0000-000068180000}"/>
    <cellStyle name="Normal 8 2 3 2 2 3 3 2" xfId="7587" xr:uid="{00000000-0005-0000-0000-000069180000}"/>
    <cellStyle name="Normal 8 2 3 2 2 3 4" xfId="7588" xr:uid="{00000000-0005-0000-0000-00006A180000}"/>
    <cellStyle name="Normal 8 2 3 2 2 4" xfId="2132" xr:uid="{00000000-0005-0000-0000-00006B180000}"/>
    <cellStyle name="Normal 8 2 3 2 2 4 2" xfId="4253" xr:uid="{00000000-0005-0000-0000-00006C180000}"/>
    <cellStyle name="Normal 8 2 3 2 2 4 2 2" xfId="7589" xr:uid="{00000000-0005-0000-0000-00006D180000}"/>
    <cellStyle name="Normal 8 2 3 2 2 4 3" xfId="7590" xr:uid="{00000000-0005-0000-0000-00006E180000}"/>
    <cellStyle name="Normal 8 2 3 2 2 5" xfId="4254" xr:uid="{00000000-0005-0000-0000-00006F180000}"/>
    <cellStyle name="Normal 8 2 3 2 2 5 2" xfId="7591" xr:uid="{00000000-0005-0000-0000-000070180000}"/>
    <cellStyle name="Normal 8 2 3 2 2 6" xfId="4255" xr:uid="{00000000-0005-0000-0000-000071180000}"/>
    <cellStyle name="Normal 8 2 3 2 2 6 2" xfId="7592" xr:uid="{00000000-0005-0000-0000-000072180000}"/>
    <cellStyle name="Normal 8 2 3 2 2 7" xfId="7593" xr:uid="{00000000-0005-0000-0000-000073180000}"/>
    <cellStyle name="Normal 8 2 3 2 3" xfId="1053" xr:uid="{00000000-0005-0000-0000-000074180000}"/>
    <cellStyle name="Normal 8 2 3 2 3 2" xfId="1552" xr:uid="{00000000-0005-0000-0000-000075180000}"/>
    <cellStyle name="Normal 8 2 3 2 3 2 2" xfId="2667" xr:uid="{00000000-0005-0000-0000-000076180000}"/>
    <cellStyle name="Normal 8 2 3 2 3 2 2 2" xfId="4256" xr:uid="{00000000-0005-0000-0000-000077180000}"/>
    <cellStyle name="Normal 8 2 3 2 3 2 2 2 2" xfId="7594" xr:uid="{00000000-0005-0000-0000-000078180000}"/>
    <cellStyle name="Normal 8 2 3 2 3 2 2 3" xfId="7595" xr:uid="{00000000-0005-0000-0000-000079180000}"/>
    <cellStyle name="Normal 8 2 3 2 3 2 3" xfId="4257" xr:uid="{00000000-0005-0000-0000-00007A180000}"/>
    <cellStyle name="Normal 8 2 3 2 3 2 3 2" xfId="7596" xr:uid="{00000000-0005-0000-0000-00007B180000}"/>
    <cellStyle name="Normal 8 2 3 2 3 2 4" xfId="7597" xr:uid="{00000000-0005-0000-0000-00007C180000}"/>
    <cellStyle name="Normal 8 2 3 2 3 3" xfId="2240" xr:uid="{00000000-0005-0000-0000-00007D180000}"/>
    <cellStyle name="Normal 8 2 3 2 3 3 2" xfId="4258" xr:uid="{00000000-0005-0000-0000-00007E180000}"/>
    <cellStyle name="Normal 8 2 3 2 3 3 2 2" xfId="7598" xr:uid="{00000000-0005-0000-0000-00007F180000}"/>
    <cellStyle name="Normal 8 2 3 2 3 3 3" xfId="7599" xr:uid="{00000000-0005-0000-0000-000080180000}"/>
    <cellStyle name="Normal 8 2 3 2 3 4" xfId="4259" xr:uid="{00000000-0005-0000-0000-000081180000}"/>
    <cellStyle name="Normal 8 2 3 2 3 4 2" xfId="7600" xr:uid="{00000000-0005-0000-0000-000082180000}"/>
    <cellStyle name="Normal 8 2 3 2 3 5" xfId="7601" xr:uid="{00000000-0005-0000-0000-000083180000}"/>
    <cellStyle name="Normal 8 2 3 2 4" xfId="1338" xr:uid="{00000000-0005-0000-0000-000084180000}"/>
    <cellStyle name="Normal 8 2 3 2 4 2" xfId="2453" xr:uid="{00000000-0005-0000-0000-000085180000}"/>
    <cellStyle name="Normal 8 2 3 2 4 2 2" xfId="4260" xr:uid="{00000000-0005-0000-0000-000086180000}"/>
    <cellStyle name="Normal 8 2 3 2 4 2 2 2" xfId="7602" xr:uid="{00000000-0005-0000-0000-000087180000}"/>
    <cellStyle name="Normal 8 2 3 2 4 2 3" xfId="7603" xr:uid="{00000000-0005-0000-0000-000088180000}"/>
    <cellStyle name="Normal 8 2 3 2 4 3" xfId="4261" xr:uid="{00000000-0005-0000-0000-000089180000}"/>
    <cellStyle name="Normal 8 2 3 2 4 3 2" xfId="7604" xr:uid="{00000000-0005-0000-0000-00008A180000}"/>
    <cellStyle name="Normal 8 2 3 2 4 4" xfId="7605" xr:uid="{00000000-0005-0000-0000-00008B180000}"/>
    <cellStyle name="Normal 8 2 3 2 5" xfId="1844" xr:uid="{00000000-0005-0000-0000-00008C180000}"/>
    <cellStyle name="Normal 8 2 3 2 5 2" xfId="2870" xr:uid="{00000000-0005-0000-0000-00008D180000}"/>
    <cellStyle name="Normal 8 2 3 2 5 2 2" xfId="4262" xr:uid="{00000000-0005-0000-0000-00008E180000}"/>
    <cellStyle name="Normal 8 2 3 2 5 2 2 2" xfId="7606" xr:uid="{00000000-0005-0000-0000-00008F180000}"/>
    <cellStyle name="Normal 8 2 3 2 5 2 3" xfId="7607" xr:uid="{00000000-0005-0000-0000-000090180000}"/>
    <cellStyle name="Normal 8 2 3 2 5 3" xfId="4263" xr:uid="{00000000-0005-0000-0000-000091180000}"/>
    <cellStyle name="Normal 8 2 3 2 5 3 2" xfId="7608" xr:uid="{00000000-0005-0000-0000-000092180000}"/>
    <cellStyle name="Normal 8 2 3 2 5 4" xfId="7609" xr:uid="{00000000-0005-0000-0000-000093180000}"/>
    <cellStyle name="Normal 8 2 3 2 6" xfId="2026" xr:uid="{00000000-0005-0000-0000-000094180000}"/>
    <cellStyle name="Normal 8 2 3 2 6 2" xfId="4264" xr:uid="{00000000-0005-0000-0000-000095180000}"/>
    <cellStyle name="Normal 8 2 3 2 6 2 2" xfId="7610" xr:uid="{00000000-0005-0000-0000-000096180000}"/>
    <cellStyle name="Normal 8 2 3 2 6 3" xfId="7611" xr:uid="{00000000-0005-0000-0000-000097180000}"/>
    <cellStyle name="Normal 8 2 3 2 7" xfId="4265" xr:uid="{00000000-0005-0000-0000-000098180000}"/>
    <cellStyle name="Normal 8 2 3 2 7 2" xfId="7612" xr:uid="{00000000-0005-0000-0000-000099180000}"/>
    <cellStyle name="Normal 8 2 3 2 8" xfId="4266" xr:uid="{00000000-0005-0000-0000-00009A180000}"/>
    <cellStyle name="Normal 8 2 3 2 8 2" xfId="7613" xr:uid="{00000000-0005-0000-0000-00009B180000}"/>
    <cellStyle name="Normal 8 2 3 2 9" xfId="7614" xr:uid="{00000000-0005-0000-0000-00009C180000}"/>
    <cellStyle name="Normal 8 2 3 3" xfId="850" xr:uid="{00000000-0005-0000-0000-00009D180000}"/>
    <cellStyle name="Normal 8 2 3 3 2" xfId="1109" xr:uid="{00000000-0005-0000-0000-00009E180000}"/>
    <cellStyle name="Normal 8 2 3 3 2 2" xfId="1608" xr:uid="{00000000-0005-0000-0000-00009F180000}"/>
    <cellStyle name="Normal 8 2 3 3 2 2 2" xfId="2723" xr:uid="{00000000-0005-0000-0000-0000A0180000}"/>
    <cellStyle name="Normal 8 2 3 3 2 2 2 2" xfId="4267" xr:uid="{00000000-0005-0000-0000-0000A1180000}"/>
    <cellStyle name="Normal 8 2 3 3 2 2 2 2 2" xfId="7615" xr:uid="{00000000-0005-0000-0000-0000A2180000}"/>
    <cellStyle name="Normal 8 2 3 3 2 2 2 3" xfId="7616" xr:uid="{00000000-0005-0000-0000-0000A3180000}"/>
    <cellStyle name="Normal 8 2 3 3 2 2 3" xfId="4268" xr:uid="{00000000-0005-0000-0000-0000A4180000}"/>
    <cellStyle name="Normal 8 2 3 3 2 2 3 2" xfId="7617" xr:uid="{00000000-0005-0000-0000-0000A5180000}"/>
    <cellStyle name="Normal 8 2 3 3 2 2 4" xfId="7618" xr:uid="{00000000-0005-0000-0000-0000A6180000}"/>
    <cellStyle name="Normal 8 2 3 3 2 3" xfId="2296" xr:uid="{00000000-0005-0000-0000-0000A7180000}"/>
    <cellStyle name="Normal 8 2 3 3 2 3 2" xfId="4269" xr:uid="{00000000-0005-0000-0000-0000A8180000}"/>
    <cellStyle name="Normal 8 2 3 3 2 3 2 2" xfId="7619" xr:uid="{00000000-0005-0000-0000-0000A9180000}"/>
    <cellStyle name="Normal 8 2 3 3 2 3 3" xfId="7620" xr:uid="{00000000-0005-0000-0000-0000AA180000}"/>
    <cellStyle name="Normal 8 2 3 3 2 4" xfId="4270" xr:uid="{00000000-0005-0000-0000-0000AB180000}"/>
    <cellStyle name="Normal 8 2 3 3 2 4 2" xfId="7621" xr:uid="{00000000-0005-0000-0000-0000AC180000}"/>
    <cellStyle name="Normal 8 2 3 3 2 5" xfId="7622" xr:uid="{00000000-0005-0000-0000-0000AD180000}"/>
    <cellStyle name="Normal 8 2 3 3 3" xfId="1394" xr:uid="{00000000-0005-0000-0000-0000AE180000}"/>
    <cellStyle name="Normal 8 2 3 3 3 2" xfId="2509" xr:uid="{00000000-0005-0000-0000-0000AF180000}"/>
    <cellStyle name="Normal 8 2 3 3 3 2 2" xfId="4271" xr:uid="{00000000-0005-0000-0000-0000B0180000}"/>
    <cellStyle name="Normal 8 2 3 3 3 2 2 2" xfId="7623" xr:uid="{00000000-0005-0000-0000-0000B1180000}"/>
    <cellStyle name="Normal 8 2 3 3 3 2 3" xfId="7624" xr:uid="{00000000-0005-0000-0000-0000B2180000}"/>
    <cellStyle name="Normal 8 2 3 3 3 3" xfId="4272" xr:uid="{00000000-0005-0000-0000-0000B3180000}"/>
    <cellStyle name="Normal 8 2 3 3 3 3 2" xfId="7625" xr:uid="{00000000-0005-0000-0000-0000B4180000}"/>
    <cellStyle name="Normal 8 2 3 3 3 4" xfId="7626" xr:uid="{00000000-0005-0000-0000-0000B5180000}"/>
    <cellStyle name="Normal 8 2 3 3 4" xfId="2082" xr:uid="{00000000-0005-0000-0000-0000B6180000}"/>
    <cellStyle name="Normal 8 2 3 3 4 2" xfId="4273" xr:uid="{00000000-0005-0000-0000-0000B7180000}"/>
    <cellStyle name="Normal 8 2 3 3 4 2 2" xfId="7627" xr:uid="{00000000-0005-0000-0000-0000B8180000}"/>
    <cellStyle name="Normal 8 2 3 3 4 3" xfId="7628" xr:uid="{00000000-0005-0000-0000-0000B9180000}"/>
    <cellStyle name="Normal 8 2 3 3 5" xfId="4274" xr:uid="{00000000-0005-0000-0000-0000BA180000}"/>
    <cellStyle name="Normal 8 2 3 3 5 2" xfId="7629" xr:uid="{00000000-0005-0000-0000-0000BB180000}"/>
    <cellStyle name="Normal 8 2 3 3 6" xfId="4275" xr:uid="{00000000-0005-0000-0000-0000BC180000}"/>
    <cellStyle name="Normal 8 2 3 3 6 2" xfId="7630" xr:uid="{00000000-0005-0000-0000-0000BD180000}"/>
    <cellStyle name="Normal 8 2 3 3 7" xfId="7631" xr:uid="{00000000-0005-0000-0000-0000BE180000}"/>
    <cellStyle name="Normal 8 2 3 4" xfId="1003" xr:uid="{00000000-0005-0000-0000-0000BF180000}"/>
    <cellStyle name="Normal 8 2 3 4 2" xfId="1502" xr:uid="{00000000-0005-0000-0000-0000C0180000}"/>
    <cellStyle name="Normal 8 2 3 4 2 2" xfId="2617" xr:uid="{00000000-0005-0000-0000-0000C1180000}"/>
    <cellStyle name="Normal 8 2 3 4 2 2 2" xfId="4276" xr:uid="{00000000-0005-0000-0000-0000C2180000}"/>
    <cellStyle name="Normal 8 2 3 4 2 2 2 2" xfId="7632" xr:uid="{00000000-0005-0000-0000-0000C3180000}"/>
    <cellStyle name="Normal 8 2 3 4 2 2 3" xfId="7633" xr:uid="{00000000-0005-0000-0000-0000C4180000}"/>
    <cellStyle name="Normal 8 2 3 4 2 3" xfId="4277" xr:uid="{00000000-0005-0000-0000-0000C5180000}"/>
    <cellStyle name="Normal 8 2 3 4 2 3 2" xfId="7634" xr:uid="{00000000-0005-0000-0000-0000C6180000}"/>
    <cellStyle name="Normal 8 2 3 4 2 4" xfId="7635" xr:uid="{00000000-0005-0000-0000-0000C7180000}"/>
    <cellStyle name="Normal 8 2 3 4 3" xfId="2190" xr:uid="{00000000-0005-0000-0000-0000C8180000}"/>
    <cellStyle name="Normal 8 2 3 4 3 2" xfId="4278" xr:uid="{00000000-0005-0000-0000-0000C9180000}"/>
    <cellStyle name="Normal 8 2 3 4 3 2 2" xfId="7636" xr:uid="{00000000-0005-0000-0000-0000CA180000}"/>
    <cellStyle name="Normal 8 2 3 4 3 3" xfId="7637" xr:uid="{00000000-0005-0000-0000-0000CB180000}"/>
    <cellStyle name="Normal 8 2 3 4 4" xfId="4279" xr:uid="{00000000-0005-0000-0000-0000CC180000}"/>
    <cellStyle name="Normal 8 2 3 4 4 2" xfId="7638" xr:uid="{00000000-0005-0000-0000-0000CD180000}"/>
    <cellStyle name="Normal 8 2 3 4 5" xfId="7639" xr:uid="{00000000-0005-0000-0000-0000CE180000}"/>
    <cellStyle name="Normal 8 2 3 5" xfId="1288" xr:uid="{00000000-0005-0000-0000-0000CF180000}"/>
    <cellStyle name="Normal 8 2 3 5 2" xfId="2403" xr:uid="{00000000-0005-0000-0000-0000D0180000}"/>
    <cellStyle name="Normal 8 2 3 5 2 2" xfId="4280" xr:uid="{00000000-0005-0000-0000-0000D1180000}"/>
    <cellStyle name="Normal 8 2 3 5 2 2 2" xfId="7640" xr:uid="{00000000-0005-0000-0000-0000D2180000}"/>
    <cellStyle name="Normal 8 2 3 5 2 3" xfId="7641" xr:uid="{00000000-0005-0000-0000-0000D3180000}"/>
    <cellStyle name="Normal 8 2 3 5 3" xfId="4281" xr:uid="{00000000-0005-0000-0000-0000D4180000}"/>
    <cellStyle name="Normal 8 2 3 5 3 2" xfId="7642" xr:uid="{00000000-0005-0000-0000-0000D5180000}"/>
    <cellStyle name="Normal 8 2 3 5 4" xfId="7643" xr:uid="{00000000-0005-0000-0000-0000D6180000}"/>
    <cellStyle name="Normal 8 2 3 6" xfId="1804" xr:uid="{00000000-0005-0000-0000-0000D7180000}"/>
    <cellStyle name="Normal 8 2 3 6 2" xfId="2830" xr:uid="{00000000-0005-0000-0000-0000D8180000}"/>
    <cellStyle name="Normal 8 2 3 6 2 2" xfId="4282" xr:uid="{00000000-0005-0000-0000-0000D9180000}"/>
    <cellStyle name="Normal 8 2 3 6 2 2 2" xfId="7644" xr:uid="{00000000-0005-0000-0000-0000DA180000}"/>
    <cellStyle name="Normal 8 2 3 6 2 3" xfId="7645" xr:uid="{00000000-0005-0000-0000-0000DB180000}"/>
    <cellStyle name="Normal 8 2 3 6 3" xfId="4283" xr:uid="{00000000-0005-0000-0000-0000DC180000}"/>
    <cellStyle name="Normal 8 2 3 6 3 2" xfId="7646" xr:uid="{00000000-0005-0000-0000-0000DD180000}"/>
    <cellStyle name="Normal 8 2 3 6 4" xfId="7647" xr:uid="{00000000-0005-0000-0000-0000DE180000}"/>
    <cellStyle name="Normal 8 2 3 7" xfId="1976" xr:uid="{00000000-0005-0000-0000-0000DF180000}"/>
    <cellStyle name="Normal 8 2 3 7 2" xfId="4284" xr:uid="{00000000-0005-0000-0000-0000E0180000}"/>
    <cellStyle name="Normal 8 2 3 7 2 2" xfId="7648" xr:uid="{00000000-0005-0000-0000-0000E1180000}"/>
    <cellStyle name="Normal 8 2 3 7 3" xfId="7649" xr:uid="{00000000-0005-0000-0000-0000E2180000}"/>
    <cellStyle name="Normal 8 2 3 8" xfId="4285" xr:uid="{00000000-0005-0000-0000-0000E3180000}"/>
    <cellStyle name="Normal 8 2 3 8 2" xfId="7650" xr:uid="{00000000-0005-0000-0000-0000E4180000}"/>
    <cellStyle name="Normal 8 2 3 9" xfId="4286" xr:uid="{00000000-0005-0000-0000-0000E5180000}"/>
    <cellStyle name="Normal 8 2 3 9 2" xfId="7651" xr:uid="{00000000-0005-0000-0000-0000E6180000}"/>
    <cellStyle name="Normal 8 2 4" xfId="707" xr:uid="{00000000-0005-0000-0000-0000E7180000}"/>
    <cellStyle name="Normal 8 2 4 2" xfId="901" xr:uid="{00000000-0005-0000-0000-0000E8180000}"/>
    <cellStyle name="Normal 8 2 4 2 2" xfId="1160" xr:uid="{00000000-0005-0000-0000-0000E9180000}"/>
    <cellStyle name="Normal 8 2 4 2 2 2" xfId="1659" xr:uid="{00000000-0005-0000-0000-0000EA180000}"/>
    <cellStyle name="Normal 8 2 4 2 2 2 2" xfId="2774" xr:uid="{00000000-0005-0000-0000-0000EB180000}"/>
    <cellStyle name="Normal 8 2 4 2 2 2 2 2" xfId="4287" xr:uid="{00000000-0005-0000-0000-0000EC180000}"/>
    <cellStyle name="Normal 8 2 4 2 2 2 2 2 2" xfId="7652" xr:uid="{00000000-0005-0000-0000-0000ED180000}"/>
    <cellStyle name="Normal 8 2 4 2 2 2 2 3" xfId="7653" xr:uid="{00000000-0005-0000-0000-0000EE180000}"/>
    <cellStyle name="Normal 8 2 4 2 2 2 3" xfId="4288" xr:uid="{00000000-0005-0000-0000-0000EF180000}"/>
    <cellStyle name="Normal 8 2 4 2 2 2 3 2" xfId="7654" xr:uid="{00000000-0005-0000-0000-0000F0180000}"/>
    <cellStyle name="Normal 8 2 4 2 2 2 4" xfId="7655" xr:uid="{00000000-0005-0000-0000-0000F1180000}"/>
    <cellStyle name="Normal 8 2 4 2 2 3" xfId="2347" xr:uid="{00000000-0005-0000-0000-0000F2180000}"/>
    <cellStyle name="Normal 8 2 4 2 2 3 2" xfId="4289" xr:uid="{00000000-0005-0000-0000-0000F3180000}"/>
    <cellStyle name="Normal 8 2 4 2 2 3 2 2" xfId="7656" xr:uid="{00000000-0005-0000-0000-0000F4180000}"/>
    <cellStyle name="Normal 8 2 4 2 2 3 3" xfId="7657" xr:uid="{00000000-0005-0000-0000-0000F5180000}"/>
    <cellStyle name="Normal 8 2 4 2 2 4" xfId="4290" xr:uid="{00000000-0005-0000-0000-0000F6180000}"/>
    <cellStyle name="Normal 8 2 4 2 2 4 2" xfId="7658" xr:uid="{00000000-0005-0000-0000-0000F7180000}"/>
    <cellStyle name="Normal 8 2 4 2 2 5" xfId="7659" xr:uid="{00000000-0005-0000-0000-0000F8180000}"/>
    <cellStyle name="Normal 8 2 4 2 3" xfId="1445" xr:uid="{00000000-0005-0000-0000-0000F9180000}"/>
    <cellStyle name="Normal 8 2 4 2 3 2" xfId="2560" xr:uid="{00000000-0005-0000-0000-0000FA180000}"/>
    <cellStyle name="Normal 8 2 4 2 3 2 2" xfId="4291" xr:uid="{00000000-0005-0000-0000-0000FB180000}"/>
    <cellStyle name="Normal 8 2 4 2 3 2 2 2" xfId="7660" xr:uid="{00000000-0005-0000-0000-0000FC180000}"/>
    <cellStyle name="Normal 8 2 4 2 3 2 3" xfId="7661" xr:uid="{00000000-0005-0000-0000-0000FD180000}"/>
    <cellStyle name="Normal 8 2 4 2 3 3" xfId="4292" xr:uid="{00000000-0005-0000-0000-0000FE180000}"/>
    <cellStyle name="Normal 8 2 4 2 3 3 2" xfId="7662" xr:uid="{00000000-0005-0000-0000-0000FF180000}"/>
    <cellStyle name="Normal 8 2 4 2 3 4" xfId="7663" xr:uid="{00000000-0005-0000-0000-000000190000}"/>
    <cellStyle name="Normal 8 2 4 2 4" xfId="2133" xr:uid="{00000000-0005-0000-0000-000001190000}"/>
    <cellStyle name="Normal 8 2 4 2 4 2" xfId="4293" xr:uid="{00000000-0005-0000-0000-000002190000}"/>
    <cellStyle name="Normal 8 2 4 2 4 2 2" xfId="7664" xr:uid="{00000000-0005-0000-0000-000003190000}"/>
    <cellStyle name="Normal 8 2 4 2 4 3" xfId="7665" xr:uid="{00000000-0005-0000-0000-000004190000}"/>
    <cellStyle name="Normal 8 2 4 2 5" xfId="4294" xr:uid="{00000000-0005-0000-0000-000005190000}"/>
    <cellStyle name="Normal 8 2 4 2 5 2" xfId="7666" xr:uid="{00000000-0005-0000-0000-000006190000}"/>
    <cellStyle name="Normal 8 2 4 2 6" xfId="4295" xr:uid="{00000000-0005-0000-0000-000007190000}"/>
    <cellStyle name="Normal 8 2 4 2 6 2" xfId="7667" xr:uid="{00000000-0005-0000-0000-000008190000}"/>
    <cellStyle name="Normal 8 2 4 2 7" xfId="7668" xr:uid="{00000000-0005-0000-0000-000009190000}"/>
    <cellStyle name="Normal 8 2 4 3" xfId="1054" xr:uid="{00000000-0005-0000-0000-00000A190000}"/>
    <cellStyle name="Normal 8 2 4 3 2" xfId="1553" xr:uid="{00000000-0005-0000-0000-00000B190000}"/>
    <cellStyle name="Normal 8 2 4 3 2 2" xfId="2668" xr:uid="{00000000-0005-0000-0000-00000C190000}"/>
    <cellStyle name="Normal 8 2 4 3 2 2 2" xfId="4296" xr:uid="{00000000-0005-0000-0000-00000D190000}"/>
    <cellStyle name="Normal 8 2 4 3 2 2 2 2" xfId="7669" xr:uid="{00000000-0005-0000-0000-00000E190000}"/>
    <cellStyle name="Normal 8 2 4 3 2 2 3" xfId="7670" xr:uid="{00000000-0005-0000-0000-00000F190000}"/>
    <cellStyle name="Normal 8 2 4 3 2 3" xfId="4297" xr:uid="{00000000-0005-0000-0000-000010190000}"/>
    <cellStyle name="Normal 8 2 4 3 2 3 2" xfId="7671" xr:uid="{00000000-0005-0000-0000-000011190000}"/>
    <cellStyle name="Normal 8 2 4 3 2 4" xfId="7672" xr:uid="{00000000-0005-0000-0000-000012190000}"/>
    <cellStyle name="Normal 8 2 4 3 3" xfId="2241" xr:uid="{00000000-0005-0000-0000-000013190000}"/>
    <cellStyle name="Normal 8 2 4 3 3 2" xfId="4298" xr:uid="{00000000-0005-0000-0000-000014190000}"/>
    <cellStyle name="Normal 8 2 4 3 3 2 2" xfId="7673" xr:uid="{00000000-0005-0000-0000-000015190000}"/>
    <cellStyle name="Normal 8 2 4 3 3 3" xfId="7674" xr:uid="{00000000-0005-0000-0000-000016190000}"/>
    <cellStyle name="Normal 8 2 4 3 4" xfId="4299" xr:uid="{00000000-0005-0000-0000-000017190000}"/>
    <cellStyle name="Normal 8 2 4 3 4 2" xfId="7675" xr:uid="{00000000-0005-0000-0000-000018190000}"/>
    <cellStyle name="Normal 8 2 4 3 5" xfId="7676" xr:uid="{00000000-0005-0000-0000-000019190000}"/>
    <cellStyle name="Normal 8 2 4 4" xfId="1339" xr:uid="{00000000-0005-0000-0000-00001A190000}"/>
    <cellStyle name="Normal 8 2 4 4 2" xfId="2454" xr:uid="{00000000-0005-0000-0000-00001B190000}"/>
    <cellStyle name="Normal 8 2 4 4 2 2" xfId="4300" xr:uid="{00000000-0005-0000-0000-00001C190000}"/>
    <cellStyle name="Normal 8 2 4 4 2 2 2" xfId="7677" xr:uid="{00000000-0005-0000-0000-00001D190000}"/>
    <cellStyle name="Normal 8 2 4 4 2 3" xfId="7678" xr:uid="{00000000-0005-0000-0000-00001E190000}"/>
    <cellStyle name="Normal 8 2 4 4 3" xfId="4301" xr:uid="{00000000-0005-0000-0000-00001F190000}"/>
    <cellStyle name="Normal 8 2 4 4 3 2" xfId="7679" xr:uid="{00000000-0005-0000-0000-000020190000}"/>
    <cellStyle name="Normal 8 2 4 4 4" xfId="7680" xr:uid="{00000000-0005-0000-0000-000021190000}"/>
    <cellStyle name="Normal 8 2 4 5" xfId="1824" xr:uid="{00000000-0005-0000-0000-000022190000}"/>
    <cellStyle name="Normal 8 2 4 5 2" xfId="2850" xr:uid="{00000000-0005-0000-0000-000023190000}"/>
    <cellStyle name="Normal 8 2 4 5 2 2" xfId="4302" xr:uid="{00000000-0005-0000-0000-000024190000}"/>
    <cellStyle name="Normal 8 2 4 5 2 2 2" xfId="7681" xr:uid="{00000000-0005-0000-0000-000025190000}"/>
    <cellStyle name="Normal 8 2 4 5 2 3" xfId="7682" xr:uid="{00000000-0005-0000-0000-000026190000}"/>
    <cellStyle name="Normal 8 2 4 5 3" xfId="4303" xr:uid="{00000000-0005-0000-0000-000027190000}"/>
    <cellStyle name="Normal 8 2 4 5 3 2" xfId="7683" xr:uid="{00000000-0005-0000-0000-000028190000}"/>
    <cellStyle name="Normal 8 2 4 5 4" xfId="7684" xr:uid="{00000000-0005-0000-0000-000029190000}"/>
    <cellStyle name="Normal 8 2 4 6" xfId="2027" xr:uid="{00000000-0005-0000-0000-00002A190000}"/>
    <cellStyle name="Normal 8 2 4 6 2" xfId="4304" xr:uid="{00000000-0005-0000-0000-00002B190000}"/>
    <cellStyle name="Normal 8 2 4 6 2 2" xfId="7685" xr:uid="{00000000-0005-0000-0000-00002C190000}"/>
    <cellStyle name="Normal 8 2 4 6 3" xfId="7686" xr:uid="{00000000-0005-0000-0000-00002D190000}"/>
    <cellStyle name="Normal 8 2 4 7" xfId="4305" xr:uid="{00000000-0005-0000-0000-00002E190000}"/>
    <cellStyle name="Normal 8 2 4 7 2" xfId="7687" xr:uid="{00000000-0005-0000-0000-00002F190000}"/>
    <cellStyle name="Normal 8 2 4 8" xfId="4306" xr:uid="{00000000-0005-0000-0000-000030190000}"/>
    <cellStyle name="Normal 8 2 4 8 2" xfId="7688" xr:uid="{00000000-0005-0000-0000-000031190000}"/>
    <cellStyle name="Normal 8 2 4 9" xfId="7689" xr:uid="{00000000-0005-0000-0000-000032190000}"/>
    <cellStyle name="Normal 8 2 5" xfId="708" xr:uid="{00000000-0005-0000-0000-000033190000}"/>
    <cellStyle name="Normal 8 2 5 2" xfId="902" xr:uid="{00000000-0005-0000-0000-000034190000}"/>
    <cellStyle name="Normal 8 2 5 2 2" xfId="1161" xr:uid="{00000000-0005-0000-0000-000035190000}"/>
    <cellStyle name="Normal 8 2 5 2 2 2" xfId="1660" xr:uid="{00000000-0005-0000-0000-000036190000}"/>
    <cellStyle name="Normal 8 2 5 2 2 2 2" xfId="2775" xr:uid="{00000000-0005-0000-0000-000037190000}"/>
    <cellStyle name="Normal 8 2 5 2 2 2 2 2" xfId="4307" xr:uid="{00000000-0005-0000-0000-000038190000}"/>
    <cellStyle name="Normal 8 2 5 2 2 2 2 2 2" xfId="7690" xr:uid="{00000000-0005-0000-0000-000039190000}"/>
    <cellStyle name="Normal 8 2 5 2 2 2 2 3" xfId="7691" xr:uid="{00000000-0005-0000-0000-00003A190000}"/>
    <cellStyle name="Normal 8 2 5 2 2 2 3" xfId="4308" xr:uid="{00000000-0005-0000-0000-00003B190000}"/>
    <cellStyle name="Normal 8 2 5 2 2 2 3 2" xfId="7692" xr:uid="{00000000-0005-0000-0000-00003C190000}"/>
    <cellStyle name="Normal 8 2 5 2 2 2 4" xfId="7693" xr:uid="{00000000-0005-0000-0000-00003D190000}"/>
    <cellStyle name="Normal 8 2 5 2 2 3" xfId="2348" xr:uid="{00000000-0005-0000-0000-00003E190000}"/>
    <cellStyle name="Normal 8 2 5 2 2 3 2" xfId="4309" xr:uid="{00000000-0005-0000-0000-00003F190000}"/>
    <cellStyle name="Normal 8 2 5 2 2 3 2 2" xfId="7694" xr:uid="{00000000-0005-0000-0000-000040190000}"/>
    <cellStyle name="Normal 8 2 5 2 2 3 3" xfId="7695" xr:uid="{00000000-0005-0000-0000-000041190000}"/>
    <cellStyle name="Normal 8 2 5 2 2 4" xfId="4310" xr:uid="{00000000-0005-0000-0000-000042190000}"/>
    <cellStyle name="Normal 8 2 5 2 2 4 2" xfId="7696" xr:uid="{00000000-0005-0000-0000-000043190000}"/>
    <cellStyle name="Normal 8 2 5 2 2 5" xfId="7697" xr:uid="{00000000-0005-0000-0000-000044190000}"/>
    <cellStyle name="Normal 8 2 5 2 3" xfId="1446" xr:uid="{00000000-0005-0000-0000-000045190000}"/>
    <cellStyle name="Normal 8 2 5 2 3 2" xfId="2561" xr:uid="{00000000-0005-0000-0000-000046190000}"/>
    <cellStyle name="Normal 8 2 5 2 3 2 2" xfId="4311" xr:uid="{00000000-0005-0000-0000-000047190000}"/>
    <cellStyle name="Normal 8 2 5 2 3 2 2 2" xfId="7698" xr:uid="{00000000-0005-0000-0000-000048190000}"/>
    <cellStyle name="Normal 8 2 5 2 3 2 3" xfId="7699" xr:uid="{00000000-0005-0000-0000-000049190000}"/>
    <cellStyle name="Normal 8 2 5 2 3 3" xfId="4312" xr:uid="{00000000-0005-0000-0000-00004A190000}"/>
    <cellStyle name="Normal 8 2 5 2 3 3 2" xfId="7700" xr:uid="{00000000-0005-0000-0000-00004B190000}"/>
    <cellStyle name="Normal 8 2 5 2 3 4" xfId="7701" xr:uid="{00000000-0005-0000-0000-00004C190000}"/>
    <cellStyle name="Normal 8 2 5 2 4" xfId="2134" xr:uid="{00000000-0005-0000-0000-00004D190000}"/>
    <cellStyle name="Normal 8 2 5 2 4 2" xfId="4313" xr:uid="{00000000-0005-0000-0000-00004E190000}"/>
    <cellStyle name="Normal 8 2 5 2 4 2 2" xfId="7702" xr:uid="{00000000-0005-0000-0000-00004F190000}"/>
    <cellStyle name="Normal 8 2 5 2 4 3" xfId="7703" xr:uid="{00000000-0005-0000-0000-000050190000}"/>
    <cellStyle name="Normal 8 2 5 2 5" xfId="4314" xr:uid="{00000000-0005-0000-0000-000051190000}"/>
    <cellStyle name="Normal 8 2 5 2 5 2" xfId="7704" xr:uid="{00000000-0005-0000-0000-000052190000}"/>
    <cellStyle name="Normal 8 2 5 2 6" xfId="4315" xr:uid="{00000000-0005-0000-0000-000053190000}"/>
    <cellStyle name="Normal 8 2 5 2 6 2" xfId="7705" xr:uid="{00000000-0005-0000-0000-000054190000}"/>
    <cellStyle name="Normal 8 2 5 2 7" xfId="7706" xr:uid="{00000000-0005-0000-0000-000055190000}"/>
    <cellStyle name="Normal 8 2 5 3" xfId="1055" xr:uid="{00000000-0005-0000-0000-000056190000}"/>
    <cellStyle name="Normal 8 2 5 3 2" xfId="1554" xr:uid="{00000000-0005-0000-0000-000057190000}"/>
    <cellStyle name="Normal 8 2 5 3 2 2" xfId="2669" xr:uid="{00000000-0005-0000-0000-000058190000}"/>
    <cellStyle name="Normal 8 2 5 3 2 2 2" xfId="4316" xr:uid="{00000000-0005-0000-0000-000059190000}"/>
    <cellStyle name="Normal 8 2 5 3 2 2 2 2" xfId="7707" xr:uid="{00000000-0005-0000-0000-00005A190000}"/>
    <cellStyle name="Normal 8 2 5 3 2 2 3" xfId="7708" xr:uid="{00000000-0005-0000-0000-00005B190000}"/>
    <cellStyle name="Normal 8 2 5 3 2 3" xfId="4317" xr:uid="{00000000-0005-0000-0000-00005C190000}"/>
    <cellStyle name="Normal 8 2 5 3 2 3 2" xfId="7709" xr:uid="{00000000-0005-0000-0000-00005D190000}"/>
    <cellStyle name="Normal 8 2 5 3 2 4" xfId="7710" xr:uid="{00000000-0005-0000-0000-00005E190000}"/>
    <cellStyle name="Normal 8 2 5 3 3" xfId="2242" xr:uid="{00000000-0005-0000-0000-00005F190000}"/>
    <cellStyle name="Normal 8 2 5 3 3 2" xfId="4318" xr:uid="{00000000-0005-0000-0000-000060190000}"/>
    <cellStyle name="Normal 8 2 5 3 3 2 2" xfId="7711" xr:uid="{00000000-0005-0000-0000-000061190000}"/>
    <cellStyle name="Normal 8 2 5 3 3 3" xfId="7712" xr:uid="{00000000-0005-0000-0000-000062190000}"/>
    <cellStyle name="Normal 8 2 5 3 4" xfId="4319" xr:uid="{00000000-0005-0000-0000-000063190000}"/>
    <cellStyle name="Normal 8 2 5 3 4 2" xfId="7713" xr:uid="{00000000-0005-0000-0000-000064190000}"/>
    <cellStyle name="Normal 8 2 5 3 5" xfId="7714" xr:uid="{00000000-0005-0000-0000-000065190000}"/>
    <cellStyle name="Normal 8 2 5 4" xfId="1340" xr:uid="{00000000-0005-0000-0000-000066190000}"/>
    <cellStyle name="Normal 8 2 5 4 2" xfId="2455" xr:uid="{00000000-0005-0000-0000-000067190000}"/>
    <cellStyle name="Normal 8 2 5 4 2 2" xfId="4320" xr:uid="{00000000-0005-0000-0000-000068190000}"/>
    <cellStyle name="Normal 8 2 5 4 2 2 2" xfId="7715" xr:uid="{00000000-0005-0000-0000-000069190000}"/>
    <cellStyle name="Normal 8 2 5 4 2 3" xfId="7716" xr:uid="{00000000-0005-0000-0000-00006A190000}"/>
    <cellStyle name="Normal 8 2 5 4 3" xfId="4321" xr:uid="{00000000-0005-0000-0000-00006B190000}"/>
    <cellStyle name="Normal 8 2 5 4 3 2" xfId="7717" xr:uid="{00000000-0005-0000-0000-00006C190000}"/>
    <cellStyle name="Normal 8 2 5 4 4" xfId="7718" xr:uid="{00000000-0005-0000-0000-00006D190000}"/>
    <cellStyle name="Normal 8 2 5 5" xfId="1868" xr:uid="{00000000-0005-0000-0000-00006E190000}"/>
    <cellStyle name="Normal 8 2 5 5 2" xfId="2890" xr:uid="{00000000-0005-0000-0000-00006F190000}"/>
    <cellStyle name="Normal 8 2 5 5 2 2" xfId="4322" xr:uid="{00000000-0005-0000-0000-000070190000}"/>
    <cellStyle name="Normal 8 2 5 5 2 2 2" xfId="7719" xr:uid="{00000000-0005-0000-0000-000071190000}"/>
    <cellStyle name="Normal 8 2 5 5 2 3" xfId="7720" xr:uid="{00000000-0005-0000-0000-000072190000}"/>
    <cellStyle name="Normal 8 2 5 5 3" xfId="4323" xr:uid="{00000000-0005-0000-0000-000073190000}"/>
    <cellStyle name="Normal 8 2 5 5 3 2" xfId="7721" xr:uid="{00000000-0005-0000-0000-000074190000}"/>
    <cellStyle name="Normal 8 2 5 5 4" xfId="7722" xr:uid="{00000000-0005-0000-0000-000075190000}"/>
    <cellStyle name="Normal 8 2 5 6" xfId="2028" xr:uid="{00000000-0005-0000-0000-000076190000}"/>
    <cellStyle name="Normal 8 2 5 6 2" xfId="4324" xr:uid="{00000000-0005-0000-0000-000077190000}"/>
    <cellStyle name="Normal 8 2 5 6 2 2" xfId="7723" xr:uid="{00000000-0005-0000-0000-000078190000}"/>
    <cellStyle name="Normal 8 2 5 6 3" xfId="7724" xr:uid="{00000000-0005-0000-0000-000079190000}"/>
    <cellStyle name="Normal 8 2 5 7" xfId="4325" xr:uid="{00000000-0005-0000-0000-00007A190000}"/>
    <cellStyle name="Normal 8 2 5 7 2" xfId="7725" xr:uid="{00000000-0005-0000-0000-00007B190000}"/>
    <cellStyle name="Normal 8 2 5 8" xfId="4326" xr:uid="{00000000-0005-0000-0000-00007C190000}"/>
    <cellStyle name="Normal 8 2 5 8 2" xfId="7726" xr:uid="{00000000-0005-0000-0000-00007D190000}"/>
    <cellStyle name="Normal 8 2 5 9" xfId="7727" xr:uid="{00000000-0005-0000-0000-00007E190000}"/>
    <cellStyle name="Normal 8 2 6" xfId="829" xr:uid="{00000000-0005-0000-0000-00007F190000}"/>
    <cellStyle name="Normal 8 2 6 2" xfId="1088" xr:uid="{00000000-0005-0000-0000-000080190000}"/>
    <cellStyle name="Normal 8 2 6 2 2" xfId="1587" xr:uid="{00000000-0005-0000-0000-000081190000}"/>
    <cellStyle name="Normal 8 2 6 2 2 2" xfId="2702" xr:uid="{00000000-0005-0000-0000-000082190000}"/>
    <cellStyle name="Normal 8 2 6 2 2 2 2" xfId="4327" xr:uid="{00000000-0005-0000-0000-000083190000}"/>
    <cellStyle name="Normal 8 2 6 2 2 2 2 2" xfId="7728" xr:uid="{00000000-0005-0000-0000-000084190000}"/>
    <cellStyle name="Normal 8 2 6 2 2 2 3" xfId="7729" xr:uid="{00000000-0005-0000-0000-000085190000}"/>
    <cellStyle name="Normal 8 2 6 2 2 3" xfId="4328" xr:uid="{00000000-0005-0000-0000-000086190000}"/>
    <cellStyle name="Normal 8 2 6 2 2 3 2" xfId="7730" xr:uid="{00000000-0005-0000-0000-000087190000}"/>
    <cellStyle name="Normal 8 2 6 2 2 4" xfId="7731" xr:uid="{00000000-0005-0000-0000-000088190000}"/>
    <cellStyle name="Normal 8 2 6 2 3" xfId="2275" xr:uid="{00000000-0005-0000-0000-000089190000}"/>
    <cellStyle name="Normal 8 2 6 2 3 2" xfId="4329" xr:uid="{00000000-0005-0000-0000-00008A190000}"/>
    <cellStyle name="Normal 8 2 6 2 3 2 2" xfId="7732" xr:uid="{00000000-0005-0000-0000-00008B190000}"/>
    <cellStyle name="Normal 8 2 6 2 3 3" xfId="7733" xr:uid="{00000000-0005-0000-0000-00008C190000}"/>
    <cellStyle name="Normal 8 2 6 2 4" xfId="4330" xr:uid="{00000000-0005-0000-0000-00008D190000}"/>
    <cellStyle name="Normal 8 2 6 2 4 2" xfId="7734" xr:uid="{00000000-0005-0000-0000-00008E190000}"/>
    <cellStyle name="Normal 8 2 6 2 5" xfId="7735" xr:uid="{00000000-0005-0000-0000-00008F190000}"/>
    <cellStyle name="Normal 8 2 6 3" xfId="1373" xr:uid="{00000000-0005-0000-0000-000090190000}"/>
    <cellStyle name="Normal 8 2 6 3 2" xfId="2488" xr:uid="{00000000-0005-0000-0000-000091190000}"/>
    <cellStyle name="Normal 8 2 6 3 2 2" xfId="4331" xr:uid="{00000000-0005-0000-0000-000092190000}"/>
    <cellStyle name="Normal 8 2 6 3 2 2 2" xfId="7736" xr:uid="{00000000-0005-0000-0000-000093190000}"/>
    <cellStyle name="Normal 8 2 6 3 2 3" xfId="7737" xr:uid="{00000000-0005-0000-0000-000094190000}"/>
    <cellStyle name="Normal 8 2 6 3 3" xfId="4332" xr:uid="{00000000-0005-0000-0000-000095190000}"/>
    <cellStyle name="Normal 8 2 6 3 3 2" xfId="7738" xr:uid="{00000000-0005-0000-0000-000096190000}"/>
    <cellStyle name="Normal 8 2 6 3 4" xfId="7739" xr:uid="{00000000-0005-0000-0000-000097190000}"/>
    <cellStyle name="Normal 8 2 6 4" xfId="2061" xr:uid="{00000000-0005-0000-0000-000098190000}"/>
    <cellStyle name="Normal 8 2 6 4 2" xfId="4333" xr:uid="{00000000-0005-0000-0000-000099190000}"/>
    <cellStyle name="Normal 8 2 6 4 2 2" xfId="7740" xr:uid="{00000000-0005-0000-0000-00009A190000}"/>
    <cellStyle name="Normal 8 2 6 4 3" xfId="7741" xr:uid="{00000000-0005-0000-0000-00009B190000}"/>
    <cellStyle name="Normal 8 2 6 5" xfId="4334" xr:uid="{00000000-0005-0000-0000-00009C190000}"/>
    <cellStyle name="Normal 8 2 6 5 2" xfId="7742" xr:uid="{00000000-0005-0000-0000-00009D190000}"/>
    <cellStyle name="Normal 8 2 6 6" xfId="4335" xr:uid="{00000000-0005-0000-0000-00009E190000}"/>
    <cellStyle name="Normal 8 2 6 6 2" xfId="7743" xr:uid="{00000000-0005-0000-0000-00009F190000}"/>
    <cellStyle name="Normal 8 2 6 7" xfId="7744" xr:uid="{00000000-0005-0000-0000-0000A0190000}"/>
    <cellStyle name="Normal 8 2 7" xfId="982" xr:uid="{00000000-0005-0000-0000-0000A1190000}"/>
    <cellStyle name="Normal 8 2 7 2" xfId="1481" xr:uid="{00000000-0005-0000-0000-0000A2190000}"/>
    <cellStyle name="Normal 8 2 7 2 2" xfId="2596" xr:uid="{00000000-0005-0000-0000-0000A3190000}"/>
    <cellStyle name="Normal 8 2 7 2 2 2" xfId="4336" xr:uid="{00000000-0005-0000-0000-0000A4190000}"/>
    <cellStyle name="Normal 8 2 7 2 2 2 2" xfId="7745" xr:uid="{00000000-0005-0000-0000-0000A5190000}"/>
    <cellStyle name="Normal 8 2 7 2 2 3" xfId="7746" xr:uid="{00000000-0005-0000-0000-0000A6190000}"/>
    <cellStyle name="Normal 8 2 7 2 3" xfId="4337" xr:uid="{00000000-0005-0000-0000-0000A7190000}"/>
    <cellStyle name="Normal 8 2 7 2 3 2" xfId="7747" xr:uid="{00000000-0005-0000-0000-0000A8190000}"/>
    <cellStyle name="Normal 8 2 7 2 4" xfId="7748" xr:uid="{00000000-0005-0000-0000-0000A9190000}"/>
    <cellStyle name="Normal 8 2 7 3" xfId="2169" xr:uid="{00000000-0005-0000-0000-0000AA190000}"/>
    <cellStyle name="Normal 8 2 7 3 2" xfId="4338" xr:uid="{00000000-0005-0000-0000-0000AB190000}"/>
    <cellStyle name="Normal 8 2 7 3 2 2" xfId="7749" xr:uid="{00000000-0005-0000-0000-0000AC190000}"/>
    <cellStyle name="Normal 8 2 7 3 3" xfId="7750" xr:uid="{00000000-0005-0000-0000-0000AD190000}"/>
    <cellStyle name="Normal 8 2 7 4" xfId="4339" xr:uid="{00000000-0005-0000-0000-0000AE190000}"/>
    <cellStyle name="Normal 8 2 7 4 2" xfId="7751" xr:uid="{00000000-0005-0000-0000-0000AF190000}"/>
    <cellStyle name="Normal 8 2 7 5" xfId="7752" xr:uid="{00000000-0005-0000-0000-0000B0190000}"/>
    <cellStyle name="Normal 8 2 8" xfId="1267" xr:uid="{00000000-0005-0000-0000-0000B1190000}"/>
    <cellStyle name="Normal 8 2 8 2" xfId="2382" xr:uid="{00000000-0005-0000-0000-0000B2190000}"/>
    <cellStyle name="Normal 8 2 8 2 2" xfId="4340" xr:uid="{00000000-0005-0000-0000-0000B3190000}"/>
    <cellStyle name="Normal 8 2 8 2 2 2" xfId="7753" xr:uid="{00000000-0005-0000-0000-0000B4190000}"/>
    <cellStyle name="Normal 8 2 8 2 3" xfId="7754" xr:uid="{00000000-0005-0000-0000-0000B5190000}"/>
    <cellStyle name="Normal 8 2 8 3" xfId="4341" xr:uid="{00000000-0005-0000-0000-0000B6190000}"/>
    <cellStyle name="Normal 8 2 8 3 2" xfId="7755" xr:uid="{00000000-0005-0000-0000-0000B7190000}"/>
    <cellStyle name="Normal 8 2 8 4" xfId="7756" xr:uid="{00000000-0005-0000-0000-0000B8190000}"/>
    <cellStyle name="Normal 8 2 9" xfId="1780" xr:uid="{00000000-0005-0000-0000-0000B9190000}"/>
    <cellStyle name="Normal 8 2 9 2" xfId="2810" xr:uid="{00000000-0005-0000-0000-0000BA190000}"/>
    <cellStyle name="Normal 8 2 9 2 2" xfId="4342" xr:uid="{00000000-0005-0000-0000-0000BB190000}"/>
    <cellStyle name="Normal 8 2 9 2 2 2" xfId="7757" xr:uid="{00000000-0005-0000-0000-0000BC190000}"/>
    <cellStyle name="Normal 8 2 9 2 3" xfId="7758" xr:uid="{00000000-0005-0000-0000-0000BD190000}"/>
    <cellStyle name="Normal 8 2 9 3" xfId="4343" xr:uid="{00000000-0005-0000-0000-0000BE190000}"/>
    <cellStyle name="Normal 8 2 9 3 2" xfId="7759" xr:uid="{00000000-0005-0000-0000-0000BF190000}"/>
    <cellStyle name="Normal 8 2 9 4" xfId="7760" xr:uid="{00000000-0005-0000-0000-0000C0190000}"/>
    <cellStyle name="Normal 8 3" xfId="398" xr:uid="{00000000-0005-0000-0000-0000C1190000}"/>
    <cellStyle name="Normal 8 3 10" xfId="4344" xr:uid="{00000000-0005-0000-0000-0000C2190000}"/>
    <cellStyle name="Normal 8 3 10 2" xfId="7761" xr:uid="{00000000-0005-0000-0000-0000C3190000}"/>
    <cellStyle name="Normal 8 3 11" xfId="4345" xr:uid="{00000000-0005-0000-0000-0000C4190000}"/>
    <cellStyle name="Normal 8 3 11 2" xfId="7762" xr:uid="{00000000-0005-0000-0000-0000C5190000}"/>
    <cellStyle name="Normal 8 3 12" xfId="7763" xr:uid="{00000000-0005-0000-0000-0000C6190000}"/>
    <cellStyle name="Normal 8 3 2" xfId="559" xr:uid="{00000000-0005-0000-0000-0000C7190000}"/>
    <cellStyle name="Normal 8 3 2 10" xfId="7764" xr:uid="{00000000-0005-0000-0000-0000C8190000}"/>
    <cellStyle name="Normal 8 3 2 2" xfId="709" xr:uid="{00000000-0005-0000-0000-0000C9190000}"/>
    <cellStyle name="Normal 8 3 2 2 2" xfId="903" xr:uid="{00000000-0005-0000-0000-0000CA190000}"/>
    <cellStyle name="Normal 8 3 2 2 2 2" xfId="1162" xr:uid="{00000000-0005-0000-0000-0000CB190000}"/>
    <cellStyle name="Normal 8 3 2 2 2 2 2" xfId="1661" xr:uid="{00000000-0005-0000-0000-0000CC190000}"/>
    <cellStyle name="Normal 8 3 2 2 2 2 2 2" xfId="2776" xr:uid="{00000000-0005-0000-0000-0000CD190000}"/>
    <cellStyle name="Normal 8 3 2 2 2 2 2 2 2" xfId="4346" xr:uid="{00000000-0005-0000-0000-0000CE190000}"/>
    <cellStyle name="Normal 8 3 2 2 2 2 2 2 2 2" xfId="7765" xr:uid="{00000000-0005-0000-0000-0000CF190000}"/>
    <cellStyle name="Normal 8 3 2 2 2 2 2 2 3" xfId="7766" xr:uid="{00000000-0005-0000-0000-0000D0190000}"/>
    <cellStyle name="Normal 8 3 2 2 2 2 2 3" xfId="4347" xr:uid="{00000000-0005-0000-0000-0000D1190000}"/>
    <cellStyle name="Normal 8 3 2 2 2 2 2 3 2" xfId="7767" xr:uid="{00000000-0005-0000-0000-0000D2190000}"/>
    <cellStyle name="Normal 8 3 2 2 2 2 2 4" xfId="7768" xr:uid="{00000000-0005-0000-0000-0000D3190000}"/>
    <cellStyle name="Normal 8 3 2 2 2 2 3" xfId="2349" xr:uid="{00000000-0005-0000-0000-0000D4190000}"/>
    <cellStyle name="Normal 8 3 2 2 2 2 3 2" xfId="4348" xr:uid="{00000000-0005-0000-0000-0000D5190000}"/>
    <cellStyle name="Normal 8 3 2 2 2 2 3 2 2" xfId="7769" xr:uid="{00000000-0005-0000-0000-0000D6190000}"/>
    <cellStyle name="Normal 8 3 2 2 2 2 3 3" xfId="7770" xr:uid="{00000000-0005-0000-0000-0000D7190000}"/>
    <cellStyle name="Normal 8 3 2 2 2 2 4" xfId="4349" xr:uid="{00000000-0005-0000-0000-0000D8190000}"/>
    <cellStyle name="Normal 8 3 2 2 2 2 4 2" xfId="7771" xr:uid="{00000000-0005-0000-0000-0000D9190000}"/>
    <cellStyle name="Normal 8 3 2 2 2 2 5" xfId="7772" xr:uid="{00000000-0005-0000-0000-0000DA190000}"/>
    <cellStyle name="Normal 8 3 2 2 2 3" xfId="1447" xr:uid="{00000000-0005-0000-0000-0000DB190000}"/>
    <cellStyle name="Normal 8 3 2 2 2 3 2" xfId="2562" xr:uid="{00000000-0005-0000-0000-0000DC190000}"/>
    <cellStyle name="Normal 8 3 2 2 2 3 2 2" xfId="4350" xr:uid="{00000000-0005-0000-0000-0000DD190000}"/>
    <cellStyle name="Normal 8 3 2 2 2 3 2 2 2" xfId="7773" xr:uid="{00000000-0005-0000-0000-0000DE190000}"/>
    <cellStyle name="Normal 8 3 2 2 2 3 2 3" xfId="7774" xr:uid="{00000000-0005-0000-0000-0000DF190000}"/>
    <cellStyle name="Normal 8 3 2 2 2 3 3" xfId="4351" xr:uid="{00000000-0005-0000-0000-0000E0190000}"/>
    <cellStyle name="Normal 8 3 2 2 2 3 3 2" xfId="7775" xr:uid="{00000000-0005-0000-0000-0000E1190000}"/>
    <cellStyle name="Normal 8 3 2 2 2 3 4" xfId="7776" xr:uid="{00000000-0005-0000-0000-0000E2190000}"/>
    <cellStyle name="Normal 8 3 2 2 2 4" xfId="2135" xr:uid="{00000000-0005-0000-0000-0000E3190000}"/>
    <cellStyle name="Normal 8 3 2 2 2 4 2" xfId="4352" xr:uid="{00000000-0005-0000-0000-0000E4190000}"/>
    <cellStyle name="Normal 8 3 2 2 2 4 2 2" xfId="7777" xr:uid="{00000000-0005-0000-0000-0000E5190000}"/>
    <cellStyle name="Normal 8 3 2 2 2 4 3" xfId="7778" xr:uid="{00000000-0005-0000-0000-0000E6190000}"/>
    <cellStyle name="Normal 8 3 2 2 2 5" xfId="4353" xr:uid="{00000000-0005-0000-0000-0000E7190000}"/>
    <cellStyle name="Normal 8 3 2 2 2 5 2" xfId="7779" xr:uid="{00000000-0005-0000-0000-0000E8190000}"/>
    <cellStyle name="Normal 8 3 2 2 2 6" xfId="4354" xr:uid="{00000000-0005-0000-0000-0000E9190000}"/>
    <cellStyle name="Normal 8 3 2 2 2 6 2" xfId="7780" xr:uid="{00000000-0005-0000-0000-0000EA190000}"/>
    <cellStyle name="Normal 8 3 2 2 2 7" xfId="7781" xr:uid="{00000000-0005-0000-0000-0000EB190000}"/>
    <cellStyle name="Normal 8 3 2 2 3" xfId="1056" xr:uid="{00000000-0005-0000-0000-0000EC190000}"/>
    <cellStyle name="Normal 8 3 2 2 3 2" xfId="1555" xr:uid="{00000000-0005-0000-0000-0000ED190000}"/>
    <cellStyle name="Normal 8 3 2 2 3 2 2" xfId="2670" xr:uid="{00000000-0005-0000-0000-0000EE190000}"/>
    <cellStyle name="Normal 8 3 2 2 3 2 2 2" xfId="4355" xr:uid="{00000000-0005-0000-0000-0000EF190000}"/>
    <cellStyle name="Normal 8 3 2 2 3 2 2 2 2" xfId="7782" xr:uid="{00000000-0005-0000-0000-0000F0190000}"/>
    <cellStyle name="Normal 8 3 2 2 3 2 2 3" xfId="7783" xr:uid="{00000000-0005-0000-0000-0000F1190000}"/>
    <cellStyle name="Normal 8 3 2 2 3 2 3" xfId="4356" xr:uid="{00000000-0005-0000-0000-0000F2190000}"/>
    <cellStyle name="Normal 8 3 2 2 3 2 3 2" xfId="7784" xr:uid="{00000000-0005-0000-0000-0000F3190000}"/>
    <cellStyle name="Normal 8 3 2 2 3 2 4" xfId="7785" xr:uid="{00000000-0005-0000-0000-0000F4190000}"/>
    <cellStyle name="Normal 8 3 2 2 3 3" xfId="2243" xr:uid="{00000000-0005-0000-0000-0000F5190000}"/>
    <cellStyle name="Normal 8 3 2 2 3 3 2" xfId="4357" xr:uid="{00000000-0005-0000-0000-0000F6190000}"/>
    <cellStyle name="Normal 8 3 2 2 3 3 2 2" xfId="7786" xr:uid="{00000000-0005-0000-0000-0000F7190000}"/>
    <cellStyle name="Normal 8 3 2 2 3 3 3" xfId="7787" xr:uid="{00000000-0005-0000-0000-0000F8190000}"/>
    <cellStyle name="Normal 8 3 2 2 3 4" xfId="4358" xr:uid="{00000000-0005-0000-0000-0000F9190000}"/>
    <cellStyle name="Normal 8 3 2 2 3 4 2" xfId="7788" xr:uid="{00000000-0005-0000-0000-0000FA190000}"/>
    <cellStyle name="Normal 8 3 2 2 3 5" xfId="7789" xr:uid="{00000000-0005-0000-0000-0000FB190000}"/>
    <cellStyle name="Normal 8 3 2 2 4" xfId="1341" xr:uid="{00000000-0005-0000-0000-0000FC190000}"/>
    <cellStyle name="Normal 8 3 2 2 4 2" xfId="2456" xr:uid="{00000000-0005-0000-0000-0000FD190000}"/>
    <cellStyle name="Normal 8 3 2 2 4 2 2" xfId="4359" xr:uid="{00000000-0005-0000-0000-0000FE190000}"/>
    <cellStyle name="Normal 8 3 2 2 4 2 2 2" xfId="7790" xr:uid="{00000000-0005-0000-0000-0000FF190000}"/>
    <cellStyle name="Normal 8 3 2 2 4 2 3" xfId="7791" xr:uid="{00000000-0005-0000-0000-0000001A0000}"/>
    <cellStyle name="Normal 8 3 2 2 4 3" xfId="4360" xr:uid="{00000000-0005-0000-0000-0000011A0000}"/>
    <cellStyle name="Normal 8 3 2 2 4 3 2" xfId="7792" xr:uid="{00000000-0005-0000-0000-0000021A0000}"/>
    <cellStyle name="Normal 8 3 2 2 4 4" xfId="7793" xr:uid="{00000000-0005-0000-0000-0000031A0000}"/>
    <cellStyle name="Normal 8 3 2 2 5" xfId="1855" xr:uid="{00000000-0005-0000-0000-0000041A0000}"/>
    <cellStyle name="Normal 8 3 2 2 5 2" xfId="2881" xr:uid="{00000000-0005-0000-0000-0000051A0000}"/>
    <cellStyle name="Normal 8 3 2 2 5 2 2" xfId="4361" xr:uid="{00000000-0005-0000-0000-0000061A0000}"/>
    <cellStyle name="Normal 8 3 2 2 5 2 2 2" xfId="7794" xr:uid="{00000000-0005-0000-0000-0000071A0000}"/>
    <cellStyle name="Normal 8 3 2 2 5 2 3" xfId="7795" xr:uid="{00000000-0005-0000-0000-0000081A0000}"/>
    <cellStyle name="Normal 8 3 2 2 5 3" xfId="4362" xr:uid="{00000000-0005-0000-0000-0000091A0000}"/>
    <cellStyle name="Normal 8 3 2 2 5 3 2" xfId="7796" xr:uid="{00000000-0005-0000-0000-00000A1A0000}"/>
    <cellStyle name="Normal 8 3 2 2 5 4" xfId="7797" xr:uid="{00000000-0005-0000-0000-00000B1A0000}"/>
    <cellStyle name="Normal 8 3 2 2 6" xfId="2029" xr:uid="{00000000-0005-0000-0000-00000C1A0000}"/>
    <cellStyle name="Normal 8 3 2 2 6 2" xfId="4363" xr:uid="{00000000-0005-0000-0000-00000D1A0000}"/>
    <cellStyle name="Normal 8 3 2 2 6 2 2" xfId="7798" xr:uid="{00000000-0005-0000-0000-00000E1A0000}"/>
    <cellStyle name="Normal 8 3 2 2 6 3" xfId="7799" xr:uid="{00000000-0005-0000-0000-00000F1A0000}"/>
    <cellStyle name="Normal 8 3 2 2 7" xfId="4364" xr:uid="{00000000-0005-0000-0000-0000101A0000}"/>
    <cellStyle name="Normal 8 3 2 2 7 2" xfId="7800" xr:uid="{00000000-0005-0000-0000-0000111A0000}"/>
    <cellStyle name="Normal 8 3 2 2 8" xfId="4365" xr:uid="{00000000-0005-0000-0000-0000121A0000}"/>
    <cellStyle name="Normal 8 3 2 2 8 2" xfId="7801" xr:uid="{00000000-0005-0000-0000-0000131A0000}"/>
    <cellStyle name="Normal 8 3 2 2 9" xfId="7802" xr:uid="{00000000-0005-0000-0000-0000141A0000}"/>
    <cellStyle name="Normal 8 3 2 3" xfId="859" xr:uid="{00000000-0005-0000-0000-0000151A0000}"/>
    <cellStyle name="Normal 8 3 2 3 2" xfId="1118" xr:uid="{00000000-0005-0000-0000-0000161A0000}"/>
    <cellStyle name="Normal 8 3 2 3 2 2" xfId="1617" xr:uid="{00000000-0005-0000-0000-0000171A0000}"/>
    <cellStyle name="Normal 8 3 2 3 2 2 2" xfId="2732" xr:uid="{00000000-0005-0000-0000-0000181A0000}"/>
    <cellStyle name="Normal 8 3 2 3 2 2 2 2" xfId="4366" xr:uid="{00000000-0005-0000-0000-0000191A0000}"/>
    <cellStyle name="Normal 8 3 2 3 2 2 2 2 2" xfId="7803" xr:uid="{00000000-0005-0000-0000-00001A1A0000}"/>
    <cellStyle name="Normal 8 3 2 3 2 2 2 3" xfId="7804" xr:uid="{00000000-0005-0000-0000-00001B1A0000}"/>
    <cellStyle name="Normal 8 3 2 3 2 2 3" xfId="4367" xr:uid="{00000000-0005-0000-0000-00001C1A0000}"/>
    <cellStyle name="Normal 8 3 2 3 2 2 3 2" xfId="7805" xr:uid="{00000000-0005-0000-0000-00001D1A0000}"/>
    <cellStyle name="Normal 8 3 2 3 2 2 4" xfId="7806" xr:uid="{00000000-0005-0000-0000-00001E1A0000}"/>
    <cellStyle name="Normal 8 3 2 3 2 3" xfId="2305" xr:uid="{00000000-0005-0000-0000-00001F1A0000}"/>
    <cellStyle name="Normal 8 3 2 3 2 3 2" xfId="4368" xr:uid="{00000000-0005-0000-0000-0000201A0000}"/>
    <cellStyle name="Normal 8 3 2 3 2 3 2 2" xfId="7807" xr:uid="{00000000-0005-0000-0000-0000211A0000}"/>
    <cellStyle name="Normal 8 3 2 3 2 3 3" xfId="7808" xr:uid="{00000000-0005-0000-0000-0000221A0000}"/>
    <cellStyle name="Normal 8 3 2 3 2 4" xfId="4369" xr:uid="{00000000-0005-0000-0000-0000231A0000}"/>
    <cellStyle name="Normal 8 3 2 3 2 4 2" xfId="7809" xr:uid="{00000000-0005-0000-0000-0000241A0000}"/>
    <cellStyle name="Normal 8 3 2 3 2 5" xfId="7810" xr:uid="{00000000-0005-0000-0000-0000251A0000}"/>
    <cellStyle name="Normal 8 3 2 3 3" xfId="1403" xr:uid="{00000000-0005-0000-0000-0000261A0000}"/>
    <cellStyle name="Normal 8 3 2 3 3 2" xfId="2518" xr:uid="{00000000-0005-0000-0000-0000271A0000}"/>
    <cellStyle name="Normal 8 3 2 3 3 2 2" xfId="4370" xr:uid="{00000000-0005-0000-0000-0000281A0000}"/>
    <cellStyle name="Normal 8 3 2 3 3 2 2 2" xfId="7811" xr:uid="{00000000-0005-0000-0000-0000291A0000}"/>
    <cellStyle name="Normal 8 3 2 3 3 2 3" xfId="7812" xr:uid="{00000000-0005-0000-0000-00002A1A0000}"/>
    <cellStyle name="Normal 8 3 2 3 3 3" xfId="4371" xr:uid="{00000000-0005-0000-0000-00002B1A0000}"/>
    <cellStyle name="Normal 8 3 2 3 3 3 2" xfId="7813" xr:uid="{00000000-0005-0000-0000-00002C1A0000}"/>
    <cellStyle name="Normal 8 3 2 3 3 4" xfId="7814" xr:uid="{00000000-0005-0000-0000-00002D1A0000}"/>
    <cellStyle name="Normal 8 3 2 3 4" xfId="2091" xr:uid="{00000000-0005-0000-0000-00002E1A0000}"/>
    <cellStyle name="Normal 8 3 2 3 4 2" xfId="4372" xr:uid="{00000000-0005-0000-0000-00002F1A0000}"/>
    <cellStyle name="Normal 8 3 2 3 4 2 2" xfId="7815" xr:uid="{00000000-0005-0000-0000-0000301A0000}"/>
    <cellStyle name="Normal 8 3 2 3 4 3" xfId="7816" xr:uid="{00000000-0005-0000-0000-0000311A0000}"/>
    <cellStyle name="Normal 8 3 2 3 5" xfId="4373" xr:uid="{00000000-0005-0000-0000-0000321A0000}"/>
    <cellStyle name="Normal 8 3 2 3 5 2" xfId="7817" xr:uid="{00000000-0005-0000-0000-0000331A0000}"/>
    <cellStyle name="Normal 8 3 2 3 6" xfId="4374" xr:uid="{00000000-0005-0000-0000-0000341A0000}"/>
    <cellStyle name="Normal 8 3 2 3 6 2" xfId="7818" xr:uid="{00000000-0005-0000-0000-0000351A0000}"/>
    <cellStyle name="Normal 8 3 2 3 7" xfId="7819" xr:uid="{00000000-0005-0000-0000-0000361A0000}"/>
    <cellStyle name="Normal 8 3 2 4" xfId="1012" xr:uid="{00000000-0005-0000-0000-0000371A0000}"/>
    <cellStyle name="Normal 8 3 2 4 2" xfId="1511" xr:uid="{00000000-0005-0000-0000-0000381A0000}"/>
    <cellStyle name="Normal 8 3 2 4 2 2" xfId="2626" xr:uid="{00000000-0005-0000-0000-0000391A0000}"/>
    <cellStyle name="Normal 8 3 2 4 2 2 2" xfId="4375" xr:uid="{00000000-0005-0000-0000-00003A1A0000}"/>
    <cellStyle name="Normal 8 3 2 4 2 2 2 2" xfId="7820" xr:uid="{00000000-0005-0000-0000-00003B1A0000}"/>
    <cellStyle name="Normal 8 3 2 4 2 2 3" xfId="7821" xr:uid="{00000000-0005-0000-0000-00003C1A0000}"/>
    <cellStyle name="Normal 8 3 2 4 2 3" xfId="4376" xr:uid="{00000000-0005-0000-0000-00003D1A0000}"/>
    <cellStyle name="Normal 8 3 2 4 2 3 2" xfId="7822" xr:uid="{00000000-0005-0000-0000-00003E1A0000}"/>
    <cellStyle name="Normal 8 3 2 4 2 4" xfId="7823" xr:uid="{00000000-0005-0000-0000-00003F1A0000}"/>
    <cellStyle name="Normal 8 3 2 4 3" xfId="2199" xr:uid="{00000000-0005-0000-0000-0000401A0000}"/>
    <cellStyle name="Normal 8 3 2 4 3 2" xfId="4377" xr:uid="{00000000-0005-0000-0000-0000411A0000}"/>
    <cellStyle name="Normal 8 3 2 4 3 2 2" xfId="7824" xr:uid="{00000000-0005-0000-0000-0000421A0000}"/>
    <cellStyle name="Normal 8 3 2 4 3 3" xfId="7825" xr:uid="{00000000-0005-0000-0000-0000431A0000}"/>
    <cellStyle name="Normal 8 3 2 4 4" xfId="4378" xr:uid="{00000000-0005-0000-0000-0000441A0000}"/>
    <cellStyle name="Normal 8 3 2 4 4 2" xfId="7826" xr:uid="{00000000-0005-0000-0000-0000451A0000}"/>
    <cellStyle name="Normal 8 3 2 4 5" xfId="7827" xr:uid="{00000000-0005-0000-0000-0000461A0000}"/>
    <cellStyle name="Normal 8 3 2 5" xfId="1297" xr:uid="{00000000-0005-0000-0000-0000471A0000}"/>
    <cellStyle name="Normal 8 3 2 5 2" xfId="2412" xr:uid="{00000000-0005-0000-0000-0000481A0000}"/>
    <cellStyle name="Normal 8 3 2 5 2 2" xfId="4379" xr:uid="{00000000-0005-0000-0000-0000491A0000}"/>
    <cellStyle name="Normal 8 3 2 5 2 2 2" xfId="7828" xr:uid="{00000000-0005-0000-0000-00004A1A0000}"/>
    <cellStyle name="Normal 8 3 2 5 2 3" xfId="7829" xr:uid="{00000000-0005-0000-0000-00004B1A0000}"/>
    <cellStyle name="Normal 8 3 2 5 3" xfId="4380" xr:uid="{00000000-0005-0000-0000-00004C1A0000}"/>
    <cellStyle name="Normal 8 3 2 5 3 2" xfId="7830" xr:uid="{00000000-0005-0000-0000-00004D1A0000}"/>
    <cellStyle name="Normal 8 3 2 5 4" xfId="7831" xr:uid="{00000000-0005-0000-0000-00004E1A0000}"/>
    <cellStyle name="Normal 8 3 2 6" xfId="1815" xr:uid="{00000000-0005-0000-0000-00004F1A0000}"/>
    <cellStyle name="Normal 8 3 2 6 2" xfId="2841" xr:uid="{00000000-0005-0000-0000-0000501A0000}"/>
    <cellStyle name="Normal 8 3 2 6 2 2" xfId="4381" xr:uid="{00000000-0005-0000-0000-0000511A0000}"/>
    <cellStyle name="Normal 8 3 2 6 2 2 2" xfId="7832" xr:uid="{00000000-0005-0000-0000-0000521A0000}"/>
    <cellStyle name="Normal 8 3 2 6 2 3" xfId="7833" xr:uid="{00000000-0005-0000-0000-0000531A0000}"/>
    <cellStyle name="Normal 8 3 2 6 3" xfId="4382" xr:uid="{00000000-0005-0000-0000-0000541A0000}"/>
    <cellStyle name="Normal 8 3 2 6 3 2" xfId="7834" xr:uid="{00000000-0005-0000-0000-0000551A0000}"/>
    <cellStyle name="Normal 8 3 2 6 4" xfId="7835" xr:uid="{00000000-0005-0000-0000-0000561A0000}"/>
    <cellStyle name="Normal 8 3 2 7" xfId="1985" xr:uid="{00000000-0005-0000-0000-0000571A0000}"/>
    <cellStyle name="Normal 8 3 2 7 2" xfId="4383" xr:uid="{00000000-0005-0000-0000-0000581A0000}"/>
    <cellStyle name="Normal 8 3 2 7 2 2" xfId="7836" xr:uid="{00000000-0005-0000-0000-0000591A0000}"/>
    <cellStyle name="Normal 8 3 2 7 3" xfId="7837" xr:uid="{00000000-0005-0000-0000-00005A1A0000}"/>
    <cellStyle name="Normal 8 3 2 8" xfId="4384" xr:uid="{00000000-0005-0000-0000-00005B1A0000}"/>
    <cellStyle name="Normal 8 3 2 8 2" xfId="7838" xr:uid="{00000000-0005-0000-0000-00005C1A0000}"/>
    <cellStyle name="Normal 8 3 2 9" xfId="4385" xr:uid="{00000000-0005-0000-0000-00005D1A0000}"/>
    <cellStyle name="Normal 8 3 2 9 2" xfId="7839" xr:uid="{00000000-0005-0000-0000-00005E1A0000}"/>
    <cellStyle name="Normal 8 3 3" xfId="710" xr:uid="{00000000-0005-0000-0000-00005F1A0000}"/>
    <cellStyle name="Normal 8 3 3 2" xfId="904" xr:uid="{00000000-0005-0000-0000-0000601A0000}"/>
    <cellStyle name="Normal 8 3 3 2 2" xfId="1163" xr:uid="{00000000-0005-0000-0000-0000611A0000}"/>
    <cellStyle name="Normal 8 3 3 2 2 2" xfId="1662" xr:uid="{00000000-0005-0000-0000-0000621A0000}"/>
    <cellStyle name="Normal 8 3 3 2 2 2 2" xfId="2777" xr:uid="{00000000-0005-0000-0000-0000631A0000}"/>
    <cellStyle name="Normal 8 3 3 2 2 2 2 2" xfId="4386" xr:uid="{00000000-0005-0000-0000-0000641A0000}"/>
    <cellStyle name="Normal 8 3 3 2 2 2 2 2 2" xfId="7840" xr:uid="{00000000-0005-0000-0000-0000651A0000}"/>
    <cellStyle name="Normal 8 3 3 2 2 2 2 3" xfId="7841" xr:uid="{00000000-0005-0000-0000-0000661A0000}"/>
    <cellStyle name="Normal 8 3 3 2 2 2 3" xfId="4387" xr:uid="{00000000-0005-0000-0000-0000671A0000}"/>
    <cellStyle name="Normal 8 3 3 2 2 2 3 2" xfId="7842" xr:uid="{00000000-0005-0000-0000-0000681A0000}"/>
    <cellStyle name="Normal 8 3 3 2 2 2 4" xfId="7843" xr:uid="{00000000-0005-0000-0000-0000691A0000}"/>
    <cellStyle name="Normal 8 3 3 2 2 3" xfId="2350" xr:uid="{00000000-0005-0000-0000-00006A1A0000}"/>
    <cellStyle name="Normal 8 3 3 2 2 3 2" xfId="4388" xr:uid="{00000000-0005-0000-0000-00006B1A0000}"/>
    <cellStyle name="Normal 8 3 3 2 2 3 2 2" xfId="7844" xr:uid="{00000000-0005-0000-0000-00006C1A0000}"/>
    <cellStyle name="Normal 8 3 3 2 2 3 3" xfId="7845" xr:uid="{00000000-0005-0000-0000-00006D1A0000}"/>
    <cellStyle name="Normal 8 3 3 2 2 4" xfId="4389" xr:uid="{00000000-0005-0000-0000-00006E1A0000}"/>
    <cellStyle name="Normal 8 3 3 2 2 4 2" xfId="7846" xr:uid="{00000000-0005-0000-0000-00006F1A0000}"/>
    <cellStyle name="Normal 8 3 3 2 2 5" xfId="7847" xr:uid="{00000000-0005-0000-0000-0000701A0000}"/>
    <cellStyle name="Normal 8 3 3 2 3" xfId="1448" xr:uid="{00000000-0005-0000-0000-0000711A0000}"/>
    <cellStyle name="Normal 8 3 3 2 3 2" xfId="2563" xr:uid="{00000000-0005-0000-0000-0000721A0000}"/>
    <cellStyle name="Normal 8 3 3 2 3 2 2" xfId="4390" xr:uid="{00000000-0005-0000-0000-0000731A0000}"/>
    <cellStyle name="Normal 8 3 3 2 3 2 2 2" xfId="7848" xr:uid="{00000000-0005-0000-0000-0000741A0000}"/>
    <cellStyle name="Normal 8 3 3 2 3 2 3" xfId="7849" xr:uid="{00000000-0005-0000-0000-0000751A0000}"/>
    <cellStyle name="Normal 8 3 3 2 3 3" xfId="4391" xr:uid="{00000000-0005-0000-0000-0000761A0000}"/>
    <cellStyle name="Normal 8 3 3 2 3 3 2" xfId="7850" xr:uid="{00000000-0005-0000-0000-0000771A0000}"/>
    <cellStyle name="Normal 8 3 3 2 3 4" xfId="7851" xr:uid="{00000000-0005-0000-0000-0000781A0000}"/>
    <cellStyle name="Normal 8 3 3 2 4" xfId="2136" xr:uid="{00000000-0005-0000-0000-0000791A0000}"/>
    <cellStyle name="Normal 8 3 3 2 4 2" xfId="4392" xr:uid="{00000000-0005-0000-0000-00007A1A0000}"/>
    <cellStyle name="Normal 8 3 3 2 4 2 2" xfId="7852" xr:uid="{00000000-0005-0000-0000-00007B1A0000}"/>
    <cellStyle name="Normal 8 3 3 2 4 3" xfId="7853" xr:uid="{00000000-0005-0000-0000-00007C1A0000}"/>
    <cellStyle name="Normal 8 3 3 2 5" xfId="4393" xr:uid="{00000000-0005-0000-0000-00007D1A0000}"/>
    <cellStyle name="Normal 8 3 3 2 5 2" xfId="7854" xr:uid="{00000000-0005-0000-0000-00007E1A0000}"/>
    <cellStyle name="Normal 8 3 3 2 6" xfId="4394" xr:uid="{00000000-0005-0000-0000-00007F1A0000}"/>
    <cellStyle name="Normal 8 3 3 2 6 2" xfId="7855" xr:uid="{00000000-0005-0000-0000-0000801A0000}"/>
    <cellStyle name="Normal 8 3 3 2 7" xfId="7856" xr:uid="{00000000-0005-0000-0000-0000811A0000}"/>
    <cellStyle name="Normal 8 3 3 3" xfId="1057" xr:uid="{00000000-0005-0000-0000-0000821A0000}"/>
    <cellStyle name="Normal 8 3 3 3 2" xfId="1556" xr:uid="{00000000-0005-0000-0000-0000831A0000}"/>
    <cellStyle name="Normal 8 3 3 3 2 2" xfId="2671" xr:uid="{00000000-0005-0000-0000-0000841A0000}"/>
    <cellStyle name="Normal 8 3 3 3 2 2 2" xfId="4395" xr:uid="{00000000-0005-0000-0000-0000851A0000}"/>
    <cellStyle name="Normal 8 3 3 3 2 2 2 2" xfId="7857" xr:uid="{00000000-0005-0000-0000-0000861A0000}"/>
    <cellStyle name="Normal 8 3 3 3 2 2 3" xfId="7858" xr:uid="{00000000-0005-0000-0000-0000871A0000}"/>
    <cellStyle name="Normal 8 3 3 3 2 3" xfId="4396" xr:uid="{00000000-0005-0000-0000-0000881A0000}"/>
    <cellStyle name="Normal 8 3 3 3 2 3 2" xfId="7859" xr:uid="{00000000-0005-0000-0000-0000891A0000}"/>
    <cellStyle name="Normal 8 3 3 3 2 4" xfId="7860" xr:uid="{00000000-0005-0000-0000-00008A1A0000}"/>
    <cellStyle name="Normal 8 3 3 3 3" xfId="2244" xr:uid="{00000000-0005-0000-0000-00008B1A0000}"/>
    <cellStyle name="Normal 8 3 3 3 3 2" xfId="4397" xr:uid="{00000000-0005-0000-0000-00008C1A0000}"/>
    <cellStyle name="Normal 8 3 3 3 3 2 2" xfId="7861" xr:uid="{00000000-0005-0000-0000-00008D1A0000}"/>
    <cellStyle name="Normal 8 3 3 3 3 3" xfId="7862" xr:uid="{00000000-0005-0000-0000-00008E1A0000}"/>
    <cellStyle name="Normal 8 3 3 3 4" xfId="4398" xr:uid="{00000000-0005-0000-0000-00008F1A0000}"/>
    <cellStyle name="Normal 8 3 3 3 4 2" xfId="7863" xr:uid="{00000000-0005-0000-0000-0000901A0000}"/>
    <cellStyle name="Normal 8 3 3 3 5" xfId="7864" xr:uid="{00000000-0005-0000-0000-0000911A0000}"/>
    <cellStyle name="Normal 8 3 3 4" xfId="1342" xr:uid="{00000000-0005-0000-0000-0000921A0000}"/>
    <cellStyle name="Normal 8 3 3 4 2" xfId="2457" xr:uid="{00000000-0005-0000-0000-0000931A0000}"/>
    <cellStyle name="Normal 8 3 3 4 2 2" xfId="4399" xr:uid="{00000000-0005-0000-0000-0000941A0000}"/>
    <cellStyle name="Normal 8 3 3 4 2 2 2" xfId="7865" xr:uid="{00000000-0005-0000-0000-0000951A0000}"/>
    <cellStyle name="Normal 8 3 3 4 2 3" xfId="7866" xr:uid="{00000000-0005-0000-0000-0000961A0000}"/>
    <cellStyle name="Normal 8 3 3 4 3" xfId="4400" xr:uid="{00000000-0005-0000-0000-0000971A0000}"/>
    <cellStyle name="Normal 8 3 3 4 3 2" xfId="7867" xr:uid="{00000000-0005-0000-0000-0000981A0000}"/>
    <cellStyle name="Normal 8 3 3 4 4" xfId="7868" xr:uid="{00000000-0005-0000-0000-0000991A0000}"/>
    <cellStyle name="Normal 8 3 3 5" xfId="1835" xr:uid="{00000000-0005-0000-0000-00009A1A0000}"/>
    <cellStyle name="Normal 8 3 3 5 2" xfId="2861" xr:uid="{00000000-0005-0000-0000-00009B1A0000}"/>
    <cellStyle name="Normal 8 3 3 5 2 2" xfId="4401" xr:uid="{00000000-0005-0000-0000-00009C1A0000}"/>
    <cellStyle name="Normal 8 3 3 5 2 2 2" xfId="7869" xr:uid="{00000000-0005-0000-0000-00009D1A0000}"/>
    <cellStyle name="Normal 8 3 3 5 2 3" xfId="7870" xr:uid="{00000000-0005-0000-0000-00009E1A0000}"/>
    <cellStyle name="Normal 8 3 3 5 3" xfId="4402" xr:uid="{00000000-0005-0000-0000-00009F1A0000}"/>
    <cellStyle name="Normal 8 3 3 5 3 2" xfId="7871" xr:uid="{00000000-0005-0000-0000-0000A01A0000}"/>
    <cellStyle name="Normal 8 3 3 5 4" xfId="7872" xr:uid="{00000000-0005-0000-0000-0000A11A0000}"/>
    <cellStyle name="Normal 8 3 3 6" xfId="2030" xr:uid="{00000000-0005-0000-0000-0000A21A0000}"/>
    <cellStyle name="Normal 8 3 3 6 2" xfId="4403" xr:uid="{00000000-0005-0000-0000-0000A31A0000}"/>
    <cellStyle name="Normal 8 3 3 6 2 2" xfId="7873" xr:uid="{00000000-0005-0000-0000-0000A41A0000}"/>
    <cellStyle name="Normal 8 3 3 6 3" xfId="7874" xr:uid="{00000000-0005-0000-0000-0000A51A0000}"/>
    <cellStyle name="Normal 8 3 3 7" xfId="4404" xr:uid="{00000000-0005-0000-0000-0000A61A0000}"/>
    <cellStyle name="Normal 8 3 3 7 2" xfId="7875" xr:uid="{00000000-0005-0000-0000-0000A71A0000}"/>
    <cellStyle name="Normal 8 3 3 8" xfId="4405" xr:uid="{00000000-0005-0000-0000-0000A81A0000}"/>
    <cellStyle name="Normal 8 3 3 8 2" xfId="7876" xr:uid="{00000000-0005-0000-0000-0000A91A0000}"/>
    <cellStyle name="Normal 8 3 3 9" xfId="7877" xr:uid="{00000000-0005-0000-0000-0000AA1A0000}"/>
    <cellStyle name="Normal 8 3 4" xfId="711" xr:uid="{00000000-0005-0000-0000-0000AB1A0000}"/>
    <cellStyle name="Normal 8 3 4 2" xfId="905" xr:uid="{00000000-0005-0000-0000-0000AC1A0000}"/>
    <cellStyle name="Normal 8 3 4 2 2" xfId="1164" xr:uid="{00000000-0005-0000-0000-0000AD1A0000}"/>
    <cellStyle name="Normal 8 3 4 2 2 2" xfId="1663" xr:uid="{00000000-0005-0000-0000-0000AE1A0000}"/>
    <cellStyle name="Normal 8 3 4 2 2 2 2" xfId="2778" xr:uid="{00000000-0005-0000-0000-0000AF1A0000}"/>
    <cellStyle name="Normal 8 3 4 2 2 2 2 2" xfId="4406" xr:uid="{00000000-0005-0000-0000-0000B01A0000}"/>
    <cellStyle name="Normal 8 3 4 2 2 2 2 2 2" xfId="7878" xr:uid="{00000000-0005-0000-0000-0000B11A0000}"/>
    <cellStyle name="Normal 8 3 4 2 2 2 2 3" xfId="7879" xr:uid="{00000000-0005-0000-0000-0000B21A0000}"/>
    <cellStyle name="Normal 8 3 4 2 2 2 3" xfId="4407" xr:uid="{00000000-0005-0000-0000-0000B31A0000}"/>
    <cellStyle name="Normal 8 3 4 2 2 2 3 2" xfId="7880" xr:uid="{00000000-0005-0000-0000-0000B41A0000}"/>
    <cellStyle name="Normal 8 3 4 2 2 2 4" xfId="7881" xr:uid="{00000000-0005-0000-0000-0000B51A0000}"/>
    <cellStyle name="Normal 8 3 4 2 2 3" xfId="2351" xr:uid="{00000000-0005-0000-0000-0000B61A0000}"/>
    <cellStyle name="Normal 8 3 4 2 2 3 2" xfId="4408" xr:uid="{00000000-0005-0000-0000-0000B71A0000}"/>
    <cellStyle name="Normal 8 3 4 2 2 3 2 2" xfId="7882" xr:uid="{00000000-0005-0000-0000-0000B81A0000}"/>
    <cellStyle name="Normal 8 3 4 2 2 3 3" xfId="7883" xr:uid="{00000000-0005-0000-0000-0000B91A0000}"/>
    <cellStyle name="Normal 8 3 4 2 2 4" xfId="4409" xr:uid="{00000000-0005-0000-0000-0000BA1A0000}"/>
    <cellStyle name="Normal 8 3 4 2 2 4 2" xfId="7884" xr:uid="{00000000-0005-0000-0000-0000BB1A0000}"/>
    <cellStyle name="Normal 8 3 4 2 2 5" xfId="7885" xr:uid="{00000000-0005-0000-0000-0000BC1A0000}"/>
    <cellStyle name="Normal 8 3 4 2 3" xfId="1449" xr:uid="{00000000-0005-0000-0000-0000BD1A0000}"/>
    <cellStyle name="Normal 8 3 4 2 3 2" xfId="2564" xr:uid="{00000000-0005-0000-0000-0000BE1A0000}"/>
    <cellStyle name="Normal 8 3 4 2 3 2 2" xfId="4410" xr:uid="{00000000-0005-0000-0000-0000BF1A0000}"/>
    <cellStyle name="Normal 8 3 4 2 3 2 2 2" xfId="7886" xr:uid="{00000000-0005-0000-0000-0000C01A0000}"/>
    <cellStyle name="Normal 8 3 4 2 3 2 3" xfId="7887" xr:uid="{00000000-0005-0000-0000-0000C11A0000}"/>
    <cellStyle name="Normal 8 3 4 2 3 3" xfId="4411" xr:uid="{00000000-0005-0000-0000-0000C21A0000}"/>
    <cellStyle name="Normal 8 3 4 2 3 3 2" xfId="7888" xr:uid="{00000000-0005-0000-0000-0000C31A0000}"/>
    <cellStyle name="Normal 8 3 4 2 3 4" xfId="7889" xr:uid="{00000000-0005-0000-0000-0000C41A0000}"/>
    <cellStyle name="Normal 8 3 4 2 4" xfId="2137" xr:uid="{00000000-0005-0000-0000-0000C51A0000}"/>
    <cellStyle name="Normal 8 3 4 2 4 2" xfId="4412" xr:uid="{00000000-0005-0000-0000-0000C61A0000}"/>
    <cellStyle name="Normal 8 3 4 2 4 2 2" xfId="7890" xr:uid="{00000000-0005-0000-0000-0000C71A0000}"/>
    <cellStyle name="Normal 8 3 4 2 4 3" xfId="7891" xr:uid="{00000000-0005-0000-0000-0000C81A0000}"/>
    <cellStyle name="Normal 8 3 4 2 5" xfId="4413" xr:uid="{00000000-0005-0000-0000-0000C91A0000}"/>
    <cellStyle name="Normal 8 3 4 2 5 2" xfId="7892" xr:uid="{00000000-0005-0000-0000-0000CA1A0000}"/>
    <cellStyle name="Normal 8 3 4 2 6" xfId="4414" xr:uid="{00000000-0005-0000-0000-0000CB1A0000}"/>
    <cellStyle name="Normal 8 3 4 2 6 2" xfId="7893" xr:uid="{00000000-0005-0000-0000-0000CC1A0000}"/>
    <cellStyle name="Normal 8 3 4 2 7" xfId="7894" xr:uid="{00000000-0005-0000-0000-0000CD1A0000}"/>
    <cellStyle name="Normal 8 3 4 3" xfId="1058" xr:uid="{00000000-0005-0000-0000-0000CE1A0000}"/>
    <cellStyle name="Normal 8 3 4 3 2" xfId="1557" xr:uid="{00000000-0005-0000-0000-0000CF1A0000}"/>
    <cellStyle name="Normal 8 3 4 3 2 2" xfId="2672" xr:uid="{00000000-0005-0000-0000-0000D01A0000}"/>
    <cellStyle name="Normal 8 3 4 3 2 2 2" xfId="4415" xr:uid="{00000000-0005-0000-0000-0000D11A0000}"/>
    <cellStyle name="Normal 8 3 4 3 2 2 2 2" xfId="7895" xr:uid="{00000000-0005-0000-0000-0000D21A0000}"/>
    <cellStyle name="Normal 8 3 4 3 2 2 3" xfId="7896" xr:uid="{00000000-0005-0000-0000-0000D31A0000}"/>
    <cellStyle name="Normal 8 3 4 3 2 3" xfId="4416" xr:uid="{00000000-0005-0000-0000-0000D41A0000}"/>
    <cellStyle name="Normal 8 3 4 3 2 3 2" xfId="7897" xr:uid="{00000000-0005-0000-0000-0000D51A0000}"/>
    <cellStyle name="Normal 8 3 4 3 2 4" xfId="7898" xr:uid="{00000000-0005-0000-0000-0000D61A0000}"/>
    <cellStyle name="Normal 8 3 4 3 3" xfId="2245" xr:uid="{00000000-0005-0000-0000-0000D71A0000}"/>
    <cellStyle name="Normal 8 3 4 3 3 2" xfId="4417" xr:uid="{00000000-0005-0000-0000-0000D81A0000}"/>
    <cellStyle name="Normal 8 3 4 3 3 2 2" xfId="7899" xr:uid="{00000000-0005-0000-0000-0000D91A0000}"/>
    <cellStyle name="Normal 8 3 4 3 3 3" xfId="7900" xr:uid="{00000000-0005-0000-0000-0000DA1A0000}"/>
    <cellStyle name="Normal 8 3 4 3 4" xfId="4418" xr:uid="{00000000-0005-0000-0000-0000DB1A0000}"/>
    <cellStyle name="Normal 8 3 4 3 4 2" xfId="7901" xr:uid="{00000000-0005-0000-0000-0000DC1A0000}"/>
    <cellStyle name="Normal 8 3 4 3 5" xfId="7902" xr:uid="{00000000-0005-0000-0000-0000DD1A0000}"/>
    <cellStyle name="Normal 8 3 4 4" xfId="1343" xr:uid="{00000000-0005-0000-0000-0000DE1A0000}"/>
    <cellStyle name="Normal 8 3 4 4 2" xfId="2458" xr:uid="{00000000-0005-0000-0000-0000DF1A0000}"/>
    <cellStyle name="Normal 8 3 4 4 2 2" xfId="4419" xr:uid="{00000000-0005-0000-0000-0000E01A0000}"/>
    <cellStyle name="Normal 8 3 4 4 2 2 2" xfId="7903" xr:uid="{00000000-0005-0000-0000-0000E11A0000}"/>
    <cellStyle name="Normal 8 3 4 4 2 3" xfId="7904" xr:uid="{00000000-0005-0000-0000-0000E21A0000}"/>
    <cellStyle name="Normal 8 3 4 4 3" xfId="4420" xr:uid="{00000000-0005-0000-0000-0000E31A0000}"/>
    <cellStyle name="Normal 8 3 4 4 3 2" xfId="7905" xr:uid="{00000000-0005-0000-0000-0000E41A0000}"/>
    <cellStyle name="Normal 8 3 4 4 4" xfId="7906" xr:uid="{00000000-0005-0000-0000-0000E51A0000}"/>
    <cellStyle name="Normal 8 3 4 5" xfId="1877" xr:uid="{00000000-0005-0000-0000-0000E61A0000}"/>
    <cellStyle name="Normal 8 3 4 5 2" xfId="2899" xr:uid="{00000000-0005-0000-0000-0000E71A0000}"/>
    <cellStyle name="Normal 8 3 4 5 2 2" xfId="4421" xr:uid="{00000000-0005-0000-0000-0000E81A0000}"/>
    <cellStyle name="Normal 8 3 4 5 2 2 2" xfId="7907" xr:uid="{00000000-0005-0000-0000-0000E91A0000}"/>
    <cellStyle name="Normal 8 3 4 5 2 3" xfId="7908" xr:uid="{00000000-0005-0000-0000-0000EA1A0000}"/>
    <cellStyle name="Normal 8 3 4 5 3" xfId="4422" xr:uid="{00000000-0005-0000-0000-0000EB1A0000}"/>
    <cellStyle name="Normal 8 3 4 5 3 2" xfId="7909" xr:uid="{00000000-0005-0000-0000-0000EC1A0000}"/>
    <cellStyle name="Normal 8 3 4 5 4" xfId="7910" xr:uid="{00000000-0005-0000-0000-0000ED1A0000}"/>
    <cellStyle name="Normal 8 3 4 6" xfId="2031" xr:uid="{00000000-0005-0000-0000-0000EE1A0000}"/>
    <cellStyle name="Normal 8 3 4 6 2" xfId="4423" xr:uid="{00000000-0005-0000-0000-0000EF1A0000}"/>
    <cellStyle name="Normal 8 3 4 6 2 2" xfId="7911" xr:uid="{00000000-0005-0000-0000-0000F01A0000}"/>
    <cellStyle name="Normal 8 3 4 6 3" xfId="7912" xr:uid="{00000000-0005-0000-0000-0000F11A0000}"/>
    <cellStyle name="Normal 8 3 4 7" xfId="4424" xr:uid="{00000000-0005-0000-0000-0000F21A0000}"/>
    <cellStyle name="Normal 8 3 4 7 2" xfId="7913" xr:uid="{00000000-0005-0000-0000-0000F31A0000}"/>
    <cellStyle name="Normal 8 3 4 8" xfId="4425" xr:uid="{00000000-0005-0000-0000-0000F41A0000}"/>
    <cellStyle name="Normal 8 3 4 8 2" xfId="7914" xr:uid="{00000000-0005-0000-0000-0000F51A0000}"/>
    <cellStyle name="Normal 8 3 4 9" xfId="7915" xr:uid="{00000000-0005-0000-0000-0000F61A0000}"/>
    <cellStyle name="Normal 8 3 5" xfId="838" xr:uid="{00000000-0005-0000-0000-0000F71A0000}"/>
    <cellStyle name="Normal 8 3 5 2" xfId="1097" xr:uid="{00000000-0005-0000-0000-0000F81A0000}"/>
    <cellStyle name="Normal 8 3 5 2 2" xfId="1596" xr:uid="{00000000-0005-0000-0000-0000F91A0000}"/>
    <cellStyle name="Normal 8 3 5 2 2 2" xfId="2711" xr:uid="{00000000-0005-0000-0000-0000FA1A0000}"/>
    <cellStyle name="Normal 8 3 5 2 2 2 2" xfId="4426" xr:uid="{00000000-0005-0000-0000-0000FB1A0000}"/>
    <cellStyle name="Normal 8 3 5 2 2 2 2 2" xfId="7916" xr:uid="{00000000-0005-0000-0000-0000FC1A0000}"/>
    <cellStyle name="Normal 8 3 5 2 2 2 3" xfId="7917" xr:uid="{00000000-0005-0000-0000-0000FD1A0000}"/>
    <cellStyle name="Normal 8 3 5 2 2 3" xfId="4427" xr:uid="{00000000-0005-0000-0000-0000FE1A0000}"/>
    <cellStyle name="Normal 8 3 5 2 2 3 2" xfId="7918" xr:uid="{00000000-0005-0000-0000-0000FF1A0000}"/>
    <cellStyle name="Normal 8 3 5 2 2 4" xfId="7919" xr:uid="{00000000-0005-0000-0000-0000001B0000}"/>
    <cellStyle name="Normal 8 3 5 2 3" xfId="2284" xr:uid="{00000000-0005-0000-0000-0000011B0000}"/>
    <cellStyle name="Normal 8 3 5 2 3 2" xfId="4428" xr:uid="{00000000-0005-0000-0000-0000021B0000}"/>
    <cellStyle name="Normal 8 3 5 2 3 2 2" xfId="7920" xr:uid="{00000000-0005-0000-0000-0000031B0000}"/>
    <cellStyle name="Normal 8 3 5 2 3 3" xfId="7921" xr:uid="{00000000-0005-0000-0000-0000041B0000}"/>
    <cellStyle name="Normal 8 3 5 2 4" xfId="4429" xr:uid="{00000000-0005-0000-0000-0000051B0000}"/>
    <cellStyle name="Normal 8 3 5 2 4 2" xfId="7922" xr:uid="{00000000-0005-0000-0000-0000061B0000}"/>
    <cellStyle name="Normal 8 3 5 2 5" xfId="7923" xr:uid="{00000000-0005-0000-0000-0000071B0000}"/>
    <cellStyle name="Normal 8 3 5 3" xfId="1382" xr:uid="{00000000-0005-0000-0000-0000081B0000}"/>
    <cellStyle name="Normal 8 3 5 3 2" xfId="2497" xr:uid="{00000000-0005-0000-0000-0000091B0000}"/>
    <cellStyle name="Normal 8 3 5 3 2 2" xfId="4430" xr:uid="{00000000-0005-0000-0000-00000A1B0000}"/>
    <cellStyle name="Normal 8 3 5 3 2 2 2" xfId="7924" xr:uid="{00000000-0005-0000-0000-00000B1B0000}"/>
    <cellStyle name="Normal 8 3 5 3 2 3" xfId="7925" xr:uid="{00000000-0005-0000-0000-00000C1B0000}"/>
    <cellStyle name="Normal 8 3 5 3 3" xfId="4431" xr:uid="{00000000-0005-0000-0000-00000D1B0000}"/>
    <cellStyle name="Normal 8 3 5 3 3 2" xfId="7926" xr:uid="{00000000-0005-0000-0000-00000E1B0000}"/>
    <cellStyle name="Normal 8 3 5 3 4" xfId="7927" xr:uid="{00000000-0005-0000-0000-00000F1B0000}"/>
    <cellStyle name="Normal 8 3 5 4" xfId="2070" xr:uid="{00000000-0005-0000-0000-0000101B0000}"/>
    <cellStyle name="Normal 8 3 5 4 2" xfId="4432" xr:uid="{00000000-0005-0000-0000-0000111B0000}"/>
    <cellStyle name="Normal 8 3 5 4 2 2" xfId="7928" xr:uid="{00000000-0005-0000-0000-0000121B0000}"/>
    <cellStyle name="Normal 8 3 5 4 3" xfId="7929" xr:uid="{00000000-0005-0000-0000-0000131B0000}"/>
    <cellStyle name="Normal 8 3 5 5" xfId="4433" xr:uid="{00000000-0005-0000-0000-0000141B0000}"/>
    <cellStyle name="Normal 8 3 5 5 2" xfId="7930" xr:uid="{00000000-0005-0000-0000-0000151B0000}"/>
    <cellStyle name="Normal 8 3 5 6" xfId="4434" xr:uid="{00000000-0005-0000-0000-0000161B0000}"/>
    <cellStyle name="Normal 8 3 5 6 2" xfId="7931" xr:uid="{00000000-0005-0000-0000-0000171B0000}"/>
    <cellStyle name="Normal 8 3 5 7" xfId="7932" xr:uid="{00000000-0005-0000-0000-0000181B0000}"/>
    <cellStyle name="Normal 8 3 6" xfId="991" xr:uid="{00000000-0005-0000-0000-0000191B0000}"/>
    <cellStyle name="Normal 8 3 6 2" xfId="1490" xr:uid="{00000000-0005-0000-0000-00001A1B0000}"/>
    <cellStyle name="Normal 8 3 6 2 2" xfId="2605" xr:uid="{00000000-0005-0000-0000-00001B1B0000}"/>
    <cellStyle name="Normal 8 3 6 2 2 2" xfId="4435" xr:uid="{00000000-0005-0000-0000-00001C1B0000}"/>
    <cellStyle name="Normal 8 3 6 2 2 2 2" xfId="7933" xr:uid="{00000000-0005-0000-0000-00001D1B0000}"/>
    <cellStyle name="Normal 8 3 6 2 2 3" xfId="7934" xr:uid="{00000000-0005-0000-0000-00001E1B0000}"/>
    <cellStyle name="Normal 8 3 6 2 3" xfId="4436" xr:uid="{00000000-0005-0000-0000-00001F1B0000}"/>
    <cellStyle name="Normal 8 3 6 2 3 2" xfId="7935" xr:uid="{00000000-0005-0000-0000-0000201B0000}"/>
    <cellStyle name="Normal 8 3 6 2 4" xfId="7936" xr:uid="{00000000-0005-0000-0000-0000211B0000}"/>
    <cellStyle name="Normal 8 3 6 3" xfId="2178" xr:uid="{00000000-0005-0000-0000-0000221B0000}"/>
    <cellStyle name="Normal 8 3 6 3 2" xfId="4437" xr:uid="{00000000-0005-0000-0000-0000231B0000}"/>
    <cellStyle name="Normal 8 3 6 3 2 2" xfId="7937" xr:uid="{00000000-0005-0000-0000-0000241B0000}"/>
    <cellStyle name="Normal 8 3 6 3 3" xfId="7938" xr:uid="{00000000-0005-0000-0000-0000251B0000}"/>
    <cellStyle name="Normal 8 3 6 4" xfId="4438" xr:uid="{00000000-0005-0000-0000-0000261B0000}"/>
    <cellStyle name="Normal 8 3 6 4 2" xfId="7939" xr:uid="{00000000-0005-0000-0000-0000271B0000}"/>
    <cellStyle name="Normal 8 3 6 5" xfId="7940" xr:uid="{00000000-0005-0000-0000-0000281B0000}"/>
    <cellStyle name="Normal 8 3 7" xfId="1276" xr:uid="{00000000-0005-0000-0000-0000291B0000}"/>
    <cellStyle name="Normal 8 3 7 2" xfId="2391" xr:uid="{00000000-0005-0000-0000-00002A1B0000}"/>
    <cellStyle name="Normal 8 3 7 2 2" xfId="4439" xr:uid="{00000000-0005-0000-0000-00002B1B0000}"/>
    <cellStyle name="Normal 8 3 7 2 2 2" xfId="7941" xr:uid="{00000000-0005-0000-0000-00002C1B0000}"/>
    <cellStyle name="Normal 8 3 7 2 3" xfId="7942" xr:uid="{00000000-0005-0000-0000-00002D1B0000}"/>
    <cellStyle name="Normal 8 3 7 3" xfId="4440" xr:uid="{00000000-0005-0000-0000-00002E1B0000}"/>
    <cellStyle name="Normal 8 3 7 3 2" xfId="7943" xr:uid="{00000000-0005-0000-0000-00002F1B0000}"/>
    <cellStyle name="Normal 8 3 7 4" xfId="7944" xr:uid="{00000000-0005-0000-0000-0000301B0000}"/>
    <cellStyle name="Normal 8 3 8" xfId="1794" xr:uid="{00000000-0005-0000-0000-0000311B0000}"/>
    <cellStyle name="Normal 8 3 8 2" xfId="2821" xr:uid="{00000000-0005-0000-0000-0000321B0000}"/>
    <cellStyle name="Normal 8 3 8 2 2" xfId="4441" xr:uid="{00000000-0005-0000-0000-0000331B0000}"/>
    <cellStyle name="Normal 8 3 8 2 2 2" xfId="7945" xr:uid="{00000000-0005-0000-0000-0000341B0000}"/>
    <cellStyle name="Normal 8 3 8 2 3" xfId="7946" xr:uid="{00000000-0005-0000-0000-0000351B0000}"/>
    <cellStyle name="Normal 8 3 8 3" xfId="4442" xr:uid="{00000000-0005-0000-0000-0000361B0000}"/>
    <cellStyle name="Normal 8 3 8 3 2" xfId="7947" xr:uid="{00000000-0005-0000-0000-0000371B0000}"/>
    <cellStyle name="Normal 8 3 8 4" xfId="7948" xr:uid="{00000000-0005-0000-0000-0000381B0000}"/>
    <cellStyle name="Normal 8 3 9" xfId="1964" xr:uid="{00000000-0005-0000-0000-0000391B0000}"/>
    <cellStyle name="Normal 8 3 9 2" xfId="4443" xr:uid="{00000000-0005-0000-0000-00003A1B0000}"/>
    <cellStyle name="Normal 8 3 9 2 2" xfId="7949" xr:uid="{00000000-0005-0000-0000-00003B1B0000}"/>
    <cellStyle name="Normal 8 3 9 3" xfId="7950" xr:uid="{00000000-0005-0000-0000-00003C1B0000}"/>
    <cellStyle name="Normal 8 4" xfId="470" xr:uid="{00000000-0005-0000-0000-00003D1B0000}"/>
    <cellStyle name="Normal 8 4 2" xfId="712" xr:uid="{00000000-0005-0000-0000-00003E1B0000}"/>
    <cellStyle name="Normal 8 4 2 10" xfId="7951" xr:uid="{00000000-0005-0000-0000-00003F1B0000}"/>
    <cellStyle name="Normal 8 4 2 2" xfId="713" xr:uid="{00000000-0005-0000-0000-0000401B0000}"/>
    <cellStyle name="Normal 8 4 2 2 2" xfId="907" xr:uid="{00000000-0005-0000-0000-0000411B0000}"/>
    <cellStyle name="Normal 8 4 2 2 2 2" xfId="1166" xr:uid="{00000000-0005-0000-0000-0000421B0000}"/>
    <cellStyle name="Normal 8 4 2 2 2 2 2" xfId="1665" xr:uid="{00000000-0005-0000-0000-0000431B0000}"/>
    <cellStyle name="Normal 8 4 2 2 2 2 2 2" xfId="2780" xr:uid="{00000000-0005-0000-0000-0000441B0000}"/>
    <cellStyle name="Normal 8 4 2 2 2 2 2 2 2" xfId="4444" xr:uid="{00000000-0005-0000-0000-0000451B0000}"/>
    <cellStyle name="Normal 8 4 2 2 2 2 2 2 2 2" xfId="7952" xr:uid="{00000000-0005-0000-0000-0000461B0000}"/>
    <cellStyle name="Normal 8 4 2 2 2 2 2 2 3" xfId="7953" xr:uid="{00000000-0005-0000-0000-0000471B0000}"/>
    <cellStyle name="Normal 8 4 2 2 2 2 2 3" xfId="4445" xr:uid="{00000000-0005-0000-0000-0000481B0000}"/>
    <cellStyle name="Normal 8 4 2 2 2 2 2 3 2" xfId="7954" xr:uid="{00000000-0005-0000-0000-0000491B0000}"/>
    <cellStyle name="Normal 8 4 2 2 2 2 2 4" xfId="7955" xr:uid="{00000000-0005-0000-0000-00004A1B0000}"/>
    <cellStyle name="Normal 8 4 2 2 2 2 3" xfId="2353" xr:uid="{00000000-0005-0000-0000-00004B1B0000}"/>
    <cellStyle name="Normal 8 4 2 2 2 2 3 2" xfId="4446" xr:uid="{00000000-0005-0000-0000-00004C1B0000}"/>
    <cellStyle name="Normal 8 4 2 2 2 2 3 2 2" xfId="7956" xr:uid="{00000000-0005-0000-0000-00004D1B0000}"/>
    <cellStyle name="Normal 8 4 2 2 2 2 3 3" xfId="7957" xr:uid="{00000000-0005-0000-0000-00004E1B0000}"/>
    <cellStyle name="Normal 8 4 2 2 2 2 4" xfId="4447" xr:uid="{00000000-0005-0000-0000-00004F1B0000}"/>
    <cellStyle name="Normal 8 4 2 2 2 2 4 2" xfId="7958" xr:uid="{00000000-0005-0000-0000-0000501B0000}"/>
    <cellStyle name="Normal 8 4 2 2 2 2 5" xfId="7959" xr:uid="{00000000-0005-0000-0000-0000511B0000}"/>
    <cellStyle name="Normal 8 4 2 2 2 3" xfId="1451" xr:uid="{00000000-0005-0000-0000-0000521B0000}"/>
    <cellStyle name="Normal 8 4 2 2 2 3 2" xfId="2566" xr:uid="{00000000-0005-0000-0000-0000531B0000}"/>
    <cellStyle name="Normal 8 4 2 2 2 3 2 2" xfId="4448" xr:uid="{00000000-0005-0000-0000-0000541B0000}"/>
    <cellStyle name="Normal 8 4 2 2 2 3 2 2 2" xfId="7960" xr:uid="{00000000-0005-0000-0000-0000551B0000}"/>
    <cellStyle name="Normal 8 4 2 2 2 3 2 3" xfId="7961" xr:uid="{00000000-0005-0000-0000-0000561B0000}"/>
    <cellStyle name="Normal 8 4 2 2 2 3 3" xfId="4449" xr:uid="{00000000-0005-0000-0000-0000571B0000}"/>
    <cellStyle name="Normal 8 4 2 2 2 3 3 2" xfId="7962" xr:uid="{00000000-0005-0000-0000-0000581B0000}"/>
    <cellStyle name="Normal 8 4 2 2 2 3 4" xfId="7963" xr:uid="{00000000-0005-0000-0000-0000591B0000}"/>
    <cellStyle name="Normal 8 4 2 2 2 4" xfId="2139" xr:uid="{00000000-0005-0000-0000-00005A1B0000}"/>
    <cellStyle name="Normal 8 4 2 2 2 4 2" xfId="4450" xr:uid="{00000000-0005-0000-0000-00005B1B0000}"/>
    <cellStyle name="Normal 8 4 2 2 2 4 2 2" xfId="7964" xr:uid="{00000000-0005-0000-0000-00005C1B0000}"/>
    <cellStyle name="Normal 8 4 2 2 2 4 3" xfId="7965" xr:uid="{00000000-0005-0000-0000-00005D1B0000}"/>
    <cellStyle name="Normal 8 4 2 2 2 5" xfId="4451" xr:uid="{00000000-0005-0000-0000-00005E1B0000}"/>
    <cellStyle name="Normal 8 4 2 2 2 5 2" xfId="7966" xr:uid="{00000000-0005-0000-0000-00005F1B0000}"/>
    <cellStyle name="Normal 8 4 2 2 2 6" xfId="4452" xr:uid="{00000000-0005-0000-0000-0000601B0000}"/>
    <cellStyle name="Normal 8 4 2 2 2 6 2" xfId="7967" xr:uid="{00000000-0005-0000-0000-0000611B0000}"/>
    <cellStyle name="Normal 8 4 2 2 2 7" xfId="7968" xr:uid="{00000000-0005-0000-0000-0000621B0000}"/>
    <cellStyle name="Normal 8 4 2 2 3" xfId="1060" xr:uid="{00000000-0005-0000-0000-0000631B0000}"/>
    <cellStyle name="Normal 8 4 2 2 3 2" xfId="1559" xr:uid="{00000000-0005-0000-0000-0000641B0000}"/>
    <cellStyle name="Normal 8 4 2 2 3 2 2" xfId="2674" xr:uid="{00000000-0005-0000-0000-0000651B0000}"/>
    <cellStyle name="Normal 8 4 2 2 3 2 2 2" xfId="4453" xr:uid="{00000000-0005-0000-0000-0000661B0000}"/>
    <cellStyle name="Normal 8 4 2 2 3 2 2 2 2" xfId="7969" xr:uid="{00000000-0005-0000-0000-0000671B0000}"/>
    <cellStyle name="Normal 8 4 2 2 3 2 2 3" xfId="7970" xr:uid="{00000000-0005-0000-0000-0000681B0000}"/>
    <cellStyle name="Normal 8 4 2 2 3 2 3" xfId="4454" xr:uid="{00000000-0005-0000-0000-0000691B0000}"/>
    <cellStyle name="Normal 8 4 2 2 3 2 3 2" xfId="7971" xr:uid="{00000000-0005-0000-0000-00006A1B0000}"/>
    <cellStyle name="Normal 8 4 2 2 3 2 4" xfId="7972" xr:uid="{00000000-0005-0000-0000-00006B1B0000}"/>
    <cellStyle name="Normal 8 4 2 2 3 3" xfId="2247" xr:uid="{00000000-0005-0000-0000-00006C1B0000}"/>
    <cellStyle name="Normal 8 4 2 2 3 3 2" xfId="4455" xr:uid="{00000000-0005-0000-0000-00006D1B0000}"/>
    <cellStyle name="Normal 8 4 2 2 3 3 2 2" xfId="7973" xr:uid="{00000000-0005-0000-0000-00006E1B0000}"/>
    <cellStyle name="Normal 8 4 2 2 3 3 3" xfId="7974" xr:uid="{00000000-0005-0000-0000-00006F1B0000}"/>
    <cellStyle name="Normal 8 4 2 2 3 4" xfId="4456" xr:uid="{00000000-0005-0000-0000-0000701B0000}"/>
    <cellStyle name="Normal 8 4 2 2 3 4 2" xfId="7975" xr:uid="{00000000-0005-0000-0000-0000711B0000}"/>
    <cellStyle name="Normal 8 4 2 2 3 5" xfId="7976" xr:uid="{00000000-0005-0000-0000-0000721B0000}"/>
    <cellStyle name="Normal 8 4 2 2 4" xfId="1345" xr:uid="{00000000-0005-0000-0000-0000731B0000}"/>
    <cellStyle name="Normal 8 4 2 2 4 2" xfId="2460" xr:uid="{00000000-0005-0000-0000-0000741B0000}"/>
    <cellStyle name="Normal 8 4 2 2 4 2 2" xfId="4457" xr:uid="{00000000-0005-0000-0000-0000751B0000}"/>
    <cellStyle name="Normal 8 4 2 2 4 2 2 2" xfId="7977" xr:uid="{00000000-0005-0000-0000-0000761B0000}"/>
    <cellStyle name="Normal 8 4 2 2 4 2 3" xfId="7978" xr:uid="{00000000-0005-0000-0000-0000771B0000}"/>
    <cellStyle name="Normal 8 4 2 2 4 3" xfId="4458" xr:uid="{00000000-0005-0000-0000-0000781B0000}"/>
    <cellStyle name="Normal 8 4 2 2 4 3 2" xfId="7979" xr:uid="{00000000-0005-0000-0000-0000791B0000}"/>
    <cellStyle name="Normal 8 4 2 2 4 4" xfId="7980" xr:uid="{00000000-0005-0000-0000-00007A1B0000}"/>
    <cellStyle name="Normal 8 4 2 2 5" xfId="1847" xr:uid="{00000000-0005-0000-0000-00007B1B0000}"/>
    <cellStyle name="Normal 8 4 2 2 5 2" xfId="2873" xr:uid="{00000000-0005-0000-0000-00007C1B0000}"/>
    <cellStyle name="Normal 8 4 2 2 5 2 2" xfId="4459" xr:uid="{00000000-0005-0000-0000-00007D1B0000}"/>
    <cellStyle name="Normal 8 4 2 2 5 2 2 2" xfId="7981" xr:uid="{00000000-0005-0000-0000-00007E1B0000}"/>
    <cellStyle name="Normal 8 4 2 2 5 2 3" xfId="7982" xr:uid="{00000000-0005-0000-0000-00007F1B0000}"/>
    <cellStyle name="Normal 8 4 2 2 5 3" xfId="4460" xr:uid="{00000000-0005-0000-0000-0000801B0000}"/>
    <cellStyle name="Normal 8 4 2 2 5 3 2" xfId="7983" xr:uid="{00000000-0005-0000-0000-0000811B0000}"/>
    <cellStyle name="Normal 8 4 2 2 5 4" xfId="7984" xr:uid="{00000000-0005-0000-0000-0000821B0000}"/>
    <cellStyle name="Normal 8 4 2 2 6" xfId="2033" xr:uid="{00000000-0005-0000-0000-0000831B0000}"/>
    <cellStyle name="Normal 8 4 2 2 6 2" xfId="4461" xr:uid="{00000000-0005-0000-0000-0000841B0000}"/>
    <cellStyle name="Normal 8 4 2 2 6 2 2" xfId="7985" xr:uid="{00000000-0005-0000-0000-0000851B0000}"/>
    <cellStyle name="Normal 8 4 2 2 6 3" xfId="7986" xr:uid="{00000000-0005-0000-0000-0000861B0000}"/>
    <cellStyle name="Normal 8 4 2 2 7" xfId="4462" xr:uid="{00000000-0005-0000-0000-0000871B0000}"/>
    <cellStyle name="Normal 8 4 2 2 7 2" xfId="7987" xr:uid="{00000000-0005-0000-0000-0000881B0000}"/>
    <cellStyle name="Normal 8 4 2 2 8" xfId="4463" xr:uid="{00000000-0005-0000-0000-0000891B0000}"/>
    <cellStyle name="Normal 8 4 2 2 8 2" xfId="7988" xr:uid="{00000000-0005-0000-0000-00008A1B0000}"/>
    <cellStyle name="Normal 8 4 2 2 9" xfId="7989" xr:uid="{00000000-0005-0000-0000-00008B1B0000}"/>
    <cellStyle name="Normal 8 4 2 3" xfId="906" xr:uid="{00000000-0005-0000-0000-00008C1B0000}"/>
    <cellStyle name="Normal 8 4 2 3 2" xfId="1165" xr:uid="{00000000-0005-0000-0000-00008D1B0000}"/>
    <cellStyle name="Normal 8 4 2 3 2 2" xfId="1664" xr:uid="{00000000-0005-0000-0000-00008E1B0000}"/>
    <cellStyle name="Normal 8 4 2 3 2 2 2" xfId="2779" xr:uid="{00000000-0005-0000-0000-00008F1B0000}"/>
    <cellStyle name="Normal 8 4 2 3 2 2 2 2" xfId="4464" xr:uid="{00000000-0005-0000-0000-0000901B0000}"/>
    <cellStyle name="Normal 8 4 2 3 2 2 2 2 2" xfId="7990" xr:uid="{00000000-0005-0000-0000-0000911B0000}"/>
    <cellStyle name="Normal 8 4 2 3 2 2 2 3" xfId="7991" xr:uid="{00000000-0005-0000-0000-0000921B0000}"/>
    <cellStyle name="Normal 8 4 2 3 2 2 3" xfId="4465" xr:uid="{00000000-0005-0000-0000-0000931B0000}"/>
    <cellStyle name="Normal 8 4 2 3 2 2 3 2" xfId="7992" xr:uid="{00000000-0005-0000-0000-0000941B0000}"/>
    <cellStyle name="Normal 8 4 2 3 2 2 4" xfId="7993" xr:uid="{00000000-0005-0000-0000-0000951B0000}"/>
    <cellStyle name="Normal 8 4 2 3 2 3" xfId="2352" xr:uid="{00000000-0005-0000-0000-0000961B0000}"/>
    <cellStyle name="Normal 8 4 2 3 2 3 2" xfId="4466" xr:uid="{00000000-0005-0000-0000-0000971B0000}"/>
    <cellStyle name="Normal 8 4 2 3 2 3 2 2" xfId="7994" xr:uid="{00000000-0005-0000-0000-0000981B0000}"/>
    <cellStyle name="Normal 8 4 2 3 2 3 3" xfId="7995" xr:uid="{00000000-0005-0000-0000-0000991B0000}"/>
    <cellStyle name="Normal 8 4 2 3 2 4" xfId="4467" xr:uid="{00000000-0005-0000-0000-00009A1B0000}"/>
    <cellStyle name="Normal 8 4 2 3 2 4 2" xfId="7996" xr:uid="{00000000-0005-0000-0000-00009B1B0000}"/>
    <cellStyle name="Normal 8 4 2 3 2 5" xfId="7997" xr:uid="{00000000-0005-0000-0000-00009C1B0000}"/>
    <cellStyle name="Normal 8 4 2 3 3" xfId="1450" xr:uid="{00000000-0005-0000-0000-00009D1B0000}"/>
    <cellStyle name="Normal 8 4 2 3 3 2" xfId="2565" xr:uid="{00000000-0005-0000-0000-00009E1B0000}"/>
    <cellStyle name="Normal 8 4 2 3 3 2 2" xfId="4468" xr:uid="{00000000-0005-0000-0000-00009F1B0000}"/>
    <cellStyle name="Normal 8 4 2 3 3 2 2 2" xfId="7998" xr:uid="{00000000-0005-0000-0000-0000A01B0000}"/>
    <cellStyle name="Normal 8 4 2 3 3 2 3" xfId="7999" xr:uid="{00000000-0005-0000-0000-0000A11B0000}"/>
    <cellStyle name="Normal 8 4 2 3 3 3" xfId="4469" xr:uid="{00000000-0005-0000-0000-0000A21B0000}"/>
    <cellStyle name="Normal 8 4 2 3 3 3 2" xfId="8000" xr:uid="{00000000-0005-0000-0000-0000A31B0000}"/>
    <cellStyle name="Normal 8 4 2 3 3 4" xfId="8001" xr:uid="{00000000-0005-0000-0000-0000A41B0000}"/>
    <cellStyle name="Normal 8 4 2 3 4" xfId="2138" xr:uid="{00000000-0005-0000-0000-0000A51B0000}"/>
    <cellStyle name="Normal 8 4 2 3 4 2" xfId="4470" xr:uid="{00000000-0005-0000-0000-0000A61B0000}"/>
    <cellStyle name="Normal 8 4 2 3 4 2 2" xfId="8002" xr:uid="{00000000-0005-0000-0000-0000A71B0000}"/>
    <cellStyle name="Normal 8 4 2 3 4 3" xfId="8003" xr:uid="{00000000-0005-0000-0000-0000A81B0000}"/>
    <cellStyle name="Normal 8 4 2 3 5" xfId="4471" xr:uid="{00000000-0005-0000-0000-0000A91B0000}"/>
    <cellStyle name="Normal 8 4 2 3 5 2" xfId="8004" xr:uid="{00000000-0005-0000-0000-0000AA1B0000}"/>
    <cellStyle name="Normal 8 4 2 3 6" xfId="4472" xr:uid="{00000000-0005-0000-0000-0000AB1B0000}"/>
    <cellStyle name="Normal 8 4 2 3 6 2" xfId="8005" xr:uid="{00000000-0005-0000-0000-0000AC1B0000}"/>
    <cellStyle name="Normal 8 4 2 3 7" xfId="8006" xr:uid="{00000000-0005-0000-0000-0000AD1B0000}"/>
    <cellStyle name="Normal 8 4 2 4" xfId="1059" xr:uid="{00000000-0005-0000-0000-0000AE1B0000}"/>
    <cellStyle name="Normal 8 4 2 4 2" xfId="1558" xr:uid="{00000000-0005-0000-0000-0000AF1B0000}"/>
    <cellStyle name="Normal 8 4 2 4 2 2" xfId="2673" xr:uid="{00000000-0005-0000-0000-0000B01B0000}"/>
    <cellStyle name="Normal 8 4 2 4 2 2 2" xfId="4473" xr:uid="{00000000-0005-0000-0000-0000B11B0000}"/>
    <cellStyle name="Normal 8 4 2 4 2 2 2 2" xfId="8007" xr:uid="{00000000-0005-0000-0000-0000B21B0000}"/>
    <cellStyle name="Normal 8 4 2 4 2 2 3" xfId="8008" xr:uid="{00000000-0005-0000-0000-0000B31B0000}"/>
    <cellStyle name="Normal 8 4 2 4 2 3" xfId="4474" xr:uid="{00000000-0005-0000-0000-0000B41B0000}"/>
    <cellStyle name="Normal 8 4 2 4 2 3 2" xfId="8009" xr:uid="{00000000-0005-0000-0000-0000B51B0000}"/>
    <cellStyle name="Normal 8 4 2 4 2 4" xfId="8010" xr:uid="{00000000-0005-0000-0000-0000B61B0000}"/>
    <cellStyle name="Normal 8 4 2 4 3" xfId="2246" xr:uid="{00000000-0005-0000-0000-0000B71B0000}"/>
    <cellStyle name="Normal 8 4 2 4 3 2" xfId="4475" xr:uid="{00000000-0005-0000-0000-0000B81B0000}"/>
    <cellStyle name="Normal 8 4 2 4 3 2 2" xfId="8011" xr:uid="{00000000-0005-0000-0000-0000B91B0000}"/>
    <cellStyle name="Normal 8 4 2 4 3 3" xfId="8012" xr:uid="{00000000-0005-0000-0000-0000BA1B0000}"/>
    <cellStyle name="Normal 8 4 2 4 4" xfId="4476" xr:uid="{00000000-0005-0000-0000-0000BB1B0000}"/>
    <cellStyle name="Normal 8 4 2 4 4 2" xfId="8013" xr:uid="{00000000-0005-0000-0000-0000BC1B0000}"/>
    <cellStyle name="Normal 8 4 2 4 5" xfId="8014" xr:uid="{00000000-0005-0000-0000-0000BD1B0000}"/>
    <cellStyle name="Normal 8 4 2 5" xfId="1344" xr:uid="{00000000-0005-0000-0000-0000BE1B0000}"/>
    <cellStyle name="Normal 8 4 2 5 2" xfId="2459" xr:uid="{00000000-0005-0000-0000-0000BF1B0000}"/>
    <cellStyle name="Normal 8 4 2 5 2 2" xfId="4477" xr:uid="{00000000-0005-0000-0000-0000C01B0000}"/>
    <cellStyle name="Normal 8 4 2 5 2 2 2" xfId="8015" xr:uid="{00000000-0005-0000-0000-0000C11B0000}"/>
    <cellStyle name="Normal 8 4 2 5 2 3" xfId="8016" xr:uid="{00000000-0005-0000-0000-0000C21B0000}"/>
    <cellStyle name="Normal 8 4 2 5 3" xfId="4478" xr:uid="{00000000-0005-0000-0000-0000C31B0000}"/>
    <cellStyle name="Normal 8 4 2 5 3 2" xfId="8017" xr:uid="{00000000-0005-0000-0000-0000C41B0000}"/>
    <cellStyle name="Normal 8 4 2 5 4" xfId="8018" xr:uid="{00000000-0005-0000-0000-0000C51B0000}"/>
    <cellStyle name="Normal 8 4 2 6" xfId="1807" xr:uid="{00000000-0005-0000-0000-0000C61B0000}"/>
    <cellStyle name="Normal 8 4 2 6 2" xfId="2833" xr:uid="{00000000-0005-0000-0000-0000C71B0000}"/>
    <cellStyle name="Normal 8 4 2 6 2 2" xfId="4479" xr:uid="{00000000-0005-0000-0000-0000C81B0000}"/>
    <cellStyle name="Normal 8 4 2 6 2 2 2" xfId="8019" xr:uid="{00000000-0005-0000-0000-0000C91B0000}"/>
    <cellStyle name="Normal 8 4 2 6 2 3" xfId="8020" xr:uid="{00000000-0005-0000-0000-0000CA1B0000}"/>
    <cellStyle name="Normal 8 4 2 6 3" xfId="4480" xr:uid="{00000000-0005-0000-0000-0000CB1B0000}"/>
    <cellStyle name="Normal 8 4 2 6 3 2" xfId="8021" xr:uid="{00000000-0005-0000-0000-0000CC1B0000}"/>
    <cellStyle name="Normal 8 4 2 6 4" xfId="8022" xr:uid="{00000000-0005-0000-0000-0000CD1B0000}"/>
    <cellStyle name="Normal 8 4 2 7" xfId="2032" xr:uid="{00000000-0005-0000-0000-0000CE1B0000}"/>
    <cellStyle name="Normal 8 4 2 7 2" xfId="4481" xr:uid="{00000000-0005-0000-0000-0000CF1B0000}"/>
    <cellStyle name="Normal 8 4 2 7 2 2" xfId="8023" xr:uid="{00000000-0005-0000-0000-0000D01B0000}"/>
    <cellStyle name="Normal 8 4 2 7 3" xfId="8024" xr:uid="{00000000-0005-0000-0000-0000D11B0000}"/>
    <cellStyle name="Normal 8 4 2 8" xfId="4482" xr:uid="{00000000-0005-0000-0000-0000D21B0000}"/>
    <cellStyle name="Normal 8 4 2 8 2" xfId="8025" xr:uid="{00000000-0005-0000-0000-0000D31B0000}"/>
    <cellStyle name="Normal 8 4 2 9" xfId="4483" xr:uid="{00000000-0005-0000-0000-0000D41B0000}"/>
    <cellStyle name="Normal 8 4 2 9 2" xfId="8026" xr:uid="{00000000-0005-0000-0000-0000D51B0000}"/>
    <cellStyle name="Normal 8 4 3" xfId="714" xr:uid="{00000000-0005-0000-0000-0000D61B0000}"/>
    <cellStyle name="Normal 8 4 3 2" xfId="908" xr:uid="{00000000-0005-0000-0000-0000D71B0000}"/>
    <cellStyle name="Normal 8 4 3 2 2" xfId="1167" xr:uid="{00000000-0005-0000-0000-0000D81B0000}"/>
    <cellStyle name="Normal 8 4 3 2 2 2" xfId="1666" xr:uid="{00000000-0005-0000-0000-0000D91B0000}"/>
    <cellStyle name="Normal 8 4 3 2 2 2 2" xfId="2781" xr:uid="{00000000-0005-0000-0000-0000DA1B0000}"/>
    <cellStyle name="Normal 8 4 3 2 2 2 2 2" xfId="4484" xr:uid="{00000000-0005-0000-0000-0000DB1B0000}"/>
    <cellStyle name="Normal 8 4 3 2 2 2 2 2 2" xfId="8027" xr:uid="{00000000-0005-0000-0000-0000DC1B0000}"/>
    <cellStyle name="Normal 8 4 3 2 2 2 2 3" xfId="8028" xr:uid="{00000000-0005-0000-0000-0000DD1B0000}"/>
    <cellStyle name="Normal 8 4 3 2 2 2 3" xfId="4485" xr:uid="{00000000-0005-0000-0000-0000DE1B0000}"/>
    <cellStyle name="Normal 8 4 3 2 2 2 3 2" xfId="8029" xr:uid="{00000000-0005-0000-0000-0000DF1B0000}"/>
    <cellStyle name="Normal 8 4 3 2 2 2 4" xfId="8030" xr:uid="{00000000-0005-0000-0000-0000E01B0000}"/>
    <cellStyle name="Normal 8 4 3 2 2 3" xfId="2354" xr:uid="{00000000-0005-0000-0000-0000E11B0000}"/>
    <cellStyle name="Normal 8 4 3 2 2 3 2" xfId="4486" xr:uid="{00000000-0005-0000-0000-0000E21B0000}"/>
    <cellStyle name="Normal 8 4 3 2 2 3 2 2" xfId="8031" xr:uid="{00000000-0005-0000-0000-0000E31B0000}"/>
    <cellStyle name="Normal 8 4 3 2 2 3 3" xfId="8032" xr:uid="{00000000-0005-0000-0000-0000E41B0000}"/>
    <cellStyle name="Normal 8 4 3 2 2 4" xfId="4487" xr:uid="{00000000-0005-0000-0000-0000E51B0000}"/>
    <cellStyle name="Normal 8 4 3 2 2 4 2" xfId="8033" xr:uid="{00000000-0005-0000-0000-0000E61B0000}"/>
    <cellStyle name="Normal 8 4 3 2 2 5" xfId="8034" xr:uid="{00000000-0005-0000-0000-0000E71B0000}"/>
    <cellStyle name="Normal 8 4 3 2 3" xfId="1452" xr:uid="{00000000-0005-0000-0000-0000E81B0000}"/>
    <cellStyle name="Normal 8 4 3 2 3 2" xfId="2567" xr:uid="{00000000-0005-0000-0000-0000E91B0000}"/>
    <cellStyle name="Normal 8 4 3 2 3 2 2" xfId="4488" xr:uid="{00000000-0005-0000-0000-0000EA1B0000}"/>
    <cellStyle name="Normal 8 4 3 2 3 2 2 2" xfId="8035" xr:uid="{00000000-0005-0000-0000-0000EB1B0000}"/>
    <cellStyle name="Normal 8 4 3 2 3 2 3" xfId="8036" xr:uid="{00000000-0005-0000-0000-0000EC1B0000}"/>
    <cellStyle name="Normal 8 4 3 2 3 3" xfId="4489" xr:uid="{00000000-0005-0000-0000-0000ED1B0000}"/>
    <cellStyle name="Normal 8 4 3 2 3 3 2" xfId="8037" xr:uid="{00000000-0005-0000-0000-0000EE1B0000}"/>
    <cellStyle name="Normal 8 4 3 2 3 4" xfId="8038" xr:uid="{00000000-0005-0000-0000-0000EF1B0000}"/>
    <cellStyle name="Normal 8 4 3 2 4" xfId="2140" xr:uid="{00000000-0005-0000-0000-0000F01B0000}"/>
    <cellStyle name="Normal 8 4 3 2 4 2" xfId="4490" xr:uid="{00000000-0005-0000-0000-0000F11B0000}"/>
    <cellStyle name="Normal 8 4 3 2 4 2 2" xfId="8039" xr:uid="{00000000-0005-0000-0000-0000F21B0000}"/>
    <cellStyle name="Normal 8 4 3 2 4 3" xfId="8040" xr:uid="{00000000-0005-0000-0000-0000F31B0000}"/>
    <cellStyle name="Normal 8 4 3 2 5" xfId="4491" xr:uid="{00000000-0005-0000-0000-0000F41B0000}"/>
    <cellStyle name="Normal 8 4 3 2 5 2" xfId="8041" xr:uid="{00000000-0005-0000-0000-0000F51B0000}"/>
    <cellStyle name="Normal 8 4 3 2 6" xfId="4492" xr:uid="{00000000-0005-0000-0000-0000F61B0000}"/>
    <cellStyle name="Normal 8 4 3 2 6 2" xfId="8042" xr:uid="{00000000-0005-0000-0000-0000F71B0000}"/>
    <cellStyle name="Normal 8 4 3 2 7" xfId="8043" xr:uid="{00000000-0005-0000-0000-0000F81B0000}"/>
    <cellStyle name="Normal 8 4 3 3" xfId="1061" xr:uid="{00000000-0005-0000-0000-0000F91B0000}"/>
    <cellStyle name="Normal 8 4 3 3 2" xfId="1560" xr:uid="{00000000-0005-0000-0000-0000FA1B0000}"/>
    <cellStyle name="Normal 8 4 3 3 2 2" xfId="2675" xr:uid="{00000000-0005-0000-0000-0000FB1B0000}"/>
    <cellStyle name="Normal 8 4 3 3 2 2 2" xfId="4493" xr:uid="{00000000-0005-0000-0000-0000FC1B0000}"/>
    <cellStyle name="Normal 8 4 3 3 2 2 2 2" xfId="8044" xr:uid="{00000000-0005-0000-0000-0000FD1B0000}"/>
    <cellStyle name="Normal 8 4 3 3 2 2 3" xfId="8045" xr:uid="{00000000-0005-0000-0000-0000FE1B0000}"/>
    <cellStyle name="Normal 8 4 3 3 2 3" xfId="4494" xr:uid="{00000000-0005-0000-0000-0000FF1B0000}"/>
    <cellStyle name="Normal 8 4 3 3 2 3 2" xfId="8046" xr:uid="{00000000-0005-0000-0000-0000001C0000}"/>
    <cellStyle name="Normal 8 4 3 3 2 4" xfId="8047" xr:uid="{00000000-0005-0000-0000-0000011C0000}"/>
    <cellStyle name="Normal 8 4 3 3 3" xfId="2248" xr:uid="{00000000-0005-0000-0000-0000021C0000}"/>
    <cellStyle name="Normal 8 4 3 3 3 2" xfId="4495" xr:uid="{00000000-0005-0000-0000-0000031C0000}"/>
    <cellStyle name="Normal 8 4 3 3 3 2 2" xfId="8048" xr:uid="{00000000-0005-0000-0000-0000041C0000}"/>
    <cellStyle name="Normal 8 4 3 3 3 3" xfId="8049" xr:uid="{00000000-0005-0000-0000-0000051C0000}"/>
    <cellStyle name="Normal 8 4 3 3 4" xfId="4496" xr:uid="{00000000-0005-0000-0000-0000061C0000}"/>
    <cellStyle name="Normal 8 4 3 3 4 2" xfId="8050" xr:uid="{00000000-0005-0000-0000-0000071C0000}"/>
    <cellStyle name="Normal 8 4 3 3 5" xfId="8051" xr:uid="{00000000-0005-0000-0000-0000081C0000}"/>
    <cellStyle name="Normal 8 4 3 4" xfId="1346" xr:uid="{00000000-0005-0000-0000-0000091C0000}"/>
    <cellStyle name="Normal 8 4 3 4 2" xfId="2461" xr:uid="{00000000-0005-0000-0000-00000A1C0000}"/>
    <cellStyle name="Normal 8 4 3 4 2 2" xfId="4497" xr:uid="{00000000-0005-0000-0000-00000B1C0000}"/>
    <cellStyle name="Normal 8 4 3 4 2 2 2" xfId="8052" xr:uid="{00000000-0005-0000-0000-00000C1C0000}"/>
    <cellStyle name="Normal 8 4 3 4 2 3" xfId="8053" xr:uid="{00000000-0005-0000-0000-00000D1C0000}"/>
    <cellStyle name="Normal 8 4 3 4 3" xfId="4498" xr:uid="{00000000-0005-0000-0000-00000E1C0000}"/>
    <cellStyle name="Normal 8 4 3 4 3 2" xfId="8054" xr:uid="{00000000-0005-0000-0000-00000F1C0000}"/>
    <cellStyle name="Normal 8 4 3 4 4" xfId="8055" xr:uid="{00000000-0005-0000-0000-0000101C0000}"/>
    <cellStyle name="Normal 8 4 3 5" xfId="1827" xr:uid="{00000000-0005-0000-0000-0000111C0000}"/>
    <cellStyle name="Normal 8 4 3 5 2" xfId="2853" xr:uid="{00000000-0005-0000-0000-0000121C0000}"/>
    <cellStyle name="Normal 8 4 3 5 2 2" xfId="4499" xr:uid="{00000000-0005-0000-0000-0000131C0000}"/>
    <cellStyle name="Normal 8 4 3 5 2 2 2" xfId="8056" xr:uid="{00000000-0005-0000-0000-0000141C0000}"/>
    <cellStyle name="Normal 8 4 3 5 2 3" xfId="8057" xr:uid="{00000000-0005-0000-0000-0000151C0000}"/>
    <cellStyle name="Normal 8 4 3 5 3" xfId="4500" xr:uid="{00000000-0005-0000-0000-0000161C0000}"/>
    <cellStyle name="Normal 8 4 3 5 3 2" xfId="8058" xr:uid="{00000000-0005-0000-0000-0000171C0000}"/>
    <cellStyle name="Normal 8 4 3 5 4" xfId="8059" xr:uid="{00000000-0005-0000-0000-0000181C0000}"/>
    <cellStyle name="Normal 8 4 3 6" xfId="2034" xr:uid="{00000000-0005-0000-0000-0000191C0000}"/>
    <cellStyle name="Normal 8 4 3 6 2" xfId="4501" xr:uid="{00000000-0005-0000-0000-00001A1C0000}"/>
    <cellStyle name="Normal 8 4 3 6 2 2" xfId="8060" xr:uid="{00000000-0005-0000-0000-00001B1C0000}"/>
    <cellStyle name="Normal 8 4 3 6 3" xfId="8061" xr:uid="{00000000-0005-0000-0000-00001C1C0000}"/>
    <cellStyle name="Normal 8 4 3 7" xfId="4502" xr:uid="{00000000-0005-0000-0000-00001D1C0000}"/>
    <cellStyle name="Normal 8 4 3 7 2" xfId="8062" xr:uid="{00000000-0005-0000-0000-00001E1C0000}"/>
    <cellStyle name="Normal 8 4 3 8" xfId="4503" xr:uid="{00000000-0005-0000-0000-00001F1C0000}"/>
    <cellStyle name="Normal 8 4 3 8 2" xfId="8063" xr:uid="{00000000-0005-0000-0000-0000201C0000}"/>
    <cellStyle name="Normal 8 4 3 9" xfId="8064" xr:uid="{00000000-0005-0000-0000-0000211C0000}"/>
    <cellStyle name="Normal 8 4 4" xfId="715" xr:uid="{00000000-0005-0000-0000-0000221C0000}"/>
    <cellStyle name="Normal 8 4 5" xfId="1786" xr:uid="{00000000-0005-0000-0000-0000231C0000}"/>
    <cellStyle name="Normal 8 4 5 2" xfId="2813" xr:uid="{00000000-0005-0000-0000-0000241C0000}"/>
    <cellStyle name="Normal 8 4 5 2 2" xfId="4504" xr:uid="{00000000-0005-0000-0000-0000251C0000}"/>
    <cellStyle name="Normal 8 4 5 2 2 2" xfId="8065" xr:uid="{00000000-0005-0000-0000-0000261C0000}"/>
    <cellStyle name="Normal 8 4 5 2 3" xfId="8066" xr:uid="{00000000-0005-0000-0000-0000271C0000}"/>
    <cellStyle name="Normal 8 4 5 3" xfId="4505" xr:uid="{00000000-0005-0000-0000-0000281C0000}"/>
    <cellStyle name="Normal 8 4 5 3 2" xfId="8067" xr:uid="{00000000-0005-0000-0000-0000291C0000}"/>
    <cellStyle name="Normal 8 4 5 4" xfId="8068" xr:uid="{00000000-0005-0000-0000-00002A1C0000}"/>
    <cellStyle name="Normal 8 5" xfId="517" xr:uid="{00000000-0005-0000-0000-00002B1C0000}"/>
    <cellStyle name="Normal 8 5 10" xfId="8069" xr:uid="{00000000-0005-0000-0000-00002C1C0000}"/>
    <cellStyle name="Normal 8 5 2" xfId="716" xr:uid="{00000000-0005-0000-0000-00002D1C0000}"/>
    <cellStyle name="Normal 8 5 2 2" xfId="909" xr:uid="{00000000-0005-0000-0000-00002E1C0000}"/>
    <cellStyle name="Normal 8 5 2 2 2" xfId="1168" xr:uid="{00000000-0005-0000-0000-00002F1C0000}"/>
    <cellStyle name="Normal 8 5 2 2 2 2" xfId="1667" xr:uid="{00000000-0005-0000-0000-0000301C0000}"/>
    <cellStyle name="Normal 8 5 2 2 2 2 2" xfId="2782" xr:uid="{00000000-0005-0000-0000-0000311C0000}"/>
    <cellStyle name="Normal 8 5 2 2 2 2 2 2" xfId="4506" xr:uid="{00000000-0005-0000-0000-0000321C0000}"/>
    <cellStyle name="Normal 8 5 2 2 2 2 2 2 2" xfId="8070" xr:uid="{00000000-0005-0000-0000-0000331C0000}"/>
    <cellStyle name="Normal 8 5 2 2 2 2 2 3" xfId="8071" xr:uid="{00000000-0005-0000-0000-0000341C0000}"/>
    <cellStyle name="Normal 8 5 2 2 2 2 3" xfId="4507" xr:uid="{00000000-0005-0000-0000-0000351C0000}"/>
    <cellStyle name="Normal 8 5 2 2 2 2 3 2" xfId="8072" xr:uid="{00000000-0005-0000-0000-0000361C0000}"/>
    <cellStyle name="Normal 8 5 2 2 2 2 4" xfId="8073" xr:uid="{00000000-0005-0000-0000-0000371C0000}"/>
    <cellStyle name="Normal 8 5 2 2 2 3" xfId="2355" xr:uid="{00000000-0005-0000-0000-0000381C0000}"/>
    <cellStyle name="Normal 8 5 2 2 2 3 2" xfId="4508" xr:uid="{00000000-0005-0000-0000-0000391C0000}"/>
    <cellStyle name="Normal 8 5 2 2 2 3 2 2" xfId="8074" xr:uid="{00000000-0005-0000-0000-00003A1C0000}"/>
    <cellStyle name="Normal 8 5 2 2 2 3 3" xfId="8075" xr:uid="{00000000-0005-0000-0000-00003B1C0000}"/>
    <cellStyle name="Normal 8 5 2 2 2 4" xfId="4509" xr:uid="{00000000-0005-0000-0000-00003C1C0000}"/>
    <cellStyle name="Normal 8 5 2 2 2 4 2" xfId="8076" xr:uid="{00000000-0005-0000-0000-00003D1C0000}"/>
    <cellStyle name="Normal 8 5 2 2 2 5" xfId="8077" xr:uid="{00000000-0005-0000-0000-00003E1C0000}"/>
    <cellStyle name="Normal 8 5 2 2 3" xfId="1453" xr:uid="{00000000-0005-0000-0000-00003F1C0000}"/>
    <cellStyle name="Normal 8 5 2 2 3 2" xfId="2568" xr:uid="{00000000-0005-0000-0000-0000401C0000}"/>
    <cellStyle name="Normal 8 5 2 2 3 2 2" xfId="4510" xr:uid="{00000000-0005-0000-0000-0000411C0000}"/>
    <cellStyle name="Normal 8 5 2 2 3 2 2 2" xfId="8078" xr:uid="{00000000-0005-0000-0000-0000421C0000}"/>
    <cellStyle name="Normal 8 5 2 2 3 2 3" xfId="8079" xr:uid="{00000000-0005-0000-0000-0000431C0000}"/>
    <cellStyle name="Normal 8 5 2 2 3 3" xfId="4511" xr:uid="{00000000-0005-0000-0000-0000441C0000}"/>
    <cellStyle name="Normal 8 5 2 2 3 3 2" xfId="8080" xr:uid="{00000000-0005-0000-0000-0000451C0000}"/>
    <cellStyle name="Normal 8 5 2 2 3 4" xfId="8081" xr:uid="{00000000-0005-0000-0000-0000461C0000}"/>
    <cellStyle name="Normal 8 5 2 2 4" xfId="2141" xr:uid="{00000000-0005-0000-0000-0000471C0000}"/>
    <cellStyle name="Normal 8 5 2 2 4 2" xfId="4512" xr:uid="{00000000-0005-0000-0000-0000481C0000}"/>
    <cellStyle name="Normal 8 5 2 2 4 2 2" xfId="8082" xr:uid="{00000000-0005-0000-0000-0000491C0000}"/>
    <cellStyle name="Normal 8 5 2 2 4 3" xfId="8083" xr:uid="{00000000-0005-0000-0000-00004A1C0000}"/>
    <cellStyle name="Normal 8 5 2 2 5" xfId="4513" xr:uid="{00000000-0005-0000-0000-00004B1C0000}"/>
    <cellStyle name="Normal 8 5 2 2 5 2" xfId="8084" xr:uid="{00000000-0005-0000-0000-00004C1C0000}"/>
    <cellStyle name="Normal 8 5 2 2 6" xfId="4514" xr:uid="{00000000-0005-0000-0000-00004D1C0000}"/>
    <cellStyle name="Normal 8 5 2 2 6 2" xfId="8085" xr:uid="{00000000-0005-0000-0000-00004E1C0000}"/>
    <cellStyle name="Normal 8 5 2 2 7" xfId="8086" xr:uid="{00000000-0005-0000-0000-00004F1C0000}"/>
    <cellStyle name="Normal 8 5 2 3" xfId="1062" xr:uid="{00000000-0005-0000-0000-0000501C0000}"/>
    <cellStyle name="Normal 8 5 2 3 2" xfId="1561" xr:uid="{00000000-0005-0000-0000-0000511C0000}"/>
    <cellStyle name="Normal 8 5 2 3 2 2" xfId="2676" xr:uid="{00000000-0005-0000-0000-0000521C0000}"/>
    <cellStyle name="Normal 8 5 2 3 2 2 2" xfId="4515" xr:uid="{00000000-0005-0000-0000-0000531C0000}"/>
    <cellStyle name="Normal 8 5 2 3 2 2 2 2" xfId="8087" xr:uid="{00000000-0005-0000-0000-0000541C0000}"/>
    <cellStyle name="Normal 8 5 2 3 2 2 3" xfId="8088" xr:uid="{00000000-0005-0000-0000-0000551C0000}"/>
    <cellStyle name="Normal 8 5 2 3 2 3" xfId="4516" xr:uid="{00000000-0005-0000-0000-0000561C0000}"/>
    <cellStyle name="Normal 8 5 2 3 2 3 2" xfId="8089" xr:uid="{00000000-0005-0000-0000-0000571C0000}"/>
    <cellStyle name="Normal 8 5 2 3 2 4" xfId="8090" xr:uid="{00000000-0005-0000-0000-0000581C0000}"/>
    <cellStyle name="Normal 8 5 2 3 3" xfId="2249" xr:uid="{00000000-0005-0000-0000-0000591C0000}"/>
    <cellStyle name="Normal 8 5 2 3 3 2" xfId="4517" xr:uid="{00000000-0005-0000-0000-00005A1C0000}"/>
    <cellStyle name="Normal 8 5 2 3 3 2 2" xfId="8091" xr:uid="{00000000-0005-0000-0000-00005B1C0000}"/>
    <cellStyle name="Normal 8 5 2 3 3 3" xfId="8092" xr:uid="{00000000-0005-0000-0000-00005C1C0000}"/>
    <cellStyle name="Normal 8 5 2 3 4" xfId="4518" xr:uid="{00000000-0005-0000-0000-00005D1C0000}"/>
    <cellStyle name="Normal 8 5 2 3 4 2" xfId="8093" xr:uid="{00000000-0005-0000-0000-00005E1C0000}"/>
    <cellStyle name="Normal 8 5 2 3 5" xfId="8094" xr:uid="{00000000-0005-0000-0000-00005F1C0000}"/>
    <cellStyle name="Normal 8 5 2 4" xfId="1347" xr:uid="{00000000-0005-0000-0000-0000601C0000}"/>
    <cellStyle name="Normal 8 5 2 4 2" xfId="2462" xr:uid="{00000000-0005-0000-0000-0000611C0000}"/>
    <cellStyle name="Normal 8 5 2 4 2 2" xfId="4519" xr:uid="{00000000-0005-0000-0000-0000621C0000}"/>
    <cellStyle name="Normal 8 5 2 4 2 2 2" xfId="8095" xr:uid="{00000000-0005-0000-0000-0000631C0000}"/>
    <cellStyle name="Normal 8 5 2 4 2 3" xfId="8096" xr:uid="{00000000-0005-0000-0000-0000641C0000}"/>
    <cellStyle name="Normal 8 5 2 4 3" xfId="4520" xr:uid="{00000000-0005-0000-0000-0000651C0000}"/>
    <cellStyle name="Normal 8 5 2 4 3 2" xfId="8097" xr:uid="{00000000-0005-0000-0000-0000661C0000}"/>
    <cellStyle name="Normal 8 5 2 4 4" xfId="8098" xr:uid="{00000000-0005-0000-0000-0000671C0000}"/>
    <cellStyle name="Normal 8 5 2 5" xfId="1843" xr:uid="{00000000-0005-0000-0000-0000681C0000}"/>
    <cellStyle name="Normal 8 5 2 5 2" xfId="2869" xr:uid="{00000000-0005-0000-0000-0000691C0000}"/>
    <cellStyle name="Normal 8 5 2 5 2 2" xfId="4521" xr:uid="{00000000-0005-0000-0000-00006A1C0000}"/>
    <cellStyle name="Normal 8 5 2 5 2 2 2" xfId="8099" xr:uid="{00000000-0005-0000-0000-00006B1C0000}"/>
    <cellStyle name="Normal 8 5 2 5 2 3" xfId="8100" xr:uid="{00000000-0005-0000-0000-00006C1C0000}"/>
    <cellStyle name="Normal 8 5 2 5 3" xfId="4522" xr:uid="{00000000-0005-0000-0000-00006D1C0000}"/>
    <cellStyle name="Normal 8 5 2 5 3 2" xfId="8101" xr:uid="{00000000-0005-0000-0000-00006E1C0000}"/>
    <cellStyle name="Normal 8 5 2 5 4" xfId="8102" xr:uid="{00000000-0005-0000-0000-00006F1C0000}"/>
    <cellStyle name="Normal 8 5 2 6" xfId="2035" xr:uid="{00000000-0005-0000-0000-0000701C0000}"/>
    <cellStyle name="Normal 8 5 2 6 2" xfId="4523" xr:uid="{00000000-0005-0000-0000-0000711C0000}"/>
    <cellStyle name="Normal 8 5 2 6 2 2" xfId="8103" xr:uid="{00000000-0005-0000-0000-0000721C0000}"/>
    <cellStyle name="Normal 8 5 2 6 3" xfId="8104" xr:uid="{00000000-0005-0000-0000-0000731C0000}"/>
    <cellStyle name="Normal 8 5 2 7" xfId="4524" xr:uid="{00000000-0005-0000-0000-0000741C0000}"/>
    <cellStyle name="Normal 8 5 2 7 2" xfId="8105" xr:uid="{00000000-0005-0000-0000-0000751C0000}"/>
    <cellStyle name="Normal 8 5 2 8" xfId="4525" xr:uid="{00000000-0005-0000-0000-0000761C0000}"/>
    <cellStyle name="Normal 8 5 2 8 2" xfId="8106" xr:uid="{00000000-0005-0000-0000-0000771C0000}"/>
    <cellStyle name="Normal 8 5 2 9" xfId="8107" xr:uid="{00000000-0005-0000-0000-0000781C0000}"/>
    <cellStyle name="Normal 8 5 3" xfId="846" xr:uid="{00000000-0005-0000-0000-0000791C0000}"/>
    <cellStyle name="Normal 8 5 3 2" xfId="1105" xr:uid="{00000000-0005-0000-0000-00007A1C0000}"/>
    <cellStyle name="Normal 8 5 3 2 2" xfId="1604" xr:uid="{00000000-0005-0000-0000-00007B1C0000}"/>
    <cellStyle name="Normal 8 5 3 2 2 2" xfId="2719" xr:uid="{00000000-0005-0000-0000-00007C1C0000}"/>
    <cellStyle name="Normal 8 5 3 2 2 2 2" xfId="4526" xr:uid="{00000000-0005-0000-0000-00007D1C0000}"/>
    <cellStyle name="Normal 8 5 3 2 2 2 2 2" xfId="8108" xr:uid="{00000000-0005-0000-0000-00007E1C0000}"/>
    <cellStyle name="Normal 8 5 3 2 2 2 3" xfId="8109" xr:uid="{00000000-0005-0000-0000-00007F1C0000}"/>
    <cellStyle name="Normal 8 5 3 2 2 3" xfId="4527" xr:uid="{00000000-0005-0000-0000-0000801C0000}"/>
    <cellStyle name="Normal 8 5 3 2 2 3 2" xfId="8110" xr:uid="{00000000-0005-0000-0000-0000811C0000}"/>
    <cellStyle name="Normal 8 5 3 2 2 4" xfId="8111" xr:uid="{00000000-0005-0000-0000-0000821C0000}"/>
    <cellStyle name="Normal 8 5 3 2 3" xfId="2292" xr:uid="{00000000-0005-0000-0000-0000831C0000}"/>
    <cellStyle name="Normal 8 5 3 2 3 2" xfId="4528" xr:uid="{00000000-0005-0000-0000-0000841C0000}"/>
    <cellStyle name="Normal 8 5 3 2 3 2 2" xfId="8112" xr:uid="{00000000-0005-0000-0000-0000851C0000}"/>
    <cellStyle name="Normal 8 5 3 2 3 3" xfId="8113" xr:uid="{00000000-0005-0000-0000-0000861C0000}"/>
    <cellStyle name="Normal 8 5 3 2 4" xfId="4529" xr:uid="{00000000-0005-0000-0000-0000871C0000}"/>
    <cellStyle name="Normal 8 5 3 2 4 2" xfId="8114" xr:uid="{00000000-0005-0000-0000-0000881C0000}"/>
    <cellStyle name="Normal 8 5 3 2 5" xfId="8115" xr:uid="{00000000-0005-0000-0000-0000891C0000}"/>
    <cellStyle name="Normal 8 5 3 3" xfId="1390" xr:uid="{00000000-0005-0000-0000-00008A1C0000}"/>
    <cellStyle name="Normal 8 5 3 3 2" xfId="2505" xr:uid="{00000000-0005-0000-0000-00008B1C0000}"/>
    <cellStyle name="Normal 8 5 3 3 2 2" xfId="4530" xr:uid="{00000000-0005-0000-0000-00008C1C0000}"/>
    <cellStyle name="Normal 8 5 3 3 2 2 2" xfId="8116" xr:uid="{00000000-0005-0000-0000-00008D1C0000}"/>
    <cellStyle name="Normal 8 5 3 3 2 3" xfId="8117" xr:uid="{00000000-0005-0000-0000-00008E1C0000}"/>
    <cellStyle name="Normal 8 5 3 3 3" xfId="4531" xr:uid="{00000000-0005-0000-0000-00008F1C0000}"/>
    <cellStyle name="Normal 8 5 3 3 3 2" xfId="8118" xr:uid="{00000000-0005-0000-0000-0000901C0000}"/>
    <cellStyle name="Normal 8 5 3 3 4" xfId="8119" xr:uid="{00000000-0005-0000-0000-0000911C0000}"/>
    <cellStyle name="Normal 8 5 3 4" xfId="2078" xr:uid="{00000000-0005-0000-0000-0000921C0000}"/>
    <cellStyle name="Normal 8 5 3 4 2" xfId="4532" xr:uid="{00000000-0005-0000-0000-0000931C0000}"/>
    <cellStyle name="Normal 8 5 3 4 2 2" xfId="8120" xr:uid="{00000000-0005-0000-0000-0000941C0000}"/>
    <cellStyle name="Normal 8 5 3 4 3" xfId="8121" xr:uid="{00000000-0005-0000-0000-0000951C0000}"/>
    <cellStyle name="Normal 8 5 3 5" xfId="4533" xr:uid="{00000000-0005-0000-0000-0000961C0000}"/>
    <cellStyle name="Normal 8 5 3 5 2" xfId="8122" xr:uid="{00000000-0005-0000-0000-0000971C0000}"/>
    <cellStyle name="Normal 8 5 3 6" xfId="4534" xr:uid="{00000000-0005-0000-0000-0000981C0000}"/>
    <cellStyle name="Normal 8 5 3 6 2" xfId="8123" xr:uid="{00000000-0005-0000-0000-0000991C0000}"/>
    <cellStyle name="Normal 8 5 3 7" xfId="8124" xr:uid="{00000000-0005-0000-0000-00009A1C0000}"/>
    <cellStyle name="Normal 8 5 4" xfId="999" xr:uid="{00000000-0005-0000-0000-00009B1C0000}"/>
    <cellStyle name="Normal 8 5 4 2" xfId="1498" xr:uid="{00000000-0005-0000-0000-00009C1C0000}"/>
    <cellStyle name="Normal 8 5 4 2 2" xfId="2613" xr:uid="{00000000-0005-0000-0000-00009D1C0000}"/>
    <cellStyle name="Normal 8 5 4 2 2 2" xfId="4535" xr:uid="{00000000-0005-0000-0000-00009E1C0000}"/>
    <cellStyle name="Normal 8 5 4 2 2 2 2" xfId="8125" xr:uid="{00000000-0005-0000-0000-00009F1C0000}"/>
    <cellStyle name="Normal 8 5 4 2 2 3" xfId="8126" xr:uid="{00000000-0005-0000-0000-0000A01C0000}"/>
    <cellStyle name="Normal 8 5 4 2 3" xfId="4536" xr:uid="{00000000-0005-0000-0000-0000A11C0000}"/>
    <cellStyle name="Normal 8 5 4 2 3 2" xfId="8127" xr:uid="{00000000-0005-0000-0000-0000A21C0000}"/>
    <cellStyle name="Normal 8 5 4 2 4" xfId="8128" xr:uid="{00000000-0005-0000-0000-0000A31C0000}"/>
    <cellStyle name="Normal 8 5 4 3" xfId="2186" xr:uid="{00000000-0005-0000-0000-0000A41C0000}"/>
    <cellStyle name="Normal 8 5 4 3 2" xfId="4537" xr:uid="{00000000-0005-0000-0000-0000A51C0000}"/>
    <cellStyle name="Normal 8 5 4 3 2 2" xfId="8129" xr:uid="{00000000-0005-0000-0000-0000A61C0000}"/>
    <cellStyle name="Normal 8 5 4 3 3" xfId="8130" xr:uid="{00000000-0005-0000-0000-0000A71C0000}"/>
    <cellStyle name="Normal 8 5 4 4" xfId="4538" xr:uid="{00000000-0005-0000-0000-0000A81C0000}"/>
    <cellStyle name="Normal 8 5 4 4 2" xfId="8131" xr:uid="{00000000-0005-0000-0000-0000A91C0000}"/>
    <cellStyle name="Normal 8 5 4 5" xfId="8132" xr:uid="{00000000-0005-0000-0000-0000AA1C0000}"/>
    <cellStyle name="Normal 8 5 5" xfId="1284" xr:uid="{00000000-0005-0000-0000-0000AB1C0000}"/>
    <cellStyle name="Normal 8 5 5 2" xfId="2399" xr:uid="{00000000-0005-0000-0000-0000AC1C0000}"/>
    <cellStyle name="Normal 8 5 5 2 2" xfId="4539" xr:uid="{00000000-0005-0000-0000-0000AD1C0000}"/>
    <cellStyle name="Normal 8 5 5 2 2 2" xfId="8133" xr:uid="{00000000-0005-0000-0000-0000AE1C0000}"/>
    <cellStyle name="Normal 8 5 5 2 3" xfId="8134" xr:uid="{00000000-0005-0000-0000-0000AF1C0000}"/>
    <cellStyle name="Normal 8 5 5 3" xfId="4540" xr:uid="{00000000-0005-0000-0000-0000B01C0000}"/>
    <cellStyle name="Normal 8 5 5 3 2" xfId="8135" xr:uid="{00000000-0005-0000-0000-0000B11C0000}"/>
    <cellStyle name="Normal 8 5 5 4" xfId="8136" xr:uid="{00000000-0005-0000-0000-0000B21C0000}"/>
    <cellStyle name="Normal 8 5 6" xfId="1803" xr:uid="{00000000-0005-0000-0000-0000B31C0000}"/>
    <cellStyle name="Normal 8 5 6 2" xfId="2829" xr:uid="{00000000-0005-0000-0000-0000B41C0000}"/>
    <cellStyle name="Normal 8 5 6 2 2" xfId="4541" xr:uid="{00000000-0005-0000-0000-0000B51C0000}"/>
    <cellStyle name="Normal 8 5 6 2 2 2" xfId="8137" xr:uid="{00000000-0005-0000-0000-0000B61C0000}"/>
    <cellStyle name="Normal 8 5 6 2 3" xfId="8138" xr:uid="{00000000-0005-0000-0000-0000B71C0000}"/>
    <cellStyle name="Normal 8 5 6 3" xfId="4542" xr:uid="{00000000-0005-0000-0000-0000B81C0000}"/>
    <cellStyle name="Normal 8 5 6 3 2" xfId="8139" xr:uid="{00000000-0005-0000-0000-0000B91C0000}"/>
    <cellStyle name="Normal 8 5 6 4" xfId="8140" xr:uid="{00000000-0005-0000-0000-0000BA1C0000}"/>
    <cellStyle name="Normal 8 5 7" xfId="1972" xr:uid="{00000000-0005-0000-0000-0000BB1C0000}"/>
    <cellStyle name="Normal 8 5 7 2" xfId="4543" xr:uid="{00000000-0005-0000-0000-0000BC1C0000}"/>
    <cellStyle name="Normal 8 5 7 2 2" xfId="8141" xr:uid="{00000000-0005-0000-0000-0000BD1C0000}"/>
    <cellStyle name="Normal 8 5 7 3" xfId="8142" xr:uid="{00000000-0005-0000-0000-0000BE1C0000}"/>
    <cellStyle name="Normal 8 5 8" xfId="4544" xr:uid="{00000000-0005-0000-0000-0000BF1C0000}"/>
    <cellStyle name="Normal 8 5 8 2" xfId="8143" xr:uid="{00000000-0005-0000-0000-0000C01C0000}"/>
    <cellStyle name="Normal 8 5 9" xfId="4545" xr:uid="{00000000-0005-0000-0000-0000C11C0000}"/>
    <cellStyle name="Normal 8 5 9 2" xfId="8144" xr:uid="{00000000-0005-0000-0000-0000C21C0000}"/>
    <cellStyle name="Normal 8 6" xfId="717" xr:uid="{00000000-0005-0000-0000-0000C31C0000}"/>
    <cellStyle name="Normal 8 6 2" xfId="910" xr:uid="{00000000-0005-0000-0000-0000C41C0000}"/>
    <cellStyle name="Normal 8 6 2 2" xfId="1169" xr:uid="{00000000-0005-0000-0000-0000C51C0000}"/>
    <cellStyle name="Normal 8 6 2 2 2" xfId="1668" xr:uid="{00000000-0005-0000-0000-0000C61C0000}"/>
    <cellStyle name="Normal 8 6 2 2 2 2" xfId="2783" xr:uid="{00000000-0005-0000-0000-0000C71C0000}"/>
    <cellStyle name="Normal 8 6 2 2 2 2 2" xfId="4546" xr:uid="{00000000-0005-0000-0000-0000C81C0000}"/>
    <cellStyle name="Normal 8 6 2 2 2 2 2 2" xfId="8145" xr:uid="{00000000-0005-0000-0000-0000C91C0000}"/>
    <cellStyle name="Normal 8 6 2 2 2 2 3" xfId="8146" xr:uid="{00000000-0005-0000-0000-0000CA1C0000}"/>
    <cellStyle name="Normal 8 6 2 2 2 3" xfId="4547" xr:uid="{00000000-0005-0000-0000-0000CB1C0000}"/>
    <cellStyle name="Normal 8 6 2 2 2 3 2" xfId="8147" xr:uid="{00000000-0005-0000-0000-0000CC1C0000}"/>
    <cellStyle name="Normal 8 6 2 2 2 4" xfId="8148" xr:uid="{00000000-0005-0000-0000-0000CD1C0000}"/>
    <cellStyle name="Normal 8 6 2 2 3" xfId="2356" xr:uid="{00000000-0005-0000-0000-0000CE1C0000}"/>
    <cellStyle name="Normal 8 6 2 2 3 2" xfId="4548" xr:uid="{00000000-0005-0000-0000-0000CF1C0000}"/>
    <cellStyle name="Normal 8 6 2 2 3 2 2" xfId="8149" xr:uid="{00000000-0005-0000-0000-0000D01C0000}"/>
    <cellStyle name="Normal 8 6 2 2 3 3" xfId="8150" xr:uid="{00000000-0005-0000-0000-0000D11C0000}"/>
    <cellStyle name="Normal 8 6 2 2 4" xfId="4549" xr:uid="{00000000-0005-0000-0000-0000D21C0000}"/>
    <cellStyle name="Normal 8 6 2 2 4 2" xfId="8151" xr:uid="{00000000-0005-0000-0000-0000D31C0000}"/>
    <cellStyle name="Normal 8 6 2 2 5" xfId="8152" xr:uid="{00000000-0005-0000-0000-0000D41C0000}"/>
    <cellStyle name="Normal 8 6 2 3" xfId="1454" xr:uid="{00000000-0005-0000-0000-0000D51C0000}"/>
    <cellStyle name="Normal 8 6 2 3 2" xfId="2569" xr:uid="{00000000-0005-0000-0000-0000D61C0000}"/>
    <cellStyle name="Normal 8 6 2 3 2 2" xfId="4550" xr:uid="{00000000-0005-0000-0000-0000D71C0000}"/>
    <cellStyle name="Normal 8 6 2 3 2 2 2" xfId="8153" xr:uid="{00000000-0005-0000-0000-0000D81C0000}"/>
    <cellStyle name="Normal 8 6 2 3 2 3" xfId="8154" xr:uid="{00000000-0005-0000-0000-0000D91C0000}"/>
    <cellStyle name="Normal 8 6 2 3 3" xfId="4551" xr:uid="{00000000-0005-0000-0000-0000DA1C0000}"/>
    <cellStyle name="Normal 8 6 2 3 3 2" xfId="8155" xr:uid="{00000000-0005-0000-0000-0000DB1C0000}"/>
    <cellStyle name="Normal 8 6 2 3 4" xfId="8156" xr:uid="{00000000-0005-0000-0000-0000DC1C0000}"/>
    <cellStyle name="Normal 8 6 2 4" xfId="2142" xr:uid="{00000000-0005-0000-0000-0000DD1C0000}"/>
    <cellStyle name="Normal 8 6 2 4 2" xfId="4552" xr:uid="{00000000-0005-0000-0000-0000DE1C0000}"/>
    <cellStyle name="Normal 8 6 2 4 2 2" xfId="8157" xr:uid="{00000000-0005-0000-0000-0000DF1C0000}"/>
    <cellStyle name="Normal 8 6 2 4 3" xfId="8158" xr:uid="{00000000-0005-0000-0000-0000E01C0000}"/>
    <cellStyle name="Normal 8 6 2 5" xfId="4553" xr:uid="{00000000-0005-0000-0000-0000E11C0000}"/>
    <cellStyle name="Normal 8 6 2 5 2" xfId="8159" xr:uid="{00000000-0005-0000-0000-0000E21C0000}"/>
    <cellStyle name="Normal 8 6 2 6" xfId="4554" xr:uid="{00000000-0005-0000-0000-0000E31C0000}"/>
    <cellStyle name="Normal 8 6 2 6 2" xfId="8160" xr:uid="{00000000-0005-0000-0000-0000E41C0000}"/>
    <cellStyle name="Normal 8 6 2 7" xfId="8161" xr:uid="{00000000-0005-0000-0000-0000E51C0000}"/>
    <cellStyle name="Normal 8 6 3" xfId="1063" xr:uid="{00000000-0005-0000-0000-0000E61C0000}"/>
    <cellStyle name="Normal 8 6 3 2" xfId="1562" xr:uid="{00000000-0005-0000-0000-0000E71C0000}"/>
    <cellStyle name="Normal 8 6 3 2 2" xfId="2677" xr:uid="{00000000-0005-0000-0000-0000E81C0000}"/>
    <cellStyle name="Normal 8 6 3 2 2 2" xfId="4555" xr:uid="{00000000-0005-0000-0000-0000E91C0000}"/>
    <cellStyle name="Normal 8 6 3 2 2 2 2" xfId="8162" xr:uid="{00000000-0005-0000-0000-0000EA1C0000}"/>
    <cellStyle name="Normal 8 6 3 2 2 3" xfId="8163" xr:uid="{00000000-0005-0000-0000-0000EB1C0000}"/>
    <cellStyle name="Normal 8 6 3 2 3" xfId="4556" xr:uid="{00000000-0005-0000-0000-0000EC1C0000}"/>
    <cellStyle name="Normal 8 6 3 2 3 2" xfId="8164" xr:uid="{00000000-0005-0000-0000-0000ED1C0000}"/>
    <cellStyle name="Normal 8 6 3 2 4" xfId="8165" xr:uid="{00000000-0005-0000-0000-0000EE1C0000}"/>
    <cellStyle name="Normal 8 6 3 3" xfId="2250" xr:uid="{00000000-0005-0000-0000-0000EF1C0000}"/>
    <cellStyle name="Normal 8 6 3 3 2" xfId="4557" xr:uid="{00000000-0005-0000-0000-0000F01C0000}"/>
    <cellStyle name="Normal 8 6 3 3 2 2" xfId="8166" xr:uid="{00000000-0005-0000-0000-0000F11C0000}"/>
    <cellStyle name="Normal 8 6 3 3 3" xfId="8167" xr:uid="{00000000-0005-0000-0000-0000F21C0000}"/>
    <cellStyle name="Normal 8 6 3 4" xfId="4558" xr:uid="{00000000-0005-0000-0000-0000F31C0000}"/>
    <cellStyle name="Normal 8 6 3 4 2" xfId="8168" xr:uid="{00000000-0005-0000-0000-0000F41C0000}"/>
    <cellStyle name="Normal 8 6 3 5" xfId="8169" xr:uid="{00000000-0005-0000-0000-0000F51C0000}"/>
    <cellStyle name="Normal 8 6 4" xfId="1348" xr:uid="{00000000-0005-0000-0000-0000F61C0000}"/>
    <cellStyle name="Normal 8 6 4 2" xfId="2463" xr:uid="{00000000-0005-0000-0000-0000F71C0000}"/>
    <cellStyle name="Normal 8 6 4 2 2" xfId="4559" xr:uid="{00000000-0005-0000-0000-0000F81C0000}"/>
    <cellStyle name="Normal 8 6 4 2 2 2" xfId="8170" xr:uid="{00000000-0005-0000-0000-0000F91C0000}"/>
    <cellStyle name="Normal 8 6 4 2 3" xfId="8171" xr:uid="{00000000-0005-0000-0000-0000FA1C0000}"/>
    <cellStyle name="Normal 8 6 4 3" xfId="4560" xr:uid="{00000000-0005-0000-0000-0000FB1C0000}"/>
    <cellStyle name="Normal 8 6 4 3 2" xfId="8172" xr:uid="{00000000-0005-0000-0000-0000FC1C0000}"/>
    <cellStyle name="Normal 8 6 4 4" xfId="8173" xr:uid="{00000000-0005-0000-0000-0000FD1C0000}"/>
    <cellStyle name="Normal 8 6 5" xfId="1823" xr:uid="{00000000-0005-0000-0000-0000FE1C0000}"/>
    <cellStyle name="Normal 8 6 5 2" xfId="2849" xr:uid="{00000000-0005-0000-0000-0000FF1C0000}"/>
    <cellStyle name="Normal 8 6 5 2 2" xfId="4561" xr:uid="{00000000-0005-0000-0000-0000001D0000}"/>
    <cellStyle name="Normal 8 6 5 2 2 2" xfId="8174" xr:uid="{00000000-0005-0000-0000-0000011D0000}"/>
    <cellStyle name="Normal 8 6 5 2 3" xfId="8175" xr:uid="{00000000-0005-0000-0000-0000021D0000}"/>
    <cellStyle name="Normal 8 6 5 3" xfId="4562" xr:uid="{00000000-0005-0000-0000-0000031D0000}"/>
    <cellStyle name="Normal 8 6 5 3 2" xfId="8176" xr:uid="{00000000-0005-0000-0000-0000041D0000}"/>
    <cellStyle name="Normal 8 6 5 4" xfId="8177" xr:uid="{00000000-0005-0000-0000-0000051D0000}"/>
    <cellStyle name="Normal 8 6 6" xfId="2036" xr:uid="{00000000-0005-0000-0000-0000061D0000}"/>
    <cellStyle name="Normal 8 6 6 2" xfId="4563" xr:uid="{00000000-0005-0000-0000-0000071D0000}"/>
    <cellStyle name="Normal 8 6 6 2 2" xfId="8178" xr:uid="{00000000-0005-0000-0000-0000081D0000}"/>
    <cellStyle name="Normal 8 6 6 3" xfId="8179" xr:uid="{00000000-0005-0000-0000-0000091D0000}"/>
    <cellStyle name="Normal 8 6 7" xfId="4564" xr:uid="{00000000-0005-0000-0000-00000A1D0000}"/>
    <cellStyle name="Normal 8 6 7 2" xfId="8180" xr:uid="{00000000-0005-0000-0000-00000B1D0000}"/>
    <cellStyle name="Normal 8 6 8" xfId="4565" xr:uid="{00000000-0005-0000-0000-00000C1D0000}"/>
    <cellStyle name="Normal 8 6 8 2" xfId="8181" xr:uid="{00000000-0005-0000-0000-00000D1D0000}"/>
    <cellStyle name="Normal 8 6 9" xfId="8182" xr:uid="{00000000-0005-0000-0000-00000E1D0000}"/>
    <cellStyle name="Normal 8 7" xfId="718" xr:uid="{00000000-0005-0000-0000-00000F1D0000}"/>
    <cellStyle name="Normal 8 7 2" xfId="911" xr:uid="{00000000-0005-0000-0000-0000101D0000}"/>
    <cellStyle name="Normal 8 7 2 2" xfId="1170" xr:uid="{00000000-0005-0000-0000-0000111D0000}"/>
    <cellStyle name="Normal 8 7 2 2 2" xfId="1669" xr:uid="{00000000-0005-0000-0000-0000121D0000}"/>
    <cellStyle name="Normal 8 7 2 2 2 2" xfId="2784" xr:uid="{00000000-0005-0000-0000-0000131D0000}"/>
    <cellStyle name="Normal 8 7 2 2 2 2 2" xfId="4566" xr:uid="{00000000-0005-0000-0000-0000141D0000}"/>
    <cellStyle name="Normal 8 7 2 2 2 2 2 2" xfId="8183" xr:uid="{00000000-0005-0000-0000-0000151D0000}"/>
    <cellStyle name="Normal 8 7 2 2 2 2 3" xfId="8184" xr:uid="{00000000-0005-0000-0000-0000161D0000}"/>
    <cellStyle name="Normal 8 7 2 2 2 3" xfId="4567" xr:uid="{00000000-0005-0000-0000-0000171D0000}"/>
    <cellStyle name="Normal 8 7 2 2 2 3 2" xfId="8185" xr:uid="{00000000-0005-0000-0000-0000181D0000}"/>
    <cellStyle name="Normal 8 7 2 2 2 4" xfId="8186" xr:uid="{00000000-0005-0000-0000-0000191D0000}"/>
    <cellStyle name="Normal 8 7 2 2 3" xfId="2357" xr:uid="{00000000-0005-0000-0000-00001A1D0000}"/>
    <cellStyle name="Normal 8 7 2 2 3 2" xfId="4568" xr:uid="{00000000-0005-0000-0000-00001B1D0000}"/>
    <cellStyle name="Normal 8 7 2 2 3 2 2" xfId="8187" xr:uid="{00000000-0005-0000-0000-00001C1D0000}"/>
    <cellStyle name="Normal 8 7 2 2 3 3" xfId="8188" xr:uid="{00000000-0005-0000-0000-00001D1D0000}"/>
    <cellStyle name="Normal 8 7 2 2 4" xfId="4569" xr:uid="{00000000-0005-0000-0000-00001E1D0000}"/>
    <cellStyle name="Normal 8 7 2 2 4 2" xfId="8189" xr:uid="{00000000-0005-0000-0000-00001F1D0000}"/>
    <cellStyle name="Normal 8 7 2 2 5" xfId="8190" xr:uid="{00000000-0005-0000-0000-0000201D0000}"/>
    <cellStyle name="Normal 8 7 2 3" xfId="1455" xr:uid="{00000000-0005-0000-0000-0000211D0000}"/>
    <cellStyle name="Normal 8 7 2 3 2" xfId="2570" xr:uid="{00000000-0005-0000-0000-0000221D0000}"/>
    <cellStyle name="Normal 8 7 2 3 2 2" xfId="4570" xr:uid="{00000000-0005-0000-0000-0000231D0000}"/>
    <cellStyle name="Normal 8 7 2 3 2 2 2" xfId="8191" xr:uid="{00000000-0005-0000-0000-0000241D0000}"/>
    <cellStyle name="Normal 8 7 2 3 2 3" xfId="8192" xr:uid="{00000000-0005-0000-0000-0000251D0000}"/>
    <cellStyle name="Normal 8 7 2 3 3" xfId="4571" xr:uid="{00000000-0005-0000-0000-0000261D0000}"/>
    <cellStyle name="Normal 8 7 2 3 3 2" xfId="8193" xr:uid="{00000000-0005-0000-0000-0000271D0000}"/>
    <cellStyle name="Normal 8 7 2 3 4" xfId="8194" xr:uid="{00000000-0005-0000-0000-0000281D0000}"/>
    <cellStyle name="Normal 8 7 2 4" xfId="2143" xr:uid="{00000000-0005-0000-0000-0000291D0000}"/>
    <cellStyle name="Normal 8 7 2 4 2" xfId="4572" xr:uid="{00000000-0005-0000-0000-00002A1D0000}"/>
    <cellStyle name="Normal 8 7 2 4 2 2" xfId="8195" xr:uid="{00000000-0005-0000-0000-00002B1D0000}"/>
    <cellStyle name="Normal 8 7 2 4 3" xfId="8196" xr:uid="{00000000-0005-0000-0000-00002C1D0000}"/>
    <cellStyle name="Normal 8 7 2 5" xfId="4573" xr:uid="{00000000-0005-0000-0000-00002D1D0000}"/>
    <cellStyle name="Normal 8 7 2 5 2" xfId="8197" xr:uid="{00000000-0005-0000-0000-00002E1D0000}"/>
    <cellStyle name="Normal 8 7 2 6" xfId="4574" xr:uid="{00000000-0005-0000-0000-00002F1D0000}"/>
    <cellStyle name="Normal 8 7 2 6 2" xfId="8198" xr:uid="{00000000-0005-0000-0000-0000301D0000}"/>
    <cellStyle name="Normal 8 7 2 7" xfId="8199" xr:uid="{00000000-0005-0000-0000-0000311D0000}"/>
    <cellStyle name="Normal 8 7 3" xfId="1064" xr:uid="{00000000-0005-0000-0000-0000321D0000}"/>
    <cellStyle name="Normal 8 7 3 2" xfId="1563" xr:uid="{00000000-0005-0000-0000-0000331D0000}"/>
    <cellStyle name="Normal 8 7 3 2 2" xfId="2678" xr:uid="{00000000-0005-0000-0000-0000341D0000}"/>
    <cellStyle name="Normal 8 7 3 2 2 2" xfId="4575" xr:uid="{00000000-0005-0000-0000-0000351D0000}"/>
    <cellStyle name="Normal 8 7 3 2 2 2 2" xfId="8200" xr:uid="{00000000-0005-0000-0000-0000361D0000}"/>
    <cellStyle name="Normal 8 7 3 2 2 3" xfId="8201" xr:uid="{00000000-0005-0000-0000-0000371D0000}"/>
    <cellStyle name="Normal 8 7 3 2 3" xfId="4576" xr:uid="{00000000-0005-0000-0000-0000381D0000}"/>
    <cellStyle name="Normal 8 7 3 2 3 2" xfId="8202" xr:uid="{00000000-0005-0000-0000-0000391D0000}"/>
    <cellStyle name="Normal 8 7 3 2 4" xfId="8203" xr:uid="{00000000-0005-0000-0000-00003A1D0000}"/>
    <cellStyle name="Normal 8 7 3 3" xfId="2251" xr:uid="{00000000-0005-0000-0000-00003B1D0000}"/>
    <cellStyle name="Normal 8 7 3 3 2" xfId="4577" xr:uid="{00000000-0005-0000-0000-00003C1D0000}"/>
    <cellStyle name="Normal 8 7 3 3 2 2" xfId="8204" xr:uid="{00000000-0005-0000-0000-00003D1D0000}"/>
    <cellStyle name="Normal 8 7 3 3 3" xfId="8205" xr:uid="{00000000-0005-0000-0000-00003E1D0000}"/>
    <cellStyle name="Normal 8 7 3 4" xfId="4578" xr:uid="{00000000-0005-0000-0000-00003F1D0000}"/>
    <cellStyle name="Normal 8 7 3 4 2" xfId="8206" xr:uid="{00000000-0005-0000-0000-0000401D0000}"/>
    <cellStyle name="Normal 8 7 3 5" xfId="8207" xr:uid="{00000000-0005-0000-0000-0000411D0000}"/>
    <cellStyle name="Normal 8 7 4" xfId="1349" xr:uid="{00000000-0005-0000-0000-0000421D0000}"/>
    <cellStyle name="Normal 8 7 4 2" xfId="2464" xr:uid="{00000000-0005-0000-0000-0000431D0000}"/>
    <cellStyle name="Normal 8 7 4 2 2" xfId="4579" xr:uid="{00000000-0005-0000-0000-0000441D0000}"/>
    <cellStyle name="Normal 8 7 4 2 2 2" xfId="8208" xr:uid="{00000000-0005-0000-0000-0000451D0000}"/>
    <cellStyle name="Normal 8 7 4 2 3" xfId="8209" xr:uid="{00000000-0005-0000-0000-0000461D0000}"/>
    <cellStyle name="Normal 8 7 4 3" xfId="4580" xr:uid="{00000000-0005-0000-0000-0000471D0000}"/>
    <cellStyle name="Normal 8 7 4 3 2" xfId="8210" xr:uid="{00000000-0005-0000-0000-0000481D0000}"/>
    <cellStyle name="Normal 8 7 4 4" xfId="8211" xr:uid="{00000000-0005-0000-0000-0000491D0000}"/>
    <cellStyle name="Normal 8 7 5" xfId="1861" xr:uid="{00000000-0005-0000-0000-00004A1D0000}"/>
    <cellStyle name="Normal 8 7 5 2" xfId="2886" xr:uid="{00000000-0005-0000-0000-00004B1D0000}"/>
    <cellStyle name="Normal 8 7 5 2 2" xfId="4581" xr:uid="{00000000-0005-0000-0000-00004C1D0000}"/>
    <cellStyle name="Normal 8 7 5 2 2 2" xfId="8212" xr:uid="{00000000-0005-0000-0000-00004D1D0000}"/>
    <cellStyle name="Normal 8 7 5 2 3" xfId="8213" xr:uid="{00000000-0005-0000-0000-00004E1D0000}"/>
    <cellStyle name="Normal 8 7 5 3" xfId="4582" xr:uid="{00000000-0005-0000-0000-00004F1D0000}"/>
    <cellStyle name="Normal 8 7 5 3 2" xfId="8214" xr:uid="{00000000-0005-0000-0000-0000501D0000}"/>
    <cellStyle name="Normal 8 7 5 4" xfId="8215" xr:uid="{00000000-0005-0000-0000-0000511D0000}"/>
    <cellStyle name="Normal 8 7 6" xfId="2037" xr:uid="{00000000-0005-0000-0000-0000521D0000}"/>
    <cellStyle name="Normal 8 7 6 2" xfId="4583" xr:uid="{00000000-0005-0000-0000-0000531D0000}"/>
    <cellStyle name="Normal 8 7 6 2 2" xfId="8216" xr:uid="{00000000-0005-0000-0000-0000541D0000}"/>
    <cellStyle name="Normal 8 7 6 3" xfId="8217" xr:uid="{00000000-0005-0000-0000-0000551D0000}"/>
    <cellStyle name="Normal 8 7 7" xfId="4584" xr:uid="{00000000-0005-0000-0000-0000561D0000}"/>
    <cellStyle name="Normal 8 7 7 2" xfId="8218" xr:uid="{00000000-0005-0000-0000-0000571D0000}"/>
    <cellStyle name="Normal 8 7 8" xfId="4585" xr:uid="{00000000-0005-0000-0000-0000581D0000}"/>
    <cellStyle name="Normal 8 7 8 2" xfId="8219" xr:uid="{00000000-0005-0000-0000-0000591D0000}"/>
    <cellStyle name="Normal 8 7 9" xfId="8220" xr:uid="{00000000-0005-0000-0000-00005A1D0000}"/>
    <cellStyle name="Normal 8 8" xfId="816" xr:uid="{00000000-0005-0000-0000-00005B1D0000}"/>
    <cellStyle name="Normal 8 8 2" xfId="1086" xr:uid="{00000000-0005-0000-0000-00005C1D0000}"/>
    <cellStyle name="Normal 8 8 2 2" xfId="1585" xr:uid="{00000000-0005-0000-0000-00005D1D0000}"/>
    <cellStyle name="Normal 8 8 2 2 2" xfId="2700" xr:uid="{00000000-0005-0000-0000-00005E1D0000}"/>
    <cellStyle name="Normal 8 8 2 2 2 2" xfId="4586" xr:uid="{00000000-0005-0000-0000-00005F1D0000}"/>
    <cellStyle name="Normal 8 8 2 2 2 2 2" xfId="8221" xr:uid="{00000000-0005-0000-0000-0000601D0000}"/>
    <cellStyle name="Normal 8 8 2 2 2 3" xfId="8222" xr:uid="{00000000-0005-0000-0000-0000611D0000}"/>
    <cellStyle name="Normal 8 8 2 2 3" xfId="4587" xr:uid="{00000000-0005-0000-0000-0000621D0000}"/>
    <cellStyle name="Normal 8 8 2 2 3 2" xfId="8223" xr:uid="{00000000-0005-0000-0000-0000631D0000}"/>
    <cellStyle name="Normal 8 8 2 2 4" xfId="8224" xr:uid="{00000000-0005-0000-0000-0000641D0000}"/>
    <cellStyle name="Normal 8 8 2 3" xfId="2273" xr:uid="{00000000-0005-0000-0000-0000651D0000}"/>
    <cellStyle name="Normal 8 8 2 3 2" xfId="4588" xr:uid="{00000000-0005-0000-0000-0000661D0000}"/>
    <cellStyle name="Normal 8 8 2 3 2 2" xfId="8225" xr:uid="{00000000-0005-0000-0000-0000671D0000}"/>
    <cellStyle name="Normal 8 8 2 3 3" xfId="8226" xr:uid="{00000000-0005-0000-0000-0000681D0000}"/>
    <cellStyle name="Normal 8 8 2 4" xfId="4589" xr:uid="{00000000-0005-0000-0000-0000691D0000}"/>
    <cellStyle name="Normal 8 8 2 4 2" xfId="8227" xr:uid="{00000000-0005-0000-0000-00006A1D0000}"/>
    <cellStyle name="Normal 8 8 2 5" xfId="8228" xr:uid="{00000000-0005-0000-0000-00006B1D0000}"/>
    <cellStyle name="Normal 8 8 3" xfId="1371" xr:uid="{00000000-0005-0000-0000-00006C1D0000}"/>
    <cellStyle name="Normal 8 8 3 2" xfId="2486" xr:uid="{00000000-0005-0000-0000-00006D1D0000}"/>
    <cellStyle name="Normal 8 8 3 2 2" xfId="4590" xr:uid="{00000000-0005-0000-0000-00006E1D0000}"/>
    <cellStyle name="Normal 8 8 3 2 2 2" xfId="8229" xr:uid="{00000000-0005-0000-0000-00006F1D0000}"/>
    <cellStyle name="Normal 8 8 3 2 3" xfId="8230" xr:uid="{00000000-0005-0000-0000-0000701D0000}"/>
    <cellStyle name="Normal 8 8 3 3" xfId="4591" xr:uid="{00000000-0005-0000-0000-0000711D0000}"/>
    <cellStyle name="Normal 8 8 3 3 2" xfId="8231" xr:uid="{00000000-0005-0000-0000-0000721D0000}"/>
    <cellStyle name="Normal 8 8 3 4" xfId="8232" xr:uid="{00000000-0005-0000-0000-0000731D0000}"/>
    <cellStyle name="Normal 8 8 4" xfId="2059" xr:uid="{00000000-0005-0000-0000-0000741D0000}"/>
    <cellStyle name="Normal 8 8 4 2" xfId="4592" xr:uid="{00000000-0005-0000-0000-0000751D0000}"/>
    <cellStyle name="Normal 8 8 4 2 2" xfId="8233" xr:uid="{00000000-0005-0000-0000-0000761D0000}"/>
    <cellStyle name="Normal 8 8 4 3" xfId="8234" xr:uid="{00000000-0005-0000-0000-0000771D0000}"/>
    <cellStyle name="Normal 8 8 5" xfId="4593" xr:uid="{00000000-0005-0000-0000-0000781D0000}"/>
    <cellStyle name="Normal 8 8 5 2" xfId="8235" xr:uid="{00000000-0005-0000-0000-0000791D0000}"/>
    <cellStyle name="Normal 8 8 6" xfId="4594" xr:uid="{00000000-0005-0000-0000-00007A1D0000}"/>
    <cellStyle name="Normal 8 8 6 2" xfId="8236" xr:uid="{00000000-0005-0000-0000-00007B1D0000}"/>
    <cellStyle name="Normal 8 8 7" xfId="8237" xr:uid="{00000000-0005-0000-0000-00007C1D0000}"/>
    <cellStyle name="Normal 8 9" xfId="978" xr:uid="{00000000-0005-0000-0000-00007D1D0000}"/>
    <cellStyle name="Normal 8 9 2" xfId="1477" xr:uid="{00000000-0005-0000-0000-00007E1D0000}"/>
    <cellStyle name="Normal 8 9 2 2" xfId="2592" xr:uid="{00000000-0005-0000-0000-00007F1D0000}"/>
    <cellStyle name="Normal 8 9 2 2 2" xfId="4595" xr:uid="{00000000-0005-0000-0000-0000801D0000}"/>
    <cellStyle name="Normal 8 9 2 2 2 2" xfId="8238" xr:uid="{00000000-0005-0000-0000-0000811D0000}"/>
    <cellStyle name="Normal 8 9 2 2 3" xfId="8239" xr:uid="{00000000-0005-0000-0000-0000821D0000}"/>
    <cellStyle name="Normal 8 9 2 3" xfId="4596" xr:uid="{00000000-0005-0000-0000-0000831D0000}"/>
    <cellStyle name="Normal 8 9 2 3 2" xfId="8240" xr:uid="{00000000-0005-0000-0000-0000841D0000}"/>
    <cellStyle name="Normal 8 9 2 4" xfId="8241" xr:uid="{00000000-0005-0000-0000-0000851D0000}"/>
    <cellStyle name="Normal 8 9 3" xfId="2165" xr:uid="{00000000-0005-0000-0000-0000861D0000}"/>
    <cellStyle name="Normal 8 9 3 2" xfId="4597" xr:uid="{00000000-0005-0000-0000-0000871D0000}"/>
    <cellStyle name="Normal 8 9 3 2 2" xfId="8242" xr:uid="{00000000-0005-0000-0000-0000881D0000}"/>
    <cellStyle name="Normal 8 9 3 3" xfId="8243" xr:uid="{00000000-0005-0000-0000-0000891D0000}"/>
    <cellStyle name="Normal 8 9 4" xfId="4598" xr:uid="{00000000-0005-0000-0000-00008A1D0000}"/>
    <cellStyle name="Normal 8 9 4 2" xfId="8244" xr:uid="{00000000-0005-0000-0000-00008B1D0000}"/>
    <cellStyle name="Normal 8 9 5" xfId="8245" xr:uid="{00000000-0005-0000-0000-00008C1D0000}"/>
    <cellStyle name="Normal 9" xfId="281" xr:uid="{00000000-0005-0000-0000-00008D1D0000}"/>
    <cellStyle name="Normal 9 10" xfId="1264" xr:uid="{00000000-0005-0000-0000-00008E1D0000}"/>
    <cellStyle name="Normal 9 10 2" xfId="2379" xr:uid="{00000000-0005-0000-0000-00008F1D0000}"/>
    <cellStyle name="Normal 9 10 2 2" xfId="4599" xr:uid="{00000000-0005-0000-0000-0000901D0000}"/>
    <cellStyle name="Normal 9 10 2 2 2" xfId="8246" xr:uid="{00000000-0005-0000-0000-0000911D0000}"/>
    <cellStyle name="Normal 9 10 2 3" xfId="8247" xr:uid="{00000000-0005-0000-0000-0000921D0000}"/>
    <cellStyle name="Normal 9 10 3" xfId="4600" xr:uid="{00000000-0005-0000-0000-0000931D0000}"/>
    <cellStyle name="Normal 9 10 3 2" xfId="8248" xr:uid="{00000000-0005-0000-0000-0000941D0000}"/>
    <cellStyle name="Normal 9 10 4" xfId="8249" xr:uid="{00000000-0005-0000-0000-0000951D0000}"/>
    <cellStyle name="Normal 9 11" xfId="1781" xr:uid="{00000000-0005-0000-0000-0000961D0000}"/>
    <cellStyle name="Normal 9 11 2" xfId="2811" xr:uid="{00000000-0005-0000-0000-0000971D0000}"/>
    <cellStyle name="Normal 9 11 2 2" xfId="4601" xr:uid="{00000000-0005-0000-0000-0000981D0000}"/>
    <cellStyle name="Normal 9 11 2 2 2" xfId="8250" xr:uid="{00000000-0005-0000-0000-0000991D0000}"/>
    <cellStyle name="Normal 9 11 2 3" xfId="8251" xr:uid="{00000000-0005-0000-0000-00009A1D0000}"/>
    <cellStyle name="Normal 9 11 3" xfId="4602" xr:uid="{00000000-0005-0000-0000-00009B1D0000}"/>
    <cellStyle name="Normal 9 11 3 2" xfId="8252" xr:uid="{00000000-0005-0000-0000-00009C1D0000}"/>
    <cellStyle name="Normal 9 11 4" xfId="8253" xr:uid="{00000000-0005-0000-0000-00009D1D0000}"/>
    <cellStyle name="Normal 9 12" xfId="1952" xr:uid="{00000000-0005-0000-0000-00009E1D0000}"/>
    <cellStyle name="Normal 9 12 2" xfId="4603" xr:uid="{00000000-0005-0000-0000-00009F1D0000}"/>
    <cellStyle name="Normal 9 12 2 2" xfId="8254" xr:uid="{00000000-0005-0000-0000-0000A01D0000}"/>
    <cellStyle name="Normal 9 12 3" xfId="8255" xr:uid="{00000000-0005-0000-0000-0000A11D0000}"/>
    <cellStyle name="Normal 9 13" xfId="4604" xr:uid="{00000000-0005-0000-0000-0000A21D0000}"/>
    <cellStyle name="Normal 9 13 2" xfId="8256" xr:uid="{00000000-0005-0000-0000-0000A31D0000}"/>
    <cellStyle name="Normal 9 14" xfId="4605" xr:uid="{00000000-0005-0000-0000-0000A41D0000}"/>
    <cellStyle name="Normal 9 14 2" xfId="8257" xr:uid="{00000000-0005-0000-0000-0000A51D0000}"/>
    <cellStyle name="Normal 9 15" xfId="8258" xr:uid="{00000000-0005-0000-0000-0000A61D0000}"/>
    <cellStyle name="Normal 9 2" xfId="374" xr:uid="{00000000-0005-0000-0000-0000A71D0000}"/>
    <cellStyle name="Normal 9 2 10" xfId="1956" xr:uid="{00000000-0005-0000-0000-0000A81D0000}"/>
    <cellStyle name="Normal 9 2 10 2" xfId="4606" xr:uid="{00000000-0005-0000-0000-0000A91D0000}"/>
    <cellStyle name="Normal 9 2 10 2 2" xfId="8259" xr:uid="{00000000-0005-0000-0000-0000AA1D0000}"/>
    <cellStyle name="Normal 9 2 10 3" xfId="8260" xr:uid="{00000000-0005-0000-0000-0000AB1D0000}"/>
    <cellStyle name="Normal 9 2 11" xfId="4607" xr:uid="{00000000-0005-0000-0000-0000AC1D0000}"/>
    <cellStyle name="Normal 9 2 11 2" xfId="8261" xr:uid="{00000000-0005-0000-0000-0000AD1D0000}"/>
    <cellStyle name="Normal 9 2 12" xfId="4608" xr:uid="{00000000-0005-0000-0000-0000AE1D0000}"/>
    <cellStyle name="Normal 9 2 12 2" xfId="8262" xr:uid="{00000000-0005-0000-0000-0000AF1D0000}"/>
    <cellStyle name="Normal 9 2 13" xfId="8263" xr:uid="{00000000-0005-0000-0000-0000B01D0000}"/>
    <cellStyle name="Normal 9 2 2" xfId="401" xr:uid="{00000000-0005-0000-0000-0000B11D0000}"/>
    <cellStyle name="Normal 9 2 2 10" xfId="4609" xr:uid="{00000000-0005-0000-0000-0000B21D0000}"/>
    <cellStyle name="Normal 9 2 2 10 2" xfId="8264" xr:uid="{00000000-0005-0000-0000-0000B31D0000}"/>
    <cellStyle name="Normal 9 2 2 11" xfId="4610" xr:uid="{00000000-0005-0000-0000-0000B41D0000}"/>
    <cellStyle name="Normal 9 2 2 11 2" xfId="8265" xr:uid="{00000000-0005-0000-0000-0000B51D0000}"/>
    <cellStyle name="Normal 9 2 2 12" xfId="8266" xr:uid="{00000000-0005-0000-0000-0000B61D0000}"/>
    <cellStyle name="Normal 9 2 2 2" xfId="562" xr:uid="{00000000-0005-0000-0000-0000B71D0000}"/>
    <cellStyle name="Normal 9 2 2 2 10" xfId="8267" xr:uid="{00000000-0005-0000-0000-0000B81D0000}"/>
    <cellStyle name="Normal 9 2 2 2 2" xfId="719" xr:uid="{00000000-0005-0000-0000-0000B91D0000}"/>
    <cellStyle name="Normal 9 2 2 2 2 2" xfId="912" xr:uid="{00000000-0005-0000-0000-0000BA1D0000}"/>
    <cellStyle name="Normal 9 2 2 2 2 2 2" xfId="1171" xr:uid="{00000000-0005-0000-0000-0000BB1D0000}"/>
    <cellStyle name="Normal 9 2 2 2 2 2 2 2" xfId="1670" xr:uid="{00000000-0005-0000-0000-0000BC1D0000}"/>
    <cellStyle name="Normal 9 2 2 2 2 2 2 2 2" xfId="2785" xr:uid="{00000000-0005-0000-0000-0000BD1D0000}"/>
    <cellStyle name="Normal 9 2 2 2 2 2 2 2 2 2" xfId="4611" xr:uid="{00000000-0005-0000-0000-0000BE1D0000}"/>
    <cellStyle name="Normal 9 2 2 2 2 2 2 2 2 2 2" xfId="8268" xr:uid="{00000000-0005-0000-0000-0000BF1D0000}"/>
    <cellStyle name="Normal 9 2 2 2 2 2 2 2 2 3" xfId="8269" xr:uid="{00000000-0005-0000-0000-0000C01D0000}"/>
    <cellStyle name="Normal 9 2 2 2 2 2 2 2 3" xfId="4612" xr:uid="{00000000-0005-0000-0000-0000C11D0000}"/>
    <cellStyle name="Normal 9 2 2 2 2 2 2 2 3 2" xfId="8270" xr:uid="{00000000-0005-0000-0000-0000C21D0000}"/>
    <cellStyle name="Normal 9 2 2 2 2 2 2 2 4" xfId="8271" xr:uid="{00000000-0005-0000-0000-0000C31D0000}"/>
    <cellStyle name="Normal 9 2 2 2 2 2 2 3" xfId="2358" xr:uid="{00000000-0005-0000-0000-0000C41D0000}"/>
    <cellStyle name="Normal 9 2 2 2 2 2 2 3 2" xfId="4613" xr:uid="{00000000-0005-0000-0000-0000C51D0000}"/>
    <cellStyle name="Normal 9 2 2 2 2 2 2 3 2 2" xfId="8272" xr:uid="{00000000-0005-0000-0000-0000C61D0000}"/>
    <cellStyle name="Normal 9 2 2 2 2 2 2 3 3" xfId="8273" xr:uid="{00000000-0005-0000-0000-0000C71D0000}"/>
    <cellStyle name="Normal 9 2 2 2 2 2 2 4" xfId="4614" xr:uid="{00000000-0005-0000-0000-0000C81D0000}"/>
    <cellStyle name="Normal 9 2 2 2 2 2 2 4 2" xfId="8274" xr:uid="{00000000-0005-0000-0000-0000C91D0000}"/>
    <cellStyle name="Normal 9 2 2 2 2 2 2 5" xfId="8275" xr:uid="{00000000-0005-0000-0000-0000CA1D0000}"/>
    <cellStyle name="Normal 9 2 2 2 2 2 3" xfId="1456" xr:uid="{00000000-0005-0000-0000-0000CB1D0000}"/>
    <cellStyle name="Normal 9 2 2 2 2 2 3 2" xfId="2571" xr:uid="{00000000-0005-0000-0000-0000CC1D0000}"/>
    <cellStyle name="Normal 9 2 2 2 2 2 3 2 2" xfId="4615" xr:uid="{00000000-0005-0000-0000-0000CD1D0000}"/>
    <cellStyle name="Normal 9 2 2 2 2 2 3 2 2 2" xfId="8276" xr:uid="{00000000-0005-0000-0000-0000CE1D0000}"/>
    <cellStyle name="Normal 9 2 2 2 2 2 3 2 3" xfId="8277" xr:uid="{00000000-0005-0000-0000-0000CF1D0000}"/>
    <cellStyle name="Normal 9 2 2 2 2 2 3 3" xfId="4616" xr:uid="{00000000-0005-0000-0000-0000D01D0000}"/>
    <cellStyle name="Normal 9 2 2 2 2 2 3 3 2" xfId="8278" xr:uid="{00000000-0005-0000-0000-0000D11D0000}"/>
    <cellStyle name="Normal 9 2 2 2 2 2 3 4" xfId="8279" xr:uid="{00000000-0005-0000-0000-0000D21D0000}"/>
    <cellStyle name="Normal 9 2 2 2 2 2 4" xfId="2144" xr:uid="{00000000-0005-0000-0000-0000D31D0000}"/>
    <cellStyle name="Normal 9 2 2 2 2 2 4 2" xfId="4617" xr:uid="{00000000-0005-0000-0000-0000D41D0000}"/>
    <cellStyle name="Normal 9 2 2 2 2 2 4 2 2" xfId="8280" xr:uid="{00000000-0005-0000-0000-0000D51D0000}"/>
    <cellStyle name="Normal 9 2 2 2 2 2 4 3" xfId="8281" xr:uid="{00000000-0005-0000-0000-0000D61D0000}"/>
    <cellStyle name="Normal 9 2 2 2 2 2 5" xfId="4618" xr:uid="{00000000-0005-0000-0000-0000D71D0000}"/>
    <cellStyle name="Normal 9 2 2 2 2 2 5 2" xfId="8282" xr:uid="{00000000-0005-0000-0000-0000D81D0000}"/>
    <cellStyle name="Normal 9 2 2 2 2 2 6" xfId="4619" xr:uid="{00000000-0005-0000-0000-0000D91D0000}"/>
    <cellStyle name="Normal 9 2 2 2 2 2 6 2" xfId="8283" xr:uid="{00000000-0005-0000-0000-0000DA1D0000}"/>
    <cellStyle name="Normal 9 2 2 2 2 2 7" xfId="8284" xr:uid="{00000000-0005-0000-0000-0000DB1D0000}"/>
    <cellStyle name="Normal 9 2 2 2 2 3" xfId="1065" xr:uid="{00000000-0005-0000-0000-0000DC1D0000}"/>
    <cellStyle name="Normal 9 2 2 2 2 3 2" xfId="1564" xr:uid="{00000000-0005-0000-0000-0000DD1D0000}"/>
    <cellStyle name="Normal 9 2 2 2 2 3 2 2" xfId="2679" xr:uid="{00000000-0005-0000-0000-0000DE1D0000}"/>
    <cellStyle name="Normal 9 2 2 2 2 3 2 2 2" xfId="4620" xr:uid="{00000000-0005-0000-0000-0000DF1D0000}"/>
    <cellStyle name="Normal 9 2 2 2 2 3 2 2 2 2" xfId="8285" xr:uid="{00000000-0005-0000-0000-0000E01D0000}"/>
    <cellStyle name="Normal 9 2 2 2 2 3 2 2 3" xfId="8286" xr:uid="{00000000-0005-0000-0000-0000E11D0000}"/>
    <cellStyle name="Normal 9 2 2 2 2 3 2 3" xfId="4621" xr:uid="{00000000-0005-0000-0000-0000E21D0000}"/>
    <cellStyle name="Normal 9 2 2 2 2 3 2 3 2" xfId="8287" xr:uid="{00000000-0005-0000-0000-0000E31D0000}"/>
    <cellStyle name="Normal 9 2 2 2 2 3 2 4" xfId="8288" xr:uid="{00000000-0005-0000-0000-0000E41D0000}"/>
    <cellStyle name="Normal 9 2 2 2 2 3 3" xfId="2252" xr:uid="{00000000-0005-0000-0000-0000E51D0000}"/>
    <cellStyle name="Normal 9 2 2 2 2 3 3 2" xfId="4622" xr:uid="{00000000-0005-0000-0000-0000E61D0000}"/>
    <cellStyle name="Normal 9 2 2 2 2 3 3 2 2" xfId="8289" xr:uid="{00000000-0005-0000-0000-0000E71D0000}"/>
    <cellStyle name="Normal 9 2 2 2 2 3 3 3" xfId="8290" xr:uid="{00000000-0005-0000-0000-0000E81D0000}"/>
    <cellStyle name="Normal 9 2 2 2 2 3 4" xfId="4623" xr:uid="{00000000-0005-0000-0000-0000E91D0000}"/>
    <cellStyle name="Normal 9 2 2 2 2 3 4 2" xfId="8291" xr:uid="{00000000-0005-0000-0000-0000EA1D0000}"/>
    <cellStyle name="Normal 9 2 2 2 2 3 5" xfId="8292" xr:uid="{00000000-0005-0000-0000-0000EB1D0000}"/>
    <cellStyle name="Normal 9 2 2 2 2 4" xfId="1350" xr:uid="{00000000-0005-0000-0000-0000EC1D0000}"/>
    <cellStyle name="Normal 9 2 2 2 2 4 2" xfId="2465" xr:uid="{00000000-0005-0000-0000-0000ED1D0000}"/>
    <cellStyle name="Normal 9 2 2 2 2 4 2 2" xfId="4624" xr:uid="{00000000-0005-0000-0000-0000EE1D0000}"/>
    <cellStyle name="Normal 9 2 2 2 2 4 2 2 2" xfId="8293" xr:uid="{00000000-0005-0000-0000-0000EF1D0000}"/>
    <cellStyle name="Normal 9 2 2 2 2 4 2 3" xfId="8294" xr:uid="{00000000-0005-0000-0000-0000F01D0000}"/>
    <cellStyle name="Normal 9 2 2 2 2 4 3" xfId="4625" xr:uid="{00000000-0005-0000-0000-0000F11D0000}"/>
    <cellStyle name="Normal 9 2 2 2 2 4 3 2" xfId="8295" xr:uid="{00000000-0005-0000-0000-0000F21D0000}"/>
    <cellStyle name="Normal 9 2 2 2 2 4 4" xfId="8296" xr:uid="{00000000-0005-0000-0000-0000F31D0000}"/>
    <cellStyle name="Normal 9 2 2 2 2 5" xfId="1858" xr:uid="{00000000-0005-0000-0000-0000F41D0000}"/>
    <cellStyle name="Normal 9 2 2 2 2 5 2" xfId="2884" xr:uid="{00000000-0005-0000-0000-0000F51D0000}"/>
    <cellStyle name="Normal 9 2 2 2 2 5 2 2" xfId="4626" xr:uid="{00000000-0005-0000-0000-0000F61D0000}"/>
    <cellStyle name="Normal 9 2 2 2 2 5 2 2 2" xfId="8297" xr:uid="{00000000-0005-0000-0000-0000F71D0000}"/>
    <cellStyle name="Normal 9 2 2 2 2 5 2 3" xfId="8298" xr:uid="{00000000-0005-0000-0000-0000F81D0000}"/>
    <cellStyle name="Normal 9 2 2 2 2 5 3" xfId="4627" xr:uid="{00000000-0005-0000-0000-0000F91D0000}"/>
    <cellStyle name="Normal 9 2 2 2 2 5 3 2" xfId="8299" xr:uid="{00000000-0005-0000-0000-0000FA1D0000}"/>
    <cellStyle name="Normal 9 2 2 2 2 5 4" xfId="8300" xr:uid="{00000000-0005-0000-0000-0000FB1D0000}"/>
    <cellStyle name="Normal 9 2 2 2 2 6" xfId="2038" xr:uid="{00000000-0005-0000-0000-0000FC1D0000}"/>
    <cellStyle name="Normal 9 2 2 2 2 6 2" xfId="4628" xr:uid="{00000000-0005-0000-0000-0000FD1D0000}"/>
    <cellStyle name="Normal 9 2 2 2 2 6 2 2" xfId="8301" xr:uid="{00000000-0005-0000-0000-0000FE1D0000}"/>
    <cellStyle name="Normal 9 2 2 2 2 6 3" xfId="8302" xr:uid="{00000000-0005-0000-0000-0000FF1D0000}"/>
    <cellStyle name="Normal 9 2 2 2 2 7" xfId="4629" xr:uid="{00000000-0005-0000-0000-0000001E0000}"/>
    <cellStyle name="Normal 9 2 2 2 2 7 2" xfId="8303" xr:uid="{00000000-0005-0000-0000-0000011E0000}"/>
    <cellStyle name="Normal 9 2 2 2 2 8" xfId="4630" xr:uid="{00000000-0005-0000-0000-0000021E0000}"/>
    <cellStyle name="Normal 9 2 2 2 2 8 2" xfId="8304" xr:uid="{00000000-0005-0000-0000-0000031E0000}"/>
    <cellStyle name="Normal 9 2 2 2 2 9" xfId="8305" xr:uid="{00000000-0005-0000-0000-0000041E0000}"/>
    <cellStyle name="Normal 9 2 2 2 3" xfId="862" xr:uid="{00000000-0005-0000-0000-0000051E0000}"/>
    <cellStyle name="Normal 9 2 2 2 3 2" xfId="1121" xr:uid="{00000000-0005-0000-0000-0000061E0000}"/>
    <cellStyle name="Normal 9 2 2 2 3 2 2" xfId="1620" xr:uid="{00000000-0005-0000-0000-0000071E0000}"/>
    <cellStyle name="Normal 9 2 2 2 3 2 2 2" xfId="2735" xr:uid="{00000000-0005-0000-0000-0000081E0000}"/>
    <cellStyle name="Normal 9 2 2 2 3 2 2 2 2" xfId="4631" xr:uid="{00000000-0005-0000-0000-0000091E0000}"/>
    <cellStyle name="Normal 9 2 2 2 3 2 2 2 2 2" xfId="8306" xr:uid="{00000000-0005-0000-0000-00000A1E0000}"/>
    <cellStyle name="Normal 9 2 2 2 3 2 2 2 3" xfId="8307" xr:uid="{00000000-0005-0000-0000-00000B1E0000}"/>
    <cellStyle name="Normal 9 2 2 2 3 2 2 3" xfId="4632" xr:uid="{00000000-0005-0000-0000-00000C1E0000}"/>
    <cellStyle name="Normal 9 2 2 2 3 2 2 3 2" xfId="8308" xr:uid="{00000000-0005-0000-0000-00000D1E0000}"/>
    <cellStyle name="Normal 9 2 2 2 3 2 2 4" xfId="8309" xr:uid="{00000000-0005-0000-0000-00000E1E0000}"/>
    <cellStyle name="Normal 9 2 2 2 3 2 3" xfId="2308" xr:uid="{00000000-0005-0000-0000-00000F1E0000}"/>
    <cellStyle name="Normal 9 2 2 2 3 2 3 2" xfId="4633" xr:uid="{00000000-0005-0000-0000-0000101E0000}"/>
    <cellStyle name="Normal 9 2 2 2 3 2 3 2 2" xfId="8310" xr:uid="{00000000-0005-0000-0000-0000111E0000}"/>
    <cellStyle name="Normal 9 2 2 2 3 2 3 3" xfId="8311" xr:uid="{00000000-0005-0000-0000-0000121E0000}"/>
    <cellStyle name="Normal 9 2 2 2 3 2 4" xfId="4634" xr:uid="{00000000-0005-0000-0000-0000131E0000}"/>
    <cellStyle name="Normal 9 2 2 2 3 2 4 2" xfId="8312" xr:uid="{00000000-0005-0000-0000-0000141E0000}"/>
    <cellStyle name="Normal 9 2 2 2 3 2 5" xfId="8313" xr:uid="{00000000-0005-0000-0000-0000151E0000}"/>
    <cellStyle name="Normal 9 2 2 2 3 3" xfId="1406" xr:uid="{00000000-0005-0000-0000-0000161E0000}"/>
    <cellStyle name="Normal 9 2 2 2 3 3 2" xfId="2521" xr:uid="{00000000-0005-0000-0000-0000171E0000}"/>
    <cellStyle name="Normal 9 2 2 2 3 3 2 2" xfId="4635" xr:uid="{00000000-0005-0000-0000-0000181E0000}"/>
    <cellStyle name="Normal 9 2 2 2 3 3 2 2 2" xfId="8314" xr:uid="{00000000-0005-0000-0000-0000191E0000}"/>
    <cellStyle name="Normal 9 2 2 2 3 3 2 3" xfId="8315" xr:uid="{00000000-0005-0000-0000-00001A1E0000}"/>
    <cellStyle name="Normal 9 2 2 2 3 3 3" xfId="4636" xr:uid="{00000000-0005-0000-0000-00001B1E0000}"/>
    <cellStyle name="Normal 9 2 2 2 3 3 3 2" xfId="8316" xr:uid="{00000000-0005-0000-0000-00001C1E0000}"/>
    <cellStyle name="Normal 9 2 2 2 3 3 4" xfId="8317" xr:uid="{00000000-0005-0000-0000-00001D1E0000}"/>
    <cellStyle name="Normal 9 2 2 2 3 4" xfId="2094" xr:uid="{00000000-0005-0000-0000-00001E1E0000}"/>
    <cellStyle name="Normal 9 2 2 2 3 4 2" xfId="4637" xr:uid="{00000000-0005-0000-0000-00001F1E0000}"/>
    <cellStyle name="Normal 9 2 2 2 3 4 2 2" xfId="8318" xr:uid="{00000000-0005-0000-0000-0000201E0000}"/>
    <cellStyle name="Normal 9 2 2 2 3 4 3" xfId="8319" xr:uid="{00000000-0005-0000-0000-0000211E0000}"/>
    <cellStyle name="Normal 9 2 2 2 3 5" xfId="4638" xr:uid="{00000000-0005-0000-0000-0000221E0000}"/>
    <cellStyle name="Normal 9 2 2 2 3 5 2" xfId="8320" xr:uid="{00000000-0005-0000-0000-0000231E0000}"/>
    <cellStyle name="Normal 9 2 2 2 3 6" xfId="4639" xr:uid="{00000000-0005-0000-0000-0000241E0000}"/>
    <cellStyle name="Normal 9 2 2 2 3 6 2" xfId="8321" xr:uid="{00000000-0005-0000-0000-0000251E0000}"/>
    <cellStyle name="Normal 9 2 2 2 3 7" xfId="8322" xr:uid="{00000000-0005-0000-0000-0000261E0000}"/>
    <cellStyle name="Normal 9 2 2 2 4" xfId="1015" xr:uid="{00000000-0005-0000-0000-0000271E0000}"/>
    <cellStyle name="Normal 9 2 2 2 4 2" xfId="1514" xr:uid="{00000000-0005-0000-0000-0000281E0000}"/>
    <cellStyle name="Normal 9 2 2 2 4 2 2" xfId="2629" xr:uid="{00000000-0005-0000-0000-0000291E0000}"/>
    <cellStyle name="Normal 9 2 2 2 4 2 2 2" xfId="4640" xr:uid="{00000000-0005-0000-0000-00002A1E0000}"/>
    <cellStyle name="Normal 9 2 2 2 4 2 2 2 2" xfId="8323" xr:uid="{00000000-0005-0000-0000-00002B1E0000}"/>
    <cellStyle name="Normal 9 2 2 2 4 2 2 3" xfId="8324" xr:uid="{00000000-0005-0000-0000-00002C1E0000}"/>
    <cellStyle name="Normal 9 2 2 2 4 2 3" xfId="4641" xr:uid="{00000000-0005-0000-0000-00002D1E0000}"/>
    <cellStyle name="Normal 9 2 2 2 4 2 3 2" xfId="8325" xr:uid="{00000000-0005-0000-0000-00002E1E0000}"/>
    <cellStyle name="Normal 9 2 2 2 4 2 4" xfId="8326" xr:uid="{00000000-0005-0000-0000-00002F1E0000}"/>
    <cellStyle name="Normal 9 2 2 2 4 3" xfId="2202" xr:uid="{00000000-0005-0000-0000-0000301E0000}"/>
    <cellStyle name="Normal 9 2 2 2 4 3 2" xfId="4642" xr:uid="{00000000-0005-0000-0000-0000311E0000}"/>
    <cellStyle name="Normal 9 2 2 2 4 3 2 2" xfId="8327" xr:uid="{00000000-0005-0000-0000-0000321E0000}"/>
    <cellStyle name="Normal 9 2 2 2 4 3 3" xfId="8328" xr:uid="{00000000-0005-0000-0000-0000331E0000}"/>
    <cellStyle name="Normal 9 2 2 2 4 4" xfId="4643" xr:uid="{00000000-0005-0000-0000-0000341E0000}"/>
    <cellStyle name="Normal 9 2 2 2 4 4 2" xfId="8329" xr:uid="{00000000-0005-0000-0000-0000351E0000}"/>
    <cellStyle name="Normal 9 2 2 2 4 5" xfId="8330" xr:uid="{00000000-0005-0000-0000-0000361E0000}"/>
    <cellStyle name="Normal 9 2 2 2 5" xfId="1300" xr:uid="{00000000-0005-0000-0000-0000371E0000}"/>
    <cellStyle name="Normal 9 2 2 2 5 2" xfId="2415" xr:uid="{00000000-0005-0000-0000-0000381E0000}"/>
    <cellStyle name="Normal 9 2 2 2 5 2 2" xfId="4644" xr:uid="{00000000-0005-0000-0000-0000391E0000}"/>
    <cellStyle name="Normal 9 2 2 2 5 2 2 2" xfId="8331" xr:uid="{00000000-0005-0000-0000-00003A1E0000}"/>
    <cellStyle name="Normal 9 2 2 2 5 2 3" xfId="8332" xr:uid="{00000000-0005-0000-0000-00003B1E0000}"/>
    <cellStyle name="Normal 9 2 2 2 5 3" xfId="4645" xr:uid="{00000000-0005-0000-0000-00003C1E0000}"/>
    <cellStyle name="Normal 9 2 2 2 5 3 2" xfId="8333" xr:uid="{00000000-0005-0000-0000-00003D1E0000}"/>
    <cellStyle name="Normal 9 2 2 2 5 4" xfId="8334" xr:uid="{00000000-0005-0000-0000-00003E1E0000}"/>
    <cellStyle name="Normal 9 2 2 2 6" xfId="1818" xr:uid="{00000000-0005-0000-0000-00003F1E0000}"/>
    <cellStyle name="Normal 9 2 2 2 6 2" xfId="2844" xr:uid="{00000000-0005-0000-0000-0000401E0000}"/>
    <cellStyle name="Normal 9 2 2 2 6 2 2" xfId="4646" xr:uid="{00000000-0005-0000-0000-0000411E0000}"/>
    <cellStyle name="Normal 9 2 2 2 6 2 2 2" xfId="8335" xr:uid="{00000000-0005-0000-0000-0000421E0000}"/>
    <cellStyle name="Normal 9 2 2 2 6 2 3" xfId="8336" xr:uid="{00000000-0005-0000-0000-0000431E0000}"/>
    <cellStyle name="Normal 9 2 2 2 6 3" xfId="4647" xr:uid="{00000000-0005-0000-0000-0000441E0000}"/>
    <cellStyle name="Normal 9 2 2 2 6 3 2" xfId="8337" xr:uid="{00000000-0005-0000-0000-0000451E0000}"/>
    <cellStyle name="Normal 9 2 2 2 6 4" xfId="8338" xr:uid="{00000000-0005-0000-0000-0000461E0000}"/>
    <cellStyle name="Normal 9 2 2 2 7" xfId="1988" xr:uid="{00000000-0005-0000-0000-0000471E0000}"/>
    <cellStyle name="Normal 9 2 2 2 7 2" xfId="4648" xr:uid="{00000000-0005-0000-0000-0000481E0000}"/>
    <cellStyle name="Normal 9 2 2 2 7 2 2" xfId="8339" xr:uid="{00000000-0005-0000-0000-0000491E0000}"/>
    <cellStyle name="Normal 9 2 2 2 7 3" xfId="8340" xr:uid="{00000000-0005-0000-0000-00004A1E0000}"/>
    <cellStyle name="Normal 9 2 2 2 8" xfId="4649" xr:uid="{00000000-0005-0000-0000-00004B1E0000}"/>
    <cellStyle name="Normal 9 2 2 2 8 2" xfId="8341" xr:uid="{00000000-0005-0000-0000-00004C1E0000}"/>
    <cellStyle name="Normal 9 2 2 2 9" xfId="4650" xr:uid="{00000000-0005-0000-0000-00004D1E0000}"/>
    <cellStyle name="Normal 9 2 2 2 9 2" xfId="8342" xr:uid="{00000000-0005-0000-0000-00004E1E0000}"/>
    <cellStyle name="Normal 9 2 2 3" xfId="720" xr:uid="{00000000-0005-0000-0000-00004F1E0000}"/>
    <cellStyle name="Normal 9 2 2 3 2" xfId="913" xr:uid="{00000000-0005-0000-0000-0000501E0000}"/>
    <cellStyle name="Normal 9 2 2 3 2 2" xfId="1172" xr:uid="{00000000-0005-0000-0000-0000511E0000}"/>
    <cellStyle name="Normal 9 2 2 3 2 2 2" xfId="1671" xr:uid="{00000000-0005-0000-0000-0000521E0000}"/>
    <cellStyle name="Normal 9 2 2 3 2 2 2 2" xfId="2786" xr:uid="{00000000-0005-0000-0000-0000531E0000}"/>
    <cellStyle name="Normal 9 2 2 3 2 2 2 2 2" xfId="4651" xr:uid="{00000000-0005-0000-0000-0000541E0000}"/>
    <cellStyle name="Normal 9 2 2 3 2 2 2 2 2 2" xfId="8343" xr:uid="{00000000-0005-0000-0000-0000551E0000}"/>
    <cellStyle name="Normal 9 2 2 3 2 2 2 2 3" xfId="8344" xr:uid="{00000000-0005-0000-0000-0000561E0000}"/>
    <cellStyle name="Normal 9 2 2 3 2 2 2 3" xfId="4652" xr:uid="{00000000-0005-0000-0000-0000571E0000}"/>
    <cellStyle name="Normal 9 2 2 3 2 2 2 3 2" xfId="8345" xr:uid="{00000000-0005-0000-0000-0000581E0000}"/>
    <cellStyle name="Normal 9 2 2 3 2 2 2 4" xfId="8346" xr:uid="{00000000-0005-0000-0000-0000591E0000}"/>
    <cellStyle name="Normal 9 2 2 3 2 2 3" xfId="2359" xr:uid="{00000000-0005-0000-0000-00005A1E0000}"/>
    <cellStyle name="Normal 9 2 2 3 2 2 3 2" xfId="4653" xr:uid="{00000000-0005-0000-0000-00005B1E0000}"/>
    <cellStyle name="Normal 9 2 2 3 2 2 3 2 2" xfId="8347" xr:uid="{00000000-0005-0000-0000-00005C1E0000}"/>
    <cellStyle name="Normal 9 2 2 3 2 2 3 3" xfId="8348" xr:uid="{00000000-0005-0000-0000-00005D1E0000}"/>
    <cellStyle name="Normal 9 2 2 3 2 2 4" xfId="4654" xr:uid="{00000000-0005-0000-0000-00005E1E0000}"/>
    <cellStyle name="Normal 9 2 2 3 2 2 4 2" xfId="8349" xr:uid="{00000000-0005-0000-0000-00005F1E0000}"/>
    <cellStyle name="Normal 9 2 2 3 2 2 5" xfId="8350" xr:uid="{00000000-0005-0000-0000-0000601E0000}"/>
    <cellStyle name="Normal 9 2 2 3 2 3" xfId="1457" xr:uid="{00000000-0005-0000-0000-0000611E0000}"/>
    <cellStyle name="Normal 9 2 2 3 2 3 2" xfId="2572" xr:uid="{00000000-0005-0000-0000-0000621E0000}"/>
    <cellStyle name="Normal 9 2 2 3 2 3 2 2" xfId="4655" xr:uid="{00000000-0005-0000-0000-0000631E0000}"/>
    <cellStyle name="Normal 9 2 2 3 2 3 2 2 2" xfId="8351" xr:uid="{00000000-0005-0000-0000-0000641E0000}"/>
    <cellStyle name="Normal 9 2 2 3 2 3 2 3" xfId="8352" xr:uid="{00000000-0005-0000-0000-0000651E0000}"/>
    <cellStyle name="Normal 9 2 2 3 2 3 3" xfId="4656" xr:uid="{00000000-0005-0000-0000-0000661E0000}"/>
    <cellStyle name="Normal 9 2 2 3 2 3 3 2" xfId="8353" xr:uid="{00000000-0005-0000-0000-0000671E0000}"/>
    <cellStyle name="Normal 9 2 2 3 2 3 4" xfId="8354" xr:uid="{00000000-0005-0000-0000-0000681E0000}"/>
    <cellStyle name="Normal 9 2 2 3 2 4" xfId="2145" xr:uid="{00000000-0005-0000-0000-0000691E0000}"/>
    <cellStyle name="Normal 9 2 2 3 2 4 2" xfId="4657" xr:uid="{00000000-0005-0000-0000-00006A1E0000}"/>
    <cellStyle name="Normal 9 2 2 3 2 4 2 2" xfId="8355" xr:uid="{00000000-0005-0000-0000-00006B1E0000}"/>
    <cellStyle name="Normal 9 2 2 3 2 4 3" xfId="8356" xr:uid="{00000000-0005-0000-0000-00006C1E0000}"/>
    <cellStyle name="Normal 9 2 2 3 2 5" xfId="4658" xr:uid="{00000000-0005-0000-0000-00006D1E0000}"/>
    <cellStyle name="Normal 9 2 2 3 2 5 2" xfId="8357" xr:uid="{00000000-0005-0000-0000-00006E1E0000}"/>
    <cellStyle name="Normal 9 2 2 3 2 6" xfId="4659" xr:uid="{00000000-0005-0000-0000-00006F1E0000}"/>
    <cellStyle name="Normal 9 2 2 3 2 6 2" xfId="8358" xr:uid="{00000000-0005-0000-0000-0000701E0000}"/>
    <cellStyle name="Normal 9 2 2 3 2 7" xfId="8359" xr:uid="{00000000-0005-0000-0000-0000711E0000}"/>
    <cellStyle name="Normal 9 2 2 3 3" xfId="1066" xr:uid="{00000000-0005-0000-0000-0000721E0000}"/>
    <cellStyle name="Normal 9 2 2 3 3 2" xfId="1565" xr:uid="{00000000-0005-0000-0000-0000731E0000}"/>
    <cellStyle name="Normal 9 2 2 3 3 2 2" xfId="2680" xr:uid="{00000000-0005-0000-0000-0000741E0000}"/>
    <cellStyle name="Normal 9 2 2 3 3 2 2 2" xfId="4660" xr:uid="{00000000-0005-0000-0000-0000751E0000}"/>
    <cellStyle name="Normal 9 2 2 3 3 2 2 2 2" xfId="8360" xr:uid="{00000000-0005-0000-0000-0000761E0000}"/>
    <cellStyle name="Normal 9 2 2 3 3 2 2 3" xfId="8361" xr:uid="{00000000-0005-0000-0000-0000771E0000}"/>
    <cellStyle name="Normal 9 2 2 3 3 2 3" xfId="4661" xr:uid="{00000000-0005-0000-0000-0000781E0000}"/>
    <cellStyle name="Normal 9 2 2 3 3 2 3 2" xfId="8362" xr:uid="{00000000-0005-0000-0000-0000791E0000}"/>
    <cellStyle name="Normal 9 2 2 3 3 2 4" xfId="8363" xr:uid="{00000000-0005-0000-0000-00007A1E0000}"/>
    <cellStyle name="Normal 9 2 2 3 3 3" xfId="2253" xr:uid="{00000000-0005-0000-0000-00007B1E0000}"/>
    <cellStyle name="Normal 9 2 2 3 3 3 2" xfId="4662" xr:uid="{00000000-0005-0000-0000-00007C1E0000}"/>
    <cellStyle name="Normal 9 2 2 3 3 3 2 2" xfId="8364" xr:uid="{00000000-0005-0000-0000-00007D1E0000}"/>
    <cellStyle name="Normal 9 2 2 3 3 3 3" xfId="8365" xr:uid="{00000000-0005-0000-0000-00007E1E0000}"/>
    <cellStyle name="Normal 9 2 2 3 3 4" xfId="4663" xr:uid="{00000000-0005-0000-0000-00007F1E0000}"/>
    <cellStyle name="Normal 9 2 2 3 3 4 2" xfId="8366" xr:uid="{00000000-0005-0000-0000-0000801E0000}"/>
    <cellStyle name="Normal 9 2 2 3 3 5" xfId="8367" xr:uid="{00000000-0005-0000-0000-0000811E0000}"/>
    <cellStyle name="Normal 9 2 2 3 4" xfId="1351" xr:uid="{00000000-0005-0000-0000-0000821E0000}"/>
    <cellStyle name="Normal 9 2 2 3 4 2" xfId="2466" xr:uid="{00000000-0005-0000-0000-0000831E0000}"/>
    <cellStyle name="Normal 9 2 2 3 4 2 2" xfId="4664" xr:uid="{00000000-0005-0000-0000-0000841E0000}"/>
    <cellStyle name="Normal 9 2 2 3 4 2 2 2" xfId="8368" xr:uid="{00000000-0005-0000-0000-0000851E0000}"/>
    <cellStyle name="Normal 9 2 2 3 4 2 3" xfId="8369" xr:uid="{00000000-0005-0000-0000-0000861E0000}"/>
    <cellStyle name="Normal 9 2 2 3 4 3" xfId="4665" xr:uid="{00000000-0005-0000-0000-0000871E0000}"/>
    <cellStyle name="Normal 9 2 2 3 4 3 2" xfId="8370" xr:uid="{00000000-0005-0000-0000-0000881E0000}"/>
    <cellStyle name="Normal 9 2 2 3 4 4" xfId="8371" xr:uid="{00000000-0005-0000-0000-0000891E0000}"/>
    <cellStyle name="Normal 9 2 2 3 5" xfId="1838" xr:uid="{00000000-0005-0000-0000-00008A1E0000}"/>
    <cellStyle name="Normal 9 2 2 3 5 2" xfId="2864" xr:uid="{00000000-0005-0000-0000-00008B1E0000}"/>
    <cellStyle name="Normal 9 2 2 3 5 2 2" xfId="4666" xr:uid="{00000000-0005-0000-0000-00008C1E0000}"/>
    <cellStyle name="Normal 9 2 2 3 5 2 2 2" xfId="8372" xr:uid="{00000000-0005-0000-0000-00008D1E0000}"/>
    <cellStyle name="Normal 9 2 2 3 5 2 3" xfId="8373" xr:uid="{00000000-0005-0000-0000-00008E1E0000}"/>
    <cellStyle name="Normal 9 2 2 3 5 3" xfId="4667" xr:uid="{00000000-0005-0000-0000-00008F1E0000}"/>
    <cellStyle name="Normal 9 2 2 3 5 3 2" xfId="8374" xr:uid="{00000000-0005-0000-0000-0000901E0000}"/>
    <cellStyle name="Normal 9 2 2 3 5 4" xfId="8375" xr:uid="{00000000-0005-0000-0000-0000911E0000}"/>
    <cellStyle name="Normal 9 2 2 3 6" xfId="2039" xr:uid="{00000000-0005-0000-0000-0000921E0000}"/>
    <cellStyle name="Normal 9 2 2 3 6 2" xfId="4668" xr:uid="{00000000-0005-0000-0000-0000931E0000}"/>
    <cellStyle name="Normal 9 2 2 3 6 2 2" xfId="8376" xr:uid="{00000000-0005-0000-0000-0000941E0000}"/>
    <cellStyle name="Normal 9 2 2 3 6 3" xfId="8377" xr:uid="{00000000-0005-0000-0000-0000951E0000}"/>
    <cellStyle name="Normal 9 2 2 3 7" xfId="4669" xr:uid="{00000000-0005-0000-0000-0000961E0000}"/>
    <cellStyle name="Normal 9 2 2 3 7 2" xfId="8378" xr:uid="{00000000-0005-0000-0000-0000971E0000}"/>
    <cellStyle name="Normal 9 2 2 3 8" xfId="4670" xr:uid="{00000000-0005-0000-0000-0000981E0000}"/>
    <cellStyle name="Normal 9 2 2 3 8 2" xfId="8379" xr:uid="{00000000-0005-0000-0000-0000991E0000}"/>
    <cellStyle name="Normal 9 2 2 3 9" xfId="8380" xr:uid="{00000000-0005-0000-0000-00009A1E0000}"/>
    <cellStyle name="Normal 9 2 2 4" xfId="721" xr:uid="{00000000-0005-0000-0000-00009B1E0000}"/>
    <cellStyle name="Normal 9 2 2 4 2" xfId="914" xr:uid="{00000000-0005-0000-0000-00009C1E0000}"/>
    <cellStyle name="Normal 9 2 2 4 2 2" xfId="1173" xr:uid="{00000000-0005-0000-0000-00009D1E0000}"/>
    <cellStyle name="Normal 9 2 2 4 2 2 2" xfId="1672" xr:uid="{00000000-0005-0000-0000-00009E1E0000}"/>
    <cellStyle name="Normal 9 2 2 4 2 2 2 2" xfId="2787" xr:uid="{00000000-0005-0000-0000-00009F1E0000}"/>
    <cellStyle name="Normal 9 2 2 4 2 2 2 2 2" xfId="4671" xr:uid="{00000000-0005-0000-0000-0000A01E0000}"/>
    <cellStyle name="Normal 9 2 2 4 2 2 2 2 2 2" xfId="8381" xr:uid="{00000000-0005-0000-0000-0000A11E0000}"/>
    <cellStyle name="Normal 9 2 2 4 2 2 2 2 3" xfId="8382" xr:uid="{00000000-0005-0000-0000-0000A21E0000}"/>
    <cellStyle name="Normal 9 2 2 4 2 2 2 3" xfId="4672" xr:uid="{00000000-0005-0000-0000-0000A31E0000}"/>
    <cellStyle name="Normal 9 2 2 4 2 2 2 3 2" xfId="8383" xr:uid="{00000000-0005-0000-0000-0000A41E0000}"/>
    <cellStyle name="Normal 9 2 2 4 2 2 2 4" xfId="8384" xr:uid="{00000000-0005-0000-0000-0000A51E0000}"/>
    <cellStyle name="Normal 9 2 2 4 2 2 3" xfId="2360" xr:uid="{00000000-0005-0000-0000-0000A61E0000}"/>
    <cellStyle name="Normal 9 2 2 4 2 2 3 2" xfId="4673" xr:uid="{00000000-0005-0000-0000-0000A71E0000}"/>
    <cellStyle name="Normal 9 2 2 4 2 2 3 2 2" xfId="8385" xr:uid="{00000000-0005-0000-0000-0000A81E0000}"/>
    <cellStyle name="Normal 9 2 2 4 2 2 3 3" xfId="8386" xr:uid="{00000000-0005-0000-0000-0000A91E0000}"/>
    <cellStyle name="Normal 9 2 2 4 2 2 4" xfId="4674" xr:uid="{00000000-0005-0000-0000-0000AA1E0000}"/>
    <cellStyle name="Normal 9 2 2 4 2 2 4 2" xfId="8387" xr:uid="{00000000-0005-0000-0000-0000AB1E0000}"/>
    <cellStyle name="Normal 9 2 2 4 2 2 5" xfId="8388" xr:uid="{00000000-0005-0000-0000-0000AC1E0000}"/>
    <cellStyle name="Normal 9 2 2 4 2 3" xfId="1458" xr:uid="{00000000-0005-0000-0000-0000AD1E0000}"/>
    <cellStyle name="Normal 9 2 2 4 2 3 2" xfId="2573" xr:uid="{00000000-0005-0000-0000-0000AE1E0000}"/>
    <cellStyle name="Normal 9 2 2 4 2 3 2 2" xfId="4675" xr:uid="{00000000-0005-0000-0000-0000AF1E0000}"/>
    <cellStyle name="Normal 9 2 2 4 2 3 2 2 2" xfId="8389" xr:uid="{00000000-0005-0000-0000-0000B01E0000}"/>
    <cellStyle name="Normal 9 2 2 4 2 3 2 3" xfId="8390" xr:uid="{00000000-0005-0000-0000-0000B11E0000}"/>
    <cellStyle name="Normal 9 2 2 4 2 3 3" xfId="4676" xr:uid="{00000000-0005-0000-0000-0000B21E0000}"/>
    <cellStyle name="Normal 9 2 2 4 2 3 3 2" xfId="8391" xr:uid="{00000000-0005-0000-0000-0000B31E0000}"/>
    <cellStyle name="Normal 9 2 2 4 2 3 4" xfId="8392" xr:uid="{00000000-0005-0000-0000-0000B41E0000}"/>
    <cellStyle name="Normal 9 2 2 4 2 4" xfId="2146" xr:uid="{00000000-0005-0000-0000-0000B51E0000}"/>
    <cellStyle name="Normal 9 2 2 4 2 4 2" xfId="4677" xr:uid="{00000000-0005-0000-0000-0000B61E0000}"/>
    <cellStyle name="Normal 9 2 2 4 2 4 2 2" xfId="8393" xr:uid="{00000000-0005-0000-0000-0000B71E0000}"/>
    <cellStyle name="Normal 9 2 2 4 2 4 3" xfId="8394" xr:uid="{00000000-0005-0000-0000-0000B81E0000}"/>
    <cellStyle name="Normal 9 2 2 4 2 5" xfId="4678" xr:uid="{00000000-0005-0000-0000-0000B91E0000}"/>
    <cellStyle name="Normal 9 2 2 4 2 5 2" xfId="8395" xr:uid="{00000000-0005-0000-0000-0000BA1E0000}"/>
    <cellStyle name="Normal 9 2 2 4 2 6" xfId="4679" xr:uid="{00000000-0005-0000-0000-0000BB1E0000}"/>
    <cellStyle name="Normal 9 2 2 4 2 6 2" xfId="8396" xr:uid="{00000000-0005-0000-0000-0000BC1E0000}"/>
    <cellStyle name="Normal 9 2 2 4 2 7" xfId="8397" xr:uid="{00000000-0005-0000-0000-0000BD1E0000}"/>
    <cellStyle name="Normal 9 2 2 4 3" xfId="1067" xr:uid="{00000000-0005-0000-0000-0000BE1E0000}"/>
    <cellStyle name="Normal 9 2 2 4 3 2" xfId="1566" xr:uid="{00000000-0005-0000-0000-0000BF1E0000}"/>
    <cellStyle name="Normal 9 2 2 4 3 2 2" xfId="2681" xr:uid="{00000000-0005-0000-0000-0000C01E0000}"/>
    <cellStyle name="Normal 9 2 2 4 3 2 2 2" xfId="4680" xr:uid="{00000000-0005-0000-0000-0000C11E0000}"/>
    <cellStyle name="Normal 9 2 2 4 3 2 2 2 2" xfId="8398" xr:uid="{00000000-0005-0000-0000-0000C21E0000}"/>
    <cellStyle name="Normal 9 2 2 4 3 2 2 3" xfId="8399" xr:uid="{00000000-0005-0000-0000-0000C31E0000}"/>
    <cellStyle name="Normal 9 2 2 4 3 2 3" xfId="4681" xr:uid="{00000000-0005-0000-0000-0000C41E0000}"/>
    <cellStyle name="Normal 9 2 2 4 3 2 3 2" xfId="8400" xr:uid="{00000000-0005-0000-0000-0000C51E0000}"/>
    <cellStyle name="Normal 9 2 2 4 3 2 4" xfId="8401" xr:uid="{00000000-0005-0000-0000-0000C61E0000}"/>
    <cellStyle name="Normal 9 2 2 4 3 3" xfId="2254" xr:uid="{00000000-0005-0000-0000-0000C71E0000}"/>
    <cellStyle name="Normal 9 2 2 4 3 3 2" xfId="4682" xr:uid="{00000000-0005-0000-0000-0000C81E0000}"/>
    <cellStyle name="Normal 9 2 2 4 3 3 2 2" xfId="8402" xr:uid="{00000000-0005-0000-0000-0000C91E0000}"/>
    <cellStyle name="Normal 9 2 2 4 3 3 3" xfId="8403" xr:uid="{00000000-0005-0000-0000-0000CA1E0000}"/>
    <cellStyle name="Normal 9 2 2 4 3 4" xfId="4683" xr:uid="{00000000-0005-0000-0000-0000CB1E0000}"/>
    <cellStyle name="Normal 9 2 2 4 3 4 2" xfId="8404" xr:uid="{00000000-0005-0000-0000-0000CC1E0000}"/>
    <cellStyle name="Normal 9 2 2 4 3 5" xfId="8405" xr:uid="{00000000-0005-0000-0000-0000CD1E0000}"/>
    <cellStyle name="Normal 9 2 2 4 4" xfId="1352" xr:uid="{00000000-0005-0000-0000-0000CE1E0000}"/>
    <cellStyle name="Normal 9 2 2 4 4 2" xfId="2467" xr:uid="{00000000-0005-0000-0000-0000CF1E0000}"/>
    <cellStyle name="Normal 9 2 2 4 4 2 2" xfId="4684" xr:uid="{00000000-0005-0000-0000-0000D01E0000}"/>
    <cellStyle name="Normal 9 2 2 4 4 2 2 2" xfId="8406" xr:uid="{00000000-0005-0000-0000-0000D11E0000}"/>
    <cellStyle name="Normal 9 2 2 4 4 2 3" xfId="8407" xr:uid="{00000000-0005-0000-0000-0000D21E0000}"/>
    <cellStyle name="Normal 9 2 2 4 4 3" xfId="4685" xr:uid="{00000000-0005-0000-0000-0000D31E0000}"/>
    <cellStyle name="Normal 9 2 2 4 4 3 2" xfId="8408" xr:uid="{00000000-0005-0000-0000-0000D41E0000}"/>
    <cellStyle name="Normal 9 2 2 4 4 4" xfId="8409" xr:uid="{00000000-0005-0000-0000-0000D51E0000}"/>
    <cellStyle name="Normal 9 2 2 4 5" xfId="1880" xr:uid="{00000000-0005-0000-0000-0000D61E0000}"/>
    <cellStyle name="Normal 9 2 2 4 5 2" xfId="2902" xr:uid="{00000000-0005-0000-0000-0000D71E0000}"/>
    <cellStyle name="Normal 9 2 2 4 5 2 2" xfId="4686" xr:uid="{00000000-0005-0000-0000-0000D81E0000}"/>
    <cellStyle name="Normal 9 2 2 4 5 2 2 2" xfId="8410" xr:uid="{00000000-0005-0000-0000-0000D91E0000}"/>
    <cellStyle name="Normal 9 2 2 4 5 2 3" xfId="8411" xr:uid="{00000000-0005-0000-0000-0000DA1E0000}"/>
    <cellStyle name="Normal 9 2 2 4 5 3" xfId="4687" xr:uid="{00000000-0005-0000-0000-0000DB1E0000}"/>
    <cellStyle name="Normal 9 2 2 4 5 3 2" xfId="8412" xr:uid="{00000000-0005-0000-0000-0000DC1E0000}"/>
    <cellStyle name="Normal 9 2 2 4 5 4" xfId="8413" xr:uid="{00000000-0005-0000-0000-0000DD1E0000}"/>
    <cellStyle name="Normal 9 2 2 4 6" xfId="2040" xr:uid="{00000000-0005-0000-0000-0000DE1E0000}"/>
    <cellStyle name="Normal 9 2 2 4 6 2" xfId="4688" xr:uid="{00000000-0005-0000-0000-0000DF1E0000}"/>
    <cellStyle name="Normal 9 2 2 4 6 2 2" xfId="8414" xr:uid="{00000000-0005-0000-0000-0000E01E0000}"/>
    <cellStyle name="Normal 9 2 2 4 6 3" xfId="8415" xr:uid="{00000000-0005-0000-0000-0000E11E0000}"/>
    <cellStyle name="Normal 9 2 2 4 7" xfId="4689" xr:uid="{00000000-0005-0000-0000-0000E21E0000}"/>
    <cellStyle name="Normal 9 2 2 4 7 2" xfId="8416" xr:uid="{00000000-0005-0000-0000-0000E31E0000}"/>
    <cellStyle name="Normal 9 2 2 4 8" xfId="4690" xr:uid="{00000000-0005-0000-0000-0000E41E0000}"/>
    <cellStyle name="Normal 9 2 2 4 8 2" xfId="8417" xr:uid="{00000000-0005-0000-0000-0000E51E0000}"/>
    <cellStyle name="Normal 9 2 2 4 9" xfId="8418" xr:uid="{00000000-0005-0000-0000-0000E61E0000}"/>
    <cellStyle name="Normal 9 2 2 5" xfId="841" xr:uid="{00000000-0005-0000-0000-0000E71E0000}"/>
    <cellStyle name="Normal 9 2 2 5 2" xfId="1100" xr:uid="{00000000-0005-0000-0000-0000E81E0000}"/>
    <cellStyle name="Normal 9 2 2 5 2 2" xfId="1599" xr:uid="{00000000-0005-0000-0000-0000E91E0000}"/>
    <cellStyle name="Normal 9 2 2 5 2 2 2" xfId="2714" xr:uid="{00000000-0005-0000-0000-0000EA1E0000}"/>
    <cellStyle name="Normal 9 2 2 5 2 2 2 2" xfId="4691" xr:uid="{00000000-0005-0000-0000-0000EB1E0000}"/>
    <cellStyle name="Normal 9 2 2 5 2 2 2 2 2" xfId="8419" xr:uid="{00000000-0005-0000-0000-0000EC1E0000}"/>
    <cellStyle name="Normal 9 2 2 5 2 2 2 3" xfId="8420" xr:uid="{00000000-0005-0000-0000-0000ED1E0000}"/>
    <cellStyle name="Normal 9 2 2 5 2 2 3" xfId="4692" xr:uid="{00000000-0005-0000-0000-0000EE1E0000}"/>
    <cellStyle name="Normal 9 2 2 5 2 2 3 2" xfId="8421" xr:uid="{00000000-0005-0000-0000-0000EF1E0000}"/>
    <cellStyle name="Normal 9 2 2 5 2 2 4" xfId="8422" xr:uid="{00000000-0005-0000-0000-0000F01E0000}"/>
    <cellStyle name="Normal 9 2 2 5 2 3" xfId="2287" xr:uid="{00000000-0005-0000-0000-0000F11E0000}"/>
    <cellStyle name="Normal 9 2 2 5 2 3 2" xfId="4693" xr:uid="{00000000-0005-0000-0000-0000F21E0000}"/>
    <cellStyle name="Normal 9 2 2 5 2 3 2 2" xfId="8423" xr:uid="{00000000-0005-0000-0000-0000F31E0000}"/>
    <cellStyle name="Normal 9 2 2 5 2 3 3" xfId="8424" xr:uid="{00000000-0005-0000-0000-0000F41E0000}"/>
    <cellStyle name="Normal 9 2 2 5 2 4" xfId="4694" xr:uid="{00000000-0005-0000-0000-0000F51E0000}"/>
    <cellStyle name="Normal 9 2 2 5 2 4 2" xfId="8425" xr:uid="{00000000-0005-0000-0000-0000F61E0000}"/>
    <cellStyle name="Normal 9 2 2 5 2 5" xfId="8426" xr:uid="{00000000-0005-0000-0000-0000F71E0000}"/>
    <cellStyle name="Normal 9 2 2 5 3" xfId="1385" xr:uid="{00000000-0005-0000-0000-0000F81E0000}"/>
    <cellStyle name="Normal 9 2 2 5 3 2" xfId="2500" xr:uid="{00000000-0005-0000-0000-0000F91E0000}"/>
    <cellStyle name="Normal 9 2 2 5 3 2 2" xfId="4695" xr:uid="{00000000-0005-0000-0000-0000FA1E0000}"/>
    <cellStyle name="Normal 9 2 2 5 3 2 2 2" xfId="8427" xr:uid="{00000000-0005-0000-0000-0000FB1E0000}"/>
    <cellStyle name="Normal 9 2 2 5 3 2 3" xfId="8428" xr:uid="{00000000-0005-0000-0000-0000FC1E0000}"/>
    <cellStyle name="Normal 9 2 2 5 3 3" xfId="4696" xr:uid="{00000000-0005-0000-0000-0000FD1E0000}"/>
    <cellStyle name="Normal 9 2 2 5 3 3 2" xfId="8429" xr:uid="{00000000-0005-0000-0000-0000FE1E0000}"/>
    <cellStyle name="Normal 9 2 2 5 3 4" xfId="8430" xr:uid="{00000000-0005-0000-0000-0000FF1E0000}"/>
    <cellStyle name="Normal 9 2 2 5 4" xfId="2073" xr:uid="{00000000-0005-0000-0000-0000001F0000}"/>
    <cellStyle name="Normal 9 2 2 5 4 2" xfId="4697" xr:uid="{00000000-0005-0000-0000-0000011F0000}"/>
    <cellStyle name="Normal 9 2 2 5 4 2 2" xfId="8431" xr:uid="{00000000-0005-0000-0000-0000021F0000}"/>
    <cellStyle name="Normal 9 2 2 5 4 3" xfId="8432" xr:uid="{00000000-0005-0000-0000-0000031F0000}"/>
    <cellStyle name="Normal 9 2 2 5 5" xfId="4698" xr:uid="{00000000-0005-0000-0000-0000041F0000}"/>
    <cellStyle name="Normal 9 2 2 5 5 2" xfId="8433" xr:uid="{00000000-0005-0000-0000-0000051F0000}"/>
    <cellStyle name="Normal 9 2 2 5 6" xfId="4699" xr:uid="{00000000-0005-0000-0000-0000061F0000}"/>
    <cellStyle name="Normal 9 2 2 5 6 2" xfId="8434" xr:uid="{00000000-0005-0000-0000-0000071F0000}"/>
    <cellStyle name="Normal 9 2 2 5 7" xfId="8435" xr:uid="{00000000-0005-0000-0000-0000081F0000}"/>
    <cellStyle name="Normal 9 2 2 6" xfId="994" xr:uid="{00000000-0005-0000-0000-0000091F0000}"/>
    <cellStyle name="Normal 9 2 2 6 2" xfId="1493" xr:uid="{00000000-0005-0000-0000-00000A1F0000}"/>
    <cellStyle name="Normal 9 2 2 6 2 2" xfId="2608" xr:uid="{00000000-0005-0000-0000-00000B1F0000}"/>
    <cellStyle name="Normal 9 2 2 6 2 2 2" xfId="4700" xr:uid="{00000000-0005-0000-0000-00000C1F0000}"/>
    <cellStyle name="Normal 9 2 2 6 2 2 2 2" xfId="8436" xr:uid="{00000000-0005-0000-0000-00000D1F0000}"/>
    <cellStyle name="Normal 9 2 2 6 2 2 3" xfId="8437" xr:uid="{00000000-0005-0000-0000-00000E1F0000}"/>
    <cellStyle name="Normal 9 2 2 6 2 3" xfId="4701" xr:uid="{00000000-0005-0000-0000-00000F1F0000}"/>
    <cellStyle name="Normal 9 2 2 6 2 3 2" xfId="8438" xr:uid="{00000000-0005-0000-0000-0000101F0000}"/>
    <cellStyle name="Normal 9 2 2 6 2 4" xfId="8439" xr:uid="{00000000-0005-0000-0000-0000111F0000}"/>
    <cellStyle name="Normal 9 2 2 6 3" xfId="2181" xr:uid="{00000000-0005-0000-0000-0000121F0000}"/>
    <cellStyle name="Normal 9 2 2 6 3 2" xfId="4702" xr:uid="{00000000-0005-0000-0000-0000131F0000}"/>
    <cellStyle name="Normal 9 2 2 6 3 2 2" xfId="8440" xr:uid="{00000000-0005-0000-0000-0000141F0000}"/>
    <cellStyle name="Normal 9 2 2 6 3 3" xfId="8441" xr:uid="{00000000-0005-0000-0000-0000151F0000}"/>
    <cellStyle name="Normal 9 2 2 6 4" xfId="4703" xr:uid="{00000000-0005-0000-0000-0000161F0000}"/>
    <cellStyle name="Normal 9 2 2 6 4 2" xfId="8442" xr:uid="{00000000-0005-0000-0000-0000171F0000}"/>
    <cellStyle name="Normal 9 2 2 6 5" xfId="8443" xr:uid="{00000000-0005-0000-0000-0000181F0000}"/>
    <cellStyle name="Normal 9 2 2 7" xfId="1279" xr:uid="{00000000-0005-0000-0000-0000191F0000}"/>
    <cellStyle name="Normal 9 2 2 7 2" xfId="2394" xr:uid="{00000000-0005-0000-0000-00001A1F0000}"/>
    <cellStyle name="Normal 9 2 2 7 2 2" xfId="4704" xr:uid="{00000000-0005-0000-0000-00001B1F0000}"/>
    <cellStyle name="Normal 9 2 2 7 2 2 2" xfId="8444" xr:uid="{00000000-0005-0000-0000-00001C1F0000}"/>
    <cellStyle name="Normal 9 2 2 7 2 3" xfId="8445" xr:uid="{00000000-0005-0000-0000-00001D1F0000}"/>
    <cellStyle name="Normal 9 2 2 7 3" xfId="4705" xr:uid="{00000000-0005-0000-0000-00001E1F0000}"/>
    <cellStyle name="Normal 9 2 2 7 3 2" xfId="8446" xr:uid="{00000000-0005-0000-0000-00001F1F0000}"/>
    <cellStyle name="Normal 9 2 2 7 4" xfId="8447" xr:uid="{00000000-0005-0000-0000-0000201F0000}"/>
    <cellStyle name="Normal 9 2 2 8" xfId="1797" xr:uid="{00000000-0005-0000-0000-0000211F0000}"/>
    <cellStyle name="Normal 9 2 2 8 2" xfId="2824" xr:uid="{00000000-0005-0000-0000-0000221F0000}"/>
    <cellStyle name="Normal 9 2 2 8 2 2" xfId="4706" xr:uid="{00000000-0005-0000-0000-0000231F0000}"/>
    <cellStyle name="Normal 9 2 2 8 2 2 2" xfId="8448" xr:uid="{00000000-0005-0000-0000-0000241F0000}"/>
    <cellStyle name="Normal 9 2 2 8 2 3" xfId="8449" xr:uid="{00000000-0005-0000-0000-0000251F0000}"/>
    <cellStyle name="Normal 9 2 2 8 3" xfId="4707" xr:uid="{00000000-0005-0000-0000-0000261F0000}"/>
    <cellStyle name="Normal 9 2 2 8 3 2" xfId="8450" xr:uid="{00000000-0005-0000-0000-0000271F0000}"/>
    <cellStyle name="Normal 9 2 2 8 4" xfId="8451" xr:uid="{00000000-0005-0000-0000-0000281F0000}"/>
    <cellStyle name="Normal 9 2 2 9" xfId="1967" xr:uid="{00000000-0005-0000-0000-0000291F0000}"/>
    <cellStyle name="Normal 9 2 2 9 2" xfId="4708" xr:uid="{00000000-0005-0000-0000-00002A1F0000}"/>
    <cellStyle name="Normal 9 2 2 9 2 2" xfId="8452" xr:uid="{00000000-0005-0000-0000-00002B1F0000}"/>
    <cellStyle name="Normal 9 2 2 9 3" xfId="8453" xr:uid="{00000000-0005-0000-0000-00002C1F0000}"/>
    <cellStyle name="Normal 9 2 3" xfId="551" xr:uid="{00000000-0005-0000-0000-00002D1F0000}"/>
    <cellStyle name="Normal 9 2 3 10" xfId="8454" xr:uid="{00000000-0005-0000-0000-00002E1F0000}"/>
    <cellStyle name="Normal 9 2 3 2" xfId="722" xr:uid="{00000000-0005-0000-0000-00002F1F0000}"/>
    <cellStyle name="Normal 9 2 3 2 2" xfId="915" xr:uid="{00000000-0005-0000-0000-0000301F0000}"/>
    <cellStyle name="Normal 9 2 3 2 2 2" xfId="1174" xr:uid="{00000000-0005-0000-0000-0000311F0000}"/>
    <cellStyle name="Normal 9 2 3 2 2 2 2" xfId="1673" xr:uid="{00000000-0005-0000-0000-0000321F0000}"/>
    <cellStyle name="Normal 9 2 3 2 2 2 2 2" xfId="2788" xr:uid="{00000000-0005-0000-0000-0000331F0000}"/>
    <cellStyle name="Normal 9 2 3 2 2 2 2 2 2" xfId="4709" xr:uid="{00000000-0005-0000-0000-0000341F0000}"/>
    <cellStyle name="Normal 9 2 3 2 2 2 2 2 2 2" xfId="8455" xr:uid="{00000000-0005-0000-0000-0000351F0000}"/>
    <cellStyle name="Normal 9 2 3 2 2 2 2 2 3" xfId="8456" xr:uid="{00000000-0005-0000-0000-0000361F0000}"/>
    <cellStyle name="Normal 9 2 3 2 2 2 2 3" xfId="4710" xr:uid="{00000000-0005-0000-0000-0000371F0000}"/>
    <cellStyle name="Normal 9 2 3 2 2 2 2 3 2" xfId="8457" xr:uid="{00000000-0005-0000-0000-0000381F0000}"/>
    <cellStyle name="Normal 9 2 3 2 2 2 2 4" xfId="8458" xr:uid="{00000000-0005-0000-0000-0000391F0000}"/>
    <cellStyle name="Normal 9 2 3 2 2 2 3" xfId="2361" xr:uid="{00000000-0005-0000-0000-00003A1F0000}"/>
    <cellStyle name="Normal 9 2 3 2 2 2 3 2" xfId="4711" xr:uid="{00000000-0005-0000-0000-00003B1F0000}"/>
    <cellStyle name="Normal 9 2 3 2 2 2 3 2 2" xfId="8459" xr:uid="{00000000-0005-0000-0000-00003C1F0000}"/>
    <cellStyle name="Normal 9 2 3 2 2 2 3 3" xfId="8460" xr:uid="{00000000-0005-0000-0000-00003D1F0000}"/>
    <cellStyle name="Normal 9 2 3 2 2 2 4" xfId="4712" xr:uid="{00000000-0005-0000-0000-00003E1F0000}"/>
    <cellStyle name="Normal 9 2 3 2 2 2 4 2" xfId="8461" xr:uid="{00000000-0005-0000-0000-00003F1F0000}"/>
    <cellStyle name="Normal 9 2 3 2 2 2 5" xfId="8462" xr:uid="{00000000-0005-0000-0000-0000401F0000}"/>
    <cellStyle name="Normal 9 2 3 2 2 3" xfId="1459" xr:uid="{00000000-0005-0000-0000-0000411F0000}"/>
    <cellStyle name="Normal 9 2 3 2 2 3 2" xfId="2574" xr:uid="{00000000-0005-0000-0000-0000421F0000}"/>
    <cellStyle name="Normal 9 2 3 2 2 3 2 2" xfId="4713" xr:uid="{00000000-0005-0000-0000-0000431F0000}"/>
    <cellStyle name="Normal 9 2 3 2 2 3 2 2 2" xfId="8463" xr:uid="{00000000-0005-0000-0000-0000441F0000}"/>
    <cellStyle name="Normal 9 2 3 2 2 3 2 3" xfId="8464" xr:uid="{00000000-0005-0000-0000-0000451F0000}"/>
    <cellStyle name="Normal 9 2 3 2 2 3 3" xfId="4714" xr:uid="{00000000-0005-0000-0000-0000461F0000}"/>
    <cellStyle name="Normal 9 2 3 2 2 3 3 2" xfId="8465" xr:uid="{00000000-0005-0000-0000-0000471F0000}"/>
    <cellStyle name="Normal 9 2 3 2 2 3 4" xfId="8466" xr:uid="{00000000-0005-0000-0000-0000481F0000}"/>
    <cellStyle name="Normal 9 2 3 2 2 4" xfId="2147" xr:uid="{00000000-0005-0000-0000-0000491F0000}"/>
    <cellStyle name="Normal 9 2 3 2 2 4 2" xfId="4715" xr:uid="{00000000-0005-0000-0000-00004A1F0000}"/>
    <cellStyle name="Normal 9 2 3 2 2 4 2 2" xfId="8467" xr:uid="{00000000-0005-0000-0000-00004B1F0000}"/>
    <cellStyle name="Normal 9 2 3 2 2 4 3" xfId="8468" xr:uid="{00000000-0005-0000-0000-00004C1F0000}"/>
    <cellStyle name="Normal 9 2 3 2 2 5" xfId="4716" xr:uid="{00000000-0005-0000-0000-00004D1F0000}"/>
    <cellStyle name="Normal 9 2 3 2 2 5 2" xfId="8469" xr:uid="{00000000-0005-0000-0000-00004E1F0000}"/>
    <cellStyle name="Normal 9 2 3 2 2 6" xfId="4717" xr:uid="{00000000-0005-0000-0000-00004F1F0000}"/>
    <cellStyle name="Normal 9 2 3 2 2 6 2" xfId="8470" xr:uid="{00000000-0005-0000-0000-0000501F0000}"/>
    <cellStyle name="Normal 9 2 3 2 2 7" xfId="8471" xr:uid="{00000000-0005-0000-0000-0000511F0000}"/>
    <cellStyle name="Normal 9 2 3 2 3" xfId="1068" xr:uid="{00000000-0005-0000-0000-0000521F0000}"/>
    <cellStyle name="Normal 9 2 3 2 3 2" xfId="1567" xr:uid="{00000000-0005-0000-0000-0000531F0000}"/>
    <cellStyle name="Normal 9 2 3 2 3 2 2" xfId="2682" xr:uid="{00000000-0005-0000-0000-0000541F0000}"/>
    <cellStyle name="Normal 9 2 3 2 3 2 2 2" xfId="4718" xr:uid="{00000000-0005-0000-0000-0000551F0000}"/>
    <cellStyle name="Normal 9 2 3 2 3 2 2 2 2" xfId="8472" xr:uid="{00000000-0005-0000-0000-0000561F0000}"/>
    <cellStyle name="Normal 9 2 3 2 3 2 2 3" xfId="8473" xr:uid="{00000000-0005-0000-0000-0000571F0000}"/>
    <cellStyle name="Normal 9 2 3 2 3 2 3" xfId="4719" xr:uid="{00000000-0005-0000-0000-0000581F0000}"/>
    <cellStyle name="Normal 9 2 3 2 3 2 3 2" xfId="8474" xr:uid="{00000000-0005-0000-0000-0000591F0000}"/>
    <cellStyle name="Normal 9 2 3 2 3 2 4" xfId="8475" xr:uid="{00000000-0005-0000-0000-00005A1F0000}"/>
    <cellStyle name="Normal 9 2 3 2 3 3" xfId="2255" xr:uid="{00000000-0005-0000-0000-00005B1F0000}"/>
    <cellStyle name="Normal 9 2 3 2 3 3 2" xfId="4720" xr:uid="{00000000-0005-0000-0000-00005C1F0000}"/>
    <cellStyle name="Normal 9 2 3 2 3 3 2 2" xfId="8476" xr:uid="{00000000-0005-0000-0000-00005D1F0000}"/>
    <cellStyle name="Normal 9 2 3 2 3 3 3" xfId="8477" xr:uid="{00000000-0005-0000-0000-00005E1F0000}"/>
    <cellStyle name="Normal 9 2 3 2 3 4" xfId="4721" xr:uid="{00000000-0005-0000-0000-00005F1F0000}"/>
    <cellStyle name="Normal 9 2 3 2 3 4 2" xfId="8478" xr:uid="{00000000-0005-0000-0000-0000601F0000}"/>
    <cellStyle name="Normal 9 2 3 2 3 5" xfId="8479" xr:uid="{00000000-0005-0000-0000-0000611F0000}"/>
    <cellStyle name="Normal 9 2 3 2 4" xfId="1353" xr:uid="{00000000-0005-0000-0000-0000621F0000}"/>
    <cellStyle name="Normal 9 2 3 2 4 2" xfId="2468" xr:uid="{00000000-0005-0000-0000-0000631F0000}"/>
    <cellStyle name="Normal 9 2 3 2 4 2 2" xfId="4722" xr:uid="{00000000-0005-0000-0000-0000641F0000}"/>
    <cellStyle name="Normal 9 2 3 2 4 2 2 2" xfId="8480" xr:uid="{00000000-0005-0000-0000-0000651F0000}"/>
    <cellStyle name="Normal 9 2 3 2 4 2 3" xfId="8481" xr:uid="{00000000-0005-0000-0000-0000661F0000}"/>
    <cellStyle name="Normal 9 2 3 2 4 3" xfId="4723" xr:uid="{00000000-0005-0000-0000-0000671F0000}"/>
    <cellStyle name="Normal 9 2 3 2 4 3 2" xfId="8482" xr:uid="{00000000-0005-0000-0000-0000681F0000}"/>
    <cellStyle name="Normal 9 2 3 2 4 4" xfId="8483" xr:uid="{00000000-0005-0000-0000-0000691F0000}"/>
    <cellStyle name="Normal 9 2 3 2 5" xfId="1846" xr:uid="{00000000-0005-0000-0000-00006A1F0000}"/>
    <cellStyle name="Normal 9 2 3 2 5 2" xfId="2872" xr:uid="{00000000-0005-0000-0000-00006B1F0000}"/>
    <cellStyle name="Normal 9 2 3 2 5 2 2" xfId="4724" xr:uid="{00000000-0005-0000-0000-00006C1F0000}"/>
    <cellStyle name="Normal 9 2 3 2 5 2 2 2" xfId="8484" xr:uid="{00000000-0005-0000-0000-00006D1F0000}"/>
    <cellStyle name="Normal 9 2 3 2 5 2 3" xfId="8485" xr:uid="{00000000-0005-0000-0000-00006E1F0000}"/>
    <cellStyle name="Normal 9 2 3 2 5 3" xfId="4725" xr:uid="{00000000-0005-0000-0000-00006F1F0000}"/>
    <cellStyle name="Normal 9 2 3 2 5 3 2" xfId="8486" xr:uid="{00000000-0005-0000-0000-0000701F0000}"/>
    <cellStyle name="Normal 9 2 3 2 5 4" xfId="8487" xr:uid="{00000000-0005-0000-0000-0000711F0000}"/>
    <cellStyle name="Normal 9 2 3 2 6" xfId="2041" xr:uid="{00000000-0005-0000-0000-0000721F0000}"/>
    <cellStyle name="Normal 9 2 3 2 6 2" xfId="4726" xr:uid="{00000000-0005-0000-0000-0000731F0000}"/>
    <cellStyle name="Normal 9 2 3 2 6 2 2" xfId="8488" xr:uid="{00000000-0005-0000-0000-0000741F0000}"/>
    <cellStyle name="Normal 9 2 3 2 6 3" xfId="8489" xr:uid="{00000000-0005-0000-0000-0000751F0000}"/>
    <cellStyle name="Normal 9 2 3 2 7" xfId="4727" xr:uid="{00000000-0005-0000-0000-0000761F0000}"/>
    <cellStyle name="Normal 9 2 3 2 7 2" xfId="8490" xr:uid="{00000000-0005-0000-0000-0000771F0000}"/>
    <cellStyle name="Normal 9 2 3 2 8" xfId="4728" xr:uid="{00000000-0005-0000-0000-0000781F0000}"/>
    <cellStyle name="Normal 9 2 3 2 8 2" xfId="8491" xr:uid="{00000000-0005-0000-0000-0000791F0000}"/>
    <cellStyle name="Normal 9 2 3 2 9" xfId="8492" xr:uid="{00000000-0005-0000-0000-00007A1F0000}"/>
    <cellStyle name="Normal 9 2 3 3" xfId="851" xr:uid="{00000000-0005-0000-0000-00007B1F0000}"/>
    <cellStyle name="Normal 9 2 3 3 2" xfId="1110" xr:uid="{00000000-0005-0000-0000-00007C1F0000}"/>
    <cellStyle name="Normal 9 2 3 3 2 2" xfId="1609" xr:uid="{00000000-0005-0000-0000-00007D1F0000}"/>
    <cellStyle name="Normal 9 2 3 3 2 2 2" xfId="2724" xr:uid="{00000000-0005-0000-0000-00007E1F0000}"/>
    <cellStyle name="Normal 9 2 3 3 2 2 2 2" xfId="4729" xr:uid="{00000000-0005-0000-0000-00007F1F0000}"/>
    <cellStyle name="Normal 9 2 3 3 2 2 2 2 2" xfId="8493" xr:uid="{00000000-0005-0000-0000-0000801F0000}"/>
    <cellStyle name="Normal 9 2 3 3 2 2 2 3" xfId="8494" xr:uid="{00000000-0005-0000-0000-0000811F0000}"/>
    <cellStyle name="Normal 9 2 3 3 2 2 3" xfId="4730" xr:uid="{00000000-0005-0000-0000-0000821F0000}"/>
    <cellStyle name="Normal 9 2 3 3 2 2 3 2" xfId="8495" xr:uid="{00000000-0005-0000-0000-0000831F0000}"/>
    <cellStyle name="Normal 9 2 3 3 2 2 4" xfId="8496" xr:uid="{00000000-0005-0000-0000-0000841F0000}"/>
    <cellStyle name="Normal 9 2 3 3 2 3" xfId="2297" xr:uid="{00000000-0005-0000-0000-0000851F0000}"/>
    <cellStyle name="Normal 9 2 3 3 2 3 2" xfId="4731" xr:uid="{00000000-0005-0000-0000-0000861F0000}"/>
    <cellStyle name="Normal 9 2 3 3 2 3 2 2" xfId="8497" xr:uid="{00000000-0005-0000-0000-0000871F0000}"/>
    <cellStyle name="Normal 9 2 3 3 2 3 3" xfId="8498" xr:uid="{00000000-0005-0000-0000-0000881F0000}"/>
    <cellStyle name="Normal 9 2 3 3 2 4" xfId="4732" xr:uid="{00000000-0005-0000-0000-0000891F0000}"/>
    <cellStyle name="Normal 9 2 3 3 2 4 2" xfId="8499" xr:uid="{00000000-0005-0000-0000-00008A1F0000}"/>
    <cellStyle name="Normal 9 2 3 3 2 5" xfId="8500" xr:uid="{00000000-0005-0000-0000-00008B1F0000}"/>
    <cellStyle name="Normal 9 2 3 3 3" xfId="1395" xr:uid="{00000000-0005-0000-0000-00008C1F0000}"/>
    <cellStyle name="Normal 9 2 3 3 3 2" xfId="2510" xr:uid="{00000000-0005-0000-0000-00008D1F0000}"/>
    <cellStyle name="Normal 9 2 3 3 3 2 2" xfId="4733" xr:uid="{00000000-0005-0000-0000-00008E1F0000}"/>
    <cellStyle name="Normal 9 2 3 3 3 2 2 2" xfId="8501" xr:uid="{00000000-0005-0000-0000-00008F1F0000}"/>
    <cellStyle name="Normal 9 2 3 3 3 2 3" xfId="8502" xr:uid="{00000000-0005-0000-0000-0000901F0000}"/>
    <cellStyle name="Normal 9 2 3 3 3 3" xfId="4734" xr:uid="{00000000-0005-0000-0000-0000911F0000}"/>
    <cellStyle name="Normal 9 2 3 3 3 3 2" xfId="8503" xr:uid="{00000000-0005-0000-0000-0000921F0000}"/>
    <cellStyle name="Normal 9 2 3 3 3 4" xfId="8504" xr:uid="{00000000-0005-0000-0000-0000931F0000}"/>
    <cellStyle name="Normal 9 2 3 3 4" xfId="2083" xr:uid="{00000000-0005-0000-0000-0000941F0000}"/>
    <cellStyle name="Normal 9 2 3 3 4 2" xfId="4735" xr:uid="{00000000-0005-0000-0000-0000951F0000}"/>
    <cellStyle name="Normal 9 2 3 3 4 2 2" xfId="8505" xr:uid="{00000000-0005-0000-0000-0000961F0000}"/>
    <cellStyle name="Normal 9 2 3 3 4 3" xfId="8506" xr:uid="{00000000-0005-0000-0000-0000971F0000}"/>
    <cellStyle name="Normal 9 2 3 3 5" xfId="4736" xr:uid="{00000000-0005-0000-0000-0000981F0000}"/>
    <cellStyle name="Normal 9 2 3 3 5 2" xfId="8507" xr:uid="{00000000-0005-0000-0000-0000991F0000}"/>
    <cellStyle name="Normal 9 2 3 3 6" xfId="4737" xr:uid="{00000000-0005-0000-0000-00009A1F0000}"/>
    <cellStyle name="Normal 9 2 3 3 6 2" xfId="8508" xr:uid="{00000000-0005-0000-0000-00009B1F0000}"/>
    <cellStyle name="Normal 9 2 3 3 7" xfId="8509" xr:uid="{00000000-0005-0000-0000-00009C1F0000}"/>
    <cellStyle name="Normal 9 2 3 4" xfId="1004" xr:uid="{00000000-0005-0000-0000-00009D1F0000}"/>
    <cellStyle name="Normal 9 2 3 4 2" xfId="1503" xr:uid="{00000000-0005-0000-0000-00009E1F0000}"/>
    <cellStyle name="Normal 9 2 3 4 2 2" xfId="2618" xr:uid="{00000000-0005-0000-0000-00009F1F0000}"/>
    <cellStyle name="Normal 9 2 3 4 2 2 2" xfId="4738" xr:uid="{00000000-0005-0000-0000-0000A01F0000}"/>
    <cellStyle name="Normal 9 2 3 4 2 2 2 2" xfId="8510" xr:uid="{00000000-0005-0000-0000-0000A11F0000}"/>
    <cellStyle name="Normal 9 2 3 4 2 2 3" xfId="8511" xr:uid="{00000000-0005-0000-0000-0000A21F0000}"/>
    <cellStyle name="Normal 9 2 3 4 2 3" xfId="4739" xr:uid="{00000000-0005-0000-0000-0000A31F0000}"/>
    <cellStyle name="Normal 9 2 3 4 2 3 2" xfId="8512" xr:uid="{00000000-0005-0000-0000-0000A41F0000}"/>
    <cellStyle name="Normal 9 2 3 4 2 4" xfId="8513" xr:uid="{00000000-0005-0000-0000-0000A51F0000}"/>
    <cellStyle name="Normal 9 2 3 4 3" xfId="2191" xr:uid="{00000000-0005-0000-0000-0000A61F0000}"/>
    <cellStyle name="Normal 9 2 3 4 3 2" xfId="4740" xr:uid="{00000000-0005-0000-0000-0000A71F0000}"/>
    <cellStyle name="Normal 9 2 3 4 3 2 2" xfId="8514" xr:uid="{00000000-0005-0000-0000-0000A81F0000}"/>
    <cellStyle name="Normal 9 2 3 4 3 3" xfId="8515" xr:uid="{00000000-0005-0000-0000-0000A91F0000}"/>
    <cellStyle name="Normal 9 2 3 4 4" xfId="4741" xr:uid="{00000000-0005-0000-0000-0000AA1F0000}"/>
    <cellStyle name="Normal 9 2 3 4 4 2" xfId="8516" xr:uid="{00000000-0005-0000-0000-0000AB1F0000}"/>
    <cellStyle name="Normal 9 2 3 4 5" xfId="8517" xr:uid="{00000000-0005-0000-0000-0000AC1F0000}"/>
    <cellStyle name="Normal 9 2 3 5" xfId="1289" xr:uid="{00000000-0005-0000-0000-0000AD1F0000}"/>
    <cellStyle name="Normal 9 2 3 5 2" xfId="2404" xr:uid="{00000000-0005-0000-0000-0000AE1F0000}"/>
    <cellStyle name="Normal 9 2 3 5 2 2" xfId="4742" xr:uid="{00000000-0005-0000-0000-0000AF1F0000}"/>
    <cellStyle name="Normal 9 2 3 5 2 2 2" xfId="8518" xr:uid="{00000000-0005-0000-0000-0000B01F0000}"/>
    <cellStyle name="Normal 9 2 3 5 2 3" xfId="8519" xr:uid="{00000000-0005-0000-0000-0000B11F0000}"/>
    <cellStyle name="Normal 9 2 3 5 3" xfId="4743" xr:uid="{00000000-0005-0000-0000-0000B21F0000}"/>
    <cellStyle name="Normal 9 2 3 5 3 2" xfId="8520" xr:uid="{00000000-0005-0000-0000-0000B31F0000}"/>
    <cellStyle name="Normal 9 2 3 5 4" xfId="8521" xr:uid="{00000000-0005-0000-0000-0000B41F0000}"/>
    <cellStyle name="Normal 9 2 3 6" xfId="1806" xr:uid="{00000000-0005-0000-0000-0000B51F0000}"/>
    <cellStyle name="Normal 9 2 3 6 2" xfId="2832" xr:uid="{00000000-0005-0000-0000-0000B61F0000}"/>
    <cellStyle name="Normal 9 2 3 6 2 2" xfId="4744" xr:uid="{00000000-0005-0000-0000-0000B71F0000}"/>
    <cellStyle name="Normal 9 2 3 6 2 2 2" xfId="8522" xr:uid="{00000000-0005-0000-0000-0000B81F0000}"/>
    <cellStyle name="Normal 9 2 3 6 2 3" xfId="8523" xr:uid="{00000000-0005-0000-0000-0000B91F0000}"/>
    <cellStyle name="Normal 9 2 3 6 3" xfId="4745" xr:uid="{00000000-0005-0000-0000-0000BA1F0000}"/>
    <cellStyle name="Normal 9 2 3 6 3 2" xfId="8524" xr:uid="{00000000-0005-0000-0000-0000BB1F0000}"/>
    <cellStyle name="Normal 9 2 3 6 4" xfId="8525" xr:uid="{00000000-0005-0000-0000-0000BC1F0000}"/>
    <cellStyle name="Normal 9 2 3 7" xfId="1977" xr:uid="{00000000-0005-0000-0000-0000BD1F0000}"/>
    <cellStyle name="Normal 9 2 3 7 2" xfId="4746" xr:uid="{00000000-0005-0000-0000-0000BE1F0000}"/>
    <cellStyle name="Normal 9 2 3 7 2 2" xfId="8526" xr:uid="{00000000-0005-0000-0000-0000BF1F0000}"/>
    <cellStyle name="Normal 9 2 3 7 3" xfId="8527" xr:uid="{00000000-0005-0000-0000-0000C01F0000}"/>
    <cellStyle name="Normal 9 2 3 8" xfId="4747" xr:uid="{00000000-0005-0000-0000-0000C11F0000}"/>
    <cellStyle name="Normal 9 2 3 8 2" xfId="8528" xr:uid="{00000000-0005-0000-0000-0000C21F0000}"/>
    <cellStyle name="Normal 9 2 3 9" xfId="4748" xr:uid="{00000000-0005-0000-0000-0000C31F0000}"/>
    <cellStyle name="Normal 9 2 3 9 2" xfId="8529" xr:uid="{00000000-0005-0000-0000-0000C41F0000}"/>
    <cellStyle name="Normal 9 2 4" xfId="723" xr:uid="{00000000-0005-0000-0000-0000C51F0000}"/>
    <cellStyle name="Normal 9 2 4 2" xfId="916" xr:uid="{00000000-0005-0000-0000-0000C61F0000}"/>
    <cellStyle name="Normal 9 2 4 2 2" xfId="1175" xr:uid="{00000000-0005-0000-0000-0000C71F0000}"/>
    <cellStyle name="Normal 9 2 4 2 2 2" xfId="1674" xr:uid="{00000000-0005-0000-0000-0000C81F0000}"/>
    <cellStyle name="Normal 9 2 4 2 2 2 2" xfId="2789" xr:uid="{00000000-0005-0000-0000-0000C91F0000}"/>
    <cellStyle name="Normal 9 2 4 2 2 2 2 2" xfId="4749" xr:uid="{00000000-0005-0000-0000-0000CA1F0000}"/>
    <cellStyle name="Normal 9 2 4 2 2 2 2 2 2" xfId="8530" xr:uid="{00000000-0005-0000-0000-0000CB1F0000}"/>
    <cellStyle name="Normal 9 2 4 2 2 2 2 3" xfId="8531" xr:uid="{00000000-0005-0000-0000-0000CC1F0000}"/>
    <cellStyle name="Normal 9 2 4 2 2 2 3" xfId="4750" xr:uid="{00000000-0005-0000-0000-0000CD1F0000}"/>
    <cellStyle name="Normal 9 2 4 2 2 2 3 2" xfId="8532" xr:uid="{00000000-0005-0000-0000-0000CE1F0000}"/>
    <cellStyle name="Normal 9 2 4 2 2 2 4" xfId="8533" xr:uid="{00000000-0005-0000-0000-0000CF1F0000}"/>
    <cellStyle name="Normal 9 2 4 2 2 3" xfId="2362" xr:uid="{00000000-0005-0000-0000-0000D01F0000}"/>
    <cellStyle name="Normal 9 2 4 2 2 3 2" xfId="4751" xr:uid="{00000000-0005-0000-0000-0000D11F0000}"/>
    <cellStyle name="Normal 9 2 4 2 2 3 2 2" xfId="8534" xr:uid="{00000000-0005-0000-0000-0000D21F0000}"/>
    <cellStyle name="Normal 9 2 4 2 2 3 3" xfId="8535" xr:uid="{00000000-0005-0000-0000-0000D31F0000}"/>
    <cellStyle name="Normal 9 2 4 2 2 4" xfId="4752" xr:uid="{00000000-0005-0000-0000-0000D41F0000}"/>
    <cellStyle name="Normal 9 2 4 2 2 4 2" xfId="8536" xr:uid="{00000000-0005-0000-0000-0000D51F0000}"/>
    <cellStyle name="Normal 9 2 4 2 2 5" xfId="8537" xr:uid="{00000000-0005-0000-0000-0000D61F0000}"/>
    <cellStyle name="Normal 9 2 4 2 3" xfId="1460" xr:uid="{00000000-0005-0000-0000-0000D71F0000}"/>
    <cellStyle name="Normal 9 2 4 2 3 2" xfId="2575" xr:uid="{00000000-0005-0000-0000-0000D81F0000}"/>
    <cellStyle name="Normal 9 2 4 2 3 2 2" xfId="4753" xr:uid="{00000000-0005-0000-0000-0000D91F0000}"/>
    <cellStyle name="Normal 9 2 4 2 3 2 2 2" xfId="8538" xr:uid="{00000000-0005-0000-0000-0000DA1F0000}"/>
    <cellStyle name="Normal 9 2 4 2 3 2 3" xfId="8539" xr:uid="{00000000-0005-0000-0000-0000DB1F0000}"/>
    <cellStyle name="Normal 9 2 4 2 3 3" xfId="4754" xr:uid="{00000000-0005-0000-0000-0000DC1F0000}"/>
    <cellStyle name="Normal 9 2 4 2 3 3 2" xfId="8540" xr:uid="{00000000-0005-0000-0000-0000DD1F0000}"/>
    <cellStyle name="Normal 9 2 4 2 3 4" xfId="8541" xr:uid="{00000000-0005-0000-0000-0000DE1F0000}"/>
    <cellStyle name="Normal 9 2 4 2 4" xfId="2148" xr:uid="{00000000-0005-0000-0000-0000DF1F0000}"/>
    <cellStyle name="Normal 9 2 4 2 4 2" xfId="4755" xr:uid="{00000000-0005-0000-0000-0000E01F0000}"/>
    <cellStyle name="Normal 9 2 4 2 4 2 2" xfId="8542" xr:uid="{00000000-0005-0000-0000-0000E11F0000}"/>
    <cellStyle name="Normal 9 2 4 2 4 3" xfId="8543" xr:uid="{00000000-0005-0000-0000-0000E21F0000}"/>
    <cellStyle name="Normal 9 2 4 2 5" xfId="4756" xr:uid="{00000000-0005-0000-0000-0000E31F0000}"/>
    <cellStyle name="Normal 9 2 4 2 5 2" xfId="8544" xr:uid="{00000000-0005-0000-0000-0000E41F0000}"/>
    <cellStyle name="Normal 9 2 4 2 6" xfId="4757" xr:uid="{00000000-0005-0000-0000-0000E51F0000}"/>
    <cellStyle name="Normal 9 2 4 2 6 2" xfId="8545" xr:uid="{00000000-0005-0000-0000-0000E61F0000}"/>
    <cellStyle name="Normal 9 2 4 2 7" xfId="8546" xr:uid="{00000000-0005-0000-0000-0000E71F0000}"/>
    <cellStyle name="Normal 9 2 4 3" xfId="1069" xr:uid="{00000000-0005-0000-0000-0000E81F0000}"/>
    <cellStyle name="Normal 9 2 4 3 2" xfId="1568" xr:uid="{00000000-0005-0000-0000-0000E91F0000}"/>
    <cellStyle name="Normal 9 2 4 3 2 2" xfId="2683" xr:uid="{00000000-0005-0000-0000-0000EA1F0000}"/>
    <cellStyle name="Normal 9 2 4 3 2 2 2" xfId="4758" xr:uid="{00000000-0005-0000-0000-0000EB1F0000}"/>
    <cellStyle name="Normal 9 2 4 3 2 2 2 2" xfId="8547" xr:uid="{00000000-0005-0000-0000-0000EC1F0000}"/>
    <cellStyle name="Normal 9 2 4 3 2 2 3" xfId="8548" xr:uid="{00000000-0005-0000-0000-0000ED1F0000}"/>
    <cellStyle name="Normal 9 2 4 3 2 3" xfId="4759" xr:uid="{00000000-0005-0000-0000-0000EE1F0000}"/>
    <cellStyle name="Normal 9 2 4 3 2 3 2" xfId="8549" xr:uid="{00000000-0005-0000-0000-0000EF1F0000}"/>
    <cellStyle name="Normal 9 2 4 3 2 4" xfId="8550" xr:uid="{00000000-0005-0000-0000-0000F01F0000}"/>
    <cellStyle name="Normal 9 2 4 3 3" xfId="2256" xr:uid="{00000000-0005-0000-0000-0000F11F0000}"/>
    <cellStyle name="Normal 9 2 4 3 3 2" xfId="4760" xr:uid="{00000000-0005-0000-0000-0000F21F0000}"/>
    <cellStyle name="Normal 9 2 4 3 3 2 2" xfId="8551" xr:uid="{00000000-0005-0000-0000-0000F31F0000}"/>
    <cellStyle name="Normal 9 2 4 3 3 3" xfId="8552" xr:uid="{00000000-0005-0000-0000-0000F41F0000}"/>
    <cellStyle name="Normal 9 2 4 3 4" xfId="4761" xr:uid="{00000000-0005-0000-0000-0000F51F0000}"/>
    <cellStyle name="Normal 9 2 4 3 4 2" xfId="8553" xr:uid="{00000000-0005-0000-0000-0000F61F0000}"/>
    <cellStyle name="Normal 9 2 4 3 5" xfId="8554" xr:uid="{00000000-0005-0000-0000-0000F71F0000}"/>
    <cellStyle name="Normal 9 2 4 4" xfId="1354" xr:uid="{00000000-0005-0000-0000-0000F81F0000}"/>
    <cellStyle name="Normal 9 2 4 4 2" xfId="2469" xr:uid="{00000000-0005-0000-0000-0000F91F0000}"/>
    <cellStyle name="Normal 9 2 4 4 2 2" xfId="4762" xr:uid="{00000000-0005-0000-0000-0000FA1F0000}"/>
    <cellStyle name="Normal 9 2 4 4 2 2 2" xfId="8555" xr:uid="{00000000-0005-0000-0000-0000FB1F0000}"/>
    <cellStyle name="Normal 9 2 4 4 2 3" xfId="8556" xr:uid="{00000000-0005-0000-0000-0000FC1F0000}"/>
    <cellStyle name="Normal 9 2 4 4 3" xfId="4763" xr:uid="{00000000-0005-0000-0000-0000FD1F0000}"/>
    <cellStyle name="Normal 9 2 4 4 3 2" xfId="8557" xr:uid="{00000000-0005-0000-0000-0000FE1F0000}"/>
    <cellStyle name="Normal 9 2 4 4 4" xfId="8558" xr:uid="{00000000-0005-0000-0000-0000FF1F0000}"/>
    <cellStyle name="Normal 9 2 4 5" xfId="1826" xr:uid="{00000000-0005-0000-0000-000000200000}"/>
    <cellStyle name="Normal 9 2 4 5 2" xfId="2852" xr:uid="{00000000-0005-0000-0000-000001200000}"/>
    <cellStyle name="Normal 9 2 4 5 2 2" xfId="4764" xr:uid="{00000000-0005-0000-0000-000002200000}"/>
    <cellStyle name="Normal 9 2 4 5 2 2 2" xfId="8559" xr:uid="{00000000-0005-0000-0000-000003200000}"/>
    <cellStyle name="Normal 9 2 4 5 2 3" xfId="8560" xr:uid="{00000000-0005-0000-0000-000004200000}"/>
    <cellStyle name="Normal 9 2 4 5 3" xfId="4765" xr:uid="{00000000-0005-0000-0000-000005200000}"/>
    <cellStyle name="Normal 9 2 4 5 3 2" xfId="8561" xr:uid="{00000000-0005-0000-0000-000006200000}"/>
    <cellStyle name="Normal 9 2 4 5 4" xfId="8562" xr:uid="{00000000-0005-0000-0000-000007200000}"/>
    <cellStyle name="Normal 9 2 4 6" xfId="2042" xr:uid="{00000000-0005-0000-0000-000008200000}"/>
    <cellStyle name="Normal 9 2 4 6 2" xfId="4766" xr:uid="{00000000-0005-0000-0000-000009200000}"/>
    <cellStyle name="Normal 9 2 4 6 2 2" xfId="8563" xr:uid="{00000000-0005-0000-0000-00000A200000}"/>
    <cellStyle name="Normal 9 2 4 6 3" xfId="8564" xr:uid="{00000000-0005-0000-0000-00000B200000}"/>
    <cellStyle name="Normal 9 2 4 7" xfId="4767" xr:uid="{00000000-0005-0000-0000-00000C200000}"/>
    <cellStyle name="Normal 9 2 4 7 2" xfId="8565" xr:uid="{00000000-0005-0000-0000-00000D200000}"/>
    <cellStyle name="Normal 9 2 4 8" xfId="4768" xr:uid="{00000000-0005-0000-0000-00000E200000}"/>
    <cellStyle name="Normal 9 2 4 8 2" xfId="8566" xr:uid="{00000000-0005-0000-0000-00000F200000}"/>
    <cellStyle name="Normal 9 2 4 9" xfId="8567" xr:uid="{00000000-0005-0000-0000-000010200000}"/>
    <cellStyle name="Normal 9 2 5" xfId="724" xr:uid="{00000000-0005-0000-0000-000011200000}"/>
    <cellStyle name="Normal 9 2 5 2" xfId="917" xr:uid="{00000000-0005-0000-0000-000012200000}"/>
    <cellStyle name="Normal 9 2 5 2 2" xfId="1176" xr:uid="{00000000-0005-0000-0000-000013200000}"/>
    <cellStyle name="Normal 9 2 5 2 2 2" xfId="1675" xr:uid="{00000000-0005-0000-0000-000014200000}"/>
    <cellStyle name="Normal 9 2 5 2 2 2 2" xfId="2790" xr:uid="{00000000-0005-0000-0000-000015200000}"/>
    <cellStyle name="Normal 9 2 5 2 2 2 2 2" xfId="4769" xr:uid="{00000000-0005-0000-0000-000016200000}"/>
    <cellStyle name="Normal 9 2 5 2 2 2 2 2 2" xfId="8568" xr:uid="{00000000-0005-0000-0000-000017200000}"/>
    <cellStyle name="Normal 9 2 5 2 2 2 2 3" xfId="8569" xr:uid="{00000000-0005-0000-0000-000018200000}"/>
    <cellStyle name="Normal 9 2 5 2 2 2 3" xfId="4770" xr:uid="{00000000-0005-0000-0000-000019200000}"/>
    <cellStyle name="Normal 9 2 5 2 2 2 3 2" xfId="8570" xr:uid="{00000000-0005-0000-0000-00001A200000}"/>
    <cellStyle name="Normal 9 2 5 2 2 2 4" xfId="8571" xr:uid="{00000000-0005-0000-0000-00001B200000}"/>
    <cellStyle name="Normal 9 2 5 2 2 3" xfId="2363" xr:uid="{00000000-0005-0000-0000-00001C200000}"/>
    <cellStyle name="Normal 9 2 5 2 2 3 2" xfId="4771" xr:uid="{00000000-0005-0000-0000-00001D200000}"/>
    <cellStyle name="Normal 9 2 5 2 2 3 2 2" xfId="8572" xr:uid="{00000000-0005-0000-0000-00001E200000}"/>
    <cellStyle name="Normal 9 2 5 2 2 3 3" xfId="8573" xr:uid="{00000000-0005-0000-0000-00001F200000}"/>
    <cellStyle name="Normal 9 2 5 2 2 4" xfId="4772" xr:uid="{00000000-0005-0000-0000-000020200000}"/>
    <cellStyle name="Normal 9 2 5 2 2 4 2" xfId="8574" xr:uid="{00000000-0005-0000-0000-000021200000}"/>
    <cellStyle name="Normal 9 2 5 2 2 5" xfId="8575" xr:uid="{00000000-0005-0000-0000-000022200000}"/>
    <cellStyle name="Normal 9 2 5 2 3" xfId="1461" xr:uid="{00000000-0005-0000-0000-000023200000}"/>
    <cellStyle name="Normal 9 2 5 2 3 2" xfId="2576" xr:uid="{00000000-0005-0000-0000-000024200000}"/>
    <cellStyle name="Normal 9 2 5 2 3 2 2" xfId="4773" xr:uid="{00000000-0005-0000-0000-000025200000}"/>
    <cellStyle name="Normal 9 2 5 2 3 2 2 2" xfId="8576" xr:uid="{00000000-0005-0000-0000-000026200000}"/>
    <cellStyle name="Normal 9 2 5 2 3 2 3" xfId="8577" xr:uid="{00000000-0005-0000-0000-000027200000}"/>
    <cellStyle name="Normal 9 2 5 2 3 3" xfId="4774" xr:uid="{00000000-0005-0000-0000-000028200000}"/>
    <cellStyle name="Normal 9 2 5 2 3 3 2" xfId="8578" xr:uid="{00000000-0005-0000-0000-000029200000}"/>
    <cellStyle name="Normal 9 2 5 2 3 4" xfId="8579" xr:uid="{00000000-0005-0000-0000-00002A200000}"/>
    <cellStyle name="Normal 9 2 5 2 4" xfId="2149" xr:uid="{00000000-0005-0000-0000-00002B200000}"/>
    <cellStyle name="Normal 9 2 5 2 4 2" xfId="4775" xr:uid="{00000000-0005-0000-0000-00002C200000}"/>
    <cellStyle name="Normal 9 2 5 2 4 2 2" xfId="8580" xr:uid="{00000000-0005-0000-0000-00002D200000}"/>
    <cellStyle name="Normal 9 2 5 2 4 3" xfId="8581" xr:uid="{00000000-0005-0000-0000-00002E200000}"/>
    <cellStyle name="Normal 9 2 5 2 5" xfId="4776" xr:uid="{00000000-0005-0000-0000-00002F200000}"/>
    <cellStyle name="Normal 9 2 5 2 5 2" xfId="8582" xr:uid="{00000000-0005-0000-0000-000030200000}"/>
    <cellStyle name="Normal 9 2 5 2 6" xfId="4777" xr:uid="{00000000-0005-0000-0000-000031200000}"/>
    <cellStyle name="Normal 9 2 5 2 6 2" xfId="8583" xr:uid="{00000000-0005-0000-0000-000032200000}"/>
    <cellStyle name="Normal 9 2 5 2 7" xfId="8584" xr:uid="{00000000-0005-0000-0000-000033200000}"/>
    <cellStyle name="Normal 9 2 5 3" xfId="1070" xr:uid="{00000000-0005-0000-0000-000034200000}"/>
    <cellStyle name="Normal 9 2 5 3 2" xfId="1569" xr:uid="{00000000-0005-0000-0000-000035200000}"/>
    <cellStyle name="Normal 9 2 5 3 2 2" xfId="2684" xr:uid="{00000000-0005-0000-0000-000036200000}"/>
    <cellStyle name="Normal 9 2 5 3 2 2 2" xfId="4778" xr:uid="{00000000-0005-0000-0000-000037200000}"/>
    <cellStyle name="Normal 9 2 5 3 2 2 2 2" xfId="8585" xr:uid="{00000000-0005-0000-0000-000038200000}"/>
    <cellStyle name="Normal 9 2 5 3 2 2 3" xfId="8586" xr:uid="{00000000-0005-0000-0000-000039200000}"/>
    <cellStyle name="Normal 9 2 5 3 2 3" xfId="4779" xr:uid="{00000000-0005-0000-0000-00003A200000}"/>
    <cellStyle name="Normal 9 2 5 3 2 3 2" xfId="8587" xr:uid="{00000000-0005-0000-0000-00003B200000}"/>
    <cellStyle name="Normal 9 2 5 3 2 4" xfId="8588" xr:uid="{00000000-0005-0000-0000-00003C200000}"/>
    <cellStyle name="Normal 9 2 5 3 3" xfId="2257" xr:uid="{00000000-0005-0000-0000-00003D200000}"/>
    <cellStyle name="Normal 9 2 5 3 3 2" xfId="4780" xr:uid="{00000000-0005-0000-0000-00003E200000}"/>
    <cellStyle name="Normal 9 2 5 3 3 2 2" xfId="8589" xr:uid="{00000000-0005-0000-0000-00003F200000}"/>
    <cellStyle name="Normal 9 2 5 3 3 3" xfId="8590" xr:uid="{00000000-0005-0000-0000-000040200000}"/>
    <cellStyle name="Normal 9 2 5 3 4" xfId="4781" xr:uid="{00000000-0005-0000-0000-000041200000}"/>
    <cellStyle name="Normal 9 2 5 3 4 2" xfId="8591" xr:uid="{00000000-0005-0000-0000-000042200000}"/>
    <cellStyle name="Normal 9 2 5 3 5" xfId="8592" xr:uid="{00000000-0005-0000-0000-000043200000}"/>
    <cellStyle name="Normal 9 2 5 4" xfId="1355" xr:uid="{00000000-0005-0000-0000-000044200000}"/>
    <cellStyle name="Normal 9 2 5 4 2" xfId="2470" xr:uid="{00000000-0005-0000-0000-000045200000}"/>
    <cellStyle name="Normal 9 2 5 4 2 2" xfId="4782" xr:uid="{00000000-0005-0000-0000-000046200000}"/>
    <cellStyle name="Normal 9 2 5 4 2 2 2" xfId="8593" xr:uid="{00000000-0005-0000-0000-000047200000}"/>
    <cellStyle name="Normal 9 2 5 4 2 3" xfId="8594" xr:uid="{00000000-0005-0000-0000-000048200000}"/>
    <cellStyle name="Normal 9 2 5 4 3" xfId="4783" xr:uid="{00000000-0005-0000-0000-000049200000}"/>
    <cellStyle name="Normal 9 2 5 4 3 2" xfId="8595" xr:uid="{00000000-0005-0000-0000-00004A200000}"/>
    <cellStyle name="Normal 9 2 5 4 4" xfId="8596" xr:uid="{00000000-0005-0000-0000-00004B200000}"/>
    <cellStyle name="Normal 9 2 5 5" xfId="1869" xr:uid="{00000000-0005-0000-0000-00004C200000}"/>
    <cellStyle name="Normal 9 2 5 5 2" xfId="2891" xr:uid="{00000000-0005-0000-0000-00004D200000}"/>
    <cellStyle name="Normal 9 2 5 5 2 2" xfId="4784" xr:uid="{00000000-0005-0000-0000-00004E200000}"/>
    <cellStyle name="Normal 9 2 5 5 2 2 2" xfId="8597" xr:uid="{00000000-0005-0000-0000-00004F200000}"/>
    <cellStyle name="Normal 9 2 5 5 2 3" xfId="8598" xr:uid="{00000000-0005-0000-0000-000050200000}"/>
    <cellStyle name="Normal 9 2 5 5 3" xfId="4785" xr:uid="{00000000-0005-0000-0000-000051200000}"/>
    <cellStyle name="Normal 9 2 5 5 3 2" xfId="8599" xr:uid="{00000000-0005-0000-0000-000052200000}"/>
    <cellStyle name="Normal 9 2 5 5 4" xfId="8600" xr:uid="{00000000-0005-0000-0000-000053200000}"/>
    <cellStyle name="Normal 9 2 5 6" xfId="2043" xr:uid="{00000000-0005-0000-0000-000054200000}"/>
    <cellStyle name="Normal 9 2 5 6 2" xfId="4786" xr:uid="{00000000-0005-0000-0000-000055200000}"/>
    <cellStyle name="Normal 9 2 5 6 2 2" xfId="8601" xr:uid="{00000000-0005-0000-0000-000056200000}"/>
    <cellStyle name="Normal 9 2 5 6 3" xfId="8602" xr:uid="{00000000-0005-0000-0000-000057200000}"/>
    <cellStyle name="Normal 9 2 5 7" xfId="4787" xr:uid="{00000000-0005-0000-0000-000058200000}"/>
    <cellStyle name="Normal 9 2 5 7 2" xfId="8603" xr:uid="{00000000-0005-0000-0000-000059200000}"/>
    <cellStyle name="Normal 9 2 5 8" xfId="4788" xr:uid="{00000000-0005-0000-0000-00005A200000}"/>
    <cellStyle name="Normal 9 2 5 8 2" xfId="8604" xr:uid="{00000000-0005-0000-0000-00005B200000}"/>
    <cellStyle name="Normal 9 2 5 9" xfId="8605" xr:uid="{00000000-0005-0000-0000-00005C200000}"/>
    <cellStyle name="Normal 9 2 6" xfId="830" xr:uid="{00000000-0005-0000-0000-00005D200000}"/>
    <cellStyle name="Normal 9 2 6 2" xfId="1089" xr:uid="{00000000-0005-0000-0000-00005E200000}"/>
    <cellStyle name="Normal 9 2 6 2 2" xfId="1588" xr:uid="{00000000-0005-0000-0000-00005F200000}"/>
    <cellStyle name="Normal 9 2 6 2 2 2" xfId="2703" xr:uid="{00000000-0005-0000-0000-000060200000}"/>
    <cellStyle name="Normal 9 2 6 2 2 2 2" xfId="4789" xr:uid="{00000000-0005-0000-0000-000061200000}"/>
    <cellStyle name="Normal 9 2 6 2 2 2 2 2" xfId="8606" xr:uid="{00000000-0005-0000-0000-000062200000}"/>
    <cellStyle name="Normal 9 2 6 2 2 2 3" xfId="8607" xr:uid="{00000000-0005-0000-0000-000063200000}"/>
    <cellStyle name="Normal 9 2 6 2 2 3" xfId="4790" xr:uid="{00000000-0005-0000-0000-000064200000}"/>
    <cellStyle name="Normal 9 2 6 2 2 3 2" xfId="8608" xr:uid="{00000000-0005-0000-0000-000065200000}"/>
    <cellStyle name="Normal 9 2 6 2 2 4" xfId="8609" xr:uid="{00000000-0005-0000-0000-000066200000}"/>
    <cellStyle name="Normal 9 2 6 2 3" xfId="2276" xr:uid="{00000000-0005-0000-0000-000067200000}"/>
    <cellStyle name="Normal 9 2 6 2 3 2" xfId="4791" xr:uid="{00000000-0005-0000-0000-000068200000}"/>
    <cellStyle name="Normal 9 2 6 2 3 2 2" xfId="8610" xr:uid="{00000000-0005-0000-0000-000069200000}"/>
    <cellStyle name="Normal 9 2 6 2 3 3" xfId="8611" xr:uid="{00000000-0005-0000-0000-00006A200000}"/>
    <cellStyle name="Normal 9 2 6 2 4" xfId="4792" xr:uid="{00000000-0005-0000-0000-00006B200000}"/>
    <cellStyle name="Normal 9 2 6 2 4 2" xfId="8612" xr:uid="{00000000-0005-0000-0000-00006C200000}"/>
    <cellStyle name="Normal 9 2 6 2 5" xfId="8613" xr:uid="{00000000-0005-0000-0000-00006D200000}"/>
    <cellStyle name="Normal 9 2 6 3" xfId="1374" xr:uid="{00000000-0005-0000-0000-00006E200000}"/>
    <cellStyle name="Normal 9 2 6 3 2" xfId="2489" xr:uid="{00000000-0005-0000-0000-00006F200000}"/>
    <cellStyle name="Normal 9 2 6 3 2 2" xfId="4793" xr:uid="{00000000-0005-0000-0000-000070200000}"/>
    <cellStyle name="Normal 9 2 6 3 2 2 2" xfId="8614" xr:uid="{00000000-0005-0000-0000-000071200000}"/>
    <cellStyle name="Normal 9 2 6 3 2 3" xfId="8615" xr:uid="{00000000-0005-0000-0000-000072200000}"/>
    <cellStyle name="Normal 9 2 6 3 3" xfId="4794" xr:uid="{00000000-0005-0000-0000-000073200000}"/>
    <cellStyle name="Normal 9 2 6 3 3 2" xfId="8616" xr:uid="{00000000-0005-0000-0000-000074200000}"/>
    <cellStyle name="Normal 9 2 6 3 4" xfId="8617" xr:uid="{00000000-0005-0000-0000-000075200000}"/>
    <cellStyle name="Normal 9 2 6 4" xfId="2062" xr:uid="{00000000-0005-0000-0000-000076200000}"/>
    <cellStyle name="Normal 9 2 6 4 2" xfId="4795" xr:uid="{00000000-0005-0000-0000-000077200000}"/>
    <cellStyle name="Normal 9 2 6 4 2 2" xfId="8618" xr:uid="{00000000-0005-0000-0000-000078200000}"/>
    <cellStyle name="Normal 9 2 6 4 3" xfId="8619" xr:uid="{00000000-0005-0000-0000-000079200000}"/>
    <cellStyle name="Normal 9 2 6 5" xfId="4796" xr:uid="{00000000-0005-0000-0000-00007A200000}"/>
    <cellStyle name="Normal 9 2 6 5 2" xfId="8620" xr:uid="{00000000-0005-0000-0000-00007B200000}"/>
    <cellStyle name="Normal 9 2 6 6" xfId="4797" xr:uid="{00000000-0005-0000-0000-00007C200000}"/>
    <cellStyle name="Normal 9 2 6 6 2" xfId="8621" xr:uid="{00000000-0005-0000-0000-00007D200000}"/>
    <cellStyle name="Normal 9 2 6 7" xfId="8622" xr:uid="{00000000-0005-0000-0000-00007E200000}"/>
    <cellStyle name="Normal 9 2 7" xfId="983" xr:uid="{00000000-0005-0000-0000-00007F200000}"/>
    <cellStyle name="Normal 9 2 7 2" xfId="1482" xr:uid="{00000000-0005-0000-0000-000080200000}"/>
    <cellStyle name="Normal 9 2 7 2 2" xfId="2597" xr:uid="{00000000-0005-0000-0000-000081200000}"/>
    <cellStyle name="Normal 9 2 7 2 2 2" xfId="4798" xr:uid="{00000000-0005-0000-0000-000082200000}"/>
    <cellStyle name="Normal 9 2 7 2 2 2 2" xfId="8623" xr:uid="{00000000-0005-0000-0000-000083200000}"/>
    <cellStyle name="Normal 9 2 7 2 2 3" xfId="8624" xr:uid="{00000000-0005-0000-0000-000084200000}"/>
    <cellStyle name="Normal 9 2 7 2 3" xfId="4799" xr:uid="{00000000-0005-0000-0000-000085200000}"/>
    <cellStyle name="Normal 9 2 7 2 3 2" xfId="8625" xr:uid="{00000000-0005-0000-0000-000086200000}"/>
    <cellStyle name="Normal 9 2 7 2 4" xfId="8626" xr:uid="{00000000-0005-0000-0000-000087200000}"/>
    <cellStyle name="Normal 9 2 7 3" xfId="2170" xr:uid="{00000000-0005-0000-0000-000088200000}"/>
    <cellStyle name="Normal 9 2 7 3 2" xfId="4800" xr:uid="{00000000-0005-0000-0000-000089200000}"/>
    <cellStyle name="Normal 9 2 7 3 2 2" xfId="8627" xr:uid="{00000000-0005-0000-0000-00008A200000}"/>
    <cellStyle name="Normal 9 2 7 3 3" xfId="8628" xr:uid="{00000000-0005-0000-0000-00008B200000}"/>
    <cellStyle name="Normal 9 2 7 4" xfId="4801" xr:uid="{00000000-0005-0000-0000-00008C200000}"/>
    <cellStyle name="Normal 9 2 7 4 2" xfId="8629" xr:uid="{00000000-0005-0000-0000-00008D200000}"/>
    <cellStyle name="Normal 9 2 7 5" xfId="8630" xr:uid="{00000000-0005-0000-0000-00008E200000}"/>
    <cellStyle name="Normal 9 2 8" xfId="1268" xr:uid="{00000000-0005-0000-0000-00008F200000}"/>
    <cellStyle name="Normal 9 2 8 2" xfId="2383" xr:uid="{00000000-0005-0000-0000-000090200000}"/>
    <cellStyle name="Normal 9 2 8 2 2" xfId="4802" xr:uid="{00000000-0005-0000-0000-000091200000}"/>
    <cellStyle name="Normal 9 2 8 2 2 2" xfId="8631" xr:uid="{00000000-0005-0000-0000-000092200000}"/>
    <cellStyle name="Normal 9 2 8 2 3" xfId="8632" xr:uid="{00000000-0005-0000-0000-000093200000}"/>
    <cellStyle name="Normal 9 2 8 3" xfId="4803" xr:uid="{00000000-0005-0000-0000-000094200000}"/>
    <cellStyle name="Normal 9 2 8 3 2" xfId="8633" xr:uid="{00000000-0005-0000-0000-000095200000}"/>
    <cellStyle name="Normal 9 2 8 4" xfId="8634" xr:uid="{00000000-0005-0000-0000-000096200000}"/>
    <cellStyle name="Normal 9 2 9" xfId="1782" xr:uid="{00000000-0005-0000-0000-000097200000}"/>
    <cellStyle name="Normal 9 2 9 2" xfId="2812" xr:uid="{00000000-0005-0000-0000-000098200000}"/>
    <cellStyle name="Normal 9 2 9 2 2" xfId="4804" xr:uid="{00000000-0005-0000-0000-000099200000}"/>
    <cellStyle name="Normal 9 2 9 2 2 2" xfId="8635" xr:uid="{00000000-0005-0000-0000-00009A200000}"/>
    <cellStyle name="Normal 9 2 9 2 3" xfId="8636" xr:uid="{00000000-0005-0000-0000-00009B200000}"/>
    <cellStyle name="Normal 9 2 9 3" xfId="4805" xr:uid="{00000000-0005-0000-0000-00009C200000}"/>
    <cellStyle name="Normal 9 2 9 3 2" xfId="8637" xr:uid="{00000000-0005-0000-0000-00009D200000}"/>
    <cellStyle name="Normal 9 2 9 4" xfId="8638" xr:uid="{00000000-0005-0000-0000-00009E200000}"/>
    <cellStyle name="Normal 9 3" xfId="400" xr:uid="{00000000-0005-0000-0000-00009F200000}"/>
    <cellStyle name="Normal 9 3 10" xfId="4806" xr:uid="{00000000-0005-0000-0000-0000A0200000}"/>
    <cellStyle name="Normal 9 3 10 2" xfId="8639" xr:uid="{00000000-0005-0000-0000-0000A1200000}"/>
    <cellStyle name="Normal 9 3 11" xfId="4807" xr:uid="{00000000-0005-0000-0000-0000A2200000}"/>
    <cellStyle name="Normal 9 3 11 2" xfId="8640" xr:uid="{00000000-0005-0000-0000-0000A3200000}"/>
    <cellStyle name="Normal 9 3 12" xfId="8641" xr:uid="{00000000-0005-0000-0000-0000A4200000}"/>
    <cellStyle name="Normal 9 3 2" xfId="561" xr:uid="{00000000-0005-0000-0000-0000A5200000}"/>
    <cellStyle name="Normal 9 3 2 10" xfId="8642" xr:uid="{00000000-0005-0000-0000-0000A6200000}"/>
    <cellStyle name="Normal 9 3 2 2" xfId="725" xr:uid="{00000000-0005-0000-0000-0000A7200000}"/>
    <cellStyle name="Normal 9 3 2 2 2" xfId="918" xr:uid="{00000000-0005-0000-0000-0000A8200000}"/>
    <cellStyle name="Normal 9 3 2 2 2 2" xfId="1177" xr:uid="{00000000-0005-0000-0000-0000A9200000}"/>
    <cellStyle name="Normal 9 3 2 2 2 2 2" xfId="1676" xr:uid="{00000000-0005-0000-0000-0000AA200000}"/>
    <cellStyle name="Normal 9 3 2 2 2 2 2 2" xfId="2791" xr:uid="{00000000-0005-0000-0000-0000AB200000}"/>
    <cellStyle name="Normal 9 3 2 2 2 2 2 2 2" xfId="4808" xr:uid="{00000000-0005-0000-0000-0000AC200000}"/>
    <cellStyle name="Normal 9 3 2 2 2 2 2 2 2 2" xfId="8643" xr:uid="{00000000-0005-0000-0000-0000AD200000}"/>
    <cellStyle name="Normal 9 3 2 2 2 2 2 2 3" xfId="8644" xr:uid="{00000000-0005-0000-0000-0000AE200000}"/>
    <cellStyle name="Normal 9 3 2 2 2 2 2 3" xfId="4809" xr:uid="{00000000-0005-0000-0000-0000AF200000}"/>
    <cellStyle name="Normal 9 3 2 2 2 2 2 3 2" xfId="8645" xr:uid="{00000000-0005-0000-0000-0000B0200000}"/>
    <cellStyle name="Normal 9 3 2 2 2 2 2 4" xfId="8646" xr:uid="{00000000-0005-0000-0000-0000B1200000}"/>
    <cellStyle name="Normal 9 3 2 2 2 2 3" xfId="2364" xr:uid="{00000000-0005-0000-0000-0000B2200000}"/>
    <cellStyle name="Normal 9 3 2 2 2 2 3 2" xfId="4810" xr:uid="{00000000-0005-0000-0000-0000B3200000}"/>
    <cellStyle name="Normal 9 3 2 2 2 2 3 2 2" xfId="8647" xr:uid="{00000000-0005-0000-0000-0000B4200000}"/>
    <cellStyle name="Normal 9 3 2 2 2 2 3 3" xfId="8648" xr:uid="{00000000-0005-0000-0000-0000B5200000}"/>
    <cellStyle name="Normal 9 3 2 2 2 2 4" xfId="4811" xr:uid="{00000000-0005-0000-0000-0000B6200000}"/>
    <cellStyle name="Normal 9 3 2 2 2 2 4 2" xfId="8649" xr:uid="{00000000-0005-0000-0000-0000B7200000}"/>
    <cellStyle name="Normal 9 3 2 2 2 2 5" xfId="8650" xr:uid="{00000000-0005-0000-0000-0000B8200000}"/>
    <cellStyle name="Normal 9 3 2 2 2 3" xfId="1462" xr:uid="{00000000-0005-0000-0000-0000B9200000}"/>
    <cellStyle name="Normal 9 3 2 2 2 3 2" xfId="2577" xr:uid="{00000000-0005-0000-0000-0000BA200000}"/>
    <cellStyle name="Normal 9 3 2 2 2 3 2 2" xfId="4812" xr:uid="{00000000-0005-0000-0000-0000BB200000}"/>
    <cellStyle name="Normal 9 3 2 2 2 3 2 2 2" xfId="8651" xr:uid="{00000000-0005-0000-0000-0000BC200000}"/>
    <cellStyle name="Normal 9 3 2 2 2 3 2 3" xfId="8652" xr:uid="{00000000-0005-0000-0000-0000BD200000}"/>
    <cellStyle name="Normal 9 3 2 2 2 3 3" xfId="4813" xr:uid="{00000000-0005-0000-0000-0000BE200000}"/>
    <cellStyle name="Normal 9 3 2 2 2 3 3 2" xfId="8653" xr:uid="{00000000-0005-0000-0000-0000BF200000}"/>
    <cellStyle name="Normal 9 3 2 2 2 3 4" xfId="8654" xr:uid="{00000000-0005-0000-0000-0000C0200000}"/>
    <cellStyle name="Normal 9 3 2 2 2 4" xfId="2150" xr:uid="{00000000-0005-0000-0000-0000C1200000}"/>
    <cellStyle name="Normal 9 3 2 2 2 4 2" xfId="4814" xr:uid="{00000000-0005-0000-0000-0000C2200000}"/>
    <cellStyle name="Normal 9 3 2 2 2 4 2 2" xfId="8655" xr:uid="{00000000-0005-0000-0000-0000C3200000}"/>
    <cellStyle name="Normal 9 3 2 2 2 4 3" xfId="8656" xr:uid="{00000000-0005-0000-0000-0000C4200000}"/>
    <cellStyle name="Normal 9 3 2 2 2 5" xfId="4815" xr:uid="{00000000-0005-0000-0000-0000C5200000}"/>
    <cellStyle name="Normal 9 3 2 2 2 5 2" xfId="8657" xr:uid="{00000000-0005-0000-0000-0000C6200000}"/>
    <cellStyle name="Normal 9 3 2 2 2 6" xfId="4816" xr:uid="{00000000-0005-0000-0000-0000C7200000}"/>
    <cellStyle name="Normal 9 3 2 2 2 6 2" xfId="8658" xr:uid="{00000000-0005-0000-0000-0000C8200000}"/>
    <cellStyle name="Normal 9 3 2 2 2 7" xfId="8659" xr:uid="{00000000-0005-0000-0000-0000C9200000}"/>
    <cellStyle name="Normal 9 3 2 2 3" xfId="1071" xr:uid="{00000000-0005-0000-0000-0000CA200000}"/>
    <cellStyle name="Normal 9 3 2 2 3 2" xfId="1570" xr:uid="{00000000-0005-0000-0000-0000CB200000}"/>
    <cellStyle name="Normal 9 3 2 2 3 2 2" xfId="2685" xr:uid="{00000000-0005-0000-0000-0000CC200000}"/>
    <cellStyle name="Normal 9 3 2 2 3 2 2 2" xfId="4817" xr:uid="{00000000-0005-0000-0000-0000CD200000}"/>
    <cellStyle name="Normal 9 3 2 2 3 2 2 2 2" xfId="8660" xr:uid="{00000000-0005-0000-0000-0000CE200000}"/>
    <cellStyle name="Normal 9 3 2 2 3 2 2 3" xfId="8661" xr:uid="{00000000-0005-0000-0000-0000CF200000}"/>
    <cellStyle name="Normal 9 3 2 2 3 2 3" xfId="4818" xr:uid="{00000000-0005-0000-0000-0000D0200000}"/>
    <cellStyle name="Normal 9 3 2 2 3 2 3 2" xfId="8662" xr:uid="{00000000-0005-0000-0000-0000D1200000}"/>
    <cellStyle name="Normal 9 3 2 2 3 2 4" xfId="8663" xr:uid="{00000000-0005-0000-0000-0000D2200000}"/>
    <cellStyle name="Normal 9 3 2 2 3 3" xfId="2258" xr:uid="{00000000-0005-0000-0000-0000D3200000}"/>
    <cellStyle name="Normal 9 3 2 2 3 3 2" xfId="4819" xr:uid="{00000000-0005-0000-0000-0000D4200000}"/>
    <cellStyle name="Normal 9 3 2 2 3 3 2 2" xfId="8664" xr:uid="{00000000-0005-0000-0000-0000D5200000}"/>
    <cellStyle name="Normal 9 3 2 2 3 3 3" xfId="8665" xr:uid="{00000000-0005-0000-0000-0000D6200000}"/>
    <cellStyle name="Normal 9 3 2 2 3 4" xfId="4820" xr:uid="{00000000-0005-0000-0000-0000D7200000}"/>
    <cellStyle name="Normal 9 3 2 2 3 4 2" xfId="8666" xr:uid="{00000000-0005-0000-0000-0000D8200000}"/>
    <cellStyle name="Normal 9 3 2 2 3 5" xfId="8667" xr:uid="{00000000-0005-0000-0000-0000D9200000}"/>
    <cellStyle name="Normal 9 3 2 2 4" xfId="1356" xr:uid="{00000000-0005-0000-0000-0000DA200000}"/>
    <cellStyle name="Normal 9 3 2 2 4 2" xfId="2471" xr:uid="{00000000-0005-0000-0000-0000DB200000}"/>
    <cellStyle name="Normal 9 3 2 2 4 2 2" xfId="4821" xr:uid="{00000000-0005-0000-0000-0000DC200000}"/>
    <cellStyle name="Normal 9 3 2 2 4 2 2 2" xfId="8668" xr:uid="{00000000-0005-0000-0000-0000DD200000}"/>
    <cellStyle name="Normal 9 3 2 2 4 2 3" xfId="8669" xr:uid="{00000000-0005-0000-0000-0000DE200000}"/>
    <cellStyle name="Normal 9 3 2 2 4 3" xfId="4822" xr:uid="{00000000-0005-0000-0000-0000DF200000}"/>
    <cellStyle name="Normal 9 3 2 2 4 3 2" xfId="8670" xr:uid="{00000000-0005-0000-0000-0000E0200000}"/>
    <cellStyle name="Normal 9 3 2 2 4 4" xfId="8671" xr:uid="{00000000-0005-0000-0000-0000E1200000}"/>
    <cellStyle name="Normal 9 3 2 2 5" xfId="1857" xr:uid="{00000000-0005-0000-0000-0000E2200000}"/>
    <cellStyle name="Normal 9 3 2 2 5 2" xfId="2883" xr:uid="{00000000-0005-0000-0000-0000E3200000}"/>
    <cellStyle name="Normal 9 3 2 2 5 2 2" xfId="4823" xr:uid="{00000000-0005-0000-0000-0000E4200000}"/>
    <cellStyle name="Normal 9 3 2 2 5 2 2 2" xfId="8672" xr:uid="{00000000-0005-0000-0000-0000E5200000}"/>
    <cellStyle name="Normal 9 3 2 2 5 2 3" xfId="8673" xr:uid="{00000000-0005-0000-0000-0000E6200000}"/>
    <cellStyle name="Normal 9 3 2 2 5 3" xfId="4824" xr:uid="{00000000-0005-0000-0000-0000E7200000}"/>
    <cellStyle name="Normal 9 3 2 2 5 3 2" xfId="8674" xr:uid="{00000000-0005-0000-0000-0000E8200000}"/>
    <cellStyle name="Normal 9 3 2 2 5 4" xfId="8675" xr:uid="{00000000-0005-0000-0000-0000E9200000}"/>
    <cellStyle name="Normal 9 3 2 2 6" xfId="2044" xr:uid="{00000000-0005-0000-0000-0000EA200000}"/>
    <cellStyle name="Normal 9 3 2 2 6 2" xfId="4825" xr:uid="{00000000-0005-0000-0000-0000EB200000}"/>
    <cellStyle name="Normal 9 3 2 2 6 2 2" xfId="8676" xr:uid="{00000000-0005-0000-0000-0000EC200000}"/>
    <cellStyle name="Normal 9 3 2 2 6 3" xfId="8677" xr:uid="{00000000-0005-0000-0000-0000ED200000}"/>
    <cellStyle name="Normal 9 3 2 2 7" xfId="4826" xr:uid="{00000000-0005-0000-0000-0000EE200000}"/>
    <cellStyle name="Normal 9 3 2 2 7 2" xfId="8678" xr:uid="{00000000-0005-0000-0000-0000EF200000}"/>
    <cellStyle name="Normal 9 3 2 2 8" xfId="4827" xr:uid="{00000000-0005-0000-0000-0000F0200000}"/>
    <cellStyle name="Normal 9 3 2 2 8 2" xfId="8679" xr:uid="{00000000-0005-0000-0000-0000F1200000}"/>
    <cellStyle name="Normal 9 3 2 2 9" xfId="8680" xr:uid="{00000000-0005-0000-0000-0000F2200000}"/>
    <cellStyle name="Normal 9 3 2 3" xfId="861" xr:uid="{00000000-0005-0000-0000-0000F3200000}"/>
    <cellStyle name="Normal 9 3 2 3 2" xfId="1120" xr:uid="{00000000-0005-0000-0000-0000F4200000}"/>
    <cellStyle name="Normal 9 3 2 3 2 2" xfId="1619" xr:uid="{00000000-0005-0000-0000-0000F5200000}"/>
    <cellStyle name="Normal 9 3 2 3 2 2 2" xfId="2734" xr:uid="{00000000-0005-0000-0000-0000F6200000}"/>
    <cellStyle name="Normal 9 3 2 3 2 2 2 2" xfId="4828" xr:uid="{00000000-0005-0000-0000-0000F7200000}"/>
    <cellStyle name="Normal 9 3 2 3 2 2 2 2 2" xfId="8681" xr:uid="{00000000-0005-0000-0000-0000F8200000}"/>
    <cellStyle name="Normal 9 3 2 3 2 2 2 3" xfId="8682" xr:uid="{00000000-0005-0000-0000-0000F9200000}"/>
    <cellStyle name="Normal 9 3 2 3 2 2 3" xfId="4829" xr:uid="{00000000-0005-0000-0000-0000FA200000}"/>
    <cellStyle name="Normal 9 3 2 3 2 2 3 2" xfId="8683" xr:uid="{00000000-0005-0000-0000-0000FB200000}"/>
    <cellStyle name="Normal 9 3 2 3 2 2 4" xfId="8684" xr:uid="{00000000-0005-0000-0000-0000FC200000}"/>
    <cellStyle name="Normal 9 3 2 3 2 3" xfId="2307" xr:uid="{00000000-0005-0000-0000-0000FD200000}"/>
    <cellStyle name="Normal 9 3 2 3 2 3 2" xfId="4830" xr:uid="{00000000-0005-0000-0000-0000FE200000}"/>
    <cellStyle name="Normal 9 3 2 3 2 3 2 2" xfId="8685" xr:uid="{00000000-0005-0000-0000-0000FF200000}"/>
    <cellStyle name="Normal 9 3 2 3 2 3 3" xfId="8686" xr:uid="{00000000-0005-0000-0000-000000210000}"/>
    <cellStyle name="Normal 9 3 2 3 2 4" xfId="4831" xr:uid="{00000000-0005-0000-0000-000001210000}"/>
    <cellStyle name="Normal 9 3 2 3 2 4 2" xfId="8687" xr:uid="{00000000-0005-0000-0000-000002210000}"/>
    <cellStyle name="Normal 9 3 2 3 2 5" xfId="8688" xr:uid="{00000000-0005-0000-0000-000003210000}"/>
    <cellStyle name="Normal 9 3 2 3 3" xfId="1405" xr:uid="{00000000-0005-0000-0000-000004210000}"/>
    <cellStyle name="Normal 9 3 2 3 3 2" xfId="2520" xr:uid="{00000000-0005-0000-0000-000005210000}"/>
    <cellStyle name="Normal 9 3 2 3 3 2 2" xfId="4832" xr:uid="{00000000-0005-0000-0000-000006210000}"/>
    <cellStyle name="Normal 9 3 2 3 3 2 2 2" xfId="8689" xr:uid="{00000000-0005-0000-0000-000007210000}"/>
    <cellStyle name="Normal 9 3 2 3 3 2 3" xfId="8690" xr:uid="{00000000-0005-0000-0000-000008210000}"/>
    <cellStyle name="Normal 9 3 2 3 3 3" xfId="4833" xr:uid="{00000000-0005-0000-0000-000009210000}"/>
    <cellStyle name="Normal 9 3 2 3 3 3 2" xfId="8691" xr:uid="{00000000-0005-0000-0000-00000A210000}"/>
    <cellStyle name="Normal 9 3 2 3 3 4" xfId="8692" xr:uid="{00000000-0005-0000-0000-00000B210000}"/>
    <cellStyle name="Normal 9 3 2 3 4" xfId="2093" xr:uid="{00000000-0005-0000-0000-00000C210000}"/>
    <cellStyle name="Normal 9 3 2 3 4 2" xfId="4834" xr:uid="{00000000-0005-0000-0000-00000D210000}"/>
    <cellStyle name="Normal 9 3 2 3 4 2 2" xfId="8693" xr:uid="{00000000-0005-0000-0000-00000E210000}"/>
    <cellStyle name="Normal 9 3 2 3 4 3" xfId="8694" xr:uid="{00000000-0005-0000-0000-00000F210000}"/>
    <cellStyle name="Normal 9 3 2 3 5" xfId="4835" xr:uid="{00000000-0005-0000-0000-000010210000}"/>
    <cellStyle name="Normal 9 3 2 3 5 2" xfId="8695" xr:uid="{00000000-0005-0000-0000-000011210000}"/>
    <cellStyle name="Normal 9 3 2 3 6" xfId="4836" xr:uid="{00000000-0005-0000-0000-000012210000}"/>
    <cellStyle name="Normal 9 3 2 3 6 2" xfId="8696" xr:uid="{00000000-0005-0000-0000-000013210000}"/>
    <cellStyle name="Normal 9 3 2 3 7" xfId="8697" xr:uid="{00000000-0005-0000-0000-000014210000}"/>
    <cellStyle name="Normal 9 3 2 4" xfId="1014" xr:uid="{00000000-0005-0000-0000-000015210000}"/>
    <cellStyle name="Normal 9 3 2 4 2" xfId="1513" xr:uid="{00000000-0005-0000-0000-000016210000}"/>
    <cellStyle name="Normal 9 3 2 4 2 2" xfId="2628" xr:uid="{00000000-0005-0000-0000-000017210000}"/>
    <cellStyle name="Normal 9 3 2 4 2 2 2" xfId="4837" xr:uid="{00000000-0005-0000-0000-000018210000}"/>
    <cellStyle name="Normal 9 3 2 4 2 2 2 2" xfId="8698" xr:uid="{00000000-0005-0000-0000-000019210000}"/>
    <cellStyle name="Normal 9 3 2 4 2 2 3" xfId="8699" xr:uid="{00000000-0005-0000-0000-00001A210000}"/>
    <cellStyle name="Normal 9 3 2 4 2 3" xfId="4838" xr:uid="{00000000-0005-0000-0000-00001B210000}"/>
    <cellStyle name="Normal 9 3 2 4 2 3 2" xfId="8700" xr:uid="{00000000-0005-0000-0000-00001C210000}"/>
    <cellStyle name="Normal 9 3 2 4 2 4" xfId="8701" xr:uid="{00000000-0005-0000-0000-00001D210000}"/>
    <cellStyle name="Normal 9 3 2 4 3" xfId="2201" xr:uid="{00000000-0005-0000-0000-00001E210000}"/>
    <cellStyle name="Normal 9 3 2 4 3 2" xfId="4839" xr:uid="{00000000-0005-0000-0000-00001F210000}"/>
    <cellStyle name="Normal 9 3 2 4 3 2 2" xfId="8702" xr:uid="{00000000-0005-0000-0000-000020210000}"/>
    <cellStyle name="Normal 9 3 2 4 3 3" xfId="8703" xr:uid="{00000000-0005-0000-0000-000021210000}"/>
    <cellStyle name="Normal 9 3 2 4 4" xfId="4840" xr:uid="{00000000-0005-0000-0000-000022210000}"/>
    <cellStyle name="Normal 9 3 2 4 4 2" xfId="8704" xr:uid="{00000000-0005-0000-0000-000023210000}"/>
    <cellStyle name="Normal 9 3 2 4 5" xfId="8705" xr:uid="{00000000-0005-0000-0000-000024210000}"/>
    <cellStyle name="Normal 9 3 2 5" xfId="1299" xr:uid="{00000000-0005-0000-0000-000025210000}"/>
    <cellStyle name="Normal 9 3 2 5 2" xfId="2414" xr:uid="{00000000-0005-0000-0000-000026210000}"/>
    <cellStyle name="Normal 9 3 2 5 2 2" xfId="4841" xr:uid="{00000000-0005-0000-0000-000027210000}"/>
    <cellStyle name="Normal 9 3 2 5 2 2 2" xfId="8706" xr:uid="{00000000-0005-0000-0000-000028210000}"/>
    <cellStyle name="Normal 9 3 2 5 2 3" xfId="8707" xr:uid="{00000000-0005-0000-0000-000029210000}"/>
    <cellStyle name="Normal 9 3 2 5 3" xfId="4842" xr:uid="{00000000-0005-0000-0000-00002A210000}"/>
    <cellStyle name="Normal 9 3 2 5 3 2" xfId="8708" xr:uid="{00000000-0005-0000-0000-00002B210000}"/>
    <cellStyle name="Normal 9 3 2 5 4" xfId="8709" xr:uid="{00000000-0005-0000-0000-00002C210000}"/>
    <cellStyle name="Normal 9 3 2 6" xfId="1817" xr:uid="{00000000-0005-0000-0000-00002D210000}"/>
    <cellStyle name="Normal 9 3 2 6 2" xfId="2843" xr:uid="{00000000-0005-0000-0000-00002E210000}"/>
    <cellStyle name="Normal 9 3 2 6 2 2" xfId="4843" xr:uid="{00000000-0005-0000-0000-00002F210000}"/>
    <cellStyle name="Normal 9 3 2 6 2 2 2" xfId="8710" xr:uid="{00000000-0005-0000-0000-000030210000}"/>
    <cellStyle name="Normal 9 3 2 6 2 3" xfId="8711" xr:uid="{00000000-0005-0000-0000-000031210000}"/>
    <cellStyle name="Normal 9 3 2 6 3" xfId="4844" xr:uid="{00000000-0005-0000-0000-000032210000}"/>
    <cellStyle name="Normal 9 3 2 6 3 2" xfId="8712" xr:uid="{00000000-0005-0000-0000-000033210000}"/>
    <cellStyle name="Normal 9 3 2 6 4" xfId="8713" xr:uid="{00000000-0005-0000-0000-000034210000}"/>
    <cellStyle name="Normal 9 3 2 7" xfId="1987" xr:uid="{00000000-0005-0000-0000-000035210000}"/>
    <cellStyle name="Normal 9 3 2 7 2" xfId="4845" xr:uid="{00000000-0005-0000-0000-000036210000}"/>
    <cellStyle name="Normal 9 3 2 7 2 2" xfId="8714" xr:uid="{00000000-0005-0000-0000-000037210000}"/>
    <cellStyle name="Normal 9 3 2 7 3" xfId="8715" xr:uid="{00000000-0005-0000-0000-000038210000}"/>
    <cellStyle name="Normal 9 3 2 8" xfId="4846" xr:uid="{00000000-0005-0000-0000-000039210000}"/>
    <cellStyle name="Normal 9 3 2 8 2" xfId="8716" xr:uid="{00000000-0005-0000-0000-00003A210000}"/>
    <cellStyle name="Normal 9 3 2 9" xfId="4847" xr:uid="{00000000-0005-0000-0000-00003B210000}"/>
    <cellStyle name="Normal 9 3 2 9 2" xfId="8717" xr:uid="{00000000-0005-0000-0000-00003C210000}"/>
    <cellStyle name="Normal 9 3 3" xfId="726" xr:uid="{00000000-0005-0000-0000-00003D210000}"/>
    <cellStyle name="Normal 9 3 3 2" xfId="919" xr:uid="{00000000-0005-0000-0000-00003E210000}"/>
    <cellStyle name="Normal 9 3 3 2 2" xfId="1178" xr:uid="{00000000-0005-0000-0000-00003F210000}"/>
    <cellStyle name="Normal 9 3 3 2 2 2" xfId="1677" xr:uid="{00000000-0005-0000-0000-000040210000}"/>
    <cellStyle name="Normal 9 3 3 2 2 2 2" xfId="2792" xr:uid="{00000000-0005-0000-0000-000041210000}"/>
    <cellStyle name="Normal 9 3 3 2 2 2 2 2" xfId="4848" xr:uid="{00000000-0005-0000-0000-000042210000}"/>
    <cellStyle name="Normal 9 3 3 2 2 2 2 2 2" xfId="8718" xr:uid="{00000000-0005-0000-0000-000043210000}"/>
    <cellStyle name="Normal 9 3 3 2 2 2 2 3" xfId="8719" xr:uid="{00000000-0005-0000-0000-000044210000}"/>
    <cellStyle name="Normal 9 3 3 2 2 2 3" xfId="4849" xr:uid="{00000000-0005-0000-0000-000045210000}"/>
    <cellStyle name="Normal 9 3 3 2 2 2 3 2" xfId="8720" xr:uid="{00000000-0005-0000-0000-000046210000}"/>
    <cellStyle name="Normal 9 3 3 2 2 2 4" xfId="8721" xr:uid="{00000000-0005-0000-0000-000047210000}"/>
    <cellStyle name="Normal 9 3 3 2 2 3" xfId="2365" xr:uid="{00000000-0005-0000-0000-000048210000}"/>
    <cellStyle name="Normal 9 3 3 2 2 3 2" xfId="4850" xr:uid="{00000000-0005-0000-0000-000049210000}"/>
    <cellStyle name="Normal 9 3 3 2 2 3 2 2" xfId="8722" xr:uid="{00000000-0005-0000-0000-00004A210000}"/>
    <cellStyle name="Normal 9 3 3 2 2 3 3" xfId="8723" xr:uid="{00000000-0005-0000-0000-00004B210000}"/>
    <cellStyle name="Normal 9 3 3 2 2 4" xfId="4851" xr:uid="{00000000-0005-0000-0000-00004C210000}"/>
    <cellStyle name="Normal 9 3 3 2 2 4 2" xfId="8724" xr:uid="{00000000-0005-0000-0000-00004D210000}"/>
    <cellStyle name="Normal 9 3 3 2 2 5" xfId="8725" xr:uid="{00000000-0005-0000-0000-00004E210000}"/>
    <cellStyle name="Normal 9 3 3 2 3" xfId="1463" xr:uid="{00000000-0005-0000-0000-00004F210000}"/>
    <cellStyle name="Normal 9 3 3 2 3 2" xfId="2578" xr:uid="{00000000-0005-0000-0000-000050210000}"/>
    <cellStyle name="Normal 9 3 3 2 3 2 2" xfId="4852" xr:uid="{00000000-0005-0000-0000-000051210000}"/>
    <cellStyle name="Normal 9 3 3 2 3 2 2 2" xfId="8726" xr:uid="{00000000-0005-0000-0000-000052210000}"/>
    <cellStyle name="Normal 9 3 3 2 3 2 3" xfId="8727" xr:uid="{00000000-0005-0000-0000-000053210000}"/>
    <cellStyle name="Normal 9 3 3 2 3 3" xfId="4853" xr:uid="{00000000-0005-0000-0000-000054210000}"/>
    <cellStyle name="Normal 9 3 3 2 3 3 2" xfId="8728" xr:uid="{00000000-0005-0000-0000-000055210000}"/>
    <cellStyle name="Normal 9 3 3 2 3 4" xfId="8729" xr:uid="{00000000-0005-0000-0000-000056210000}"/>
    <cellStyle name="Normal 9 3 3 2 4" xfId="2151" xr:uid="{00000000-0005-0000-0000-000057210000}"/>
    <cellStyle name="Normal 9 3 3 2 4 2" xfId="4854" xr:uid="{00000000-0005-0000-0000-000058210000}"/>
    <cellStyle name="Normal 9 3 3 2 4 2 2" xfId="8730" xr:uid="{00000000-0005-0000-0000-000059210000}"/>
    <cellStyle name="Normal 9 3 3 2 4 3" xfId="8731" xr:uid="{00000000-0005-0000-0000-00005A210000}"/>
    <cellStyle name="Normal 9 3 3 2 5" xfId="4855" xr:uid="{00000000-0005-0000-0000-00005B210000}"/>
    <cellStyle name="Normal 9 3 3 2 5 2" xfId="8732" xr:uid="{00000000-0005-0000-0000-00005C210000}"/>
    <cellStyle name="Normal 9 3 3 2 6" xfId="4856" xr:uid="{00000000-0005-0000-0000-00005D210000}"/>
    <cellStyle name="Normal 9 3 3 2 6 2" xfId="8733" xr:uid="{00000000-0005-0000-0000-00005E210000}"/>
    <cellStyle name="Normal 9 3 3 2 7" xfId="8734" xr:uid="{00000000-0005-0000-0000-00005F210000}"/>
    <cellStyle name="Normal 9 3 3 3" xfId="1072" xr:uid="{00000000-0005-0000-0000-000060210000}"/>
    <cellStyle name="Normal 9 3 3 3 2" xfId="1571" xr:uid="{00000000-0005-0000-0000-000061210000}"/>
    <cellStyle name="Normal 9 3 3 3 2 2" xfId="2686" xr:uid="{00000000-0005-0000-0000-000062210000}"/>
    <cellStyle name="Normal 9 3 3 3 2 2 2" xfId="4857" xr:uid="{00000000-0005-0000-0000-000063210000}"/>
    <cellStyle name="Normal 9 3 3 3 2 2 2 2" xfId="8735" xr:uid="{00000000-0005-0000-0000-000064210000}"/>
    <cellStyle name="Normal 9 3 3 3 2 2 3" xfId="8736" xr:uid="{00000000-0005-0000-0000-000065210000}"/>
    <cellStyle name="Normal 9 3 3 3 2 3" xfId="4858" xr:uid="{00000000-0005-0000-0000-000066210000}"/>
    <cellStyle name="Normal 9 3 3 3 2 3 2" xfId="8737" xr:uid="{00000000-0005-0000-0000-000067210000}"/>
    <cellStyle name="Normal 9 3 3 3 2 4" xfId="8738" xr:uid="{00000000-0005-0000-0000-000068210000}"/>
    <cellStyle name="Normal 9 3 3 3 3" xfId="2259" xr:uid="{00000000-0005-0000-0000-000069210000}"/>
    <cellStyle name="Normal 9 3 3 3 3 2" xfId="4859" xr:uid="{00000000-0005-0000-0000-00006A210000}"/>
    <cellStyle name="Normal 9 3 3 3 3 2 2" xfId="8739" xr:uid="{00000000-0005-0000-0000-00006B210000}"/>
    <cellStyle name="Normal 9 3 3 3 3 3" xfId="8740" xr:uid="{00000000-0005-0000-0000-00006C210000}"/>
    <cellStyle name="Normal 9 3 3 3 4" xfId="4860" xr:uid="{00000000-0005-0000-0000-00006D210000}"/>
    <cellStyle name="Normal 9 3 3 3 4 2" xfId="8741" xr:uid="{00000000-0005-0000-0000-00006E210000}"/>
    <cellStyle name="Normal 9 3 3 3 5" xfId="8742" xr:uid="{00000000-0005-0000-0000-00006F210000}"/>
    <cellStyle name="Normal 9 3 3 4" xfId="1357" xr:uid="{00000000-0005-0000-0000-000070210000}"/>
    <cellStyle name="Normal 9 3 3 4 2" xfId="2472" xr:uid="{00000000-0005-0000-0000-000071210000}"/>
    <cellStyle name="Normal 9 3 3 4 2 2" xfId="4861" xr:uid="{00000000-0005-0000-0000-000072210000}"/>
    <cellStyle name="Normal 9 3 3 4 2 2 2" xfId="8743" xr:uid="{00000000-0005-0000-0000-000073210000}"/>
    <cellStyle name="Normal 9 3 3 4 2 3" xfId="8744" xr:uid="{00000000-0005-0000-0000-000074210000}"/>
    <cellStyle name="Normal 9 3 3 4 3" xfId="4862" xr:uid="{00000000-0005-0000-0000-000075210000}"/>
    <cellStyle name="Normal 9 3 3 4 3 2" xfId="8745" xr:uid="{00000000-0005-0000-0000-000076210000}"/>
    <cellStyle name="Normal 9 3 3 4 4" xfId="8746" xr:uid="{00000000-0005-0000-0000-000077210000}"/>
    <cellStyle name="Normal 9 3 3 5" xfId="1837" xr:uid="{00000000-0005-0000-0000-000078210000}"/>
    <cellStyle name="Normal 9 3 3 5 2" xfId="2863" xr:uid="{00000000-0005-0000-0000-000079210000}"/>
    <cellStyle name="Normal 9 3 3 5 2 2" xfId="4863" xr:uid="{00000000-0005-0000-0000-00007A210000}"/>
    <cellStyle name="Normal 9 3 3 5 2 2 2" xfId="8747" xr:uid="{00000000-0005-0000-0000-00007B210000}"/>
    <cellStyle name="Normal 9 3 3 5 2 3" xfId="8748" xr:uid="{00000000-0005-0000-0000-00007C210000}"/>
    <cellStyle name="Normal 9 3 3 5 3" xfId="4864" xr:uid="{00000000-0005-0000-0000-00007D210000}"/>
    <cellStyle name="Normal 9 3 3 5 3 2" xfId="8749" xr:uid="{00000000-0005-0000-0000-00007E210000}"/>
    <cellStyle name="Normal 9 3 3 5 4" xfId="8750" xr:uid="{00000000-0005-0000-0000-00007F210000}"/>
    <cellStyle name="Normal 9 3 3 6" xfId="2045" xr:uid="{00000000-0005-0000-0000-000080210000}"/>
    <cellStyle name="Normal 9 3 3 6 2" xfId="4865" xr:uid="{00000000-0005-0000-0000-000081210000}"/>
    <cellStyle name="Normal 9 3 3 6 2 2" xfId="8751" xr:uid="{00000000-0005-0000-0000-000082210000}"/>
    <cellStyle name="Normal 9 3 3 6 3" xfId="8752" xr:uid="{00000000-0005-0000-0000-000083210000}"/>
    <cellStyle name="Normal 9 3 3 7" xfId="4866" xr:uid="{00000000-0005-0000-0000-000084210000}"/>
    <cellStyle name="Normal 9 3 3 7 2" xfId="8753" xr:uid="{00000000-0005-0000-0000-000085210000}"/>
    <cellStyle name="Normal 9 3 3 8" xfId="4867" xr:uid="{00000000-0005-0000-0000-000086210000}"/>
    <cellStyle name="Normal 9 3 3 8 2" xfId="8754" xr:uid="{00000000-0005-0000-0000-000087210000}"/>
    <cellStyle name="Normal 9 3 3 9" xfId="8755" xr:uid="{00000000-0005-0000-0000-000088210000}"/>
    <cellStyle name="Normal 9 3 4" xfId="727" xr:uid="{00000000-0005-0000-0000-000089210000}"/>
    <cellStyle name="Normal 9 3 4 2" xfId="920" xr:uid="{00000000-0005-0000-0000-00008A210000}"/>
    <cellStyle name="Normal 9 3 4 2 2" xfId="1179" xr:uid="{00000000-0005-0000-0000-00008B210000}"/>
    <cellStyle name="Normal 9 3 4 2 2 2" xfId="1678" xr:uid="{00000000-0005-0000-0000-00008C210000}"/>
    <cellStyle name="Normal 9 3 4 2 2 2 2" xfId="2793" xr:uid="{00000000-0005-0000-0000-00008D210000}"/>
    <cellStyle name="Normal 9 3 4 2 2 2 2 2" xfId="4868" xr:uid="{00000000-0005-0000-0000-00008E210000}"/>
    <cellStyle name="Normal 9 3 4 2 2 2 2 2 2" xfId="8756" xr:uid="{00000000-0005-0000-0000-00008F210000}"/>
    <cellStyle name="Normal 9 3 4 2 2 2 2 3" xfId="8757" xr:uid="{00000000-0005-0000-0000-000090210000}"/>
    <cellStyle name="Normal 9 3 4 2 2 2 3" xfId="4869" xr:uid="{00000000-0005-0000-0000-000091210000}"/>
    <cellStyle name="Normal 9 3 4 2 2 2 3 2" xfId="8758" xr:uid="{00000000-0005-0000-0000-000092210000}"/>
    <cellStyle name="Normal 9 3 4 2 2 2 4" xfId="8759" xr:uid="{00000000-0005-0000-0000-000093210000}"/>
    <cellStyle name="Normal 9 3 4 2 2 3" xfId="2366" xr:uid="{00000000-0005-0000-0000-000094210000}"/>
    <cellStyle name="Normal 9 3 4 2 2 3 2" xfId="4870" xr:uid="{00000000-0005-0000-0000-000095210000}"/>
    <cellStyle name="Normal 9 3 4 2 2 3 2 2" xfId="8760" xr:uid="{00000000-0005-0000-0000-000096210000}"/>
    <cellStyle name="Normal 9 3 4 2 2 3 3" xfId="8761" xr:uid="{00000000-0005-0000-0000-000097210000}"/>
    <cellStyle name="Normal 9 3 4 2 2 4" xfId="4871" xr:uid="{00000000-0005-0000-0000-000098210000}"/>
    <cellStyle name="Normal 9 3 4 2 2 4 2" xfId="8762" xr:uid="{00000000-0005-0000-0000-000099210000}"/>
    <cellStyle name="Normal 9 3 4 2 2 5" xfId="8763" xr:uid="{00000000-0005-0000-0000-00009A210000}"/>
    <cellStyle name="Normal 9 3 4 2 3" xfId="1464" xr:uid="{00000000-0005-0000-0000-00009B210000}"/>
    <cellStyle name="Normal 9 3 4 2 3 2" xfId="2579" xr:uid="{00000000-0005-0000-0000-00009C210000}"/>
    <cellStyle name="Normal 9 3 4 2 3 2 2" xfId="4872" xr:uid="{00000000-0005-0000-0000-00009D210000}"/>
    <cellStyle name="Normal 9 3 4 2 3 2 2 2" xfId="8764" xr:uid="{00000000-0005-0000-0000-00009E210000}"/>
    <cellStyle name="Normal 9 3 4 2 3 2 3" xfId="8765" xr:uid="{00000000-0005-0000-0000-00009F210000}"/>
    <cellStyle name="Normal 9 3 4 2 3 3" xfId="4873" xr:uid="{00000000-0005-0000-0000-0000A0210000}"/>
    <cellStyle name="Normal 9 3 4 2 3 3 2" xfId="8766" xr:uid="{00000000-0005-0000-0000-0000A1210000}"/>
    <cellStyle name="Normal 9 3 4 2 3 4" xfId="8767" xr:uid="{00000000-0005-0000-0000-0000A2210000}"/>
    <cellStyle name="Normal 9 3 4 2 4" xfId="2152" xr:uid="{00000000-0005-0000-0000-0000A3210000}"/>
    <cellStyle name="Normal 9 3 4 2 4 2" xfId="4874" xr:uid="{00000000-0005-0000-0000-0000A4210000}"/>
    <cellStyle name="Normal 9 3 4 2 4 2 2" xfId="8768" xr:uid="{00000000-0005-0000-0000-0000A5210000}"/>
    <cellStyle name="Normal 9 3 4 2 4 3" xfId="8769" xr:uid="{00000000-0005-0000-0000-0000A6210000}"/>
    <cellStyle name="Normal 9 3 4 2 5" xfId="4875" xr:uid="{00000000-0005-0000-0000-0000A7210000}"/>
    <cellStyle name="Normal 9 3 4 2 5 2" xfId="8770" xr:uid="{00000000-0005-0000-0000-0000A8210000}"/>
    <cellStyle name="Normal 9 3 4 2 6" xfId="4876" xr:uid="{00000000-0005-0000-0000-0000A9210000}"/>
    <cellStyle name="Normal 9 3 4 2 6 2" xfId="8771" xr:uid="{00000000-0005-0000-0000-0000AA210000}"/>
    <cellStyle name="Normal 9 3 4 2 7" xfId="8772" xr:uid="{00000000-0005-0000-0000-0000AB210000}"/>
    <cellStyle name="Normal 9 3 4 3" xfId="1073" xr:uid="{00000000-0005-0000-0000-0000AC210000}"/>
    <cellStyle name="Normal 9 3 4 3 2" xfId="1572" xr:uid="{00000000-0005-0000-0000-0000AD210000}"/>
    <cellStyle name="Normal 9 3 4 3 2 2" xfId="2687" xr:uid="{00000000-0005-0000-0000-0000AE210000}"/>
    <cellStyle name="Normal 9 3 4 3 2 2 2" xfId="4877" xr:uid="{00000000-0005-0000-0000-0000AF210000}"/>
    <cellStyle name="Normal 9 3 4 3 2 2 2 2" xfId="8773" xr:uid="{00000000-0005-0000-0000-0000B0210000}"/>
    <cellStyle name="Normal 9 3 4 3 2 2 3" xfId="8774" xr:uid="{00000000-0005-0000-0000-0000B1210000}"/>
    <cellStyle name="Normal 9 3 4 3 2 3" xfId="4878" xr:uid="{00000000-0005-0000-0000-0000B2210000}"/>
    <cellStyle name="Normal 9 3 4 3 2 3 2" xfId="8775" xr:uid="{00000000-0005-0000-0000-0000B3210000}"/>
    <cellStyle name="Normal 9 3 4 3 2 4" xfId="8776" xr:uid="{00000000-0005-0000-0000-0000B4210000}"/>
    <cellStyle name="Normal 9 3 4 3 3" xfId="2260" xr:uid="{00000000-0005-0000-0000-0000B5210000}"/>
    <cellStyle name="Normal 9 3 4 3 3 2" xfId="4879" xr:uid="{00000000-0005-0000-0000-0000B6210000}"/>
    <cellStyle name="Normal 9 3 4 3 3 2 2" xfId="8777" xr:uid="{00000000-0005-0000-0000-0000B7210000}"/>
    <cellStyle name="Normal 9 3 4 3 3 3" xfId="8778" xr:uid="{00000000-0005-0000-0000-0000B8210000}"/>
    <cellStyle name="Normal 9 3 4 3 4" xfId="4880" xr:uid="{00000000-0005-0000-0000-0000B9210000}"/>
    <cellStyle name="Normal 9 3 4 3 4 2" xfId="8779" xr:uid="{00000000-0005-0000-0000-0000BA210000}"/>
    <cellStyle name="Normal 9 3 4 3 5" xfId="8780" xr:uid="{00000000-0005-0000-0000-0000BB210000}"/>
    <cellStyle name="Normal 9 3 4 4" xfId="1358" xr:uid="{00000000-0005-0000-0000-0000BC210000}"/>
    <cellStyle name="Normal 9 3 4 4 2" xfId="2473" xr:uid="{00000000-0005-0000-0000-0000BD210000}"/>
    <cellStyle name="Normal 9 3 4 4 2 2" xfId="4881" xr:uid="{00000000-0005-0000-0000-0000BE210000}"/>
    <cellStyle name="Normal 9 3 4 4 2 2 2" xfId="8781" xr:uid="{00000000-0005-0000-0000-0000BF210000}"/>
    <cellStyle name="Normal 9 3 4 4 2 3" xfId="8782" xr:uid="{00000000-0005-0000-0000-0000C0210000}"/>
    <cellStyle name="Normal 9 3 4 4 3" xfId="4882" xr:uid="{00000000-0005-0000-0000-0000C1210000}"/>
    <cellStyle name="Normal 9 3 4 4 3 2" xfId="8783" xr:uid="{00000000-0005-0000-0000-0000C2210000}"/>
    <cellStyle name="Normal 9 3 4 4 4" xfId="8784" xr:uid="{00000000-0005-0000-0000-0000C3210000}"/>
    <cellStyle name="Normal 9 3 4 5" xfId="1879" xr:uid="{00000000-0005-0000-0000-0000C4210000}"/>
    <cellStyle name="Normal 9 3 4 5 2" xfId="2901" xr:uid="{00000000-0005-0000-0000-0000C5210000}"/>
    <cellStyle name="Normal 9 3 4 5 2 2" xfId="4883" xr:uid="{00000000-0005-0000-0000-0000C6210000}"/>
    <cellStyle name="Normal 9 3 4 5 2 2 2" xfId="8785" xr:uid="{00000000-0005-0000-0000-0000C7210000}"/>
    <cellStyle name="Normal 9 3 4 5 2 3" xfId="8786" xr:uid="{00000000-0005-0000-0000-0000C8210000}"/>
    <cellStyle name="Normal 9 3 4 5 3" xfId="4884" xr:uid="{00000000-0005-0000-0000-0000C9210000}"/>
    <cellStyle name="Normal 9 3 4 5 3 2" xfId="8787" xr:uid="{00000000-0005-0000-0000-0000CA210000}"/>
    <cellStyle name="Normal 9 3 4 5 4" xfId="8788" xr:uid="{00000000-0005-0000-0000-0000CB210000}"/>
    <cellStyle name="Normal 9 3 4 6" xfId="2046" xr:uid="{00000000-0005-0000-0000-0000CC210000}"/>
    <cellStyle name="Normal 9 3 4 6 2" xfId="4885" xr:uid="{00000000-0005-0000-0000-0000CD210000}"/>
    <cellStyle name="Normal 9 3 4 6 2 2" xfId="8789" xr:uid="{00000000-0005-0000-0000-0000CE210000}"/>
    <cellStyle name="Normal 9 3 4 6 3" xfId="8790" xr:uid="{00000000-0005-0000-0000-0000CF210000}"/>
    <cellStyle name="Normal 9 3 4 7" xfId="4886" xr:uid="{00000000-0005-0000-0000-0000D0210000}"/>
    <cellStyle name="Normal 9 3 4 7 2" xfId="8791" xr:uid="{00000000-0005-0000-0000-0000D1210000}"/>
    <cellStyle name="Normal 9 3 4 8" xfId="4887" xr:uid="{00000000-0005-0000-0000-0000D2210000}"/>
    <cellStyle name="Normal 9 3 4 8 2" xfId="8792" xr:uid="{00000000-0005-0000-0000-0000D3210000}"/>
    <cellStyle name="Normal 9 3 4 9" xfId="8793" xr:uid="{00000000-0005-0000-0000-0000D4210000}"/>
    <cellStyle name="Normal 9 3 5" xfId="840" xr:uid="{00000000-0005-0000-0000-0000D5210000}"/>
    <cellStyle name="Normal 9 3 5 2" xfId="1099" xr:uid="{00000000-0005-0000-0000-0000D6210000}"/>
    <cellStyle name="Normal 9 3 5 2 2" xfId="1598" xr:uid="{00000000-0005-0000-0000-0000D7210000}"/>
    <cellStyle name="Normal 9 3 5 2 2 2" xfId="2713" xr:uid="{00000000-0005-0000-0000-0000D8210000}"/>
    <cellStyle name="Normal 9 3 5 2 2 2 2" xfId="4888" xr:uid="{00000000-0005-0000-0000-0000D9210000}"/>
    <cellStyle name="Normal 9 3 5 2 2 2 2 2" xfId="8794" xr:uid="{00000000-0005-0000-0000-0000DA210000}"/>
    <cellStyle name="Normal 9 3 5 2 2 2 3" xfId="8795" xr:uid="{00000000-0005-0000-0000-0000DB210000}"/>
    <cellStyle name="Normal 9 3 5 2 2 3" xfId="4889" xr:uid="{00000000-0005-0000-0000-0000DC210000}"/>
    <cellStyle name="Normal 9 3 5 2 2 3 2" xfId="8796" xr:uid="{00000000-0005-0000-0000-0000DD210000}"/>
    <cellStyle name="Normal 9 3 5 2 2 4" xfId="8797" xr:uid="{00000000-0005-0000-0000-0000DE210000}"/>
    <cellStyle name="Normal 9 3 5 2 3" xfId="2286" xr:uid="{00000000-0005-0000-0000-0000DF210000}"/>
    <cellStyle name="Normal 9 3 5 2 3 2" xfId="4890" xr:uid="{00000000-0005-0000-0000-0000E0210000}"/>
    <cellStyle name="Normal 9 3 5 2 3 2 2" xfId="8798" xr:uid="{00000000-0005-0000-0000-0000E1210000}"/>
    <cellStyle name="Normal 9 3 5 2 3 3" xfId="8799" xr:uid="{00000000-0005-0000-0000-0000E2210000}"/>
    <cellStyle name="Normal 9 3 5 2 4" xfId="4891" xr:uid="{00000000-0005-0000-0000-0000E3210000}"/>
    <cellStyle name="Normal 9 3 5 2 4 2" xfId="8800" xr:uid="{00000000-0005-0000-0000-0000E4210000}"/>
    <cellStyle name="Normal 9 3 5 2 5" xfId="8801" xr:uid="{00000000-0005-0000-0000-0000E5210000}"/>
    <cellStyle name="Normal 9 3 5 3" xfId="1384" xr:uid="{00000000-0005-0000-0000-0000E6210000}"/>
    <cellStyle name="Normal 9 3 5 3 2" xfId="2499" xr:uid="{00000000-0005-0000-0000-0000E7210000}"/>
    <cellStyle name="Normal 9 3 5 3 2 2" xfId="4892" xr:uid="{00000000-0005-0000-0000-0000E8210000}"/>
    <cellStyle name="Normal 9 3 5 3 2 2 2" xfId="8802" xr:uid="{00000000-0005-0000-0000-0000E9210000}"/>
    <cellStyle name="Normal 9 3 5 3 2 3" xfId="8803" xr:uid="{00000000-0005-0000-0000-0000EA210000}"/>
    <cellStyle name="Normal 9 3 5 3 3" xfId="4893" xr:uid="{00000000-0005-0000-0000-0000EB210000}"/>
    <cellStyle name="Normal 9 3 5 3 3 2" xfId="8804" xr:uid="{00000000-0005-0000-0000-0000EC210000}"/>
    <cellStyle name="Normal 9 3 5 3 4" xfId="8805" xr:uid="{00000000-0005-0000-0000-0000ED210000}"/>
    <cellStyle name="Normal 9 3 5 4" xfId="2072" xr:uid="{00000000-0005-0000-0000-0000EE210000}"/>
    <cellStyle name="Normal 9 3 5 4 2" xfId="4894" xr:uid="{00000000-0005-0000-0000-0000EF210000}"/>
    <cellStyle name="Normal 9 3 5 4 2 2" xfId="8806" xr:uid="{00000000-0005-0000-0000-0000F0210000}"/>
    <cellStyle name="Normal 9 3 5 4 3" xfId="8807" xr:uid="{00000000-0005-0000-0000-0000F1210000}"/>
    <cellStyle name="Normal 9 3 5 5" xfId="4895" xr:uid="{00000000-0005-0000-0000-0000F2210000}"/>
    <cellStyle name="Normal 9 3 5 5 2" xfId="8808" xr:uid="{00000000-0005-0000-0000-0000F3210000}"/>
    <cellStyle name="Normal 9 3 5 6" xfId="4896" xr:uid="{00000000-0005-0000-0000-0000F4210000}"/>
    <cellStyle name="Normal 9 3 5 6 2" xfId="8809" xr:uid="{00000000-0005-0000-0000-0000F5210000}"/>
    <cellStyle name="Normal 9 3 5 7" xfId="8810" xr:uid="{00000000-0005-0000-0000-0000F6210000}"/>
    <cellStyle name="Normal 9 3 6" xfId="993" xr:uid="{00000000-0005-0000-0000-0000F7210000}"/>
    <cellStyle name="Normal 9 3 6 2" xfId="1492" xr:uid="{00000000-0005-0000-0000-0000F8210000}"/>
    <cellStyle name="Normal 9 3 6 2 2" xfId="2607" xr:uid="{00000000-0005-0000-0000-0000F9210000}"/>
    <cellStyle name="Normal 9 3 6 2 2 2" xfId="4897" xr:uid="{00000000-0005-0000-0000-0000FA210000}"/>
    <cellStyle name="Normal 9 3 6 2 2 2 2" xfId="8811" xr:uid="{00000000-0005-0000-0000-0000FB210000}"/>
    <cellStyle name="Normal 9 3 6 2 2 3" xfId="8812" xr:uid="{00000000-0005-0000-0000-0000FC210000}"/>
    <cellStyle name="Normal 9 3 6 2 3" xfId="4898" xr:uid="{00000000-0005-0000-0000-0000FD210000}"/>
    <cellStyle name="Normal 9 3 6 2 3 2" xfId="8813" xr:uid="{00000000-0005-0000-0000-0000FE210000}"/>
    <cellStyle name="Normal 9 3 6 2 4" xfId="8814" xr:uid="{00000000-0005-0000-0000-0000FF210000}"/>
    <cellStyle name="Normal 9 3 6 3" xfId="2180" xr:uid="{00000000-0005-0000-0000-000000220000}"/>
    <cellStyle name="Normal 9 3 6 3 2" xfId="4899" xr:uid="{00000000-0005-0000-0000-000001220000}"/>
    <cellStyle name="Normal 9 3 6 3 2 2" xfId="8815" xr:uid="{00000000-0005-0000-0000-000002220000}"/>
    <cellStyle name="Normal 9 3 6 3 3" xfId="8816" xr:uid="{00000000-0005-0000-0000-000003220000}"/>
    <cellStyle name="Normal 9 3 6 4" xfId="4900" xr:uid="{00000000-0005-0000-0000-000004220000}"/>
    <cellStyle name="Normal 9 3 6 4 2" xfId="8817" xr:uid="{00000000-0005-0000-0000-000005220000}"/>
    <cellStyle name="Normal 9 3 6 5" xfId="8818" xr:uid="{00000000-0005-0000-0000-000006220000}"/>
    <cellStyle name="Normal 9 3 7" xfId="1278" xr:uid="{00000000-0005-0000-0000-000007220000}"/>
    <cellStyle name="Normal 9 3 7 2" xfId="2393" xr:uid="{00000000-0005-0000-0000-000008220000}"/>
    <cellStyle name="Normal 9 3 7 2 2" xfId="4901" xr:uid="{00000000-0005-0000-0000-000009220000}"/>
    <cellStyle name="Normal 9 3 7 2 2 2" xfId="8819" xr:uid="{00000000-0005-0000-0000-00000A220000}"/>
    <cellStyle name="Normal 9 3 7 2 3" xfId="8820" xr:uid="{00000000-0005-0000-0000-00000B220000}"/>
    <cellStyle name="Normal 9 3 7 3" xfId="4902" xr:uid="{00000000-0005-0000-0000-00000C220000}"/>
    <cellStyle name="Normal 9 3 7 3 2" xfId="8821" xr:uid="{00000000-0005-0000-0000-00000D220000}"/>
    <cellStyle name="Normal 9 3 7 4" xfId="8822" xr:uid="{00000000-0005-0000-0000-00000E220000}"/>
    <cellStyle name="Normal 9 3 8" xfId="1796" xr:uid="{00000000-0005-0000-0000-00000F220000}"/>
    <cellStyle name="Normal 9 3 8 2" xfId="2823" xr:uid="{00000000-0005-0000-0000-000010220000}"/>
    <cellStyle name="Normal 9 3 8 2 2" xfId="4903" xr:uid="{00000000-0005-0000-0000-000011220000}"/>
    <cellStyle name="Normal 9 3 8 2 2 2" xfId="8823" xr:uid="{00000000-0005-0000-0000-000012220000}"/>
    <cellStyle name="Normal 9 3 8 2 3" xfId="8824" xr:uid="{00000000-0005-0000-0000-000013220000}"/>
    <cellStyle name="Normal 9 3 8 3" xfId="4904" xr:uid="{00000000-0005-0000-0000-000014220000}"/>
    <cellStyle name="Normal 9 3 8 3 2" xfId="8825" xr:uid="{00000000-0005-0000-0000-000015220000}"/>
    <cellStyle name="Normal 9 3 8 4" xfId="8826" xr:uid="{00000000-0005-0000-0000-000016220000}"/>
    <cellStyle name="Normal 9 3 9" xfId="1966" xr:uid="{00000000-0005-0000-0000-000017220000}"/>
    <cellStyle name="Normal 9 3 9 2" xfId="4905" xr:uid="{00000000-0005-0000-0000-000018220000}"/>
    <cellStyle name="Normal 9 3 9 2 2" xfId="8827" xr:uid="{00000000-0005-0000-0000-000019220000}"/>
    <cellStyle name="Normal 9 3 9 3" xfId="8828" xr:uid="{00000000-0005-0000-0000-00001A220000}"/>
    <cellStyle name="Normal 9 4" xfId="471" xr:uid="{00000000-0005-0000-0000-00001B220000}"/>
    <cellStyle name="Normal 9 4 2" xfId="728" xr:uid="{00000000-0005-0000-0000-00001C220000}"/>
    <cellStyle name="Normal 9 4 2 10" xfId="8829" xr:uid="{00000000-0005-0000-0000-00001D220000}"/>
    <cellStyle name="Normal 9 4 2 2" xfId="729" xr:uid="{00000000-0005-0000-0000-00001E220000}"/>
    <cellStyle name="Normal 9 4 2 2 2" xfId="922" xr:uid="{00000000-0005-0000-0000-00001F220000}"/>
    <cellStyle name="Normal 9 4 2 2 2 2" xfId="1181" xr:uid="{00000000-0005-0000-0000-000020220000}"/>
    <cellStyle name="Normal 9 4 2 2 2 2 2" xfId="1680" xr:uid="{00000000-0005-0000-0000-000021220000}"/>
    <cellStyle name="Normal 9 4 2 2 2 2 2 2" xfId="2795" xr:uid="{00000000-0005-0000-0000-000022220000}"/>
    <cellStyle name="Normal 9 4 2 2 2 2 2 2 2" xfId="4906" xr:uid="{00000000-0005-0000-0000-000023220000}"/>
    <cellStyle name="Normal 9 4 2 2 2 2 2 2 2 2" xfId="8830" xr:uid="{00000000-0005-0000-0000-000024220000}"/>
    <cellStyle name="Normal 9 4 2 2 2 2 2 2 3" xfId="8831" xr:uid="{00000000-0005-0000-0000-000025220000}"/>
    <cellStyle name="Normal 9 4 2 2 2 2 2 3" xfId="4907" xr:uid="{00000000-0005-0000-0000-000026220000}"/>
    <cellStyle name="Normal 9 4 2 2 2 2 2 3 2" xfId="8832" xr:uid="{00000000-0005-0000-0000-000027220000}"/>
    <cellStyle name="Normal 9 4 2 2 2 2 2 4" xfId="8833" xr:uid="{00000000-0005-0000-0000-000028220000}"/>
    <cellStyle name="Normal 9 4 2 2 2 2 3" xfId="2368" xr:uid="{00000000-0005-0000-0000-000029220000}"/>
    <cellStyle name="Normal 9 4 2 2 2 2 3 2" xfId="4908" xr:uid="{00000000-0005-0000-0000-00002A220000}"/>
    <cellStyle name="Normal 9 4 2 2 2 2 3 2 2" xfId="8834" xr:uid="{00000000-0005-0000-0000-00002B220000}"/>
    <cellStyle name="Normal 9 4 2 2 2 2 3 3" xfId="8835" xr:uid="{00000000-0005-0000-0000-00002C220000}"/>
    <cellStyle name="Normal 9 4 2 2 2 2 4" xfId="4909" xr:uid="{00000000-0005-0000-0000-00002D220000}"/>
    <cellStyle name="Normal 9 4 2 2 2 2 4 2" xfId="8836" xr:uid="{00000000-0005-0000-0000-00002E220000}"/>
    <cellStyle name="Normal 9 4 2 2 2 2 5" xfId="8837" xr:uid="{00000000-0005-0000-0000-00002F220000}"/>
    <cellStyle name="Normal 9 4 2 2 2 3" xfId="1466" xr:uid="{00000000-0005-0000-0000-000030220000}"/>
    <cellStyle name="Normal 9 4 2 2 2 3 2" xfId="2581" xr:uid="{00000000-0005-0000-0000-000031220000}"/>
    <cellStyle name="Normal 9 4 2 2 2 3 2 2" xfId="4910" xr:uid="{00000000-0005-0000-0000-000032220000}"/>
    <cellStyle name="Normal 9 4 2 2 2 3 2 2 2" xfId="8838" xr:uid="{00000000-0005-0000-0000-000033220000}"/>
    <cellStyle name="Normal 9 4 2 2 2 3 2 3" xfId="8839" xr:uid="{00000000-0005-0000-0000-000034220000}"/>
    <cellStyle name="Normal 9 4 2 2 2 3 3" xfId="4911" xr:uid="{00000000-0005-0000-0000-000035220000}"/>
    <cellStyle name="Normal 9 4 2 2 2 3 3 2" xfId="8840" xr:uid="{00000000-0005-0000-0000-000036220000}"/>
    <cellStyle name="Normal 9 4 2 2 2 3 4" xfId="8841" xr:uid="{00000000-0005-0000-0000-000037220000}"/>
    <cellStyle name="Normal 9 4 2 2 2 4" xfId="2154" xr:uid="{00000000-0005-0000-0000-000038220000}"/>
    <cellStyle name="Normal 9 4 2 2 2 4 2" xfId="4912" xr:uid="{00000000-0005-0000-0000-000039220000}"/>
    <cellStyle name="Normal 9 4 2 2 2 4 2 2" xfId="8842" xr:uid="{00000000-0005-0000-0000-00003A220000}"/>
    <cellStyle name="Normal 9 4 2 2 2 4 3" xfId="8843" xr:uid="{00000000-0005-0000-0000-00003B220000}"/>
    <cellStyle name="Normal 9 4 2 2 2 5" xfId="4913" xr:uid="{00000000-0005-0000-0000-00003C220000}"/>
    <cellStyle name="Normal 9 4 2 2 2 5 2" xfId="8844" xr:uid="{00000000-0005-0000-0000-00003D220000}"/>
    <cellStyle name="Normal 9 4 2 2 2 6" xfId="4914" xr:uid="{00000000-0005-0000-0000-00003E220000}"/>
    <cellStyle name="Normal 9 4 2 2 2 6 2" xfId="8845" xr:uid="{00000000-0005-0000-0000-00003F220000}"/>
    <cellStyle name="Normal 9 4 2 2 2 7" xfId="8846" xr:uid="{00000000-0005-0000-0000-000040220000}"/>
    <cellStyle name="Normal 9 4 2 2 3" xfId="1075" xr:uid="{00000000-0005-0000-0000-000041220000}"/>
    <cellStyle name="Normal 9 4 2 2 3 2" xfId="1574" xr:uid="{00000000-0005-0000-0000-000042220000}"/>
    <cellStyle name="Normal 9 4 2 2 3 2 2" xfId="2689" xr:uid="{00000000-0005-0000-0000-000043220000}"/>
    <cellStyle name="Normal 9 4 2 2 3 2 2 2" xfId="4915" xr:uid="{00000000-0005-0000-0000-000044220000}"/>
    <cellStyle name="Normal 9 4 2 2 3 2 2 2 2" xfId="8847" xr:uid="{00000000-0005-0000-0000-000045220000}"/>
    <cellStyle name="Normal 9 4 2 2 3 2 2 3" xfId="8848" xr:uid="{00000000-0005-0000-0000-000046220000}"/>
    <cellStyle name="Normal 9 4 2 2 3 2 3" xfId="4916" xr:uid="{00000000-0005-0000-0000-000047220000}"/>
    <cellStyle name="Normal 9 4 2 2 3 2 3 2" xfId="8849" xr:uid="{00000000-0005-0000-0000-000048220000}"/>
    <cellStyle name="Normal 9 4 2 2 3 2 4" xfId="8850" xr:uid="{00000000-0005-0000-0000-000049220000}"/>
    <cellStyle name="Normal 9 4 2 2 3 3" xfId="2262" xr:uid="{00000000-0005-0000-0000-00004A220000}"/>
    <cellStyle name="Normal 9 4 2 2 3 3 2" xfId="4917" xr:uid="{00000000-0005-0000-0000-00004B220000}"/>
    <cellStyle name="Normal 9 4 2 2 3 3 2 2" xfId="8851" xr:uid="{00000000-0005-0000-0000-00004C220000}"/>
    <cellStyle name="Normal 9 4 2 2 3 3 3" xfId="8852" xr:uid="{00000000-0005-0000-0000-00004D220000}"/>
    <cellStyle name="Normal 9 4 2 2 3 4" xfId="4918" xr:uid="{00000000-0005-0000-0000-00004E220000}"/>
    <cellStyle name="Normal 9 4 2 2 3 4 2" xfId="8853" xr:uid="{00000000-0005-0000-0000-00004F220000}"/>
    <cellStyle name="Normal 9 4 2 2 3 5" xfId="8854" xr:uid="{00000000-0005-0000-0000-000050220000}"/>
    <cellStyle name="Normal 9 4 2 2 4" xfId="1360" xr:uid="{00000000-0005-0000-0000-000051220000}"/>
    <cellStyle name="Normal 9 4 2 2 4 2" xfId="2475" xr:uid="{00000000-0005-0000-0000-000052220000}"/>
    <cellStyle name="Normal 9 4 2 2 4 2 2" xfId="4919" xr:uid="{00000000-0005-0000-0000-000053220000}"/>
    <cellStyle name="Normal 9 4 2 2 4 2 2 2" xfId="8855" xr:uid="{00000000-0005-0000-0000-000054220000}"/>
    <cellStyle name="Normal 9 4 2 2 4 2 3" xfId="8856" xr:uid="{00000000-0005-0000-0000-000055220000}"/>
    <cellStyle name="Normal 9 4 2 2 4 3" xfId="4920" xr:uid="{00000000-0005-0000-0000-000056220000}"/>
    <cellStyle name="Normal 9 4 2 2 4 3 2" xfId="8857" xr:uid="{00000000-0005-0000-0000-000057220000}"/>
    <cellStyle name="Normal 9 4 2 2 4 4" xfId="8858" xr:uid="{00000000-0005-0000-0000-000058220000}"/>
    <cellStyle name="Normal 9 4 2 2 5" xfId="1848" xr:uid="{00000000-0005-0000-0000-000059220000}"/>
    <cellStyle name="Normal 9 4 2 2 5 2" xfId="2874" xr:uid="{00000000-0005-0000-0000-00005A220000}"/>
    <cellStyle name="Normal 9 4 2 2 5 2 2" xfId="4921" xr:uid="{00000000-0005-0000-0000-00005B220000}"/>
    <cellStyle name="Normal 9 4 2 2 5 2 2 2" xfId="8859" xr:uid="{00000000-0005-0000-0000-00005C220000}"/>
    <cellStyle name="Normal 9 4 2 2 5 2 3" xfId="8860" xr:uid="{00000000-0005-0000-0000-00005D220000}"/>
    <cellStyle name="Normal 9 4 2 2 5 3" xfId="4922" xr:uid="{00000000-0005-0000-0000-00005E220000}"/>
    <cellStyle name="Normal 9 4 2 2 5 3 2" xfId="8861" xr:uid="{00000000-0005-0000-0000-00005F220000}"/>
    <cellStyle name="Normal 9 4 2 2 5 4" xfId="8862" xr:uid="{00000000-0005-0000-0000-000060220000}"/>
    <cellStyle name="Normal 9 4 2 2 6" xfId="2048" xr:uid="{00000000-0005-0000-0000-000061220000}"/>
    <cellStyle name="Normal 9 4 2 2 6 2" xfId="4923" xr:uid="{00000000-0005-0000-0000-000062220000}"/>
    <cellStyle name="Normal 9 4 2 2 6 2 2" xfId="8863" xr:uid="{00000000-0005-0000-0000-000063220000}"/>
    <cellStyle name="Normal 9 4 2 2 6 3" xfId="8864" xr:uid="{00000000-0005-0000-0000-000064220000}"/>
    <cellStyle name="Normal 9 4 2 2 7" xfId="4924" xr:uid="{00000000-0005-0000-0000-000065220000}"/>
    <cellStyle name="Normal 9 4 2 2 7 2" xfId="8865" xr:uid="{00000000-0005-0000-0000-000066220000}"/>
    <cellStyle name="Normal 9 4 2 2 8" xfId="4925" xr:uid="{00000000-0005-0000-0000-000067220000}"/>
    <cellStyle name="Normal 9 4 2 2 8 2" xfId="8866" xr:uid="{00000000-0005-0000-0000-000068220000}"/>
    <cellStyle name="Normal 9 4 2 2 9" xfId="8867" xr:uid="{00000000-0005-0000-0000-000069220000}"/>
    <cellStyle name="Normal 9 4 2 3" xfId="921" xr:uid="{00000000-0005-0000-0000-00006A220000}"/>
    <cellStyle name="Normal 9 4 2 3 2" xfId="1180" xr:uid="{00000000-0005-0000-0000-00006B220000}"/>
    <cellStyle name="Normal 9 4 2 3 2 2" xfId="1679" xr:uid="{00000000-0005-0000-0000-00006C220000}"/>
    <cellStyle name="Normal 9 4 2 3 2 2 2" xfId="2794" xr:uid="{00000000-0005-0000-0000-00006D220000}"/>
    <cellStyle name="Normal 9 4 2 3 2 2 2 2" xfId="4926" xr:uid="{00000000-0005-0000-0000-00006E220000}"/>
    <cellStyle name="Normal 9 4 2 3 2 2 2 2 2" xfId="8868" xr:uid="{00000000-0005-0000-0000-00006F220000}"/>
    <cellStyle name="Normal 9 4 2 3 2 2 2 3" xfId="8869" xr:uid="{00000000-0005-0000-0000-000070220000}"/>
    <cellStyle name="Normal 9 4 2 3 2 2 3" xfId="4927" xr:uid="{00000000-0005-0000-0000-000071220000}"/>
    <cellStyle name="Normal 9 4 2 3 2 2 3 2" xfId="8870" xr:uid="{00000000-0005-0000-0000-000072220000}"/>
    <cellStyle name="Normal 9 4 2 3 2 2 4" xfId="8871" xr:uid="{00000000-0005-0000-0000-000073220000}"/>
    <cellStyle name="Normal 9 4 2 3 2 3" xfId="2367" xr:uid="{00000000-0005-0000-0000-000074220000}"/>
    <cellStyle name="Normal 9 4 2 3 2 3 2" xfId="4928" xr:uid="{00000000-0005-0000-0000-000075220000}"/>
    <cellStyle name="Normal 9 4 2 3 2 3 2 2" xfId="8872" xr:uid="{00000000-0005-0000-0000-000076220000}"/>
    <cellStyle name="Normal 9 4 2 3 2 3 3" xfId="8873" xr:uid="{00000000-0005-0000-0000-000077220000}"/>
    <cellStyle name="Normal 9 4 2 3 2 4" xfId="4929" xr:uid="{00000000-0005-0000-0000-000078220000}"/>
    <cellStyle name="Normal 9 4 2 3 2 4 2" xfId="8874" xr:uid="{00000000-0005-0000-0000-000079220000}"/>
    <cellStyle name="Normal 9 4 2 3 2 5" xfId="8875" xr:uid="{00000000-0005-0000-0000-00007A220000}"/>
    <cellStyle name="Normal 9 4 2 3 3" xfId="1465" xr:uid="{00000000-0005-0000-0000-00007B220000}"/>
    <cellStyle name="Normal 9 4 2 3 3 2" xfId="2580" xr:uid="{00000000-0005-0000-0000-00007C220000}"/>
    <cellStyle name="Normal 9 4 2 3 3 2 2" xfId="4930" xr:uid="{00000000-0005-0000-0000-00007D220000}"/>
    <cellStyle name="Normal 9 4 2 3 3 2 2 2" xfId="8876" xr:uid="{00000000-0005-0000-0000-00007E220000}"/>
    <cellStyle name="Normal 9 4 2 3 3 2 3" xfId="8877" xr:uid="{00000000-0005-0000-0000-00007F220000}"/>
    <cellStyle name="Normal 9 4 2 3 3 3" xfId="4931" xr:uid="{00000000-0005-0000-0000-000080220000}"/>
    <cellStyle name="Normal 9 4 2 3 3 3 2" xfId="8878" xr:uid="{00000000-0005-0000-0000-000081220000}"/>
    <cellStyle name="Normal 9 4 2 3 3 4" xfId="8879" xr:uid="{00000000-0005-0000-0000-000082220000}"/>
    <cellStyle name="Normal 9 4 2 3 4" xfId="2153" xr:uid="{00000000-0005-0000-0000-000083220000}"/>
    <cellStyle name="Normal 9 4 2 3 4 2" xfId="4932" xr:uid="{00000000-0005-0000-0000-000084220000}"/>
    <cellStyle name="Normal 9 4 2 3 4 2 2" xfId="8880" xr:uid="{00000000-0005-0000-0000-000085220000}"/>
    <cellStyle name="Normal 9 4 2 3 4 3" xfId="8881" xr:uid="{00000000-0005-0000-0000-000086220000}"/>
    <cellStyle name="Normal 9 4 2 3 5" xfId="4933" xr:uid="{00000000-0005-0000-0000-000087220000}"/>
    <cellStyle name="Normal 9 4 2 3 5 2" xfId="8882" xr:uid="{00000000-0005-0000-0000-000088220000}"/>
    <cellStyle name="Normal 9 4 2 3 6" xfId="4934" xr:uid="{00000000-0005-0000-0000-000089220000}"/>
    <cellStyle name="Normal 9 4 2 3 6 2" xfId="8883" xr:uid="{00000000-0005-0000-0000-00008A220000}"/>
    <cellStyle name="Normal 9 4 2 3 7" xfId="8884" xr:uid="{00000000-0005-0000-0000-00008B220000}"/>
    <cellStyle name="Normal 9 4 2 4" xfId="1074" xr:uid="{00000000-0005-0000-0000-00008C220000}"/>
    <cellStyle name="Normal 9 4 2 4 2" xfId="1573" xr:uid="{00000000-0005-0000-0000-00008D220000}"/>
    <cellStyle name="Normal 9 4 2 4 2 2" xfId="2688" xr:uid="{00000000-0005-0000-0000-00008E220000}"/>
    <cellStyle name="Normal 9 4 2 4 2 2 2" xfId="4935" xr:uid="{00000000-0005-0000-0000-00008F220000}"/>
    <cellStyle name="Normal 9 4 2 4 2 2 2 2" xfId="8885" xr:uid="{00000000-0005-0000-0000-000090220000}"/>
    <cellStyle name="Normal 9 4 2 4 2 2 3" xfId="8886" xr:uid="{00000000-0005-0000-0000-000091220000}"/>
    <cellStyle name="Normal 9 4 2 4 2 3" xfId="4936" xr:uid="{00000000-0005-0000-0000-000092220000}"/>
    <cellStyle name="Normal 9 4 2 4 2 3 2" xfId="8887" xr:uid="{00000000-0005-0000-0000-000093220000}"/>
    <cellStyle name="Normal 9 4 2 4 2 4" xfId="8888" xr:uid="{00000000-0005-0000-0000-000094220000}"/>
    <cellStyle name="Normal 9 4 2 4 3" xfId="2261" xr:uid="{00000000-0005-0000-0000-000095220000}"/>
    <cellStyle name="Normal 9 4 2 4 3 2" xfId="4937" xr:uid="{00000000-0005-0000-0000-000096220000}"/>
    <cellStyle name="Normal 9 4 2 4 3 2 2" xfId="8889" xr:uid="{00000000-0005-0000-0000-000097220000}"/>
    <cellStyle name="Normal 9 4 2 4 3 3" xfId="8890" xr:uid="{00000000-0005-0000-0000-000098220000}"/>
    <cellStyle name="Normal 9 4 2 4 4" xfId="4938" xr:uid="{00000000-0005-0000-0000-000099220000}"/>
    <cellStyle name="Normal 9 4 2 4 4 2" xfId="8891" xr:uid="{00000000-0005-0000-0000-00009A220000}"/>
    <cellStyle name="Normal 9 4 2 4 5" xfId="8892" xr:uid="{00000000-0005-0000-0000-00009B220000}"/>
    <cellStyle name="Normal 9 4 2 5" xfId="1359" xr:uid="{00000000-0005-0000-0000-00009C220000}"/>
    <cellStyle name="Normal 9 4 2 5 2" xfId="2474" xr:uid="{00000000-0005-0000-0000-00009D220000}"/>
    <cellStyle name="Normal 9 4 2 5 2 2" xfId="4939" xr:uid="{00000000-0005-0000-0000-00009E220000}"/>
    <cellStyle name="Normal 9 4 2 5 2 2 2" xfId="8893" xr:uid="{00000000-0005-0000-0000-00009F220000}"/>
    <cellStyle name="Normal 9 4 2 5 2 3" xfId="8894" xr:uid="{00000000-0005-0000-0000-0000A0220000}"/>
    <cellStyle name="Normal 9 4 2 5 3" xfId="4940" xr:uid="{00000000-0005-0000-0000-0000A1220000}"/>
    <cellStyle name="Normal 9 4 2 5 3 2" xfId="8895" xr:uid="{00000000-0005-0000-0000-0000A2220000}"/>
    <cellStyle name="Normal 9 4 2 5 4" xfId="8896" xr:uid="{00000000-0005-0000-0000-0000A3220000}"/>
    <cellStyle name="Normal 9 4 2 6" xfId="1808" xr:uid="{00000000-0005-0000-0000-0000A4220000}"/>
    <cellStyle name="Normal 9 4 2 6 2" xfId="2834" xr:uid="{00000000-0005-0000-0000-0000A5220000}"/>
    <cellStyle name="Normal 9 4 2 6 2 2" xfId="4941" xr:uid="{00000000-0005-0000-0000-0000A6220000}"/>
    <cellStyle name="Normal 9 4 2 6 2 2 2" xfId="8897" xr:uid="{00000000-0005-0000-0000-0000A7220000}"/>
    <cellStyle name="Normal 9 4 2 6 2 3" xfId="8898" xr:uid="{00000000-0005-0000-0000-0000A8220000}"/>
    <cellStyle name="Normal 9 4 2 6 3" xfId="4942" xr:uid="{00000000-0005-0000-0000-0000A9220000}"/>
    <cellStyle name="Normal 9 4 2 6 3 2" xfId="8899" xr:uid="{00000000-0005-0000-0000-0000AA220000}"/>
    <cellStyle name="Normal 9 4 2 6 4" xfId="8900" xr:uid="{00000000-0005-0000-0000-0000AB220000}"/>
    <cellStyle name="Normal 9 4 2 7" xfId="2047" xr:uid="{00000000-0005-0000-0000-0000AC220000}"/>
    <cellStyle name="Normal 9 4 2 7 2" xfId="4943" xr:uid="{00000000-0005-0000-0000-0000AD220000}"/>
    <cellStyle name="Normal 9 4 2 7 2 2" xfId="8901" xr:uid="{00000000-0005-0000-0000-0000AE220000}"/>
    <cellStyle name="Normal 9 4 2 7 3" xfId="8902" xr:uid="{00000000-0005-0000-0000-0000AF220000}"/>
    <cellStyle name="Normal 9 4 2 8" xfId="4944" xr:uid="{00000000-0005-0000-0000-0000B0220000}"/>
    <cellStyle name="Normal 9 4 2 8 2" xfId="8903" xr:uid="{00000000-0005-0000-0000-0000B1220000}"/>
    <cellStyle name="Normal 9 4 2 9" xfId="4945" xr:uid="{00000000-0005-0000-0000-0000B2220000}"/>
    <cellStyle name="Normal 9 4 2 9 2" xfId="8904" xr:uid="{00000000-0005-0000-0000-0000B3220000}"/>
    <cellStyle name="Normal 9 4 3" xfId="730" xr:uid="{00000000-0005-0000-0000-0000B4220000}"/>
    <cellStyle name="Normal 9 4 3 2" xfId="923" xr:uid="{00000000-0005-0000-0000-0000B5220000}"/>
    <cellStyle name="Normal 9 4 3 2 2" xfId="1182" xr:uid="{00000000-0005-0000-0000-0000B6220000}"/>
    <cellStyle name="Normal 9 4 3 2 2 2" xfId="1681" xr:uid="{00000000-0005-0000-0000-0000B7220000}"/>
    <cellStyle name="Normal 9 4 3 2 2 2 2" xfId="2796" xr:uid="{00000000-0005-0000-0000-0000B8220000}"/>
    <cellStyle name="Normal 9 4 3 2 2 2 2 2" xfId="4946" xr:uid="{00000000-0005-0000-0000-0000B9220000}"/>
    <cellStyle name="Normal 9 4 3 2 2 2 2 2 2" xfId="8905" xr:uid="{00000000-0005-0000-0000-0000BA220000}"/>
    <cellStyle name="Normal 9 4 3 2 2 2 2 3" xfId="8906" xr:uid="{00000000-0005-0000-0000-0000BB220000}"/>
    <cellStyle name="Normal 9 4 3 2 2 2 3" xfId="4947" xr:uid="{00000000-0005-0000-0000-0000BC220000}"/>
    <cellStyle name="Normal 9 4 3 2 2 2 3 2" xfId="8907" xr:uid="{00000000-0005-0000-0000-0000BD220000}"/>
    <cellStyle name="Normal 9 4 3 2 2 2 4" xfId="8908" xr:uid="{00000000-0005-0000-0000-0000BE220000}"/>
    <cellStyle name="Normal 9 4 3 2 2 3" xfId="2369" xr:uid="{00000000-0005-0000-0000-0000BF220000}"/>
    <cellStyle name="Normal 9 4 3 2 2 3 2" xfId="4948" xr:uid="{00000000-0005-0000-0000-0000C0220000}"/>
    <cellStyle name="Normal 9 4 3 2 2 3 2 2" xfId="8909" xr:uid="{00000000-0005-0000-0000-0000C1220000}"/>
    <cellStyle name="Normal 9 4 3 2 2 3 3" xfId="8910" xr:uid="{00000000-0005-0000-0000-0000C2220000}"/>
    <cellStyle name="Normal 9 4 3 2 2 4" xfId="4949" xr:uid="{00000000-0005-0000-0000-0000C3220000}"/>
    <cellStyle name="Normal 9 4 3 2 2 4 2" xfId="8911" xr:uid="{00000000-0005-0000-0000-0000C4220000}"/>
    <cellStyle name="Normal 9 4 3 2 2 5" xfId="8912" xr:uid="{00000000-0005-0000-0000-0000C5220000}"/>
    <cellStyle name="Normal 9 4 3 2 3" xfId="1467" xr:uid="{00000000-0005-0000-0000-0000C6220000}"/>
    <cellStyle name="Normal 9 4 3 2 3 2" xfId="2582" xr:uid="{00000000-0005-0000-0000-0000C7220000}"/>
    <cellStyle name="Normal 9 4 3 2 3 2 2" xfId="4950" xr:uid="{00000000-0005-0000-0000-0000C8220000}"/>
    <cellStyle name="Normal 9 4 3 2 3 2 2 2" xfId="8913" xr:uid="{00000000-0005-0000-0000-0000C9220000}"/>
    <cellStyle name="Normal 9 4 3 2 3 2 3" xfId="8914" xr:uid="{00000000-0005-0000-0000-0000CA220000}"/>
    <cellStyle name="Normal 9 4 3 2 3 3" xfId="4951" xr:uid="{00000000-0005-0000-0000-0000CB220000}"/>
    <cellStyle name="Normal 9 4 3 2 3 3 2" xfId="8915" xr:uid="{00000000-0005-0000-0000-0000CC220000}"/>
    <cellStyle name="Normal 9 4 3 2 3 4" xfId="8916" xr:uid="{00000000-0005-0000-0000-0000CD220000}"/>
    <cellStyle name="Normal 9 4 3 2 4" xfId="2155" xr:uid="{00000000-0005-0000-0000-0000CE220000}"/>
    <cellStyle name="Normal 9 4 3 2 4 2" xfId="4952" xr:uid="{00000000-0005-0000-0000-0000CF220000}"/>
    <cellStyle name="Normal 9 4 3 2 4 2 2" xfId="8917" xr:uid="{00000000-0005-0000-0000-0000D0220000}"/>
    <cellStyle name="Normal 9 4 3 2 4 3" xfId="8918" xr:uid="{00000000-0005-0000-0000-0000D1220000}"/>
    <cellStyle name="Normal 9 4 3 2 5" xfId="4953" xr:uid="{00000000-0005-0000-0000-0000D2220000}"/>
    <cellStyle name="Normal 9 4 3 2 5 2" xfId="8919" xr:uid="{00000000-0005-0000-0000-0000D3220000}"/>
    <cellStyle name="Normal 9 4 3 2 6" xfId="4954" xr:uid="{00000000-0005-0000-0000-0000D4220000}"/>
    <cellStyle name="Normal 9 4 3 2 6 2" xfId="8920" xr:uid="{00000000-0005-0000-0000-0000D5220000}"/>
    <cellStyle name="Normal 9 4 3 2 7" xfId="8921" xr:uid="{00000000-0005-0000-0000-0000D6220000}"/>
    <cellStyle name="Normal 9 4 3 3" xfId="1076" xr:uid="{00000000-0005-0000-0000-0000D7220000}"/>
    <cellStyle name="Normal 9 4 3 3 2" xfId="1575" xr:uid="{00000000-0005-0000-0000-0000D8220000}"/>
    <cellStyle name="Normal 9 4 3 3 2 2" xfId="2690" xr:uid="{00000000-0005-0000-0000-0000D9220000}"/>
    <cellStyle name="Normal 9 4 3 3 2 2 2" xfId="4955" xr:uid="{00000000-0005-0000-0000-0000DA220000}"/>
    <cellStyle name="Normal 9 4 3 3 2 2 2 2" xfId="8922" xr:uid="{00000000-0005-0000-0000-0000DB220000}"/>
    <cellStyle name="Normal 9 4 3 3 2 2 3" xfId="8923" xr:uid="{00000000-0005-0000-0000-0000DC220000}"/>
    <cellStyle name="Normal 9 4 3 3 2 3" xfId="4956" xr:uid="{00000000-0005-0000-0000-0000DD220000}"/>
    <cellStyle name="Normal 9 4 3 3 2 3 2" xfId="8924" xr:uid="{00000000-0005-0000-0000-0000DE220000}"/>
    <cellStyle name="Normal 9 4 3 3 2 4" xfId="8925" xr:uid="{00000000-0005-0000-0000-0000DF220000}"/>
    <cellStyle name="Normal 9 4 3 3 3" xfId="2263" xr:uid="{00000000-0005-0000-0000-0000E0220000}"/>
    <cellStyle name="Normal 9 4 3 3 3 2" xfId="4957" xr:uid="{00000000-0005-0000-0000-0000E1220000}"/>
    <cellStyle name="Normal 9 4 3 3 3 2 2" xfId="8926" xr:uid="{00000000-0005-0000-0000-0000E2220000}"/>
    <cellStyle name="Normal 9 4 3 3 3 3" xfId="8927" xr:uid="{00000000-0005-0000-0000-0000E3220000}"/>
    <cellStyle name="Normal 9 4 3 3 4" xfId="4958" xr:uid="{00000000-0005-0000-0000-0000E4220000}"/>
    <cellStyle name="Normal 9 4 3 3 4 2" xfId="8928" xr:uid="{00000000-0005-0000-0000-0000E5220000}"/>
    <cellStyle name="Normal 9 4 3 3 5" xfId="8929" xr:uid="{00000000-0005-0000-0000-0000E6220000}"/>
    <cellStyle name="Normal 9 4 3 4" xfId="1361" xr:uid="{00000000-0005-0000-0000-0000E7220000}"/>
    <cellStyle name="Normal 9 4 3 4 2" xfId="2476" xr:uid="{00000000-0005-0000-0000-0000E8220000}"/>
    <cellStyle name="Normal 9 4 3 4 2 2" xfId="4959" xr:uid="{00000000-0005-0000-0000-0000E9220000}"/>
    <cellStyle name="Normal 9 4 3 4 2 2 2" xfId="8930" xr:uid="{00000000-0005-0000-0000-0000EA220000}"/>
    <cellStyle name="Normal 9 4 3 4 2 3" xfId="8931" xr:uid="{00000000-0005-0000-0000-0000EB220000}"/>
    <cellStyle name="Normal 9 4 3 4 3" xfId="4960" xr:uid="{00000000-0005-0000-0000-0000EC220000}"/>
    <cellStyle name="Normal 9 4 3 4 3 2" xfId="8932" xr:uid="{00000000-0005-0000-0000-0000ED220000}"/>
    <cellStyle name="Normal 9 4 3 4 4" xfId="8933" xr:uid="{00000000-0005-0000-0000-0000EE220000}"/>
    <cellStyle name="Normal 9 4 3 5" xfId="1828" xr:uid="{00000000-0005-0000-0000-0000EF220000}"/>
    <cellStyle name="Normal 9 4 3 5 2" xfId="2854" xr:uid="{00000000-0005-0000-0000-0000F0220000}"/>
    <cellStyle name="Normal 9 4 3 5 2 2" xfId="4961" xr:uid="{00000000-0005-0000-0000-0000F1220000}"/>
    <cellStyle name="Normal 9 4 3 5 2 2 2" xfId="8934" xr:uid="{00000000-0005-0000-0000-0000F2220000}"/>
    <cellStyle name="Normal 9 4 3 5 2 3" xfId="8935" xr:uid="{00000000-0005-0000-0000-0000F3220000}"/>
    <cellStyle name="Normal 9 4 3 5 3" xfId="4962" xr:uid="{00000000-0005-0000-0000-0000F4220000}"/>
    <cellStyle name="Normal 9 4 3 5 3 2" xfId="8936" xr:uid="{00000000-0005-0000-0000-0000F5220000}"/>
    <cellStyle name="Normal 9 4 3 5 4" xfId="8937" xr:uid="{00000000-0005-0000-0000-0000F6220000}"/>
    <cellStyle name="Normal 9 4 3 6" xfId="2049" xr:uid="{00000000-0005-0000-0000-0000F7220000}"/>
    <cellStyle name="Normal 9 4 3 6 2" xfId="4963" xr:uid="{00000000-0005-0000-0000-0000F8220000}"/>
    <cellStyle name="Normal 9 4 3 6 2 2" xfId="8938" xr:uid="{00000000-0005-0000-0000-0000F9220000}"/>
    <cellStyle name="Normal 9 4 3 6 3" xfId="8939" xr:uid="{00000000-0005-0000-0000-0000FA220000}"/>
    <cellStyle name="Normal 9 4 3 7" xfId="4964" xr:uid="{00000000-0005-0000-0000-0000FB220000}"/>
    <cellStyle name="Normal 9 4 3 7 2" xfId="8940" xr:uid="{00000000-0005-0000-0000-0000FC220000}"/>
    <cellStyle name="Normal 9 4 3 8" xfId="4965" xr:uid="{00000000-0005-0000-0000-0000FD220000}"/>
    <cellStyle name="Normal 9 4 3 8 2" xfId="8941" xr:uid="{00000000-0005-0000-0000-0000FE220000}"/>
    <cellStyle name="Normal 9 4 3 9" xfId="8942" xr:uid="{00000000-0005-0000-0000-0000FF220000}"/>
    <cellStyle name="Normal 9 4 4" xfId="731" xr:uid="{00000000-0005-0000-0000-000000230000}"/>
    <cellStyle name="Normal 9 4 5" xfId="1787" xr:uid="{00000000-0005-0000-0000-000001230000}"/>
    <cellStyle name="Normal 9 4 5 2" xfId="2814" xr:uid="{00000000-0005-0000-0000-000002230000}"/>
    <cellStyle name="Normal 9 4 5 2 2" xfId="4966" xr:uid="{00000000-0005-0000-0000-000003230000}"/>
    <cellStyle name="Normal 9 4 5 2 2 2" xfId="8943" xr:uid="{00000000-0005-0000-0000-000004230000}"/>
    <cellStyle name="Normal 9 4 5 2 3" xfId="8944" xr:uid="{00000000-0005-0000-0000-000005230000}"/>
    <cellStyle name="Normal 9 4 5 3" xfId="4967" xr:uid="{00000000-0005-0000-0000-000006230000}"/>
    <cellStyle name="Normal 9 4 5 3 2" xfId="8945" xr:uid="{00000000-0005-0000-0000-000007230000}"/>
    <cellStyle name="Normal 9 4 5 4" xfId="8946" xr:uid="{00000000-0005-0000-0000-000008230000}"/>
    <cellStyle name="Normal 9 5" xfId="521" xr:uid="{00000000-0005-0000-0000-000009230000}"/>
    <cellStyle name="Normal 9 5 10" xfId="8947" xr:uid="{00000000-0005-0000-0000-00000A230000}"/>
    <cellStyle name="Normal 9 5 2" xfId="732" xr:uid="{00000000-0005-0000-0000-00000B230000}"/>
    <cellStyle name="Normal 9 5 2 2" xfId="924" xr:uid="{00000000-0005-0000-0000-00000C230000}"/>
    <cellStyle name="Normal 9 5 2 2 2" xfId="1183" xr:uid="{00000000-0005-0000-0000-00000D230000}"/>
    <cellStyle name="Normal 9 5 2 2 2 2" xfId="1682" xr:uid="{00000000-0005-0000-0000-00000E230000}"/>
    <cellStyle name="Normal 9 5 2 2 2 2 2" xfId="2797" xr:uid="{00000000-0005-0000-0000-00000F230000}"/>
    <cellStyle name="Normal 9 5 2 2 2 2 2 2" xfId="4968" xr:uid="{00000000-0005-0000-0000-000010230000}"/>
    <cellStyle name="Normal 9 5 2 2 2 2 2 2 2" xfId="8948" xr:uid="{00000000-0005-0000-0000-000011230000}"/>
    <cellStyle name="Normal 9 5 2 2 2 2 2 3" xfId="8949" xr:uid="{00000000-0005-0000-0000-000012230000}"/>
    <cellStyle name="Normal 9 5 2 2 2 2 3" xfId="4969" xr:uid="{00000000-0005-0000-0000-000013230000}"/>
    <cellStyle name="Normal 9 5 2 2 2 2 3 2" xfId="8950" xr:uid="{00000000-0005-0000-0000-000014230000}"/>
    <cellStyle name="Normal 9 5 2 2 2 2 4" xfId="8951" xr:uid="{00000000-0005-0000-0000-000015230000}"/>
    <cellStyle name="Normal 9 5 2 2 2 3" xfId="2370" xr:uid="{00000000-0005-0000-0000-000016230000}"/>
    <cellStyle name="Normal 9 5 2 2 2 3 2" xfId="4970" xr:uid="{00000000-0005-0000-0000-000017230000}"/>
    <cellStyle name="Normal 9 5 2 2 2 3 2 2" xfId="8952" xr:uid="{00000000-0005-0000-0000-000018230000}"/>
    <cellStyle name="Normal 9 5 2 2 2 3 3" xfId="8953" xr:uid="{00000000-0005-0000-0000-000019230000}"/>
    <cellStyle name="Normal 9 5 2 2 2 4" xfId="4971" xr:uid="{00000000-0005-0000-0000-00001A230000}"/>
    <cellStyle name="Normal 9 5 2 2 2 4 2" xfId="8954" xr:uid="{00000000-0005-0000-0000-00001B230000}"/>
    <cellStyle name="Normal 9 5 2 2 2 5" xfId="8955" xr:uid="{00000000-0005-0000-0000-00001C230000}"/>
    <cellStyle name="Normal 9 5 2 2 3" xfId="1468" xr:uid="{00000000-0005-0000-0000-00001D230000}"/>
    <cellStyle name="Normal 9 5 2 2 3 2" xfId="2583" xr:uid="{00000000-0005-0000-0000-00001E230000}"/>
    <cellStyle name="Normal 9 5 2 2 3 2 2" xfId="4972" xr:uid="{00000000-0005-0000-0000-00001F230000}"/>
    <cellStyle name="Normal 9 5 2 2 3 2 2 2" xfId="8956" xr:uid="{00000000-0005-0000-0000-000020230000}"/>
    <cellStyle name="Normal 9 5 2 2 3 2 3" xfId="8957" xr:uid="{00000000-0005-0000-0000-000021230000}"/>
    <cellStyle name="Normal 9 5 2 2 3 3" xfId="4973" xr:uid="{00000000-0005-0000-0000-000022230000}"/>
    <cellStyle name="Normal 9 5 2 2 3 3 2" xfId="8958" xr:uid="{00000000-0005-0000-0000-000023230000}"/>
    <cellStyle name="Normal 9 5 2 2 3 4" xfId="8959" xr:uid="{00000000-0005-0000-0000-000024230000}"/>
    <cellStyle name="Normal 9 5 2 2 4" xfId="2156" xr:uid="{00000000-0005-0000-0000-000025230000}"/>
    <cellStyle name="Normal 9 5 2 2 4 2" xfId="4974" xr:uid="{00000000-0005-0000-0000-000026230000}"/>
    <cellStyle name="Normal 9 5 2 2 4 2 2" xfId="8960" xr:uid="{00000000-0005-0000-0000-000027230000}"/>
    <cellStyle name="Normal 9 5 2 2 4 3" xfId="8961" xr:uid="{00000000-0005-0000-0000-000028230000}"/>
    <cellStyle name="Normal 9 5 2 2 5" xfId="4975" xr:uid="{00000000-0005-0000-0000-000029230000}"/>
    <cellStyle name="Normal 9 5 2 2 5 2" xfId="8962" xr:uid="{00000000-0005-0000-0000-00002A230000}"/>
    <cellStyle name="Normal 9 5 2 2 6" xfId="4976" xr:uid="{00000000-0005-0000-0000-00002B230000}"/>
    <cellStyle name="Normal 9 5 2 2 6 2" xfId="8963" xr:uid="{00000000-0005-0000-0000-00002C230000}"/>
    <cellStyle name="Normal 9 5 2 2 7" xfId="8964" xr:uid="{00000000-0005-0000-0000-00002D230000}"/>
    <cellStyle name="Normal 9 5 2 3" xfId="1077" xr:uid="{00000000-0005-0000-0000-00002E230000}"/>
    <cellStyle name="Normal 9 5 2 3 2" xfId="1576" xr:uid="{00000000-0005-0000-0000-00002F230000}"/>
    <cellStyle name="Normal 9 5 2 3 2 2" xfId="2691" xr:uid="{00000000-0005-0000-0000-000030230000}"/>
    <cellStyle name="Normal 9 5 2 3 2 2 2" xfId="4977" xr:uid="{00000000-0005-0000-0000-000031230000}"/>
    <cellStyle name="Normal 9 5 2 3 2 2 2 2" xfId="8965" xr:uid="{00000000-0005-0000-0000-000032230000}"/>
    <cellStyle name="Normal 9 5 2 3 2 2 3" xfId="8966" xr:uid="{00000000-0005-0000-0000-000033230000}"/>
    <cellStyle name="Normal 9 5 2 3 2 3" xfId="4978" xr:uid="{00000000-0005-0000-0000-000034230000}"/>
    <cellStyle name="Normal 9 5 2 3 2 3 2" xfId="8967" xr:uid="{00000000-0005-0000-0000-000035230000}"/>
    <cellStyle name="Normal 9 5 2 3 2 4" xfId="8968" xr:uid="{00000000-0005-0000-0000-000036230000}"/>
    <cellStyle name="Normal 9 5 2 3 3" xfId="2264" xr:uid="{00000000-0005-0000-0000-000037230000}"/>
    <cellStyle name="Normal 9 5 2 3 3 2" xfId="4979" xr:uid="{00000000-0005-0000-0000-000038230000}"/>
    <cellStyle name="Normal 9 5 2 3 3 2 2" xfId="8969" xr:uid="{00000000-0005-0000-0000-000039230000}"/>
    <cellStyle name="Normal 9 5 2 3 3 3" xfId="8970" xr:uid="{00000000-0005-0000-0000-00003A230000}"/>
    <cellStyle name="Normal 9 5 2 3 4" xfId="4980" xr:uid="{00000000-0005-0000-0000-00003B230000}"/>
    <cellStyle name="Normal 9 5 2 3 4 2" xfId="8971" xr:uid="{00000000-0005-0000-0000-00003C230000}"/>
    <cellStyle name="Normal 9 5 2 3 5" xfId="8972" xr:uid="{00000000-0005-0000-0000-00003D230000}"/>
    <cellStyle name="Normal 9 5 2 4" xfId="1362" xr:uid="{00000000-0005-0000-0000-00003E230000}"/>
    <cellStyle name="Normal 9 5 2 4 2" xfId="2477" xr:uid="{00000000-0005-0000-0000-00003F230000}"/>
    <cellStyle name="Normal 9 5 2 4 2 2" xfId="4981" xr:uid="{00000000-0005-0000-0000-000040230000}"/>
    <cellStyle name="Normal 9 5 2 4 2 2 2" xfId="8973" xr:uid="{00000000-0005-0000-0000-000041230000}"/>
    <cellStyle name="Normal 9 5 2 4 2 3" xfId="8974" xr:uid="{00000000-0005-0000-0000-000042230000}"/>
    <cellStyle name="Normal 9 5 2 4 3" xfId="4982" xr:uid="{00000000-0005-0000-0000-000043230000}"/>
    <cellStyle name="Normal 9 5 2 4 3 2" xfId="8975" xr:uid="{00000000-0005-0000-0000-000044230000}"/>
    <cellStyle name="Normal 9 5 2 4 4" xfId="8976" xr:uid="{00000000-0005-0000-0000-000045230000}"/>
    <cellStyle name="Normal 9 5 2 5" xfId="1845" xr:uid="{00000000-0005-0000-0000-000046230000}"/>
    <cellStyle name="Normal 9 5 2 5 2" xfId="2871" xr:uid="{00000000-0005-0000-0000-000047230000}"/>
    <cellStyle name="Normal 9 5 2 5 2 2" xfId="4983" xr:uid="{00000000-0005-0000-0000-000048230000}"/>
    <cellStyle name="Normal 9 5 2 5 2 2 2" xfId="8977" xr:uid="{00000000-0005-0000-0000-000049230000}"/>
    <cellStyle name="Normal 9 5 2 5 2 3" xfId="8978" xr:uid="{00000000-0005-0000-0000-00004A230000}"/>
    <cellStyle name="Normal 9 5 2 5 3" xfId="4984" xr:uid="{00000000-0005-0000-0000-00004B230000}"/>
    <cellStyle name="Normal 9 5 2 5 3 2" xfId="8979" xr:uid="{00000000-0005-0000-0000-00004C230000}"/>
    <cellStyle name="Normal 9 5 2 5 4" xfId="8980" xr:uid="{00000000-0005-0000-0000-00004D230000}"/>
    <cellStyle name="Normal 9 5 2 6" xfId="2050" xr:uid="{00000000-0005-0000-0000-00004E230000}"/>
    <cellStyle name="Normal 9 5 2 6 2" xfId="4985" xr:uid="{00000000-0005-0000-0000-00004F230000}"/>
    <cellStyle name="Normal 9 5 2 6 2 2" xfId="8981" xr:uid="{00000000-0005-0000-0000-000050230000}"/>
    <cellStyle name="Normal 9 5 2 6 3" xfId="8982" xr:uid="{00000000-0005-0000-0000-000051230000}"/>
    <cellStyle name="Normal 9 5 2 7" xfId="4986" xr:uid="{00000000-0005-0000-0000-000052230000}"/>
    <cellStyle name="Normal 9 5 2 7 2" xfId="8983" xr:uid="{00000000-0005-0000-0000-000053230000}"/>
    <cellStyle name="Normal 9 5 2 8" xfId="4987" xr:uid="{00000000-0005-0000-0000-000054230000}"/>
    <cellStyle name="Normal 9 5 2 8 2" xfId="8984" xr:uid="{00000000-0005-0000-0000-000055230000}"/>
    <cellStyle name="Normal 9 5 2 9" xfId="8985" xr:uid="{00000000-0005-0000-0000-000056230000}"/>
    <cellStyle name="Normal 9 5 3" xfId="847" xr:uid="{00000000-0005-0000-0000-000057230000}"/>
    <cellStyle name="Normal 9 5 3 2" xfId="1106" xr:uid="{00000000-0005-0000-0000-000058230000}"/>
    <cellStyle name="Normal 9 5 3 2 2" xfId="1605" xr:uid="{00000000-0005-0000-0000-000059230000}"/>
    <cellStyle name="Normal 9 5 3 2 2 2" xfId="2720" xr:uid="{00000000-0005-0000-0000-00005A230000}"/>
    <cellStyle name="Normal 9 5 3 2 2 2 2" xfId="4988" xr:uid="{00000000-0005-0000-0000-00005B230000}"/>
    <cellStyle name="Normal 9 5 3 2 2 2 2 2" xfId="8986" xr:uid="{00000000-0005-0000-0000-00005C230000}"/>
    <cellStyle name="Normal 9 5 3 2 2 2 3" xfId="8987" xr:uid="{00000000-0005-0000-0000-00005D230000}"/>
    <cellStyle name="Normal 9 5 3 2 2 3" xfId="4989" xr:uid="{00000000-0005-0000-0000-00005E230000}"/>
    <cellStyle name="Normal 9 5 3 2 2 3 2" xfId="8988" xr:uid="{00000000-0005-0000-0000-00005F230000}"/>
    <cellStyle name="Normal 9 5 3 2 2 4" xfId="8989" xr:uid="{00000000-0005-0000-0000-000060230000}"/>
    <cellStyle name="Normal 9 5 3 2 3" xfId="2293" xr:uid="{00000000-0005-0000-0000-000061230000}"/>
    <cellStyle name="Normal 9 5 3 2 3 2" xfId="4990" xr:uid="{00000000-0005-0000-0000-000062230000}"/>
    <cellStyle name="Normal 9 5 3 2 3 2 2" xfId="8990" xr:uid="{00000000-0005-0000-0000-000063230000}"/>
    <cellStyle name="Normal 9 5 3 2 3 3" xfId="8991" xr:uid="{00000000-0005-0000-0000-000064230000}"/>
    <cellStyle name="Normal 9 5 3 2 4" xfId="4991" xr:uid="{00000000-0005-0000-0000-000065230000}"/>
    <cellStyle name="Normal 9 5 3 2 4 2" xfId="8992" xr:uid="{00000000-0005-0000-0000-000066230000}"/>
    <cellStyle name="Normal 9 5 3 2 5" xfId="8993" xr:uid="{00000000-0005-0000-0000-000067230000}"/>
    <cellStyle name="Normal 9 5 3 3" xfId="1391" xr:uid="{00000000-0005-0000-0000-000068230000}"/>
    <cellStyle name="Normal 9 5 3 3 2" xfId="2506" xr:uid="{00000000-0005-0000-0000-000069230000}"/>
    <cellStyle name="Normal 9 5 3 3 2 2" xfId="4992" xr:uid="{00000000-0005-0000-0000-00006A230000}"/>
    <cellStyle name="Normal 9 5 3 3 2 2 2" xfId="8994" xr:uid="{00000000-0005-0000-0000-00006B230000}"/>
    <cellStyle name="Normal 9 5 3 3 2 3" xfId="8995" xr:uid="{00000000-0005-0000-0000-00006C230000}"/>
    <cellStyle name="Normal 9 5 3 3 3" xfId="4993" xr:uid="{00000000-0005-0000-0000-00006D230000}"/>
    <cellStyle name="Normal 9 5 3 3 3 2" xfId="8996" xr:uid="{00000000-0005-0000-0000-00006E230000}"/>
    <cellStyle name="Normal 9 5 3 3 4" xfId="8997" xr:uid="{00000000-0005-0000-0000-00006F230000}"/>
    <cellStyle name="Normal 9 5 3 4" xfId="2079" xr:uid="{00000000-0005-0000-0000-000070230000}"/>
    <cellStyle name="Normal 9 5 3 4 2" xfId="4994" xr:uid="{00000000-0005-0000-0000-000071230000}"/>
    <cellStyle name="Normal 9 5 3 4 2 2" xfId="8998" xr:uid="{00000000-0005-0000-0000-000072230000}"/>
    <cellStyle name="Normal 9 5 3 4 3" xfId="8999" xr:uid="{00000000-0005-0000-0000-000073230000}"/>
    <cellStyle name="Normal 9 5 3 5" xfId="4995" xr:uid="{00000000-0005-0000-0000-000074230000}"/>
    <cellStyle name="Normal 9 5 3 5 2" xfId="9000" xr:uid="{00000000-0005-0000-0000-000075230000}"/>
    <cellStyle name="Normal 9 5 3 6" xfId="4996" xr:uid="{00000000-0005-0000-0000-000076230000}"/>
    <cellStyle name="Normal 9 5 3 6 2" xfId="9001" xr:uid="{00000000-0005-0000-0000-000077230000}"/>
    <cellStyle name="Normal 9 5 3 7" xfId="9002" xr:uid="{00000000-0005-0000-0000-000078230000}"/>
    <cellStyle name="Normal 9 5 4" xfId="1000" xr:uid="{00000000-0005-0000-0000-000079230000}"/>
    <cellStyle name="Normal 9 5 4 2" xfId="1499" xr:uid="{00000000-0005-0000-0000-00007A230000}"/>
    <cellStyle name="Normal 9 5 4 2 2" xfId="2614" xr:uid="{00000000-0005-0000-0000-00007B230000}"/>
    <cellStyle name="Normal 9 5 4 2 2 2" xfId="4997" xr:uid="{00000000-0005-0000-0000-00007C230000}"/>
    <cellStyle name="Normal 9 5 4 2 2 2 2" xfId="9003" xr:uid="{00000000-0005-0000-0000-00007D230000}"/>
    <cellStyle name="Normal 9 5 4 2 2 3" xfId="9004" xr:uid="{00000000-0005-0000-0000-00007E230000}"/>
    <cellStyle name="Normal 9 5 4 2 3" xfId="4998" xr:uid="{00000000-0005-0000-0000-00007F230000}"/>
    <cellStyle name="Normal 9 5 4 2 3 2" xfId="9005" xr:uid="{00000000-0005-0000-0000-000080230000}"/>
    <cellStyle name="Normal 9 5 4 2 4" xfId="9006" xr:uid="{00000000-0005-0000-0000-000081230000}"/>
    <cellStyle name="Normal 9 5 4 3" xfId="2187" xr:uid="{00000000-0005-0000-0000-000082230000}"/>
    <cellStyle name="Normal 9 5 4 3 2" xfId="4999" xr:uid="{00000000-0005-0000-0000-000083230000}"/>
    <cellStyle name="Normal 9 5 4 3 2 2" xfId="9007" xr:uid="{00000000-0005-0000-0000-000084230000}"/>
    <cellStyle name="Normal 9 5 4 3 3" xfId="9008" xr:uid="{00000000-0005-0000-0000-000085230000}"/>
    <cellStyle name="Normal 9 5 4 4" xfId="5000" xr:uid="{00000000-0005-0000-0000-000086230000}"/>
    <cellStyle name="Normal 9 5 4 4 2" xfId="9009" xr:uid="{00000000-0005-0000-0000-000087230000}"/>
    <cellStyle name="Normal 9 5 4 5" xfId="9010" xr:uid="{00000000-0005-0000-0000-000088230000}"/>
    <cellStyle name="Normal 9 5 5" xfId="1285" xr:uid="{00000000-0005-0000-0000-000089230000}"/>
    <cellStyle name="Normal 9 5 5 2" xfId="2400" xr:uid="{00000000-0005-0000-0000-00008A230000}"/>
    <cellStyle name="Normal 9 5 5 2 2" xfId="5001" xr:uid="{00000000-0005-0000-0000-00008B230000}"/>
    <cellStyle name="Normal 9 5 5 2 2 2" xfId="9011" xr:uid="{00000000-0005-0000-0000-00008C230000}"/>
    <cellStyle name="Normal 9 5 5 2 3" xfId="9012" xr:uid="{00000000-0005-0000-0000-00008D230000}"/>
    <cellStyle name="Normal 9 5 5 3" xfId="5002" xr:uid="{00000000-0005-0000-0000-00008E230000}"/>
    <cellStyle name="Normal 9 5 5 3 2" xfId="9013" xr:uid="{00000000-0005-0000-0000-00008F230000}"/>
    <cellStyle name="Normal 9 5 5 4" xfId="9014" xr:uid="{00000000-0005-0000-0000-000090230000}"/>
    <cellStyle name="Normal 9 5 6" xfId="1805" xr:uid="{00000000-0005-0000-0000-000091230000}"/>
    <cellStyle name="Normal 9 5 6 2" xfId="2831" xr:uid="{00000000-0005-0000-0000-000092230000}"/>
    <cellStyle name="Normal 9 5 6 2 2" xfId="5003" xr:uid="{00000000-0005-0000-0000-000093230000}"/>
    <cellStyle name="Normal 9 5 6 2 2 2" xfId="9015" xr:uid="{00000000-0005-0000-0000-000094230000}"/>
    <cellStyle name="Normal 9 5 6 2 3" xfId="9016" xr:uid="{00000000-0005-0000-0000-000095230000}"/>
    <cellStyle name="Normal 9 5 6 3" xfId="5004" xr:uid="{00000000-0005-0000-0000-000096230000}"/>
    <cellStyle name="Normal 9 5 6 3 2" xfId="9017" xr:uid="{00000000-0005-0000-0000-000097230000}"/>
    <cellStyle name="Normal 9 5 6 4" xfId="9018" xr:uid="{00000000-0005-0000-0000-000098230000}"/>
    <cellStyle name="Normal 9 5 7" xfId="1973" xr:uid="{00000000-0005-0000-0000-000099230000}"/>
    <cellStyle name="Normal 9 5 7 2" xfId="5005" xr:uid="{00000000-0005-0000-0000-00009A230000}"/>
    <cellStyle name="Normal 9 5 7 2 2" xfId="9019" xr:uid="{00000000-0005-0000-0000-00009B230000}"/>
    <cellStyle name="Normal 9 5 7 3" xfId="9020" xr:uid="{00000000-0005-0000-0000-00009C230000}"/>
    <cellStyle name="Normal 9 5 8" xfId="5006" xr:uid="{00000000-0005-0000-0000-00009D230000}"/>
    <cellStyle name="Normal 9 5 8 2" xfId="9021" xr:uid="{00000000-0005-0000-0000-00009E230000}"/>
    <cellStyle name="Normal 9 5 9" xfId="5007" xr:uid="{00000000-0005-0000-0000-00009F230000}"/>
    <cellStyle name="Normal 9 5 9 2" xfId="9022" xr:uid="{00000000-0005-0000-0000-0000A0230000}"/>
    <cellStyle name="Normal 9 6" xfId="733" xr:uid="{00000000-0005-0000-0000-0000A1230000}"/>
    <cellStyle name="Normal 9 6 2" xfId="925" xr:uid="{00000000-0005-0000-0000-0000A2230000}"/>
    <cellStyle name="Normal 9 6 2 2" xfId="1184" xr:uid="{00000000-0005-0000-0000-0000A3230000}"/>
    <cellStyle name="Normal 9 6 2 2 2" xfId="1683" xr:uid="{00000000-0005-0000-0000-0000A4230000}"/>
    <cellStyle name="Normal 9 6 2 2 2 2" xfId="2798" xr:uid="{00000000-0005-0000-0000-0000A5230000}"/>
    <cellStyle name="Normal 9 6 2 2 2 2 2" xfId="5008" xr:uid="{00000000-0005-0000-0000-0000A6230000}"/>
    <cellStyle name="Normal 9 6 2 2 2 2 2 2" xfId="9023" xr:uid="{00000000-0005-0000-0000-0000A7230000}"/>
    <cellStyle name="Normal 9 6 2 2 2 2 3" xfId="9024" xr:uid="{00000000-0005-0000-0000-0000A8230000}"/>
    <cellStyle name="Normal 9 6 2 2 2 3" xfId="5009" xr:uid="{00000000-0005-0000-0000-0000A9230000}"/>
    <cellStyle name="Normal 9 6 2 2 2 3 2" xfId="9025" xr:uid="{00000000-0005-0000-0000-0000AA230000}"/>
    <cellStyle name="Normal 9 6 2 2 2 4" xfId="9026" xr:uid="{00000000-0005-0000-0000-0000AB230000}"/>
    <cellStyle name="Normal 9 6 2 2 3" xfId="2371" xr:uid="{00000000-0005-0000-0000-0000AC230000}"/>
    <cellStyle name="Normal 9 6 2 2 3 2" xfId="5010" xr:uid="{00000000-0005-0000-0000-0000AD230000}"/>
    <cellStyle name="Normal 9 6 2 2 3 2 2" xfId="9027" xr:uid="{00000000-0005-0000-0000-0000AE230000}"/>
    <cellStyle name="Normal 9 6 2 2 3 3" xfId="9028" xr:uid="{00000000-0005-0000-0000-0000AF230000}"/>
    <cellStyle name="Normal 9 6 2 2 4" xfId="5011" xr:uid="{00000000-0005-0000-0000-0000B0230000}"/>
    <cellStyle name="Normal 9 6 2 2 4 2" xfId="9029" xr:uid="{00000000-0005-0000-0000-0000B1230000}"/>
    <cellStyle name="Normal 9 6 2 2 5" xfId="9030" xr:uid="{00000000-0005-0000-0000-0000B2230000}"/>
    <cellStyle name="Normal 9 6 2 3" xfId="1469" xr:uid="{00000000-0005-0000-0000-0000B3230000}"/>
    <cellStyle name="Normal 9 6 2 3 2" xfId="2584" xr:uid="{00000000-0005-0000-0000-0000B4230000}"/>
    <cellStyle name="Normal 9 6 2 3 2 2" xfId="5012" xr:uid="{00000000-0005-0000-0000-0000B5230000}"/>
    <cellStyle name="Normal 9 6 2 3 2 2 2" xfId="9031" xr:uid="{00000000-0005-0000-0000-0000B6230000}"/>
    <cellStyle name="Normal 9 6 2 3 2 3" xfId="9032" xr:uid="{00000000-0005-0000-0000-0000B7230000}"/>
    <cellStyle name="Normal 9 6 2 3 3" xfId="5013" xr:uid="{00000000-0005-0000-0000-0000B8230000}"/>
    <cellStyle name="Normal 9 6 2 3 3 2" xfId="9033" xr:uid="{00000000-0005-0000-0000-0000B9230000}"/>
    <cellStyle name="Normal 9 6 2 3 4" xfId="9034" xr:uid="{00000000-0005-0000-0000-0000BA230000}"/>
    <cellStyle name="Normal 9 6 2 4" xfId="2157" xr:uid="{00000000-0005-0000-0000-0000BB230000}"/>
    <cellStyle name="Normal 9 6 2 4 2" xfId="5014" xr:uid="{00000000-0005-0000-0000-0000BC230000}"/>
    <cellStyle name="Normal 9 6 2 4 2 2" xfId="9035" xr:uid="{00000000-0005-0000-0000-0000BD230000}"/>
    <cellStyle name="Normal 9 6 2 4 3" xfId="9036" xr:uid="{00000000-0005-0000-0000-0000BE230000}"/>
    <cellStyle name="Normal 9 6 2 5" xfId="5015" xr:uid="{00000000-0005-0000-0000-0000BF230000}"/>
    <cellStyle name="Normal 9 6 2 5 2" xfId="9037" xr:uid="{00000000-0005-0000-0000-0000C0230000}"/>
    <cellStyle name="Normal 9 6 2 6" xfId="5016" xr:uid="{00000000-0005-0000-0000-0000C1230000}"/>
    <cellStyle name="Normal 9 6 2 6 2" xfId="9038" xr:uid="{00000000-0005-0000-0000-0000C2230000}"/>
    <cellStyle name="Normal 9 6 2 7" xfId="9039" xr:uid="{00000000-0005-0000-0000-0000C3230000}"/>
    <cellStyle name="Normal 9 6 3" xfId="1078" xr:uid="{00000000-0005-0000-0000-0000C4230000}"/>
    <cellStyle name="Normal 9 6 3 2" xfId="1577" xr:uid="{00000000-0005-0000-0000-0000C5230000}"/>
    <cellStyle name="Normal 9 6 3 2 2" xfId="2692" xr:uid="{00000000-0005-0000-0000-0000C6230000}"/>
    <cellStyle name="Normal 9 6 3 2 2 2" xfId="5017" xr:uid="{00000000-0005-0000-0000-0000C7230000}"/>
    <cellStyle name="Normal 9 6 3 2 2 2 2" xfId="9040" xr:uid="{00000000-0005-0000-0000-0000C8230000}"/>
    <cellStyle name="Normal 9 6 3 2 2 3" xfId="9041" xr:uid="{00000000-0005-0000-0000-0000C9230000}"/>
    <cellStyle name="Normal 9 6 3 2 3" xfId="5018" xr:uid="{00000000-0005-0000-0000-0000CA230000}"/>
    <cellStyle name="Normal 9 6 3 2 3 2" xfId="9042" xr:uid="{00000000-0005-0000-0000-0000CB230000}"/>
    <cellStyle name="Normal 9 6 3 2 4" xfId="9043" xr:uid="{00000000-0005-0000-0000-0000CC230000}"/>
    <cellStyle name="Normal 9 6 3 3" xfId="2265" xr:uid="{00000000-0005-0000-0000-0000CD230000}"/>
    <cellStyle name="Normal 9 6 3 3 2" xfId="5019" xr:uid="{00000000-0005-0000-0000-0000CE230000}"/>
    <cellStyle name="Normal 9 6 3 3 2 2" xfId="9044" xr:uid="{00000000-0005-0000-0000-0000CF230000}"/>
    <cellStyle name="Normal 9 6 3 3 3" xfId="9045" xr:uid="{00000000-0005-0000-0000-0000D0230000}"/>
    <cellStyle name="Normal 9 6 3 4" xfId="5020" xr:uid="{00000000-0005-0000-0000-0000D1230000}"/>
    <cellStyle name="Normal 9 6 3 4 2" xfId="9046" xr:uid="{00000000-0005-0000-0000-0000D2230000}"/>
    <cellStyle name="Normal 9 6 3 5" xfId="9047" xr:uid="{00000000-0005-0000-0000-0000D3230000}"/>
    <cellStyle name="Normal 9 6 4" xfId="1363" xr:uid="{00000000-0005-0000-0000-0000D4230000}"/>
    <cellStyle name="Normal 9 6 4 2" xfId="2478" xr:uid="{00000000-0005-0000-0000-0000D5230000}"/>
    <cellStyle name="Normal 9 6 4 2 2" xfId="5021" xr:uid="{00000000-0005-0000-0000-0000D6230000}"/>
    <cellStyle name="Normal 9 6 4 2 2 2" xfId="9048" xr:uid="{00000000-0005-0000-0000-0000D7230000}"/>
    <cellStyle name="Normal 9 6 4 2 3" xfId="9049" xr:uid="{00000000-0005-0000-0000-0000D8230000}"/>
    <cellStyle name="Normal 9 6 4 3" xfId="5022" xr:uid="{00000000-0005-0000-0000-0000D9230000}"/>
    <cellStyle name="Normal 9 6 4 3 2" xfId="9050" xr:uid="{00000000-0005-0000-0000-0000DA230000}"/>
    <cellStyle name="Normal 9 6 4 4" xfId="9051" xr:uid="{00000000-0005-0000-0000-0000DB230000}"/>
    <cellStyle name="Normal 9 6 5" xfId="1825" xr:uid="{00000000-0005-0000-0000-0000DC230000}"/>
    <cellStyle name="Normal 9 6 5 2" xfId="2851" xr:uid="{00000000-0005-0000-0000-0000DD230000}"/>
    <cellStyle name="Normal 9 6 5 2 2" xfId="5023" xr:uid="{00000000-0005-0000-0000-0000DE230000}"/>
    <cellStyle name="Normal 9 6 5 2 2 2" xfId="9052" xr:uid="{00000000-0005-0000-0000-0000DF230000}"/>
    <cellStyle name="Normal 9 6 5 2 3" xfId="9053" xr:uid="{00000000-0005-0000-0000-0000E0230000}"/>
    <cellStyle name="Normal 9 6 5 3" xfId="5024" xr:uid="{00000000-0005-0000-0000-0000E1230000}"/>
    <cellStyle name="Normal 9 6 5 3 2" xfId="9054" xr:uid="{00000000-0005-0000-0000-0000E2230000}"/>
    <cellStyle name="Normal 9 6 5 4" xfId="9055" xr:uid="{00000000-0005-0000-0000-0000E3230000}"/>
    <cellStyle name="Normal 9 6 6" xfId="2051" xr:uid="{00000000-0005-0000-0000-0000E4230000}"/>
    <cellStyle name="Normal 9 6 6 2" xfId="5025" xr:uid="{00000000-0005-0000-0000-0000E5230000}"/>
    <cellStyle name="Normal 9 6 6 2 2" xfId="9056" xr:uid="{00000000-0005-0000-0000-0000E6230000}"/>
    <cellStyle name="Normal 9 6 6 3" xfId="9057" xr:uid="{00000000-0005-0000-0000-0000E7230000}"/>
    <cellStyle name="Normal 9 6 7" xfId="5026" xr:uid="{00000000-0005-0000-0000-0000E8230000}"/>
    <cellStyle name="Normal 9 6 7 2" xfId="9058" xr:uid="{00000000-0005-0000-0000-0000E9230000}"/>
    <cellStyle name="Normal 9 6 8" xfId="5027" xr:uid="{00000000-0005-0000-0000-0000EA230000}"/>
    <cellStyle name="Normal 9 6 8 2" xfId="9059" xr:uid="{00000000-0005-0000-0000-0000EB230000}"/>
    <cellStyle name="Normal 9 6 9" xfId="9060" xr:uid="{00000000-0005-0000-0000-0000EC230000}"/>
    <cellStyle name="Normal 9 7" xfId="734" xr:uid="{00000000-0005-0000-0000-0000ED230000}"/>
    <cellStyle name="Normal 9 7 2" xfId="926" xr:uid="{00000000-0005-0000-0000-0000EE230000}"/>
    <cellStyle name="Normal 9 7 2 2" xfId="1185" xr:uid="{00000000-0005-0000-0000-0000EF230000}"/>
    <cellStyle name="Normal 9 7 2 2 2" xfId="1684" xr:uid="{00000000-0005-0000-0000-0000F0230000}"/>
    <cellStyle name="Normal 9 7 2 2 2 2" xfId="2799" xr:uid="{00000000-0005-0000-0000-0000F1230000}"/>
    <cellStyle name="Normal 9 7 2 2 2 2 2" xfId="5028" xr:uid="{00000000-0005-0000-0000-0000F2230000}"/>
    <cellStyle name="Normal 9 7 2 2 2 2 2 2" xfId="9061" xr:uid="{00000000-0005-0000-0000-0000F3230000}"/>
    <cellStyle name="Normal 9 7 2 2 2 2 3" xfId="9062" xr:uid="{00000000-0005-0000-0000-0000F4230000}"/>
    <cellStyle name="Normal 9 7 2 2 2 3" xfId="5029" xr:uid="{00000000-0005-0000-0000-0000F5230000}"/>
    <cellStyle name="Normal 9 7 2 2 2 3 2" xfId="9063" xr:uid="{00000000-0005-0000-0000-0000F6230000}"/>
    <cellStyle name="Normal 9 7 2 2 2 4" xfId="9064" xr:uid="{00000000-0005-0000-0000-0000F7230000}"/>
    <cellStyle name="Normal 9 7 2 2 3" xfId="2372" xr:uid="{00000000-0005-0000-0000-0000F8230000}"/>
    <cellStyle name="Normal 9 7 2 2 3 2" xfId="5030" xr:uid="{00000000-0005-0000-0000-0000F9230000}"/>
    <cellStyle name="Normal 9 7 2 2 3 2 2" xfId="9065" xr:uid="{00000000-0005-0000-0000-0000FA230000}"/>
    <cellStyle name="Normal 9 7 2 2 3 3" xfId="9066" xr:uid="{00000000-0005-0000-0000-0000FB230000}"/>
    <cellStyle name="Normal 9 7 2 2 4" xfId="5031" xr:uid="{00000000-0005-0000-0000-0000FC230000}"/>
    <cellStyle name="Normal 9 7 2 2 4 2" xfId="9067" xr:uid="{00000000-0005-0000-0000-0000FD230000}"/>
    <cellStyle name="Normal 9 7 2 2 5" xfId="9068" xr:uid="{00000000-0005-0000-0000-0000FE230000}"/>
    <cellStyle name="Normal 9 7 2 3" xfId="1470" xr:uid="{00000000-0005-0000-0000-0000FF230000}"/>
    <cellStyle name="Normal 9 7 2 3 2" xfId="2585" xr:uid="{00000000-0005-0000-0000-000000240000}"/>
    <cellStyle name="Normal 9 7 2 3 2 2" xfId="5032" xr:uid="{00000000-0005-0000-0000-000001240000}"/>
    <cellStyle name="Normal 9 7 2 3 2 2 2" xfId="9069" xr:uid="{00000000-0005-0000-0000-000002240000}"/>
    <cellStyle name="Normal 9 7 2 3 2 3" xfId="9070" xr:uid="{00000000-0005-0000-0000-000003240000}"/>
    <cellStyle name="Normal 9 7 2 3 3" xfId="5033" xr:uid="{00000000-0005-0000-0000-000004240000}"/>
    <cellStyle name="Normal 9 7 2 3 3 2" xfId="9071" xr:uid="{00000000-0005-0000-0000-000005240000}"/>
    <cellStyle name="Normal 9 7 2 3 4" xfId="9072" xr:uid="{00000000-0005-0000-0000-000006240000}"/>
    <cellStyle name="Normal 9 7 2 4" xfId="2158" xr:uid="{00000000-0005-0000-0000-000007240000}"/>
    <cellStyle name="Normal 9 7 2 4 2" xfId="5034" xr:uid="{00000000-0005-0000-0000-000008240000}"/>
    <cellStyle name="Normal 9 7 2 4 2 2" xfId="9073" xr:uid="{00000000-0005-0000-0000-000009240000}"/>
    <cellStyle name="Normal 9 7 2 4 3" xfId="9074" xr:uid="{00000000-0005-0000-0000-00000A240000}"/>
    <cellStyle name="Normal 9 7 2 5" xfId="5035" xr:uid="{00000000-0005-0000-0000-00000B240000}"/>
    <cellStyle name="Normal 9 7 2 5 2" xfId="9075" xr:uid="{00000000-0005-0000-0000-00000C240000}"/>
    <cellStyle name="Normal 9 7 2 6" xfId="5036" xr:uid="{00000000-0005-0000-0000-00000D240000}"/>
    <cellStyle name="Normal 9 7 2 6 2" xfId="9076" xr:uid="{00000000-0005-0000-0000-00000E240000}"/>
    <cellStyle name="Normal 9 7 2 7" xfId="9077" xr:uid="{00000000-0005-0000-0000-00000F240000}"/>
    <cellStyle name="Normal 9 7 3" xfId="1079" xr:uid="{00000000-0005-0000-0000-000010240000}"/>
    <cellStyle name="Normal 9 7 3 2" xfId="1578" xr:uid="{00000000-0005-0000-0000-000011240000}"/>
    <cellStyle name="Normal 9 7 3 2 2" xfId="2693" xr:uid="{00000000-0005-0000-0000-000012240000}"/>
    <cellStyle name="Normal 9 7 3 2 2 2" xfId="5037" xr:uid="{00000000-0005-0000-0000-000013240000}"/>
    <cellStyle name="Normal 9 7 3 2 2 2 2" xfId="9078" xr:uid="{00000000-0005-0000-0000-000014240000}"/>
    <cellStyle name="Normal 9 7 3 2 2 3" xfId="9079" xr:uid="{00000000-0005-0000-0000-000015240000}"/>
    <cellStyle name="Normal 9 7 3 2 3" xfId="5038" xr:uid="{00000000-0005-0000-0000-000016240000}"/>
    <cellStyle name="Normal 9 7 3 2 3 2" xfId="9080" xr:uid="{00000000-0005-0000-0000-000017240000}"/>
    <cellStyle name="Normal 9 7 3 2 4" xfId="9081" xr:uid="{00000000-0005-0000-0000-000018240000}"/>
    <cellStyle name="Normal 9 7 3 3" xfId="2266" xr:uid="{00000000-0005-0000-0000-000019240000}"/>
    <cellStyle name="Normal 9 7 3 3 2" xfId="5039" xr:uid="{00000000-0005-0000-0000-00001A240000}"/>
    <cellStyle name="Normal 9 7 3 3 2 2" xfId="9082" xr:uid="{00000000-0005-0000-0000-00001B240000}"/>
    <cellStyle name="Normal 9 7 3 3 3" xfId="9083" xr:uid="{00000000-0005-0000-0000-00001C240000}"/>
    <cellStyle name="Normal 9 7 3 4" xfId="5040" xr:uid="{00000000-0005-0000-0000-00001D240000}"/>
    <cellStyle name="Normal 9 7 3 4 2" xfId="9084" xr:uid="{00000000-0005-0000-0000-00001E240000}"/>
    <cellStyle name="Normal 9 7 3 5" xfId="9085" xr:uid="{00000000-0005-0000-0000-00001F240000}"/>
    <cellStyle name="Normal 9 7 4" xfId="1364" xr:uid="{00000000-0005-0000-0000-000020240000}"/>
    <cellStyle name="Normal 9 7 4 2" xfId="2479" xr:uid="{00000000-0005-0000-0000-000021240000}"/>
    <cellStyle name="Normal 9 7 4 2 2" xfId="5041" xr:uid="{00000000-0005-0000-0000-000022240000}"/>
    <cellStyle name="Normal 9 7 4 2 2 2" xfId="9086" xr:uid="{00000000-0005-0000-0000-000023240000}"/>
    <cellStyle name="Normal 9 7 4 2 3" xfId="9087" xr:uid="{00000000-0005-0000-0000-000024240000}"/>
    <cellStyle name="Normal 9 7 4 3" xfId="5042" xr:uid="{00000000-0005-0000-0000-000025240000}"/>
    <cellStyle name="Normal 9 7 4 3 2" xfId="9088" xr:uid="{00000000-0005-0000-0000-000026240000}"/>
    <cellStyle name="Normal 9 7 4 4" xfId="9089" xr:uid="{00000000-0005-0000-0000-000027240000}"/>
    <cellStyle name="Normal 9 7 5" xfId="1863" xr:uid="{00000000-0005-0000-0000-000028240000}"/>
    <cellStyle name="Normal 9 7 5 2" xfId="2887" xr:uid="{00000000-0005-0000-0000-000029240000}"/>
    <cellStyle name="Normal 9 7 5 2 2" xfId="5043" xr:uid="{00000000-0005-0000-0000-00002A240000}"/>
    <cellStyle name="Normal 9 7 5 2 2 2" xfId="9090" xr:uid="{00000000-0005-0000-0000-00002B240000}"/>
    <cellStyle name="Normal 9 7 5 2 3" xfId="9091" xr:uid="{00000000-0005-0000-0000-00002C240000}"/>
    <cellStyle name="Normal 9 7 5 3" xfId="5044" xr:uid="{00000000-0005-0000-0000-00002D240000}"/>
    <cellStyle name="Normal 9 7 5 3 2" xfId="9092" xr:uid="{00000000-0005-0000-0000-00002E240000}"/>
    <cellStyle name="Normal 9 7 5 4" xfId="9093" xr:uid="{00000000-0005-0000-0000-00002F240000}"/>
    <cellStyle name="Normal 9 7 6" xfId="2052" xr:uid="{00000000-0005-0000-0000-000030240000}"/>
    <cellStyle name="Normal 9 7 6 2" xfId="5045" xr:uid="{00000000-0005-0000-0000-000031240000}"/>
    <cellStyle name="Normal 9 7 6 2 2" xfId="9094" xr:uid="{00000000-0005-0000-0000-000032240000}"/>
    <cellStyle name="Normal 9 7 6 3" xfId="9095" xr:uid="{00000000-0005-0000-0000-000033240000}"/>
    <cellStyle name="Normal 9 7 7" xfId="5046" xr:uid="{00000000-0005-0000-0000-000034240000}"/>
    <cellStyle name="Normal 9 7 7 2" xfId="9096" xr:uid="{00000000-0005-0000-0000-000035240000}"/>
    <cellStyle name="Normal 9 7 8" xfId="5047" xr:uid="{00000000-0005-0000-0000-000036240000}"/>
    <cellStyle name="Normal 9 7 8 2" xfId="9097" xr:uid="{00000000-0005-0000-0000-000037240000}"/>
    <cellStyle name="Normal 9 7 9" xfId="9098" xr:uid="{00000000-0005-0000-0000-000038240000}"/>
    <cellStyle name="Normal 9 8" xfId="779" xr:uid="{00000000-0005-0000-0000-000039240000}"/>
    <cellStyle name="Normal 9 8 2" xfId="1083" xr:uid="{00000000-0005-0000-0000-00003A240000}"/>
    <cellStyle name="Normal 9 8 2 2" xfId="1582" xr:uid="{00000000-0005-0000-0000-00003B240000}"/>
    <cellStyle name="Normal 9 8 2 2 2" xfId="2697" xr:uid="{00000000-0005-0000-0000-00003C240000}"/>
    <cellStyle name="Normal 9 8 2 2 2 2" xfId="5048" xr:uid="{00000000-0005-0000-0000-00003D240000}"/>
    <cellStyle name="Normal 9 8 2 2 2 2 2" xfId="9099" xr:uid="{00000000-0005-0000-0000-00003E240000}"/>
    <cellStyle name="Normal 9 8 2 2 2 3" xfId="9100" xr:uid="{00000000-0005-0000-0000-00003F240000}"/>
    <cellStyle name="Normal 9 8 2 2 3" xfId="5049" xr:uid="{00000000-0005-0000-0000-000040240000}"/>
    <cellStyle name="Normal 9 8 2 2 3 2" xfId="9101" xr:uid="{00000000-0005-0000-0000-000041240000}"/>
    <cellStyle name="Normal 9 8 2 2 4" xfId="9102" xr:uid="{00000000-0005-0000-0000-000042240000}"/>
    <cellStyle name="Normal 9 8 2 3" xfId="2270" xr:uid="{00000000-0005-0000-0000-000043240000}"/>
    <cellStyle name="Normal 9 8 2 3 2" xfId="5050" xr:uid="{00000000-0005-0000-0000-000044240000}"/>
    <cellStyle name="Normal 9 8 2 3 2 2" xfId="9103" xr:uid="{00000000-0005-0000-0000-000045240000}"/>
    <cellStyle name="Normal 9 8 2 3 3" xfId="9104" xr:uid="{00000000-0005-0000-0000-000046240000}"/>
    <cellStyle name="Normal 9 8 2 4" xfId="5051" xr:uid="{00000000-0005-0000-0000-000047240000}"/>
    <cellStyle name="Normal 9 8 2 4 2" xfId="9105" xr:uid="{00000000-0005-0000-0000-000048240000}"/>
    <cellStyle name="Normal 9 8 2 5" xfId="9106" xr:uid="{00000000-0005-0000-0000-000049240000}"/>
    <cellStyle name="Normal 9 8 3" xfId="1368" xr:uid="{00000000-0005-0000-0000-00004A240000}"/>
    <cellStyle name="Normal 9 8 3 2" xfId="2483" xr:uid="{00000000-0005-0000-0000-00004B240000}"/>
    <cellStyle name="Normal 9 8 3 2 2" xfId="5052" xr:uid="{00000000-0005-0000-0000-00004C240000}"/>
    <cellStyle name="Normal 9 8 3 2 2 2" xfId="9107" xr:uid="{00000000-0005-0000-0000-00004D240000}"/>
    <cellStyle name="Normal 9 8 3 2 3" xfId="9108" xr:uid="{00000000-0005-0000-0000-00004E240000}"/>
    <cellStyle name="Normal 9 8 3 3" xfId="5053" xr:uid="{00000000-0005-0000-0000-00004F240000}"/>
    <cellStyle name="Normal 9 8 3 3 2" xfId="9109" xr:uid="{00000000-0005-0000-0000-000050240000}"/>
    <cellStyle name="Normal 9 8 3 4" xfId="9110" xr:uid="{00000000-0005-0000-0000-000051240000}"/>
    <cellStyle name="Normal 9 8 4" xfId="2056" xr:uid="{00000000-0005-0000-0000-000052240000}"/>
    <cellStyle name="Normal 9 8 4 2" xfId="5054" xr:uid="{00000000-0005-0000-0000-000053240000}"/>
    <cellStyle name="Normal 9 8 4 2 2" xfId="9111" xr:uid="{00000000-0005-0000-0000-000054240000}"/>
    <cellStyle name="Normal 9 8 4 3" xfId="9112" xr:uid="{00000000-0005-0000-0000-000055240000}"/>
    <cellStyle name="Normal 9 8 5" xfId="5055" xr:uid="{00000000-0005-0000-0000-000056240000}"/>
    <cellStyle name="Normal 9 8 5 2" xfId="9113" xr:uid="{00000000-0005-0000-0000-000057240000}"/>
    <cellStyle name="Normal 9 8 6" xfId="5056" xr:uid="{00000000-0005-0000-0000-000058240000}"/>
    <cellStyle name="Normal 9 8 6 2" xfId="9114" xr:uid="{00000000-0005-0000-0000-000059240000}"/>
    <cellStyle name="Normal 9 8 7" xfId="9115" xr:uid="{00000000-0005-0000-0000-00005A240000}"/>
    <cellStyle name="Normal 9 9" xfId="979" xr:uid="{00000000-0005-0000-0000-00005B240000}"/>
    <cellStyle name="Normal 9 9 2" xfId="1478" xr:uid="{00000000-0005-0000-0000-00005C240000}"/>
    <cellStyle name="Normal 9 9 2 2" xfId="2593" xr:uid="{00000000-0005-0000-0000-00005D240000}"/>
    <cellStyle name="Normal 9 9 2 2 2" xfId="5057" xr:uid="{00000000-0005-0000-0000-00005E240000}"/>
    <cellStyle name="Normal 9 9 2 2 2 2" xfId="9116" xr:uid="{00000000-0005-0000-0000-00005F240000}"/>
    <cellStyle name="Normal 9 9 2 2 3" xfId="9117" xr:uid="{00000000-0005-0000-0000-000060240000}"/>
    <cellStyle name="Normal 9 9 2 3" xfId="5058" xr:uid="{00000000-0005-0000-0000-000061240000}"/>
    <cellStyle name="Normal 9 9 2 3 2" xfId="9118" xr:uid="{00000000-0005-0000-0000-000062240000}"/>
    <cellStyle name="Normal 9 9 2 4" xfId="9119" xr:uid="{00000000-0005-0000-0000-000063240000}"/>
    <cellStyle name="Normal 9 9 3" xfId="2166" xr:uid="{00000000-0005-0000-0000-000064240000}"/>
    <cellStyle name="Normal 9 9 3 2" xfId="5059" xr:uid="{00000000-0005-0000-0000-000065240000}"/>
    <cellStyle name="Normal 9 9 3 2 2" xfId="9120" xr:uid="{00000000-0005-0000-0000-000066240000}"/>
    <cellStyle name="Normal 9 9 3 3" xfId="9121" xr:uid="{00000000-0005-0000-0000-000067240000}"/>
    <cellStyle name="Normal 9 9 4" xfId="5060" xr:uid="{00000000-0005-0000-0000-000068240000}"/>
    <cellStyle name="Normal 9 9 4 2" xfId="9122" xr:uid="{00000000-0005-0000-0000-000069240000}"/>
    <cellStyle name="Normal 9 9 5" xfId="9123" xr:uid="{00000000-0005-0000-0000-00006A240000}"/>
    <cellStyle name="Normal 94" xfId="16" xr:uid="{00000000-0005-0000-0000-00006B240000}"/>
    <cellStyle name="Note 10" xfId="805" xr:uid="{00000000-0005-0000-0000-00006C240000}"/>
    <cellStyle name="Note 11" xfId="971" xr:uid="{00000000-0005-0000-0000-00006D240000}"/>
    <cellStyle name="Note 12" xfId="1257" xr:uid="{00000000-0005-0000-0000-00006E240000}"/>
    <cellStyle name="Note 13" xfId="1945" xr:uid="{00000000-0005-0000-0000-00006F240000}"/>
    <cellStyle name="Note 14" xfId="154" xr:uid="{00000000-0005-0000-0000-000070240000}"/>
    <cellStyle name="Note 2" xfId="155" xr:uid="{00000000-0005-0000-0000-000071240000}"/>
    <cellStyle name="Note 2 2" xfId="196" xr:uid="{00000000-0005-0000-0000-000072240000}"/>
    <cellStyle name="Note 2 2 2" xfId="503" xr:uid="{00000000-0005-0000-0000-000073240000}"/>
    <cellStyle name="Note 2 3" xfId="492" xr:uid="{00000000-0005-0000-0000-000074240000}"/>
    <cellStyle name="Note 2 4" xfId="735" xr:uid="{00000000-0005-0000-0000-000075240000}"/>
    <cellStyle name="Note 2 5" xfId="1752" xr:uid="{00000000-0005-0000-0000-000076240000}"/>
    <cellStyle name="Note 3" xfId="156" xr:uid="{00000000-0005-0000-0000-000077240000}"/>
    <cellStyle name="Note 3 2" xfId="472" xr:uid="{00000000-0005-0000-0000-000078240000}"/>
    <cellStyle name="Note 4" xfId="157" xr:uid="{00000000-0005-0000-0000-000079240000}"/>
    <cellStyle name="Note 4 2" xfId="183" xr:uid="{00000000-0005-0000-0000-00007A240000}"/>
    <cellStyle name="Note 4 2 2" xfId="212" xr:uid="{00000000-0005-0000-0000-00007B240000}"/>
    <cellStyle name="Note 4 2 2 2" xfId="736" xr:uid="{00000000-0005-0000-0000-00007C240000}"/>
    <cellStyle name="Note 4 2 3" xfId="496" xr:uid="{00000000-0005-0000-0000-00007D240000}"/>
    <cellStyle name="Note 4 2 4" xfId="1753" xr:uid="{00000000-0005-0000-0000-00007E240000}"/>
    <cellStyle name="Note 4 3" xfId="207" xr:uid="{00000000-0005-0000-0000-00007F240000}"/>
    <cellStyle name="Note 4 3 2" xfId="221" xr:uid="{00000000-0005-0000-0000-000080240000}"/>
    <cellStyle name="Note 4 3 2 2" xfId="289" xr:uid="{00000000-0005-0000-0000-000081240000}"/>
    <cellStyle name="Note 4 3 2 2 2" xfId="737" xr:uid="{00000000-0005-0000-0000-000082240000}"/>
    <cellStyle name="Note 4 3 2 3" xfId="366" xr:uid="{00000000-0005-0000-0000-000083240000}"/>
    <cellStyle name="Note 4 3 2 3 2" xfId="738" xr:uid="{00000000-0005-0000-0000-000084240000}"/>
    <cellStyle name="Note 4 3 2 4" xfId="513" xr:uid="{00000000-0005-0000-0000-000085240000}"/>
    <cellStyle name="Note 4 3 3" xfId="230" xr:uid="{00000000-0005-0000-0000-000086240000}"/>
    <cellStyle name="Note 4 3 3 2" xfId="739" xr:uid="{00000000-0005-0000-0000-000087240000}"/>
    <cellStyle name="Note 4 3 4" xfId="740" xr:uid="{00000000-0005-0000-0000-000088240000}"/>
    <cellStyle name="Note 4 3 5" xfId="1783" xr:uid="{00000000-0005-0000-0000-000089240000}"/>
    <cellStyle name="Note 4 4" xfId="318" xr:uid="{00000000-0005-0000-0000-00008A240000}"/>
    <cellStyle name="Note 4 4 2" xfId="741" xr:uid="{00000000-0005-0000-0000-00008B240000}"/>
    <cellStyle name="Note 4 4 3" xfId="742" xr:uid="{00000000-0005-0000-0000-00008C240000}"/>
    <cellStyle name="Note 4 5" xfId="743" xr:uid="{00000000-0005-0000-0000-00008D240000}"/>
    <cellStyle name="Note 4 5 2" xfId="1199" xr:uid="{00000000-0005-0000-0000-00008E240000}"/>
    <cellStyle name="Note 4 6" xfId="744" xr:uid="{00000000-0005-0000-0000-00008F240000}"/>
    <cellStyle name="Note 5" xfId="206" xr:uid="{00000000-0005-0000-0000-000090240000}"/>
    <cellStyle name="Note 5 2" xfId="220" xr:uid="{00000000-0005-0000-0000-000091240000}"/>
    <cellStyle name="Note 5 2 2" xfId="288" xr:uid="{00000000-0005-0000-0000-000092240000}"/>
    <cellStyle name="Note 5 2 2 2" xfId="745" xr:uid="{00000000-0005-0000-0000-000093240000}"/>
    <cellStyle name="Note 5 2 3" xfId="365" xr:uid="{00000000-0005-0000-0000-000094240000}"/>
    <cellStyle name="Note 5 2 3 2" xfId="746" xr:uid="{00000000-0005-0000-0000-000095240000}"/>
    <cellStyle name="Note 5 2 4" xfId="512" xr:uid="{00000000-0005-0000-0000-000096240000}"/>
    <cellStyle name="Note 5 3" xfId="231" xr:uid="{00000000-0005-0000-0000-000097240000}"/>
    <cellStyle name="Note 5 3 2" xfId="747" xr:uid="{00000000-0005-0000-0000-000098240000}"/>
    <cellStyle name="Note 5 4" xfId="748" xr:uid="{00000000-0005-0000-0000-000099240000}"/>
    <cellStyle name="Note 6" xfId="275" xr:uid="{00000000-0005-0000-0000-00009A240000}"/>
    <cellStyle name="Note 6 2" xfId="373" xr:uid="{00000000-0005-0000-0000-00009B240000}"/>
    <cellStyle name="Note 6 2 2" xfId="749" xr:uid="{00000000-0005-0000-0000-00009C240000}"/>
    <cellStyle name="Note 6 3" xfId="750" xr:uid="{00000000-0005-0000-0000-00009D240000}"/>
    <cellStyle name="Note 7" xfId="319" xr:uid="{00000000-0005-0000-0000-00009E240000}"/>
    <cellStyle name="Note 7 2" xfId="751" xr:uid="{00000000-0005-0000-0000-00009F240000}"/>
    <cellStyle name="Note 7 3" xfId="752" xr:uid="{00000000-0005-0000-0000-0000A0240000}"/>
    <cellStyle name="Note 8" xfId="753" xr:uid="{00000000-0005-0000-0000-0000A1240000}"/>
    <cellStyle name="Note 8 2" xfId="1200" xr:uid="{00000000-0005-0000-0000-0000A2240000}"/>
    <cellStyle name="Note 9" xfId="754" xr:uid="{00000000-0005-0000-0000-0000A3240000}"/>
    <cellStyle name="Output 2" xfId="159" xr:uid="{00000000-0005-0000-0000-0000A4240000}"/>
    <cellStyle name="Output 3" xfId="276" xr:uid="{00000000-0005-0000-0000-0000A5240000}"/>
    <cellStyle name="Output 4" xfId="807" xr:uid="{00000000-0005-0000-0000-0000A6240000}"/>
    <cellStyle name="Output 5" xfId="972" xr:uid="{00000000-0005-0000-0000-0000A7240000}"/>
    <cellStyle name="Output 6" xfId="1258" xr:uid="{00000000-0005-0000-0000-0000A8240000}"/>
    <cellStyle name="Output 7" xfId="1738" xr:uid="{00000000-0005-0000-0000-0000A9240000}"/>
    <cellStyle name="Output 8" xfId="1946" xr:uid="{00000000-0005-0000-0000-0000AA240000}"/>
    <cellStyle name="Output 9" xfId="158" xr:uid="{00000000-0005-0000-0000-0000AB240000}"/>
    <cellStyle name="Per cent" xfId="3" builtinId="5"/>
    <cellStyle name="Percent 10" xfId="973" xr:uid="{00000000-0005-0000-0000-0000AD240000}"/>
    <cellStyle name="Percent 11" xfId="1259" xr:uid="{00000000-0005-0000-0000-0000AE240000}"/>
    <cellStyle name="Percent 12" xfId="1947" xr:uid="{00000000-0005-0000-0000-0000AF240000}"/>
    <cellStyle name="Percent 13" xfId="160" xr:uid="{00000000-0005-0000-0000-0000B0240000}"/>
    <cellStyle name="Percent 2" xfId="5" xr:uid="{00000000-0005-0000-0000-0000B1240000}"/>
    <cellStyle name="Percent 2 2" xfId="405" xr:uid="{00000000-0005-0000-0000-0000B2240000}"/>
    <cellStyle name="Percent 2 3" xfId="392" xr:uid="{00000000-0005-0000-0000-0000B3240000}"/>
    <cellStyle name="Percent 2 3 2" xfId="755" xr:uid="{00000000-0005-0000-0000-0000B4240000}"/>
    <cellStyle name="Percent 2 4" xfId="161" xr:uid="{00000000-0005-0000-0000-0000B5240000}"/>
    <cellStyle name="Percent 3" xfId="15" xr:uid="{00000000-0005-0000-0000-0000B6240000}"/>
    <cellStyle name="Percent 3 2" xfId="197" xr:uid="{00000000-0005-0000-0000-0000B7240000}"/>
    <cellStyle name="Percent 3 2 2" xfId="504" xr:uid="{00000000-0005-0000-0000-0000B8240000}"/>
    <cellStyle name="Percent 3 3" xfId="493" xr:uid="{00000000-0005-0000-0000-0000B9240000}"/>
    <cellStyle name="Percent 3 4" xfId="756" xr:uid="{00000000-0005-0000-0000-0000BA240000}"/>
    <cellStyle name="Percent 3 5" xfId="1754" xr:uid="{00000000-0005-0000-0000-0000BB240000}"/>
    <cellStyle name="Percent 3 6" xfId="162" xr:uid="{00000000-0005-0000-0000-0000BC240000}"/>
    <cellStyle name="Percent 3 7" xfId="9499" xr:uid="{B209812F-F969-4DB5-90C0-2D3EDD1AC9F6}"/>
    <cellStyle name="Percent 4" xfId="163" xr:uid="{00000000-0005-0000-0000-0000BD240000}"/>
    <cellStyle name="Percent 4 2" xfId="474" xr:uid="{00000000-0005-0000-0000-0000BE240000}"/>
    <cellStyle name="Percent 5" xfId="164" xr:uid="{00000000-0005-0000-0000-0000BF240000}"/>
    <cellStyle name="Percent 5 2" xfId="475" xr:uid="{00000000-0005-0000-0000-0000C0240000}"/>
    <cellStyle name="Percent 6" xfId="165" xr:uid="{00000000-0005-0000-0000-0000C1240000}"/>
    <cellStyle name="Percent 6 2" xfId="184" xr:uid="{00000000-0005-0000-0000-0000C2240000}"/>
    <cellStyle name="Percent 6 2 2" xfId="213" xr:uid="{00000000-0005-0000-0000-0000C3240000}"/>
    <cellStyle name="Percent 6 2 2 2" xfId="757" xr:uid="{00000000-0005-0000-0000-0000C4240000}"/>
    <cellStyle name="Percent 6 2 3" xfId="497" xr:uid="{00000000-0005-0000-0000-0000C5240000}"/>
    <cellStyle name="Percent 6 2 4" xfId="1755" xr:uid="{00000000-0005-0000-0000-0000C6240000}"/>
    <cellStyle name="Percent 6 3" xfId="209" xr:uid="{00000000-0005-0000-0000-0000C7240000}"/>
    <cellStyle name="Percent 6 3 2" xfId="223" xr:uid="{00000000-0005-0000-0000-0000C8240000}"/>
    <cellStyle name="Percent 6 3 2 2" xfId="291" xr:uid="{00000000-0005-0000-0000-0000C9240000}"/>
    <cellStyle name="Percent 6 3 2 2 2" xfId="758" xr:uid="{00000000-0005-0000-0000-0000CA240000}"/>
    <cellStyle name="Percent 6 3 2 3" xfId="368" xr:uid="{00000000-0005-0000-0000-0000CB240000}"/>
    <cellStyle name="Percent 6 3 2 3 2" xfId="759" xr:uid="{00000000-0005-0000-0000-0000CC240000}"/>
    <cellStyle name="Percent 6 3 2 4" xfId="515" xr:uid="{00000000-0005-0000-0000-0000CD240000}"/>
    <cellStyle name="Percent 6 3 3" xfId="232" xr:uid="{00000000-0005-0000-0000-0000CE240000}"/>
    <cellStyle name="Percent 6 3 3 2" xfId="760" xr:uid="{00000000-0005-0000-0000-0000CF240000}"/>
    <cellStyle name="Percent 6 3 4" xfId="761" xr:uid="{00000000-0005-0000-0000-0000D0240000}"/>
    <cellStyle name="Percent 6 3 5" xfId="1784" xr:uid="{00000000-0005-0000-0000-0000D1240000}"/>
    <cellStyle name="Percent 6 4" xfId="320" xr:uid="{00000000-0005-0000-0000-0000D2240000}"/>
    <cellStyle name="Percent 6 4 2" xfId="762" xr:uid="{00000000-0005-0000-0000-0000D3240000}"/>
    <cellStyle name="Percent 6 4 3" xfId="763" xr:uid="{00000000-0005-0000-0000-0000D4240000}"/>
    <cellStyle name="Percent 6 5" xfId="764" xr:uid="{00000000-0005-0000-0000-0000D5240000}"/>
    <cellStyle name="Percent 6 5 2" xfId="1201" xr:uid="{00000000-0005-0000-0000-0000D6240000}"/>
    <cellStyle name="Percent 6 6" xfId="765" xr:uid="{00000000-0005-0000-0000-0000D7240000}"/>
    <cellStyle name="Percent 7" xfId="208" xr:uid="{00000000-0005-0000-0000-0000D8240000}"/>
    <cellStyle name="Percent 7 2" xfId="222" xr:uid="{00000000-0005-0000-0000-0000D9240000}"/>
    <cellStyle name="Percent 7 2 2" xfId="290" xr:uid="{00000000-0005-0000-0000-0000DA240000}"/>
    <cellStyle name="Percent 7 2 2 2" xfId="766" xr:uid="{00000000-0005-0000-0000-0000DB240000}"/>
    <cellStyle name="Percent 7 2 3" xfId="367" xr:uid="{00000000-0005-0000-0000-0000DC240000}"/>
    <cellStyle name="Percent 7 2 3 2" xfId="767" xr:uid="{00000000-0005-0000-0000-0000DD240000}"/>
    <cellStyle name="Percent 7 2 4" xfId="514" xr:uid="{00000000-0005-0000-0000-0000DE240000}"/>
    <cellStyle name="Percent 7 3" xfId="233" xr:uid="{00000000-0005-0000-0000-0000DF240000}"/>
    <cellStyle name="Percent 7 3 2" xfId="768" xr:uid="{00000000-0005-0000-0000-0000E0240000}"/>
    <cellStyle name="Percent 7 4" xfId="769" xr:uid="{00000000-0005-0000-0000-0000E1240000}"/>
    <cellStyle name="Percent 7 5" xfId="1785" xr:uid="{00000000-0005-0000-0000-0000E2240000}"/>
    <cellStyle name="Percent 8" xfId="277" xr:uid="{00000000-0005-0000-0000-0000E3240000}"/>
    <cellStyle name="Percent 8 2" xfId="473" xr:uid="{00000000-0005-0000-0000-0000E4240000}"/>
    <cellStyle name="Percent 8 3" xfId="520" xr:uid="{00000000-0005-0000-0000-0000E5240000}"/>
    <cellStyle name="Percent 9" xfId="809" xr:uid="{00000000-0005-0000-0000-0000E6240000}"/>
    <cellStyle name="PSChar" xfId="166" xr:uid="{00000000-0005-0000-0000-0000E7240000}"/>
    <cellStyle name="PSChar 2" xfId="167" xr:uid="{00000000-0005-0000-0000-0000E8240000}"/>
    <cellStyle name="PSChar 2 2" xfId="168" xr:uid="{00000000-0005-0000-0000-0000E9240000}"/>
    <cellStyle name="PSChar 2 2 2" xfId="186" xr:uid="{00000000-0005-0000-0000-0000EA240000}"/>
    <cellStyle name="PSChar 2 2 3" xfId="770" xr:uid="{00000000-0005-0000-0000-0000EB240000}"/>
    <cellStyle name="PSChar 2 2 4" xfId="5061" xr:uid="{00000000-0005-0000-0000-0000EC240000}"/>
    <cellStyle name="PSChar 2 3" xfId="185" xr:uid="{00000000-0005-0000-0000-0000ED240000}"/>
    <cellStyle name="PSChar 2 4" xfId="771" xr:uid="{00000000-0005-0000-0000-0000EE240000}"/>
    <cellStyle name="PSChar 2 5" xfId="5062" xr:uid="{00000000-0005-0000-0000-0000EF240000}"/>
    <cellStyle name="PSDate" xfId="169" xr:uid="{00000000-0005-0000-0000-0000F0240000}"/>
    <cellStyle name="PSDate 2" xfId="170" xr:uid="{00000000-0005-0000-0000-0000F1240000}"/>
    <cellStyle name="PSDate 2 2" xfId="171" xr:uid="{00000000-0005-0000-0000-0000F2240000}"/>
    <cellStyle name="PSDate 2 2 2" xfId="188" xr:uid="{00000000-0005-0000-0000-0000F3240000}"/>
    <cellStyle name="PSDate 2 2 3" xfId="772" xr:uid="{00000000-0005-0000-0000-0000F4240000}"/>
    <cellStyle name="PSDate 2 2 4" xfId="5063" xr:uid="{00000000-0005-0000-0000-0000F5240000}"/>
    <cellStyle name="PSDate 2 3" xfId="187" xr:uid="{00000000-0005-0000-0000-0000F6240000}"/>
    <cellStyle name="PSDate 2 4" xfId="773" xr:uid="{00000000-0005-0000-0000-0000F7240000}"/>
    <cellStyle name="PSDate 2 5" xfId="5064" xr:uid="{00000000-0005-0000-0000-0000F8240000}"/>
    <cellStyle name="PSDec" xfId="172" xr:uid="{00000000-0005-0000-0000-0000F9240000}"/>
    <cellStyle name="PSDec 2" xfId="173" xr:uid="{00000000-0005-0000-0000-0000FA240000}"/>
    <cellStyle name="PSDec 2 2" xfId="174" xr:uid="{00000000-0005-0000-0000-0000FB240000}"/>
    <cellStyle name="PSDec 2 2 2" xfId="190" xr:uid="{00000000-0005-0000-0000-0000FC240000}"/>
    <cellStyle name="PSDec 2 2 3" xfId="774" xr:uid="{00000000-0005-0000-0000-0000FD240000}"/>
    <cellStyle name="PSDec 2 2 4" xfId="5065" xr:uid="{00000000-0005-0000-0000-0000FE240000}"/>
    <cellStyle name="PSDec 2 3" xfId="189" xr:uid="{00000000-0005-0000-0000-0000FF240000}"/>
    <cellStyle name="PSDec 2 4" xfId="775" xr:uid="{00000000-0005-0000-0000-000000250000}"/>
    <cellStyle name="PSDec 2 5" xfId="5066" xr:uid="{00000000-0005-0000-0000-000001250000}"/>
    <cellStyle name="Title 2" xfId="176" xr:uid="{00000000-0005-0000-0000-000002250000}"/>
    <cellStyle name="Title 3" xfId="278" xr:uid="{00000000-0005-0000-0000-000003250000}"/>
    <cellStyle name="Title 4" xfId="817" xr:uid="{00000000-0005-0000-0000-000004250000}"/>
    <cellStyle name="Title 5" xfId="974" xr:uid="{00000000-0005-0000-0000-000005250000}"/>
    <cellStyle name="Title 6" xfId="1260" xr:uid="{00000000-0005-0000-0000-000006250000}"/>
    <cellStyle name="Title 7" xfId="1948" xr:uid="{00000000-0005-0000-0000-000007250000}"/>
    <cellStyle name="Title 8" xfId="175" xr:uid="{00000000-0005-0000-0000-000008250000}"/>
    <cellStyle name="Total 2" xfId="178" xr:uid="{00000000-0005-0000-0000-000009250000}"/>
    <cellStyle name="Total 3" xfId="279" xr:uid="{00000000-0005-0000-0000-00000A250000}"/>
    <cellStyle name="Total 4" xfId="810" xr:uid="{00000000-0005-0000-0000-00000B250000}"/>
    <cellStyle name="Total 5" xfId="975" xr:uid="{00000000-0005-0000-0000-00000C250000}"/>
    <cellStyle name="Total 6" xfId="1261" xr:uid="{00000000-0005-0000-0000-00000D250000}"/>
    <cellStyle name="Total 7" xfId="1739" xr:uid="{00000000-0005-0000-0000-00000E250000}"/>
    <cellStyle name="Total 8" xfId="1949" xr:uid="{00000000-0005-0000-0000-00000F250000}"/>
    <cellStyle name="Total 9" xfId="177" xr:uid="{00000000-0005-0000-0000-000010250000}"/>
    <cellStyle name="Warning Text 2" xfId="180" xr:uid="{00000000-0005-0000-0000-000011250000}"/>
    <cellStyle name="Warning Text 3" xfId="280" xr:uid="{00000000-0005-0000-0000-000012250000}"/>
    <cellStyle name="Warning Text 4" xfId="811" xr:uid="{00000000-0005-0000-0000-000013250000}"/>
    <cellStyle name="Warning Text 5" xfId="976" xr:uid="{00000000-0005-0000-0000-000014250000}"/>
    <cellStyle name="Warning Text 6" xfId="1262" xr:uid="{00000000-0005-0000-0000-000015250000}"/>
    <cellStyle name="Warning Text 7" xfId="1740" xr:uid="{00000000-0005-0000-0000-000016250000}"/>
    <cellStyle name="Warning Text 8" xfId="1950" xr:uid="{00000000-0005-0000-0000-000017250000}"/>
    <cellStyle name="Warning Text 9" xfId="179" xr:uid="{00000000-0005-0000-0000-000018250000}"/>
  </cellStyles>
  <dxfs count="20">
    <dxf>
      <fill>
        <patternFill>
          <bgColor rgb="FFFF0000"/>
        </patternFill>
      </fill>
    </dxf>
    <dxf>
      <fill>
        <patternFill>
          <bgColor rgb="FFFF0000"/>
        </patternFill>
      </fill>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ont>
        <b/>
        <i val="0"/>
        <strike val="0"/>
        <condense val="0"/>
        <extend val="0"/>
        <outline val="0"/>
        <shadow val="0"/>
        <u val="none"/>
        <vertAlign val="baseline"/>
        <sz val="11"/>
        <color theme="1"/>
        <name val="Calibri"/>
        <scheme val="minor"/>
      </font>
    </dxf>
    <dxf>
      <fill>
        <patternFill patternType="none">
          <fgColor indexed="64"/>
          <bgColor auto="1"/>
        </patternFill>
      </fill>
    </dxf>
    <dxf>
      <font>
        <b/>
        <i val="0"/>
        <strike val="0"/>
        <condense val="0"/>
        <extend val="0"/>
        <outline val="0"/>
        <shadow val="0"/>
        <u val="none"/>
        <vertAlign val="baseline"/>
        <sz val="11"/>
        <color theme="1"/>
        <name val="Calibri"/>
        <scheme val="minor"/>
      </font>
      <alignment horizontal="general" vertical="bottom" textRotation="0" wrapText="1" indent="0" justifyLastLine="0" shrinkToFit="0" readingOrder="0"/>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9"/>
      <tableStyleElement type="headerRow" dxfId="18"/>
    </tableStyle>
  </tableStyles>
  <colors>
    <mruColors>
      <color rgb="FFFFFFCC"/>
      <color rgb="FFFF5050"/>
      <color rgb="FFCCFFCC"/>
      <color rgb="FF00FF00"/>
      <color rgb="FFFFCC99"/>
      <color rgb="FF14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Internal/Staff%2520Costs/Academic/2013-14/adminshared/PDRIVE/Finance/Internal/Chris%2520Robinson/Rough%2520draf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nance/Internal/Chris%2520Robinson/Rough%2520draf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nance/Internal/Staff%2520Costs/Academic/2013-14/adminshared/PDRIVE/Finance/Internal/Chris%2520Palmer/November%25202008/Payroll%2520Analysis%2520Templat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nance/Internal/Staff%20Costs/Admin/2013-14/Admin%20Cash%20Forecast%202013-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g Chart"/>
      <sheetName val="HR Position Listing"/>
      <sheetName val="Secretariat Position Listing"/>
      <sheetName val="Summary"/>
      <sheetName val="LSE Salary Scale"/>
    </sheetNames>
    <sheetDataSet>
      <sheetData sheetId="0" refreshError="1"/>
      <sheetData sheetId="1" refreshError="1"/>
      <sheetData sheetId="2" refreshError="1"/>
      <sheetData sheetId="3" refreshError="1">
        <row r="16">
          <cell r="C16">
            <v>0.01</v>
          </cell>
          <cell r="D16">
            <v>0.01</v>
          </cell>
          <cell r="E16">
            <v>0.01</v>
          </cell>
          <cell r="F16">
            <v>0.01</v>
          </cell>
          <cell r="G16">
            <v>0.01</v>
          </cell>
        </row>
        <row r="17">
          <cell r="C17">
            <v>0.01</v>
          </cell>
          <cell r="D17">
            <v>0.01</v>
          </cell>
          <cell r="E17">
            <v>0.01</v>
          </cell>
          <cell r="F17">
            <v>0.01</v>
          </cell>
          <cell r="G17">
            <v>0.01</v>
          </cell>
        </row>
        <row r="18">
          <cell r="C18">
            <v>0.01</v>
          </cell>
          <cell r="D18">
            <v>0.01</v>
          </cell>
          <cell r="E18">
            <v>0.01</v>
          </cell>
          <cell r="F18">
            <v>0.01</v>
          </cell>
          <cell r="G18">
            <v>0.01</v>
          </cell>
        </row>
        <row r="19">
          <cell r="C19">
            <v>0.01</v>
          </cell>
          <cell r="D19">
            <v>0.01</v>
          </cell>
          <cell r="E19">
            <v>0.01</v>
          </cell>
          <cell r="F19">
            <v>0.01</v>
          </cell>
          <cell r="G19">
            <v>0.01</v>
          </cell>
        </row>
        <row r="20">
          <cell r="C20">
            <v>0.01</v>
          </cell>
          <cell r="D20">
            <v>0.01</v>
          </cell>
          <cell r="E20">
            <v>0.01</v>
          </cell>
          <cell r="F20">
            <v>0.01</v>
          </cell>
          <cell r="G20">
            <v>0.01</v>
          </cell>
        </row>
        <row r="21">
          <cell r="C21">
            <v>0.01</v>
          </cell>
          <cell r="D21">
            <v>0.01</v>
          </cell>
          <cell r="E21">
            <v>0.01</v>
          </cell>
          <cell r="F21">
            <v>0.01</v>
          </cell>
          <cell r="G21">
            <v>0.01</v>
          </cell>
        </row>
        <row r="22">
          <cell r="C22">
            <v>0.01</v>
          </cell>
          <cell r="D22">
            <v>0.01</v>
          </cell>
          <cell r="E22">
            <v>0.01</v>
          </cell>
          <cell r="F22">
            <v>0.01</v>
          </cell>
          <cell r="G22">
            <v>0.01</v>
          </cell>
        </row>
        <row r="23">
          <cell r="C23">
            <v>0.01</v>
          </cell>
          <cell r="D23">
            <v>0.01</v>
          </cell>
          <cell r="E23">
            <v>0.01</v>
          </cell>
          <cell r="F23">
            <v>0.01</v>
          </cell>
          <cell r="G23">
            <v>0.01</v>
          </cell>
        </row>
        <row r="24">
          <cell r="C24">
            <v>0.01</v>
          </cell>
          <cell r="D24">
            <v>0.01</v>
          </cell>
          <cell r="E24">
            <v>0.01</v>
          </cell>
          <cell r="F24">
            <v>0.01</v>
          </cell>
          <cell r="G24">
            <v>0.01</v>
          </cell>
        </row>
        <row r="25">
          <cell r="C25">
            <v>0.01</v>
          </cell>
          <cell r="D25">
            <v>0.01</v>
          </cell>
          <cell r="E25">
            <v>0.01</v>
          </cell>
          <cell r="F25">
            <v>0.01</v>
          </cell>
          <cell r="G25">
            <v>0.01</v>
          </cell>
        </row>
      </sheetData>
      <sheetData sheetId="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g Chart"/>
      <sheetName val="HR Position Listing"/>
      <sheetName val="Secretariat Position Listing"/>
      <sheetName val="Summary"/>
      <sheetName val="LSE Salary Scale"/>
      <sheetName val="Org_Chart"/>
      <sheetName val="HR_Position_Listing"/>
      <sheetName val="Secretariat_Position_Listing"/>
      <sheetName val="LSE_Salary_Scale"/>
    </sheetNames>
    <sheetDataSet>
      <sheetData sheetId="0" refreshError="1"/>
      <sheetData sheetId="1" refreshError="1"/>
      <sheetData sheetId="2" refreshError="1"/>
      <sheetData sheetId="3" refreshError="1">
        <row r="16">
          <cell r="C16">
            <v>0.01</v>
          </cell>
          <cell r="D16">
            <v>0.01</v>
          </cell>
          <cell r="E16">
            <v>0.01</v>
          </cell>
          <cell r="F16">
            <v>0.01</v>
          </cell>
          <cell r="G16">
            <v>0.01</v>
          </cell>
        </row>
        <row r="17">
          <cell r="C17">
            <v>0.01</v>
          </cell>
          <cell r="D17">
            <v>0.01</v>
          </cell>
          <cell r="E17">
            <v>0.01</v>
          </cell>
          <cell r="F17">
            <v>0.01</v>
          </cell>
          <cell r="G17">
            <v>0.01</v>
          </cell>
        </row>
        <row r="18">
          <cell r="C18">
            <v>0.01</v>
          </cell>
          <cell r="D18">
            <v>0.01</v>
          </cell>
          <cell r="E18">
            <v>0.01</v>
          </cell>
          <cell r="F18">
            <v>0.01</v>
          </cell>
          <cell r="G18">
            <v>0.01</v>
          </cell>
        </row>
        <row r="19">
          <cell r="C19">
            <v>0.01</v>
          </cell>
          <cell r="D19">
            <v>0.01</v>
          </cell>
          <cell r="E19">
            <v>0.01</v>
          </cell>
          <cell r="F19">
            <v>0.01</v>
          </cell>
          <cell r="G19">
            <v>0.01</v>
          </cell>
        </row>
        <row r="20">
          <cell r="C20">
            <v>0.01</v>
          </cell>
          <cell r="D20">
            <v>0.01</v>
          </cell>
          <cell r="E20">
            <v>0.01</v>
          </cell>
          <cell r="F20">
            <v>0.01</v>
          </cell>
          <cell r="G20">
            <v>0.01</v>
          </cell>
        </row>
        <row r="21">
          <cell r="C21">
            <v>0.01</v>
          </cell>
          <cell r="D21">
            <v>0.01</v>
          </cell>
          <cell r="E21">
            <v>0.01</v>
          </cell>
          <cell r="F21">
            <v>0.01</v>
          </cell>
          <cell r="G21">
            <v>0.01</v>
          </cell>
        </row>
        <row r="22">
          <cell r="C22">
            <v>0.01</v>
          </cell>
          <cell r="D22">
            <v>0.01</v>
          </cell>
          <cell r="E22">
            <v>0.01</v>
          </cell>
          <cell r="F22">
            <v>0.01</v>
          </cell>
          <cell r="G22">
            <v>0.01</v>
          </cell>
        </row>
        <row r="23">
          <cell r="C23">
            <v>0.01</v>
          </cell>
          <cell r="D23">
            <v>0.01</v>
          </cell>
          <cell r="E23">
            <v>0.01</v>
          </cell>
          <cell r="F23">
            <v>0.01</v>
          </cell>
          <cell r="G23">
            <v>0.01</v>
          </cell>
        </row>
        <row r="24">
          <cell r="C24">
            <v>0.01</v>
          </cell>
          <cell r="D24">
            <v>0.01</v>
          </cell>
          <cell r="E24">
            <v>0.01</v>
          </cell>
          <cell r="F24">
            <v>0.01</v>
          </cell>
          <cell r="G24">
            <v>0.01</v>
          </cell>
        </row>
        <row r="25">
          <cell r="C25">
            <v>0.01</v>
          </cell>
          <cell r="D25">
            <v>0.01</v>
          </cell>
          <cell r="E25">
            <v>0.01</v>
          </cell>
          <cell r="F25">
            <v>0.01</v>
          </cell>
          <cell r="G25">
            <v>0.01</v>
          </cell>
        </row>
      </sheetData>
      <sheetData sheetId="4" refreshError="1"/>
      <sheetData sheetId="5"/>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Academic £ Detail"/>
      <sheetName val="Admin £ Detail"/>
      <sheetName val="MLS Points"/>
      <sheetName val="FTE Details"/>
      <sheetName val="Summary_Sheet"/>
      <sheetName val="Academic_£_Detail"/>
      <sheetName val="Admin_£_Detail"/>
      <sheetName val="MLS_Points"/>
      <sheetName val="FTE_Details"/>
    </sheetNames>
    <sheetDataSet>
      <sheetData sheetId="0"/>
      <sheetData sheetId="1">
        <row r="5">
          <cell r="CE5" t="str">
            <v>January</v>
          </cell>
        </row>
        <row r="6">
          <cell r="CE6" t="str">
            <v>February</v>
          </cell>
        </row>
        <row r="7">
          <cell r="CE7" t="str">
            <v>March</v>
          </cell>
        </row>
        <row r="8">
          <cell r="CE8" t="str">
            <v>April</v>
          </cell>
        </row>
        <row r="9">
          <cell r="CE9" t="str">
            <v>May</v>
          </cell>
        </row>
        <row r="10">
          <cell r="CE10" t="str">
            <v>June</v>
          </cell>
        </row>
        <row r="11">
          <cell r="CE11" t="str">
            <v>July</v>
          </cell>
        </row>
        <row r="12">
          <cell r="CE12" t="str">
            <v>August</v>
          </cell>
        </row>
        <row r="13">
          <cell r="CE13" t="str">
            <v>September</v>
          </cell>
        </row>
        <row r="14">
          <cell r="CE14" t="str">
            <v>October</v>
          </cell>
        </row>
        <row r="15">
          <cell r="CE15" t="str">
            <v>November</v>
          </cell>
        </row>
        <row r="16">
          <cell r="CE16" t="str">
            <v>December</v>
          </cell>
        </row>
        <row r="17">
          <cell r="CE17" t="str">
            <v>Select</v>
          </cell>
        </row>
      </sheetData>
      <sheetData sheetId="2"/>
      <sheetData sheetId="3"/>
      <sheetData sheetId="4"/>
      <sheetData sheetId="5"/>
      <sheetData sheetId="6">
        <row r="5">
          <cell r="CE5" t="str">
            <v>January</v>
          </cell>
        </row>
      </sheetData>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FTE Information"/>
      <sheetName val="2013-14 (April 14)"/>
      <sheetName val="Apr 14"/>
      <sheetName val="Pay Framework"/>
      <sheetName val="Sheet1"/>
      <sheetName val="Mar 14"/>
      <sheetName val="Feb 14"/>
      <sheetName val="Jan 14"/>
      <sheetName val="Dec 13"/>
      <sheetName val="Nov 13"/>
      <sheetName val="Oct 13"/>
      <sheetName val="Sep 13"/>
      <sheetName val="Aug 13"/>
      <sheetName val="2013-14 (March 14)"/>
      <sheetName val="2013-14 (Feb 14)"/>
      <sheetName val="ODAR"/>
      <sheetName val="IMTD"/>
      <sheetName val="2013-14 (Jan 14)"/>
      <sheetName val="2013-14 (Dec 13)"/>
      <sheetName val="2013-14 (Aug 13)"/>
      <sheetName val="2013-14 (Sep 13)"/>
      <sheetName val="2013-14 (Nov 13)"/>
      <sheetName val="FTE_Information"/>
      <sheetName val="2013-14_(April_14)"/>
      <sheetName val="Apr_14"/>
      <sheetName val="Pay_Framework"/>
      <sheetName val="Mar_14"/>
      <sheetName val="Feb_14"/>
      <sheetName val="Jan_14"/>
      <sheetName val="Dec_13"/>
      <sheetName val="Nov_13"/>
      <sheetName val="Oct_13"/>
      <sheetName val="Sep_13"/>
      <sheetName val="Aug_13"/>
      <sheetName val="2013-14_(March_14)"/>
      <sheetName val="2013-14_(Feb_14)"/>
      <sheetName val="2013-14_(Jan_14)"/>
      <sheetName val="2013-14_(Dec_13)"/>
      <sheetName val="2013-14_(Aug_13)"/>
      <sheetName val="2013-14_(Sep_13)"/>
      <sheetName val="2013-14_(Nov_13)"/>
    </sheetNames>
    <sheetDataSet>
      <sheetData sheetId="0" refreshError="1"/>
      <sheetData sheetId="1" refreshError="1"/>
      <sheetData sheetId="2"/>
      <sheetData sheetId="3" refreshError="1"/>
      <sheetData sheetId="4" refreshError="1">
        <row r="4">
          <cell r="B4" t="str">
            <v>Step</v>
          </cell>
        </row>
        <row r="235">
          <cell r="B235">
            <v>1</v>
          </cell>
          <cell r="C235" t="str">
            <v>PSG1</v>
          </cell>
          <cell r="I235">
            <v>17484</v>
          </cell>
          <cell r="J235">
            <v>17658.84</v>
          </cell>
          <cell r="K235">
            <v>18012.016800000001</v>
          </cell>
          <cell r="L235">
            <v>18732.497472000003</v>
          </cell>
          <cell r="M235">
            <v>19481.797370880002</v>
          </cell>
          <cell r="N235">
            <v>20261.069265715203</v>
          </cell>
          <cell r="O235">
            <v>21071.512036343811</v>
          </cell>
          <cell r="P235">
            <v>21914.372517797565</v>
          </cell>
          <cell r="Q235">
            <v>22790.94741850947</v>
          </cell>
          <cell r="R235">
            <v>23702.585315249849</v>
          </cell>
          <cell r="S235">
            <v>24650.688727859844</v>
          </cell>
          <cell r="T235">
            <v>25636.716276974239</v>
          </cell>
        </row>
        <row r="236">
          <cell r="B236">
            <v>2</v>
          </cell>
          <cell r="I236">
            <v>17757</v>
          </cell>
          <cell r="J236">
            <v>17934.57</v>
          </cell>
          <cell r="K236">
            <v>18293.261399999999</v>
          </cell>
          <cell r="L236">
            <v>19024.991856000001</v>
          </cell>
          <cell r="M236">
            <v>19785.99153024</v>
          </cell>
          <cell r="N236">
            <v>20577.431191449603</v>
          </cell>
          <cell r="O236">
            <v>21400.528439107587</v>
          </cell>
          <cell r="P236">
            <v>22256.549576671892</v>
          </cell>
          <cell r="Q236">
            <v>23146.81155973877</v>
          </cell>
          <cell r="R236">
            <v>24072.68402212832</v>
          </cell>
          <cell r="S236">
            <v>25035.591383013452</v>
          </cell>
          <cell r="T236">
            <v>26037.01503833399</v>
          </cell>
        </row>
        <row r="237">
          <cell r="B237">
            <v>3</v>
          </cell>
          <cell r="I237">
            <v>18168</v>
          </cell>
          <cell r="J237">
            <v>18349.68</v>
          </cell>
          <cell r="K237">
            <v>18716.673600000002</v>
          </cell>
          <cell r="L237">
            <v>19465.340544000002</v>
          </cell>
          <cell r="M237">
            <v>20243.954165760002</v>
          </cell>
          <cell r="N237">
            <v>21053.712332390402</v>
          </cell>
          <cell r="O237">
            <v>21895.860825686017</v>
          </cell>
          <cell r="P237">
            <v>22771.695258713458</v>
          </cell>
          <cell r="Q237">
            <v>23682.563069061998</v>
          </cell>
          <cell r="R237">
            <v>24629.86559182448</v>
          </cell>
          <cell r="S237">
            <v>25615.060215497462</v>
          </cell>
          <cell r="T237">
            <v>26639.662624117362</v>
          </cell>
        </row>
        <row r="238">
          <cell r="B238">
            <v>4</v>
          </cell>
          <cell r="I238">
            <v>18672</v>
          </cell>
          <cell r="J238">
            <v>18858.72</v>
          </cell>
          <cell r="K238">
            <v>19235.894400000001</v>
          </cell>
          <cell r="L238">
            <v>20005.330176000003</v>
          </cell>
          <cell r="M238">
            <v>20805.543383040003</v>
          </cell>
          <cell r="N238">
            <v>21637.765118361604</v>
          </cell>
          <cell r="O238">
            <v>22503.275723096067</v>
          </cell>
          <cell r="P238">
            <v>23403.40675201991</v>
          </cell>
          <cell r="Q238">
            <v>24339.543022100708</v>
          </cell>
          <cell r="R238">
            <v>25313.124742984739</v>
          </cell>
          <cell r="S238">
            <v>26325.649732704129</v>
          </cell>
          <cell r="T238">
            <v>27378.675722012296</v>
          </cell>
        </row>
        <row r="239">
          <cell r="B239">
            <v>5</v>
          </cell>
          <cell r="I239">
            <v>19230</v>
          </cell>
          <cell r="J239">
            <v>19422.3</v>
          </cell>
          <cell r="K239">
            <v>19810.745999999999</v>
          </cell>
          <cell r="L239">
            <v>20603.17584</v>
          </cell>
          <cell r="M239">
            <v>21427.302873600001</v>
          </cell>
          <cell r="N239">
            <v>22284.394988544002</v>
          </cell>
          <cell r="O239">
            <v>23175.770788085763</v>
          </cell>
          <cell r="P239">
            <v>24102.801619609196</v>
          </cell>
          <cell r="Q239">
            <v>25066.913684393563</v>
          </cell>
          <cell r="R239">
            <v>26069.590231769307</v>
          </cell>
          <cell r="S239">
            <v>27112.37384104008</v>
          </cell>
          <cell r="T239">
            <v>28196.868794681683</v>
          </cell>
        </row>
        <row r="240">
          <cell r="B240">
            <v>6</v>
          </cell>
          <cell r="D240" t="str">
            <v>PSG2</v>
          </cell>
          <cell r="I240">
            <v>19746</v>
          </cell>
          <cell r="J240">
            <v>19943.46</v>
          </cell>
          <cell r="K240">
            <v>20342.3292</v>
          </cell>
          <cell r="L240">
            <v>21156.022368000002</v>
          </cell>
          <cell r="M240">
            <v>22002.263262720004</v>
          </cell>
          <cell r="N240">
            <v>22882.353793228805</v>
          </cell>
          <cell r="O240">
            <v>23797.64794495796</v>
          </cell>
          <cell r="P240">
            <v>24749.553862756278</v>
          </cell>
          <cell r="Q240">
            <v>25739.536017266531</v>
          </cell>
          <cell r="R240">
            <v>26769.117457957193</v>
          </cell>
          <cell r="S240">
            <v>27839.882156275482</v>
          </cell>
          <cell r="T240">
            <v>28953.477442526502</v>
          </cell>
        </row>
        <row r="241">
          <cell r="B241">
            <v>7</v>
          </cell>
          <cell r="I241">
            <v>20304</v>
          </cell>
          <cell r="J241">
            <v>20507.04</v>
          </cell>
          <cell r="K241">
            <v>20917.180800000002</v>
          </cell>
          <cell r="L241">
            <v>21753.868032000002</v>
          </cell>
          <cell r="M241">
            <v>22624.022753280002</v>
          </cell>
          <cell r="N241">
            <v>23528.983663411203</v>
          </cell>
          <cell r="O241">
            <v>24470.143009947653</v>
          </cell>
          <cell r="P241">
            <v>25448.948730345561</v>
          </cell>
          <cell r="Q241">
            <v>26466.906679559383</v>
          </cell>
          <cell r="R241">
            <v>27525.582946741757</v>
          </cell>
          <cell r="S241">
            <v>28626.60626461143</v>
          </cell>
          <cell r="T241">
            <v>29771.670515195889</v>
          </cell>
        </row>
        <row r="242">
          <cell r="B242">
            <v>8</v>
          </cell>
          <cell r="I242">
            <v>21138</v>
          </cell>
          <cell r="J242">
            <v>21349.38</v>
          </cell>
          <cell r="K242">
            <v>21776.367600000001</v>
          </cell>
          <cell r="L242">
            <v>22647.422304000003</v>
          </cell>
          <cell r="M242">
            <v>23553.319196160006</v>
          </cell>
          <cell r="N242">
            <v>24495.451964006406</v>
          </cell>
          <cell r="O242">
            <v>25475.270042566663</v>
          </cell>
          <cell r="P242">
            <v>26494.280844269331</v>
          </cell>
          <cell r="Q242">
            <v>27554.052078040106</v>
          </cell>
          <cell r="R242">
            <v>28656.214161161712</v>
          </cell>
          <cell r="S242">
            <v>29802.462727608181</v>
          </cell>
          <cell r="T242">
            <v>30994.56123671251</v>
          </cell>
        </row>
        <row r="243">
          <cell r="B243">
            <v>9</v>
          </cell>
          <cell r="I243">
            <v>21369</v>
          </cell>
          <cell r="J243">
            <v>21582.69</v>
          </cell>
          <cell r="K243">
            <v>22014.343799999999</v>
          </cell>
          <cell r="L243">
            <v>22894.917551999999</v>
          </cell>
          <cell r="M243">
            <v>23810.714254080001</v>
          </cell>
          <cell r="N243">
            <v>24763.142824243201</v>
          </cell>
          <cell r="O243">
            <v>25753.668537212929</v>
          </cell>
          <cell r="P243">
            <v>26783.815278701448</v>
          </cell>
          <cell r="Q243">
            <v>27855.167889849508</v>
          </cell>
          <cell r="R243">
            <v>28969.374605443489</v>
          </cell>
          <cell r="S243">
            <v>30128.149589661229</v>
          </cell>
          <cell r="T243">
            <v>31333.27557324768</v>
          </cell>
        </row>
        <row r="244">
          <cell r="B244">
            <v>10</v>
          </cell>
          <cell r="I244">
            <v>21729</v>
          </cell>
          <cell r="J244">
            <v>21946.29</v>
          </cell>
          <cell r="K244">
            <v>22385.215800000002</v>
          </cell>
          <cell r="L244">
            <v>23280.624432000004</v>
          </cell>
          <cell r="M244">
            <v>24211.849409280007</v>
          </cell>
          <cell r="N244">
            <v>25180.323385651209</v>
          </cell>
          <cell r="O244">
            <v>26187.536321077259</v>
          </cell>
          <cell r="P244">
            <v>27235.03777392035</v>
          </cell>
          <cell r="Q244">
            <v>28324.439284877164</v>
          </cell>
          <cell r="R244">
            <v>29457.416856272252</v>
          </cell>
          <cell r="S244">
            <v>30635.713530523142</v>
          </cell>
          <cell r="T244">
            <v>31861.142071744071</v>
          </cell>
        </row>
        <row r="245">
          <cell r="B245">
            <v>11</v>
          </cell>
          <cell r="I245">
            <v>22092</v>
          </cell>
          <cell r="J245">
            <v>22312.920000000002</v>
          </cell>
          <cell r="K245">
            <v>22759.178400000001</v>
          </cell>
          <cell r="L245">
            <v>23669.545536000001</v>
          </cell>
          <cell r="M245">
            <v>24616.327357440001</v>
          </cell>
          <cell r="N245">
            <v>25600.980451737603</v>
          </cell>
          <cell r="O245">
            <v>26625.019669807109</v>
          </cell>
          <cell r="P245">
            <v>27690.020456599395</v>
          </cell>
          <cell r="Q245">
            <v>28797.621274863373</v>
          </cell>
          <cell r="R245">
            <v>29949.526125857908</v>
          </cell>
          <cell r="S245">
            <v>31147.507170892226</v>
          </cell>
          <cell r="T245">
            <v>32393.407457727917</v>
          </cell>
        </row>
        <row r="246">
          <cell r="B246">
            <v>11</v>
          </cell>
          <cell r="C246" t="str">
            <v>PSG3</v>
          </cell>
          <cell r="I246">
            <v>22092</v>
          </cell>
          <cell r="J246">
            <v>22312.920000000002</v>
          </cell>
          <cell r="K246">
            <v>22759.178400000001</v>
          </cell>
          <cell r="L246">
            <v>23669.545536000001</v>
          </cell>
          <cell r="M246">
            <v>24616.327357440001</v>
          </cell>
          <cell r="N246">
            <v>25600.980451737603</v>
          </cell>
          <cell r="O246">
            <v>26625.019669807109</v>
          </cell>
          <cell r="P246">
            <v>27690.020456599395</v>
          </cell>
          <cell r="Q246">
            <v>28797.621274863373</v>
          </cell>
          <cell r="R246">
            <v>29949.526125857908</v>
          </cell>
          <cell r="S246">
            <v>31147.507170892226</v>
          </cell>
          <cell r="T246">
            <v>32393.407457727917</v>
          </cell>
        </row>
        <row r="247">
          <cell r="B247">
            <v>12</v>
          </cell>
          <cell r="I247">
            <v>22566</v>
          </cell>
          <cell r="J247">
            <v>22791.66</v>
          </cell>
          <cell r="K247">
            <v>23247.493200000001</v>
          </cell>
          <cell r="L247">
            <v>24177.392928000001</v>
          </cell>
          <cell r="M247">
            <v>25144.488645120004</v>
          </cell>
          <cell r="N247">
            <v>26150.268190924806</v>
          </cell>
          <cell r="O247">
            <v>27196.278918561798</v>
          </cell>
          <cell r="P247">
            <v>28284.130075304271</v>
          </cell>
          <cell r="Q247">
            <v>29415.495278316441</v>
          </cell>
          <cell r="R247">
            <v>30592.1150894491</v>
          </cell>
          <cell r="S247">
            <v>31815.799693027064</v>
          </cell>
          <cell r="T247">
            <v>33088.431680748145</v>
          </cell>
        </row>
        <row r="248">
          <cell r="B248">
            <v>13</v>
          </cell>
          <cell r="I248">
            <v>23028</v>
          </cell>
          <cell r="J248">
            <v>23258.28</v>
          </cell>
          <cell r="K248">
            <v>23723.445599999999</v>
          </cell>
          <cell r="L248">
            <v>24672.383424</v>
          </cell>
          <cell r="M248">
            <v>25659.278760960002</v>
          </cell>
          <cell r="N248">
            <v>26685.649911398403</v>
          </cell>
          <cell r="O248">
            <v>27753.075907854341</v>
          </cell>
          <cell r="P248">
            <v>28863.198944168515</v>
          </cell>
          <cell r="Q248">
            <v>30017.726901935257</v>
          </cell>
          <cell r="R248">
            <v>31218.435978012669</v>
          </cell>
          <cell r="S248">
            <v>32467.173417133177</v>
          </cell>
          <cell r="T248">
            <v>33765.860353818505</v>
          </cell>
        </row>
        <row r="249">
          <cell r="B249">
            <v>14</v>
          </cell>
          <cell r="I249">
            <v>23244</v>
          </cell>
          <cell r="J249">
            <v>23476.44</v>
          </cell>
          <cell r="K249">
            <v>23945.968799999999</v>
          </cell>
          <cell r="L249">
            <v>24903.807551999998</v>
          </cell>
          <cell r="M249">
            <v>25899.95985408</v>
          </cell>
          <cell r="N249">
            <v>26935.958248243202</v>
          </cell>
          <cell r="O249">
            <v>28013.396578172931</v>
          </cell>
          <cell r="P249">
            <v>29133.93244129985</v>
          </cell>
          <cell r="Q249">
            <v>30299.289738951844</v>
          </cell>
          <cell r="R249">
            <v>31511.261328509918</v>
          </cell>
          <cell r="S249">
            <v>32771.711781650316</v>
          </cell>
          <cell r="T249">
            <v>34082.580252916327</v>
          </cell>
        </row>
        <row r="250">
          <cell r="B250">
            <v>15</v>
          </cell>
          <cell r="I250">
            <v>23688</v>
          </cell>
          <cell r="J250">
            <v>23924.880000000001</v>
          </cell>
          <cell r="K250">
            <v>24403.3776</v>
          </cell>
          <cell r="L250">
            <v>25379.512704000001</v>
          </cell>
          <cell r="M250">
            <v>26394.69321216</v>
          </cell>
          <cell r="N250">
            <v>27450.480940646401</v>
          </cell>
          <cell r="O250">
            <v>28548.500178272257</v>
          </cell>
          <cell r="P250">
            <v>29690.440185403149</v>
          </cell>
          <cell r="Q250">
            <v>30878.057792819276</v>
          </cell>
          <cell r="R250">
            <v>32113.18010453205</v>
          </cell>
          <cell r="S250">
            <v>33397.707308713332</v>
          </cell>
          <cell r="T250">
            <v>34733.615601061865</v>
          </cell>
        </row>
        <row r="251">
          <cell r="B251">
            <v>16</v>
          </cell>
          <cell r="I251">
            <v>24300</v>
          </cell>
          <cell r="J251">
            <v>24543</v>
          </cell>
          <cell r="K251">
            <v>25033.86</v>
          </cell>
          <cell r="L251">
            <v>26035.214400000001</v>
          </cell>
          <cell r="M251">
            <v>27076.622976000002</v>
          </cell>
          <cell r="N251">
            <v>28159.687895040002</v>
          </cell>
          <cell r="O251">
            <v>29286.075410841604</v>
          </cell>
          <cell r="P251">
            <v>30457.51842727527</v>
          </cell>
          <cell r="Q251">
            <v>31675.819164366283</v>
          </cell>
          <cell r="R251">
            <v>32942.851930940938</v>
          </cell>
          <cell r="S251">
            <v>34260.566008178575</v>
          </cell>
          <cell r="T251">
            <v>35630.988648505721</v>
          </cell>
        </row>
        <row r="252">
          <cell r="B252">
            <v>17</v>
          </cell>
          <cell r="I252">
            <v>24957</v>
          </cell>
          <cell r="J252">
            <v>25206.57</v>
          </cell>
          <cell r="K252">
            <v>25710.701400000002</v>
          </cell>
          <cell r="L252">
            <v>26739.129456000002</v>
          </cell>
          <cell r="M252">
            <v>27808.694634240004</v>
          </cell>
          <cell r="N252">
            <v>28921.042419609606</v>
          </cell>
          <cell r="O252">
            <v>30077.884116393991</v>
          </cell>
          <cell r="P252">
            <v>31280.999481049752</v>
          </cell>
          <cell r="Q252">
            <v>32532.239460291745</v>
          </cell>
          <cell r="R252">
            <v>33833.529038703418</v>
          </cell>
          <cell r="S252">
            <v>35186.870200251557</v>
          </cell>
          <cell r="T252">
            <v>36594.345008261618</v>
          </cell>
        </row>
        <row r="253">
          <cell r="B253">
            <v>17</v>
          </cell>
          <cell r="D253" t="str">
            <v>PSG4</v>
          </cell>
          <cell r="I253">
            <v>24957</v>
          </cell>
          <cell r="J253">
            <v>25206.57</v>
          </cell>
          <cell r="K253">
            <v>25710.701400000002</v>
          </cell>
          <cell r="L253">
            <v>26739.129456000002</v>
          </cell>
          <cell r="M253">
            <v>27808.694634240004</v>
          </cell>
          <cell r="N253">
            <v>28921.042419609606</v>
          </cell>
          <cell r="O253">
            <v>30077.884116393991</v>
          </cell>
          <cell r="P253">
            <v>31280.999481049752</v>
          </cell>
          <cell r="Q253">
            <v>32532.239460291745</v>
          </cell>
          <cell r="R253">
            <v>33833.529038703418</v>
          </cell>
          <cell r="S253">
            <v>35186.870200251557</v>
          </cell>
          <cell r="T253">
            <v>36594.345008261618</v>
          </cell>
        </row>
        <row r="254">
          <cell r="B254">
            <v>18</v>
          </cell>
          <cell r="I254">
            <v>25785</v>
          </cell>
          <cell r="J254">
            <v>26042.85</v>
          </cell>
          <cell r="K254">
            <v>26563.706999999999</v>
          </cell>
          <cell r="L254">
            <v>27626.255279999998</v>
          </cell>
          <cell r="M254">
            <v>28731.305491199997</v>
          </cell>
          <cell r="N254">
            <v>29880.557710847999</v>
          </cell>
          <cell r="O254">
            <v>31075.78001928192</v>
          </cell>
          <cell r="P254">
            <v>32318.811220053198</v>
          </cell>
          <cell r="Q254">
            <v>33611.563668855328</v>
          </cell>
          <cell r="R254">
            <v>34956.026215609541</v>
          </cell>
          <cell r="S254">
            <v>36354.267264233924</v>
          </cell>
          <cell r="T254">
            <v>37808.437954803281</v>
          </cell>
        </row>
        <row r="255">
          <cell r="B255">
            <v>19</v>
          </cell>
          <cell r="I255">
            <v>26415</v>
          </cell>
          <cell r="J255">
            <v>26679.15</v>
          </cell>
          <cell r="K255">
            <v>27212.733</v>
          </cell>
          <cell r="L255">
            <v>28301.242320000001</v>
          </cell>
          <cell r="M255">
            <v>29433.292012800001</v>
          </cell>
          <cell r="N255">
            <v>30610.623693312002</v>
          </cell>
          <cell r="O255">
            <v>31835.048641044483</v>
          </cell>
          <cell r="P255">
            <v>33108.45058668626</v>
          </cell>
          <cell r="Q255">
            <v>34432.788610153715</v>
          </cell>
          <cell r="R255">
            <v>35810.100154559863</v>
          </cell>
          <cell r="S255">
            <v>37242.504160742261</v>
          </cell>
          <cell r="T255">
            <v>38732.204327171952</v>
          </cell>
        </row>
        <row r="256">
          <cell r="B256">
            <v>20</v>
          </cell>
          <cell r="I256">
            <v>27102</v>
          </cell>
          <cell r="J256">
            <v>27373.02</v>
          </cell>
          <cell r="K256">
            <v>27920.4804</v>
          </cell>
          <cell r="L256">
            <v>29037.299616</v>
          </cell>
          <cell r="M256">
            <v>30198.791600640001</v>
          </cell>
          <cell r="N256">
            <v>31406.743264665602</v>
          </cell>
          <cell r="O256">
            <v>32663.012995252226</v>
          </cell>
          <cell r="P256">
            <v>33969.533515062314</v>
          </cell>
          <cell r="Q256">
            <v>35328.314855664808</v>
          </cell>
          <cell r="R256">
            <v>36741.447449891399</v>
          </cell>
          <cell r="S256">
            <v>38211.105347887053</v>
          </cell>
          <cell r="T256">
            <v>39739.549561802538</v>
          </cell>
        </row>
        <row r="257">
          <cell r="B257">
            <v>21</v>
          </cell>
          <cell r="I257">
            <v>27735</v>
          </cell>
          <cell r="J257">
            <v>28012.35</v>
          </cell>
          <cell r="K257">
            <v>28572.596999999998</v>
          </cell>
          <cell r="L257">
            <v>29715.50088</v>
          </cell>
          <cell r="M257">
            <v>30904.120915200001</v>
          </cell>
          <cell r="N257">
            <v>32140.285751808002</v>
          </cell>
          <cell r="O257">
            <v>33425.897181880326</v>
          </cell>
          <cell r="P257">
            <v>34762.933069155537</v>
          </cell>
          <cell r="Q257">
            <v>36153.45039192176</v>
          </cell>
          <cell r="R257">
            <v>37599.588407598632</v>
          </cell>
          <cell r="S257">
            <v>39103.571943902578</v>
          </cell>
          <cell r="T257">
            <v>40667.714821658679</v>
          </cell>
        </row>
        <row r="258">
          <cell r="B258">
            <v>22</v>
          </cell>
          <cell r="C258" t="str">
            <v>PSG5</v>
          </cell>
          <cell r="I258">
            <v>28422</v>
          </cell>
          <cell r="J258">
            <v>28706.22</v>
          </cell>
          <cell r="K258">
            <v>29280.344400000002</v>
          </cell>
          <cell r="L258">
            <v>30451.558176000002</v>
          </cell>
          <cell r="M258">
            <v>31669.620503040005</v>
          </cell>
          <cell r="N258">
            <v>32936.405323161605</v>
          </cell>
          <cell r="O258">
            <v>34253.861536088072</v>
          </cell>
          <cell r="P258">
            <v>35624.015997531598</v>
          </cell>
          <cell r="Q258">
            <v>37048.976637432861</v>
          </cell>
          <cell r="R258">
            <v>38530.935702930175</v>
          </cell>
          <cell r="S258">
            <v>40072.173131047384</v>
          </cell>
          <cell r="T258">
            <v>41675.06005628928</v>
          </cell>
        </row>
        <row r="259">
          <cell r="B259">
            <v>22</v>
          </cell>
          <cell r="I259">
            <v>28422</v>
          </cell>
          <cell r="J259">
            <v>28706.22</v>
          </cell>
          <cell r="K259">
            <v>29280.344400000002</v>
          </cell>
          <cell r="L259">
            <v>30451.558176000002</v>
          </cell>
          <cell r="M259">
            <v>31669.620503040005</v>
          </cell>
          <cell r="N259">
            <v>32936.405323161605</v>
          </cell>
          <cell r="O259">
            <v>34253.861536088072</v>
          </cell>
          <cell r="P259">
            <v>35624.015997531598</v>
          </cell>
          <cell r="Q259">
            <v>37048.976637432861</v>
          </cell>
          <cell r="R259">
            <v>38530.935702930175</v>
          </cell>
          <cell r="S259">
            <v>40072.173131047384</v>
          </cell>
          <cell r="T259">
            <v>41675.06005628928</v>
          </cell>
        </row>
        <row r="260">
          <cell r="B260">
            <v>23</v>
          </cell>
          <cell r="I260">
            <v>29163</v>
          </cell>
          <cell r="J260">
            <v>29454.63</v>
          </cell>
          <cell r="K260">
            <v>30043.722600000001</v>
          </cell>
          <cell r="L260">
            <v>31245.471504000001</v>
          </cell>
          <cell r="M260">
            <v>32495.290364160002</v>
          </cell>
          <cell r="N260">
            <v>33795.101978726401</v>
          </cell>
          <cell r="O260">
            <v>35146.906057875458</v>
          </cell>
          <cell r="P260">
            <v>36552.782300190476</v>
          </cell>
          <cell r="Q260">
            <v>38014.893592198096</v>
          </cell>
          <cell r="R260">
            <v>39535.489335886021</v>
          </cell>
          <cell r="S260">
            <v>41116.908909321464</v>
          </cell>
          <cell r="T260">
            <v>42761.585265694324</v>
          </cell>
        </row>
        <row r="261">
          <cell r="B261">
            <v>24</v>
          </cell>
          <cell r="I261">
            <v>29994</v>
          </cell>
          <cell r="J261">
            <v>30293.94</v>
          </cell>
          <cell r="K261">
            <v>30899.818800000001</v>
          </cell>
          <cell r="L261">
            <v>32135.811552000003</v>
          </cell>
          <cell r="M261">
            <v>33421.244014080003</v>
          </cell>
          <cell r="N261">
            <v>34758.093774643203</v>
          </cell>
          <cell r="O261">
            <v>36148.417525628931</v>
          </cell>
          <cell r="P261">
            <v>37594.35422665409</v>
          </cell>
          <cell r="Q261">
            <v>39098.128395720254</v>
          </cell>
          <cell r="R261">
            <v>40662.053531549063</v>
          </cell>
          <cell r="S261">
            <v>42288.535672811027</v>
          </cell>
          <cell r="T261">
            <v>43980.077099723472</v>
          </cell>
        </row>
        <row r="262">
          <cell r="B262">
            <v>25</v>
          </cell>
          <cell r="I262">
            <v>30882</v>
          </cell>
          <cell r="J262">
            <v>31190.82</v>
          </cell>
          <cell r="K262">
            <v>31814.636399999999</v>
          </cell>
          <cell r="L262">
            <v>33087.221856000004</v>
          </cell>
          <cell r="M262">
            <v>34410.710730240004</v>
          </cell>
          <cell r="N262">
            <v>35787.139159449602</v>
          </cell>
          <cell r="O262">
            <v>37218.624725827583</v>
          </cell>
          <cell r="P262">
            <v>38707.369714860688</v>
          </cell>
          <cell r="Q262">
            <v>40255.664503455118</v>
          </cell>
          <cell r="R262">
            <v>41865.891083593327</v>
          </cell>
          <cell r="S262">
            <v>43540.52672693706</v>
          </cell>
          <cell r="T262">
            <v>45282.147796014542</v>
          </cell>
        </row>
        <row r="263">
          <cell r="B263">
            <v>26</v>
          </cell>
          <cell r="I263">
            <v>31938</v>
          </cell>
          <cell r="J263">
            <v>32257.38</v>
          </cell>
          <cell r="K263">
            <v>32902.527600000001</v>
          </cell>
          <cell r="L263">
            <v>34218.628704000002</v>
          </cell>
          <cell r="M263">
            <v>35587.373852160003</v>
          </cell>
          <cell r="N263">
            <v>37010.868806246406</v>
          </cell>
          <cell r="O263">
            <v>38491.303558496264</v>
          </cell>
          <cell r="P263">
            <v>40030.955700836115</v>
          </cell>
          <cell r="Q263">
            <v>41632.193928869565</v>
          </cell>
          <cell r="R263">
            <v>43297.481686024352</v>
          </cell>
          <cell r="S263">
            <v>45029.380953465326</v>
          </cell>
          <cell r="T263">
            <v>46830.556191603944</v>
          </cell>
        </row>
        <row r="264">
          <cell r="B264">
            <v>27</v>
          </cell>
          <cell r="I264">
            <v>33015</v>
          </cell>
          <cell r="J264">
            <v>33345.15</v>
          </cell>
          <cell r="K264">
            <v>34012.053</v>
          </cell>
          <cell r="L264">
            <v>35372.53512</v>
          </cell>
          <cell r="M264">
            <v>36787.436524800003</v>
          </cell>
          <cell r="N264">
            <v>38258.933985792006</v>
          </cell>
          <cell r="O264">
            <v>39789.29134522369</v>
          </cell>
          <cell r="P264">
            <v>41380.862999032637</v>
          </cell>
          <cell r="Q264">
            <v>43036.097518993942</v>
          </cell>
          <cell r="R264">
            <v>44757.541419753703</v>
          </cell>
          <cell r="S264">
            <v>46547.843076543853</v>
          </cell>
          <cell r="T264">
            <v>48409.75679960561</v>
          </cell>
        </row>
        <row r="265">
          <cell r="B265">
            <v>28</v>
          </cell>
          <cell r="D265" t="str">
            <v>PSG6</v>
          </cell>
          <cell r="I265">
            <v>33873</v>
          </cell>
          <cell r="J265">
            <v>34211.730000000003</v>
          </cell>
          <cell r="K265">
            <v>34895.964600000007</v>
          </cell>
          <cell r="L265">
            <v>36291.803184000011</v>
          </cell>
          <cell r="M265">
            <v>37743.475311360016</v>
          </cell>
          <cell r="N265">
            <v>39253.21432381442</v>
          </cell>
          <cell r="O265">
            <v>40823.342896766997</v>
          </cell>
          <cell r="P265">
            <v>42456.276612637681</v>
          </cell>
          <cell r="Q265">
            <v>44154.527677143189</v>
          </cell>
          <cell r="R265">
            <v>45920.708784228918</v>
          </cell>
          <cell r="S265">
            <v>47757.537135598075</v>
          </cell>
          <cell r="T265">
            <v>49667.838621021998</v>
          </cell>
        </row>
        <row r="266">
          <cell r="B266">
            <v>28</v>
          </cell>
          <cell r="I266">
            <v>33873</v>
          </cell>
          <cell r="J266">
            <v>34211.730000000003</v>
          </cell>
          <cell r="K266">
            <v>34895.964600000007</v>
          </cell>
          <cell r="L266">
            <v>36291.803184000011</v>
          </cell>
          <cell r="M266">
            <v>37743.475311360016</v>
          </cell>
          <cell r="N266">
            <v>39253.21432381442</v>
          </cell>
          <cell r="O266">
            <v>40823.342896766997</v>
          </cell>
          <cell r="P266">
            <v>42456.276612637681</v>
          </cell>
          <cell r="Q266">
            <v>44154.527677143189</v>
          </cell>
          <cell r="R266">
            <v>45920.708784228918</v>
          </cell>
          <cell r="S266">
            <v>47757.537135598075</v>
          </cell>
          <cell r="T266">
            <v>49667.838621021998</v>
          </cell>
        </row>
        <row r="267">
          <cell r="B267">
            <v>29</v>
          </cell>
          <cell r="I267">
            <v>34755</v>
          </cell>
          <cell r="J267">
            <v>35102.550000000003</v>
          </cell>
          <cell r="K267">
            <v>35804.601000000002</v>
          </cell>
          <cell r="L267">
            <v>37236.785040000002</v>
          </cell>
          <cell r="M267">
            <v>38726.256441600002</v>
          </cell>
          <cell r="N267">
            <v>40275.306699264002</v>
          </cell>
          <cell r="O267">
            <v>41886.318967234562</v>
          </cell>
          <cell r="P267">
            <v>43561.771725923943</v>
          </cell>
          <cell r="Q267">
            <v>45304.242594960902</v>
          </cell>
          <cell r="R267">
            <v>47116.412298759344</v>
          </cell>
          <cell r="S267">
            <v>49001.068790709716</v>
          </cell>
          <cell r="T267">
            <v>50961.111542338105</v>
          </cell>
        </row>
        <row r="268">
          <cell r="B268">
            <v>30</v>
          </cell>
          <cell r="I268">
            <v>35490</v>
          </cell>
          <cell r="J268">
            <v>35844.9</v>
          </cell>
          <cell r="K268">
            <v>36561.798000000003</v>
          </cell>
          <cell r="L268">
            <v>38024.269920000006</v>
          </cell>
          <cell r="M268">
            <v>39545.240716800006</v>
          </cell>
          <cell r="N268">
            <v>41127.050345472009</v>
          </cell>
          <cell r="O268">
            <v>42772.132359290888</v>
          </cell>
          <cell r="P268">
            <v>44483.017653662522</v>
          </cell>
          <cell r="Q268">
            <v>46262.338359809022</v>
          </cell>
          <cell r="R268">
            <v>48112.831894201387</v>
          </cell>
          <cell r="S268">
            <v>50037.345169969441</v>
          </cell>
          <cell r="T268">
            <v>52038.838976768224</v>
          </cell>
        </row>
        <row r="269">
          <cell r="B269">
            <v>31</v>
          </cell>
          <cell r="I269">
            <v>36588</v>
          </cell>
          <cell r="J269">
            <v>36953.879999999997</v>
          </cell>
          <cell r="K269">
            <v>37692.957600000002</v>
          </cell>
          <cell r="L269">
            <v>39200.675904000003</v>
          </cell>
          <cell r="M269">
            <v>40768.702940160008</v>
          </cell>
          <cell r="N269">
            <v>42399.451057766411</v>
          </cell>
          <cell r="O269">
            <v>44095.429100077068</v>
          </cell>
          <cell r="P269">
            <v>45859.246264080153</v>
          </cell>
          <cell r="Q269">
            <v>47693.616114643359</v>
          </cell>
          <cell r="R269">
            <v>49601.360759229094</v>
          </cell>
          <cell r="S269">
            <v>51585.415189598258</v>
          </cell>
          <cell r="T269">
            <v>53648.831797182189</v>
          </cell>
        </row>
        <row r="270">
          <cell r="B270">
            <v>32</v>
          </cell>
          <cell r="I270">
            <v>37002</v>
          </cell>
          <cell r="J270">
            <v>37372.019999999997</v>
          </cell>
          <cell r="K270">
            <v>38119.460399999996</v>
          </cell>
          <cell r="L270">
            <v>39644.238815999997</v>
          </cell>
          <cell r="M270">
            <v>41230.008368639996</v>
          </cell>
          <cell r="N270">
            <v>42879.208703385601</v>
          </cell>
          <cell r="O270">
            <v>44594.377051521027</v>
          </cell>
          <cell r="P270">
            <v>46378.152133581869</v>
          </cell>
          <cell r="Q270">
            <v>48233.278218925145</v>
          </cell>
          <cell r="R270">
            <v>50162.609347682155</v>
          </cell>
          <cell r="S270">
            <v>52169.113721589441</v>
          </cell>
          <cell r="T270">
            <v>54255.878270453024</v>
          </cell>
        </row>
        <row r="271">
          <cell r="B271">
            <v>33</v>
          </cell>
          <cell r="I271">
            <v>37875</v>
          </cell>
          <cell r="J271">
            <v>38253.75</v>
          </cell>
          <cell r="K271">
            <v>39018.824999999997</v>
          </cell>
          <cell r="L271">
            <v>40579.578000000001</v>
          </cell>
          <cell r="M271">
            <v>42202.761120000003</v>
          </cell>
          <cell r="N271">
            <v>43890.871564800007</v>
          </cell>
          <cell r="O271">
            <v>45646.506427392007</v>
          </cell>
          <cell r="P271">
            <v>47472.366684487686</v>
          </cell>
          <cell r="Q271">
            <v>49371.261351867193</v>
          </cell>
          <cell r="R271">
            <v>51346.11180594188</v>
          </cell>
          <cell r="S271">
            <v>53399.956278179554</v>
          </cell>
          <cell r="T271">
            <v>55535.954529306735</v>
          </cell>
        </row>
        <row r="272">
          <cell r="B272">
            <v>34</v>
          </cell>
          <cell r="C272" t="str">
            <v>PSG7</v>
          </cell>
          <cell r="I272">
            <v>39060</v>
          </cell>
          <cell r="J272">
            <v>39450.6</v>
          </cell>
          <cell r="K272">
            <v>40239.612000000001</v>
          </cell>
          <cell r="L272">
            <v>41849.196480000006</v>
          </cell>
          <cell r="M272">
            <v>43523.164339200004</v>
          </cell>
          <cell r="N272">
            <v>45264.090912768006</v>
          </cell>
          <cell r="O272">
            <v>47074.654549278726</v>
          </cell>
          <cell r="P272">
            <v>48957.640731249878</v>
          </cell>
          <cell r="Q272">
            <v>50915.946360499875</v>
          </cell>
          <cell r="R272">
            <v>52952.584214919872</v>
          </cell>
          <cell r="S272">
            <v>55070.687583516672</v>
          </cell>
          <cell r="T272">
            <v>57273.51508685734</v>
          </cell>
        </row>
        <row r="273">
          <cell r="B273">
            <v>34</v>
          </cell>
          <cell r="I273">
            <v>39060</v>
          </cell>
          <cell r="J273">
            <v>39450.6</v>
          </cell>
          <cell r="K273">
            <v>40239.612000000001</v>
          </cell>
          <cell r="L273">
            <v>41849.196480000006</v>
          </cell>
          <cell r="M273">
            <v>43523.164339200004</v>
          </cell>
          <cell r="N273">
            <v>45264.090912768006</v>
          </cell>
          <cell r="O273">
            <v>47074.654549278726</v>
          </cell>
          <cell r="P273">
            <v>48957.640731249878</v>
          </cell>
          <cell r="Q273">
            <v>50915.946360499875</v>
          </cell>
          <cell r="R273">
            <v>52952.584214919872</v>
          </cell>
          <cell r="S273">
            <v>55070.687583516672</v>
          </cell>
          <cell r="T273">
            <v>57273.51508685734</v>
          </cell>
        </row>
        <row r="274">
          <cell r="B274">
            <v>35</v>
          </cell>
          <cell r="I274">
            <v>39996</v>
          </cell>
          <cell r="J274">
            <v>40395.96</v>
          </cell>
          <cell r="K274">
            <v>41203.879200000003</v>
          </cell>
          <cell r="L274">
            <v>42852.034368000008</v>
          </cell>
          <cell r="M274">
            <v>44566.115742720009</v>
          </cell>
          <cell r="N274">
            <v>46348.760372428813</v>
          </cell>
          <cell r="O274">
            <v>48202.710787325967</v>
          </cell>
          <cell r="P274">
            <v>50130.819218819008</v>
          </cell>
          <cell r="Q274">
            <v>52136.051987571773</v>
          </cell>
          <cell r="R274">
            <v>54221.494067074644</v>
          </cell>
          <cell r="S274">
            <v>56390.353829757631</v>
          </cell>
          <cell r="T274">
            <v>58645.967982947936</v>
          </cell>
        </row>
        <row r="275">
          <cell r="B275">
            <v>36</v>
          </cell>
          <cell r="I275">
            <v>40977</v>
          </cell>
          <cell r="J275">
            <v>41386.769999999997</v>
          </cell>
          <cell r="K275">
            <v>42214.505399999995</v>
          </cell>
          <cell r="L275">
            <v>43903.085615999997</v>
          </cell>
          <cell r="M275">
            <v>45659.209040639995</v>
          </cell>
          <cell r="N275">
            <v>47485.577402265597</v>
          </cell>
          <cell r="O275">
            <v>49385.000498356225</v>
          </cell>
          <cell r="P275">
            <v>51360.400518290473</v>
          </cell>
          <cell r="Q275">
            <v>53414.816539022097</v>
          </cell>
          <cell r="R275">
            <v>55551.409200582981</v>
          </cell>
          <cell r="S275">
            <v>57773.465568606305</v>
          </cell>
          <cell r="T275">
            <v>60084.404191350557</v>
          </cell>
        </row>
        <row r="276">
          <cell r="B276">
            <v>37</v>
          </cell>
          <cell r="I276">
            <v>41952</v>
          </cell>
          <cell r="J276">
            <v>42371.519999999997</v>
          </cell>
          <cell r="K276">
            <v>43218.950399999994</v>
          </cell>
          <cell r="L276">
            <v>44947.708415999994</v>
          </cell>
          <cell r="M276">
            <v>46745.616752639995</v>
          </cell>
          <cell r="N276">
            <v>48615.4414227456</v>
          </cell>
          <cell r="O276">
            <v>50560.059079655424</v>
          </cell>
          <cell r="P276">
            <v>52582.461442841646</v>
          </cell>
          <cell r="Q276">
            <v>54685.759900555313</v>
          </cell>
          <cell r="R276">
            <v>56873.19029657753</v>
          </cell>
          <cell r="S276">
            <v>59148.117908440632</v>
          </cell>
          <cell r="T276">
            <v>61514.04262477826</v>
          </cell>
        </row>
        <row r="277">
          <cell r="B277">
            <v>38</v>
          </cell>
          <cell r="I277">
            <v>42930</v>
          </cell>
          <cell r="J277">
            <v>43359.3</v>
          </cell>
          <cell r="K277">
            <v>44226.486000000004</v>
          </cell>
          <cell r="L277">
            <v>45995.545440000009</v>
          </cell>
          <cell r="M277">
            <v>47835.36725760001</v>
          </cell>
          <cell r="N277">
            <v>49748.781947904012</v>
          </cell>
          <cell r="O277">
            <v>51738.733225820171</v>
          </cell>
          <cell r="P277">
            <v>53808.28255485298</v>
          </cell>
          <cell r="Q277">
            <v>55960.613857047101</v>
          </cell>
          <cell r="R277">
            <v>58199.038411328984</v>
          </cell>
          <cell r="S277">
            <v>60526.999947782148</v>
          </cell>
          <cell r="T277">
            <v>62948.079945693433</v>
          </cell>
        </row>
        <row r="278">
          <cell r="B278">
            <v>39</v>
          </cell>
          <cell r="I278">
            <v>43926</v>
          </cell>
          <cell r="J278">
            <v>44365.26</v>
          </cell>
          <cell r="K278">
            <v>45252.565200000005</v>
          </cell>
          <cell r="L278">
            <v>47062.667808000006</v>
          </cell>
          <cell r="M278">
            <v>48945.174520320004</v>
          </cell>
          <cell r="N278">
            <v>50902.981501132803</v>
          </cell>
          <cell r="O278">
            <v>52939.100761178117</v>
          </cell>
          <cell r="P278">
            <v>55056.66479162524</v>
          </cell>
          <cell r="Q278">
            <v>57258.931383290255</v>
          </cell>
          <cell r="R278">
            <v>59549.288638621867</v>
          </cell>
          <cell r="S278">
            <v>61931.260184166742</v>
          </cell>
          <cell r="T278">
            <v>64408.510591533413</v>
          </cell>
        </row>
        <row r="279">
          <cell r="B279">
            <v>40</v>
          </cell>
          <cell r="D279" t="str">
            <v>PSG8</v>
          </cell>
          <cell r="I279">
            <v>45021</v>
          </cell>
          <cell r="J279">
            <v>45471.21</v>
          </cell>
          <cell r="K279">
            <v>46380.6342</v>
          </cell>
          <cell r="L279">
            <v>48235.859568</v>
          </cell>
          <cell r="M279">
            <v>50165.293950719999</v>
          </cell>
          <cell r="N279">
            <v>52171.905708748804</v>
          </cell>
          <cell r="O279">
            <v>54258.781937098756</v>
          </cell>
          <cell r="P279">
            <v>56429.133214582711</v>
          </cell>
          <cell r="Q279">
            <v>58686.29854316602</v>
          </cell>
          <cell r="R279">
            <v>61033.750484892662</v>
          </cell>
          <cell r="S279">
            <v>63475.10050428837</v>
          </cell>
          <cell r="T279">
            <v>66014.104524459908</v>
          </cell>
        </row>
        <row r="280">
          <cell r="B280">
            <v>40</v>
          </cell>
          <cell r="I280">
            <v>45021</v>
          </cell>
          <cell r="J280">
            <v>45471.21</v>
          </cell>
          <cell r="K280">
            <v>46380.6342</v>
          </cell>
          <cell r="L280">
            <v>48235.859568</v>
          </cell>
          <cell r="M280">
            <v>50165.293950719999</v>
          </cell>
          <cell r="N280">
            <v>52171.905708748804</v>
          </cell>
          <cell r="O280">
            <v>54258.781937098756</v>
          </cell>
          <cell r="P280">
            <v>56429.133214582711</v>
          </cell>
          <cell r="Q280">
            <v>58686.29854316602</v>
          </cell>
          <cell r="R280">
            <v>61033.750484892662</v>
          </cell>
          <cell r="S280">
            <v>63475.10050428837</v>
          </cell>
          <cell r="T280">
            <v>66014.104524459908</v>
          </cell>
        </row>
        <row r="281">
          <cell r="B281">
            <v>41</v>
          </cell>
          <cell r="I281">
            <v>46191</v>
          </cell>
          <cell r="J281">
            <v>46652.91</v>
          </cell>
          <cell r="K281">
            <v>47585.968200000003</v>
          </cell>
          <cell r="L281">
            <v>49489.406928000004</v>
          </cell>
          <cell r="M281">
            <v>51468.983205120006</v>
          </cell>
          <cell r="N281">
            <v>53527.74253332481</v>
          </cell>
          <cell r="O281">
            <v>55668.852234657803</v>
          </cell>
          <cell r="P281">
            <v>57895.606324044114</v>
          </cell>
          <cell r="Q281">
            <v>60211.430577005878</v>
          </cell>
          <cell r="R281">
            <v>62619.887800086115</v>
          </cell>
          <cell r="S281">
            <v>65124.683312089561</v>
          </cell>
          <cell r="T281">
            <v>67729.67064457314</v>
          </cell>
        </row>
        <row r="282">
          <cell r="B282">
            <v>42</v>
          </cell>
          <cell r="I282">
            <v>46839</v>
          </cell>
          <cell r="J282">
            <v>47307.39</v>
          </cell>
          <cell r="K282">
            <v>48253.537799999998</v>
          </cell>
          <cell r="L282">
            <v>50183.679312</v>
          </cell>
          <cell r="M282">
            <v>52191.026484480004</v>
          </cell>
          <cell r="N282">
            <v>54278.667543859206</v>
          </cell>
          <cell r="O282">
            <v>56449.814245613576</v>
          </cell>
          <cell r="P282">
            <v>58707.806815438118</v>
          </cell>
          <cell r="Q282">
            <v>61056.119088055646</v>
          </cell>
          <cell r="R282">
            <v>63498.363851577873</v>
          </cell>
          <cell r="S282">
            <v>66038.298405640991</v>
          </cell>
          <cell r="T282">
            <v>68679.830341866633</v>
          </cell>
        </row>
        <row r="283">
          <cell r="B283">
            <v>43</v>
          </cell>
          <cell r="I283">
            <v>48204</v>
          </cell>
          <cell r="J283">
            <v>48686.04</v>
          </cell>
          <cell r="K283">
            <v>49659.760800000004</v>
          </cell>
          <cell r="L283">
            <v>51646.151232000004</v>
          </cell>
          <cell r="M283">
            <v>53711.997281280004</v>
          </cell>
          <cell r="N283">
            <v>55860.477172531209</v>
          </cell>
          <cell r="O283">
            <v>58094.896259432462</v>
          </cell>
          <cell r="P283">
            <v>60418.692109809759</v>
          </cell>
          <cell r="Q283">
            <v>62835.439794202153</v>
          </cell>
          <cell r="R283">
            <v>65348.857385970245</v>
          </cell>
          <cell r="S283">
            <v>67962.811681409061</v>
          </cell>
          <cell r="T283">
            <v>70681.32414866543</v>
          </cell>
        </row>
        <row r="284">
          <cell r="B284">
            <v>44</v>
          </cell>
          <cell r="I284">
            <v>48873</v>
          </cell>
          <cell r="J284">
            <v>49361.73</v>
          </cell>
          <cell r="K284">
            <v>50348.964600000007</v>
          </cell>
          <cell r="L284">
            <v>52362.923184000007</v>
          </cell>
          <cell r="M284">
            <v>54457.440111360011</v>
          </cell>
          <cell r="N284">
            <v>56635.737715814415</v>
          </cell>
          <cell r="O284">
            <v>58901.167224446996</v>
          </cell>
          <cell r="P284">
            <v>61257.213913424879</v>
          </cell>
          <cell r="Q284">
            <v>63707.502469961873</v>
          </cell>
          <cell r="R284">
            <v>66255.802568760351</v>
          </cell>
          <cell r="S284">
            <v>68906.034671510773</v>
          </cell>
          <cell r="T284">
            <v>71662.276058371208</v>
          </cell>
        </row>
        <row r="285">
          <cell r="B285">
            <v>45</v>
          </cell>
          <cell r="I285">
            <v>49839</v>
          </cell>
          <cell r="J285">
            <v>50337.39</v>
          </cell>
          <cell r="K285">
            <v>51344.137799999997</v>
          </cell>
          <cell r="L285">
            <v>53397.903311999995</v>
          </cell>
          <cell r="M285">
            <v>55533.819444479996</v>
          </cell>
          <cell r="N285">
            <v>57755.1722222592</v>
          </cell>
          <cell r="O285">
            <v>60065.379111149567</v>
          </cell>
          <cell r="P285">
            <v>62467.994275595549</v>
          </cell>
          <cell r="Q285">
            <v>64966.714046619374</v>
          </cell>
          <cell r="R285">
            <v>67565.382608484157</v>
          </cell>
          <cell r="S285">
            <v>70267.997912823528</v>
          </cell>
          <cell r="T285">
            <v>73078.71782933647</v>
          </cell>
        </row>
        <row r="286">
          <cell r="B286">
            <v>46</v>
          </cell>
          <cell r="C286" t="str">
            <v>PSG9</v>
          </cell>
          <cell r="I286">
            <v>50949</v>
          </cell>
          <cell r="J286">
            <v>51458.49</v>
          </cell>
          <cell r="K286">
            <v>52487.659800000001</v>
          </cell>
          <cell r="L286">
            <v>54587.166192000004</v>
          </cell>
          <cell r="M286">
            <v>56770.652839680006</v>
          </cell>
          <cell r="N286">
            <v>59041.478953267208</v>
          </cell>
          <cell r="O286">
            <v>61403.138111397901</v>
          </cell>
          <cell r="P286">
            <v>63859.263635853822</v>
          </cell>
          <cell r="Q286">
            <v>66413.634181287984</v>
          </cell>
          <cell r="R286">
            <v>69070.179548539512</v>
          </cell>
          <cell r="S286">
            <v>71832.98673048109</v>
          </cell>
          <cell r="T286">
            <v>74706.306199700339</v>
          </cell>
        </row>
        <row r="287">
          <cell r="B287">
            <v>46</v>
          </cell>
          <cell r="I287">
            <v>50949</v>
          </cell>
          <cell r="J287">
            <v>51458.49</v>
          </cell>
          <cell r="K287">
            <v>52487.659800000001</v>
          </cell>
          <cell r="L287">
            <v>54587.166192000004</v>
          </cell>
          <cell r="M287">
            <v>56770.652839680006</v>
          </cell>
          <cell r="N287">
            <v>59041.478953267208</v>
          </cell>
          <cell r="O287">
            <v>61403.138111397901</v>
          </cell>
          <cell r="P287">
            <v>63859.263635853822</v>
          </cell>
          <cell r="Q287">
            <v>66413.634181287984</v>
          </cell>
          <cell r="R287">
            <v>69070.179548539512</v>
          </cell>
          <cell r="S287">
            <v>71832.98673048109</v>
          </cell>
          <cell r="T287">
            <v>74706.306199700339</v>
          </cell>
        </row>
        <row r="288">
          <cell r="B288">
            <v>47</v>
          </cell>
          <cell r="I288">
            <v>51753</v>
          </cell>
          <cell r="J288">
            <v>52270.53</v>
          </cell>
          <cell r="K288">
            <v>53315.940600000002</v>
          </cell>
          <cell r="L288">
            <v>55448.578224000004</v>
          </cell>
          <cell r="M288">
            <v>57666.521352960008</v>
          </cell>
          <cell r="N288">
            <v>59973.182207078411</v>
          </cell>
          <cell r="O288">
            <v>62372.109495361547</v>
          </cell>
          <cell r="P288">
            <v>64866.993875176013</v>
          </cell>
          <cell r="Q288">
            <v>67461.673630183053</v>
          </cell>
          <cell r="R288">
            <v>70160.140575390382</v>
          </cell>
          <cell r="S288">
            <v>72966.546198405995</v>
          </cell>
          <cell r="T288">
            <v>75885.208046342232</v>
          </cell>
        </row>
        <row r="289">
          <cell r="B289">
            <v>48</v>
          </cell>
          <cell r="I289">
            <v>52707</v>
          </cell>
          <cell r="J289">
            <v>53234.07</v>
          </cell>
          <cell r="K289">
            <v>54298.751400000001</v>
          </cell>
          <cell r="L289">
            <v>56470.701456000003</v>
          </cell>
          <cell r="M289">
            <v>58729.529514240006</v>
          </cell>
          <cell r="N289">
            <v>61078.710694809612</v>
          </cell>
          <cell r="O289">
            <v>63521.859122602</v>
          </cell>
          <cell r="P289">
            <v>66062.733487506077</v>
          </cell>
          <cell r="Q289">
            <v>68705.242827006325</v>
          </cell>
          <cell r="R289">
            <v>71453.452540086582</v>
          </cell>
          <cell r="S289">
            <v>74311.590641690054</v>
          </cell>
          <cell r="T289">
            <v>77284.054267357656</v>
          </cell>
        </row>
        <row r="290">
          <cell r="B290">
            <v>49</v>
          </cell>
          <cell r="I290">
            <v>53673</v>
          </cell>
          <cell r="J290">
            <v>54209.73</v>
          </cell>
          <cell r="K290">
            <v>55293.924600000006</v>
          </cell>
          <cell r="L290">
            <v>57505.681584000005</v>
          </cell>
          <cell r="M290">
            <v>59805.908847360006</v>
          </cell>
          <cell r="N290">
            <v>62198.14520125441</v>
          </cell>
          <cell r="O290">
            <v>64686.071009304593</v>
          </cell>
          <cell r="P290">
            <v>67273.513849676776</v>
          </cell>
          <cell r="Q290">
            <v>69964.454403663854</v>
          </cell>
          <cell r="R290">
            <v>72763.032579810417</v>
          </cell>
          <cell r="S290">
            <v>75673.553883002838</v>
          </cell>
          <cell r="T290">
            <v>78700.496038322948</v>
          </cell>
        </row>
        <row r="291">
          <cell r="B291">
            <v>50</v>
          </cell>
          <cell r="I291">
            <v>54642</v>
          </cell>
          <cell r="J291">
            <v>55188.42</v>
          </cell>
          <cell r="K291">
            <v>56292.188399999999</v>
          </cell>
          <cell r="L291">
            <v>58543.875936000004</v>
          </cell>
          <cell r="M291">
            <v>60885.630973440006</v>
          </cell>
          <cell r="N291">
            <v>63321.056212377611</v>
          </cell>
          <cell r="O291">
            <v>65853.898460872719</v>
          </cell>
          <cell r="P291">
            <v>68488.054399307628</v>
          </cell>
          <cell r="Q291">
            <v>71227.576575279934</v>
          </cell>
          <cell r="R291">
            <v>74076.679638291127</v>
          </cell>
          <cell r="S291">
            <v>77039.746823822774</v>
          </cell>
          <cell r="T291">
            <v>80121.336696775688</v>
          </cell>
        </row>
        <row r="292">
          <cell r="B292">
            <v>51</v>
          </cell>
          <cell r="I292">
            <v>55599</v>
          </cell>
          <cell r="J292">
            <v>56154.99</v>
          </cell>
          <cell r="K292">
            <v>57278.089800000002</v>
          </cell>
          <cell r="L292">
            <v>59569.213392000005</v>
          </cell>
          <cell r="M292">
            <v>61951.981927680004</v>
          </cell>
          <cell r="N292">
            <v>64430.061204787205</v>
          </cell>
          <cell r="O292">
            <v>67007.263652978698</v>
          </cell>
          <cell r="P292">
            <v>69687.554199097853</v>
          </cell>
          <cell r="Q292">
            <v>72475.05636706177</v>
          </cell>
          <cell r="R292">
            <v>75374.058621744247</v>
          </cell>
          <cell r="S292">
            <v>78389.020966614014</v>
          </cell>
          <cell r="T292">
            <v>81524.581805278576</v>
          </cell>
        </row>
        <row r="293">
          <cell r="B293">
            <v>52</v>
          </cell>
          <cell r="I293">
            <v>56562</v>
          </cell>
          <cell r="J293">
            <v>57127.62</v>
          </cell>
          <cell r="K293">
            <v>58270.172400000003</v>
          </cell>
          <cell r="L293">
            <v>60600.979296000005</v>
          </cell>
          <cell r="M293">
            <v>63025.018467840004</v>
          </cell>
          <cell r="N293">
            <v>65546.01920655361</v>
          </cell>
          <cell r="O293">
            <v>68167.859974815758</v>
          </cell>
          <cell r="P293">
            <v>70894.574373808384</v>
          </cell>
          <cell r="Q293">
            <v>73730.357348760721</v>
          </cell>
          <cell r="R293">
            <v>76679.571642711147</v>
          </cell>
          <cell r="S293">
            <v>79746.754508419603</v>
          </cell>
          <cell r="T293">
            <v>82936.62468875639</v>
          </cell>
        </row>
        <row r="300">
          <cell r="B300">
            <v>3</v>
          </cell>
          <cell r="C300">
            <v>17</v>
          </cell>
        </row>
        <row r="301">
          <cell r="B301">
            <v>4</v>
          </cell>
          <cell r="C301">
            <v>22</v>
          </cell>
        </row>
        <row r="302">
          <cell r="B302">
            <v>5</v>
          </cell>
          <cell r="C302">
            <v>28</v>
          </cell>
        </row>
        <row r="303">
          <cell r="B303">
            <v>6</v>
          </cell>
          <cell r="C303">
            <v>34</v>
          </cell>
        </row>
        <row r="304">
          <cell r="B304">
            <v>7</v>
          </cell>
          <cell r="C304">
            <v>40</v>
          </cell>
        </row>
        <row r="305">
          <cell r="B305">
            <v>6</v>
          </cell>
          <cell r="C305">
            <v>34</v>
          </cell>
        </row>
        <row r="306">
          <cell r="B306">
            <v>7</v>
          </cell>
          <cell r="C306">
            <v>40</v>
          </cell>
        </row>
        <row r="307">
          <cell r="B307">
            <v>8</v>
          </cell>
          <cell r="C307">
            <v>46</v>
          </cell>
        </row>
      </sheetData>
      <sheetData sheetId="5" refreshError="1"/>
      <sheetData sheetId="6" refreshError="1"/>
      <sheetData sheetId="7">
        <row r="1">
          <cell r="C1" t="str">
            <v>Employee Number</v>
          </cell>
        </row>
      </sheetData>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row r="4">
          <cell r="B4" t="str">
            <v>Step</v>
          </cell>
        </row>
      </sheetData>
      <sheetData sheetId="27"/>
      <sheetData sheetId="28">
        <row r="1">
          <cell r="C1" t="str">
            <v>Employee Number</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0000000}" name="Table117" displayName="Table117" ref="A1:C14" totalsRowShown="0" headerRowDxfId="16">
  <autoFilter ref="A1:C14" xr:uid="{00000000-0009-0000-0100-000010000000}"/>
  <tableColumns count="3">
    <tableColumn id="1" xr3:uid="{00000000-0010-0000-0000-000001000000}" name="BAND DESCRIPTION"/>
    <tableColumn id="3" xr3:uid="{00000000-0010-0000-0000-000003000000}" name="BAND"/>
    <tableColumn id="2" xr3:uid="{00000000-0010-0000-0000-000002000000}" name="PENSION" dataDxfId="15"/>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9000000}" name="Table1026" displayName="Table1026" ref="M1:M19" totalsRowShown="0" headerRowDxfId="6">
  <autoFilter ref="M1:M19" xr:uid="{00000000-0009-0000-0100-000019000000}"/>
  <tableColumns count="1">
    <tableColumn id="1" xr3:uid="{00000000-0010-0000-0900-000001000000}" name="SB9."/>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A000000}" name="Table1127" displayName="Table1127" ref="N1:N71" totalsRowShown="0" headerRowDxfId="5">
  <autoFilter ref="N1:N71" xr:uid="{00000000-0009-0000-0100-00001A000000}"/>
  <tableColumns count="1">
    <tableColumn id="1" xr3:uid="{00000000-0010-0000-0A00-000001000000}" name="SB10."/>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0B000000}" name="Table1228" displayName="Table1228" ref="O1:O16" totalsRowShown="0" headerRowDxfId="4">
  <autoFilter ref="O1:O16" xr:uid="{00000000-0009-0000-0100-00001B000000}"/>
  <tableColumns count="1">
    <tableColumn id="1" xr3:uid="{00000000-0010-0000-0B00-000001000000}" name="SBA.1"/>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0C000000}" name="Table1329" displayName="Table1329" ref="P1:P28" totalsRowShown="0" headerRowDxfId="3">
  <autoFilter ref="P1:P28" xr:uid="{00000000-0009-0000-0100-00001C000000}"/>
  <tableColumns count="1">
    <tableColumn id="1" xr3:uid="{00000000-0010-0000-0C00-000001000000}" name="SBA.2"/>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D000000}" name="Table1430" displayName="Table1430" ref="Q1:Q57" totalsRowShown="0" headerRowDxfId="2">
  <autoFilter ref="Q1:Q57" xr:uid="{00000000-0009-0000-0100-00001D000000}"/>
  <tableColumns count="1">
    <tableColumn id="1" xr3:uid="{00000000-0010-0000-0D00-000001000000}" name="SBA.3"/>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1000000}" name="Table218" displayName="Table218" ref="E1:E8" totalsRowShown="0" headerRowDxfId="14">
  <autoFilter ref="E1:E8" xr:uid="{00000000-0009-0000-0100-000011000000}"/>
  <tableColumns count="1">
    <tableColumn id="1" xr3:uid="{00000000-0010-0000-0100-000001000000}" name="SB1."/>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2000000}" name="Table319" displayName="Table319" ref="F1:F12" totalsRowShown="0" headerRowDxfId="13">
  <autoFilter ref="F1:F12" xr:uid="{00000000-0009-0000-0100-000012000000}"/>
  <tableColumns count="1">
    <tableColumn id="1" xr3:uid="{00000000-0010-0000-0200-000001000000}" name="SB2."/>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3000000}" name="Table420" displayName="Table420" ref="G1:G15" totalsRowShown="0" headerRowDxfId="12">
  <autoFilter ref="G1:G15" xr:uid="{00000000-0009-0000-0100-000013000000}"/>
  <tableColumns count="1">
    <tableColumn id="1" xr3:uid="{00000000-0010-0000-0300-000001000000}" name="SB3."/>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4000000}" name="Table521" displayName="Table521" ref="H1:H15" totalsRowShown="0" headerRowDxfId="11">
  <autoFilter ref="H1:H15" xr:uid="{00000000-0009-0000-0100-000014000000}"/>
  <tableColumns count="1">
    <tableColumn id="1" xr3:uid="{00000000-0010-0000-0400-000001000000}" name="SB4."/>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5000000}" name="Table622" displayName="Table622" ref="I1:I17" totalsRowShown="0" headerRowDxfId="10">
  <autoFilter ref="I1:I17" xr:uid="{00000000-0009-0000-0100-000015000000}"/>
  <tableColumns count="1">
    <tableColumn id="1" xr3:uid="{00000000-0010-0000-0500-000001000000}" name="SB5."/>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6000000}" name="Table723" displayName="Table723" ref="J1:J20" totalsRowShown="0" headerRowDxfId="9">
  <autoFilter ref="J1:J20" xr:uid="{00000000-0009-0000-0100-000016000000}"/>
  <tableColumns count="1">
    <tableColumn id="1" xr3:uid="{00000000-0010-0000-0600-000001000000}" name="SB6."/>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7000000}" name="Table824" displayName="Table824" ref="K1:K20" totalsRowShown="0" headerRowDxfId="8">
  <autoFilter ref="K1:K20" xr:uid="{00000000-0009-0000-0100-000017000000}"/>
  <tableColumns count="1">
    <tableColumn id="1" xr3:uid="{00000000-0010-0000-0700-000001000000}" name="SB7."/>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8000000}" name="Table925" displayName="Table925" ref="L1:L19" totalsRowShown="0" headerRowDxfId="7">
  <autoFilter ref="L1:L19" xr:uid="{00000000-0009-0000-0100-000018000000}"/>
  <tableColumns count="1">
    <tableColumn id="1" xr3:uid="{00000000-0010-0000-0800-000001000000}" name="SB8."/>
  </tableColumns>
  <tableStyleInfo name="TableStyleLight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5.bin"/><Relationship Id="rId13" Type="http://schemas.openxmlformats.org/officeDocument/2006/relationships/printerSettings" Target="../printerSettings/printerSettings20.bin"/><Relationship Id="rId18" Type="http://schemas.openxmlformats.org/officeDocument/2006/relationships/printerSettings" Target="../printerSettings/printerSettings25.bin"/><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12" Type="http://schemas.openxmlformats.org/officeDocument/2006/relationships/printerSettings" Target="../printerSettings/printerSettings19.bin"/><Relationship Id="rId17" Type="http://schemas.openxmlformats.org/officeDocument/2006/relationships/printerSettings" Target="../printerSettings/printerSettings24.bin"/><Relationship Id="rId2" Type="http://schemas.openxmlformats.org/officeDocument/2006/relationships/printerSettings" Target="../printerSettings/printerSettings9.bin"/><Relationship Id="rId16" Type="http://schemas.openxmlformats.org/officeDocument/2006/relationships/printerSettings" Target="../printerSettings/printerSettings23.bin"/><Relationship Id="rId20" Type="http://schemas.openxmlformats.org/officeDocument/2006/relationships/printerSettings" Target="../printerSettings/printerSettings27.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11" Type="http://schemas.openxmlformats.org/officeDocument/2006/relationships/printerSettings" Target="../printerSettings/printerSettings18.bin"/><Relationship Id="rId5" Type="http://schemas.openxmlformats.org/officeDocument/2006/relationships/printerSettings" Target="../printerSettings/printerSettings12.bin"/><Relationship Id="rId15" Type="http://schemas.openxmlformats.org/officeDocument/2006/relationships/printerSettings" Target="../printerSettings/printerSettings22.bin"/><Relationship Id="rId10" Type="http://schemas.openxmlformats.org/officeDocument/2006/relationships/printerSettings" Target="../printerSettings/printerSettings17.bin"/><Relationship Id="rId19" Type="http://schemas.openxmlformats.org/officeDocument/2006/relationships/printerSettings" Target="../printerSettings/printerSettings26.bin"/><Relationship Id="rId4" Type="http://schemas.openxmlformats.org/officeDocument/2006/relationships/printerSettings" Target="../printerSettings/printerSettings11.bin"/><Relationship Id="rId9" Type="http://schemas.openxmlformats.org/officeDocument/2006/relationships/printerSettings" Target="../printerSettings/printerSettings16.bin"/><Relationship Id="rId14"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6.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K57"/>
  <sheetViews>
    <sheetView workbookViewId="0">
      <selection activeCell="A43" sqref="A43:XFD43"/>
    </sheetView>
  </sheetViews>
  <sheetFormatPr defaultRowHeight="14.5" x14ac:dyDescent="0.35"/>
  <cols>
    <col min="1" max="1" width="5.453125" style="236" customWidth="1"/>
    <col min="2" max="2" width="10.90625" customWidth="1"/>
    <col min="3" max="4" width="9.7265625" customWidth="1"/>
    <col min="5" max="5" width="23.08984375" customWidth="1"/>
    <col min="6" max="10" width="9.7265625" customWidth="1"/>
  </cols>
  <sheetData>
    <row r="1" spans="1:10" x14ac:dyDescent="0.35">
      <c r="A1" s="236" t="s">
        <v>267</v>
      </c>
    </row>
    <row r="3" spans="1:10" x14ac:dyDescent="0.35">
      <c r="A3" s="236">
        <v>1</v>
      </c>
      <c r="B3" t="s">
        <v>185</v>
      </c>
    </row>
    <row r="4" spans="1:10" x14ac:dyDescent="0.35">
      <c r="B4" s="236"/>
    </row>
    <row r="5" spans="1:10" x14ac:dyDescent="0.35">
      <c r="A5" s="236">
        <v>2</v>
      </c>
      <c r="B5" s="236" t="s">
        <v>186</v>
      </c>
    </row>
    <row r="6" spans="1:10" ht="29.5" customHeight="1" x14ac:dyDescent="0.35">
      <c r="B6" s="285">
        <v>2.1</v>
      </c>
      <c r="C6" s="336" t="s">
        <v>249</v>
      </c>
      <c r="D6" s="336"/>
      <c r="E6" s="336"/>
      <c r="F6" s="336"/>
      <c r="G6" s="336"/>
      <c r="H6" s="336"/>
      <c r="I6" s="336"/>
      <c r="J6" s="336"/>
    </row>
    <row r="7" spans="1:10" x14ac:dyDescent="0.35">
      <c r="B7" s="285">
        <v>2.2000000000000002</v>
      </c>
      <c r="C7" s="336" t="s">
        <v>250</v>
      </c>
      <c r="D7" s="336"/>
      <c r="E7" s="336"/>
      <c r="F7" s="336"/>
      <c r="G7" s="336"/>
      <c r="H7" s="336"/>
      <c r="I7" s="336"/>
      <c r="J7" s="336"/>
    </row>
    <row r="8" spans="1:10" ht="44" customHeight="1" x14ac:dyDescent="0.35">
      <c r="B8" s="285">
        <v>2.2999999999999998</v>
      </c>
      <c r="C8" s="336" t="s">
        <v>248</v>
      </c>
      <c r="D8" s="336"/>
      <c r="E8" s="336"/>
      <c r="F8" s="336"/>
      <c r="G8" s="336"/>
      <c r="H8" s="336"/>
      <c r="I8" s="336"/>
      <c r="J8" s="336"/>
    </row>
    <row r="10" spans="1:10" x14ac:dyDescent="0.35">
      <c r="A10" s="236">
        <v>3</v>
      </c>
      <c r="B10" s="236" t="s">
        <v>187</v>
      </c>
    </row>
    <row r="11" spans="1:10" s="285" customFormat="1" ht="52.15" customHeight="1" x14ac:dyDescent="0.35">
      <c r="A11" s="287"/>
      <c r="B11" s="285">
        <v>3.1</v>
      </c>
      <c r="C11" s="336" t="s">
        <v>251</v>
      </c>
      <c r="D11" s="336"/>
      <c r="E11" s="336"/>
      <c r="F11" s="336"/>
      <c r="G11" s="336"/>
      <c r="H11" s="336"/>
      <c r="I11" s="336"/>
      <c r="J11" s="336"/>
    </row>
    <row r="12" spans="1:10" s="285" customFormat="1" ht="27" customHeight="1" x14ac:dyDescent="0.35">
      <c r="A12" s="287"/>
      <c r="B12" s="285">
        <v>3.2</v>
      </c>
      <c r="C12" s="336" t="s">
        <v>189</v>
      </c>
      <c r="D12" s="336"/>
      <c r="E12" s="336"/>
      <c r="F12" s="336"/>
      <c r="G12" s="336"/>
      <c r="H12" s="336"/>
      <c r="I12" s="336"/>
      <c r="J12" s="336"/>
    </row>
    <row r="13" spans="1:10" s="285" customFormat="1" x14ac:dyDescent="0.35">
      <c r="A13" s="287"/>
      <c r="B13" s="285">
        <v>3.3</v>
      </c>
      <c r="C13" s="285" t="s">
        <v>190</v>
      </c>
    </row>
    <row r="14" spans="1:10" s="285" customFormat="1" x14ac:dyDescent="0.35">
      <c r="A14" s="287"/>
      <c r="B14" s="285">
        <v>3.4</v>
      </c>
      <c r="C14" s="285" t="s">
        <v>191</v>
      </c>
    </row>
    <row r="15" spans="1:10" s="285" customFormat="1" x14ac:dyDescent="0.35">
      <c r="A15" s="287"/>
      <c r="B15" s="285">
        <v>3.5</v>
      </c>
      <c r="C15" s="285" t="s">
        <v>192</v>
      </c>
    </row>
    <row r="16" spans="1:10" s="285" customFormat="1" ht="27" customHeight="1" x14ac:dyDescent="0.35">
      <c r="A16" s="287"/>
      <c r="B16" s="285">
        <v>3.6</v>
      </c>
      <c r="C16" s="336" t="s">
        <v>194</v>
      </c>
      <c r="D16" s="336"/>
      <c r="E16" s="336"/>
      <c r="F16" s="336"/>
      <c r="G16" s="336"/>
      <c r="H16" s="336"/>
      <c r="I16" s="336"/>
      <c r="J16" s="336"/>
    </row>
    <row r="17" spans="1:11" s="285" customFormat="1" ht="29" customHeight="1" x14ac:dyDescent="0.35">
      <c r="A17" s="287"/>
      <c r="B17" s="285" t="s">
        <v>254</v>
      </c>
      <c r="C17" s="336" t="s">
        <v>238</v>
      </c>
      <c r="D17" s="336"/>
      <c r="E17" s="336"/>
      <c r="F17" s="336"/>
      <c r="G17" s="336"/>
      <c r="H17" s="336"/>
      <c r="I17" s="336"/>
      <c r="J17" s="336"/>
    </row>
    <row r="18" spans="1:11" s="285" customFormat="1" ht="27.5" customHeight="1" x14ac:dyDescent="0.35">
      <c r="A18" s="287"/>
      <c r="B18" s="285" t="s">
        <v>255</v>
      </c>
      <c r="C18" s="336" t="s">
        <v>256</v>
      </c>
      <c r="D18" s="336"/>
      <c r="E18" s="336"/>
      <c r="F18" s="336"/>
      <c r="G18" s="336"/>
      <c r="H18" s="336"/>
      <c r="I18" s="336"/>
      <c r="J18" s="336"/>
    </row>
    <row r="19" spans="1:11" s="285" customFormat="1" x14ac:dyDescent="0.35">
      <c r="A19" s="287"/>
    </row>
    <row r="20" spans="1:11" s="285" customFormat="1" x14ac:dyDescent="0.35">
      <c r="A20" s="327">
        <v>4</v>
      </c>
      <c r="B20" s="287" t="s">
        <v>10</v>
      </c>
    </row>
    <row r="21" spans="1:11" s="285" customFormat="1" ht="44" customHeight="1" x14ac:dyDescent="0.35">
      <c r="A21" s="327"/>
      <c r="B21" s="285">
        <v>4.0999999999999996</v>
      </c>
      <c r="C21" s="336" t="s">
        <v>239</v>
      </c>
      <c r="D21" s="336"/>
      <c r="E21" s="336"/>
      <c r="F21" s="336"/>
      <c r="G21" s="336"/>
      <c r="H21" s="336"/>
      <c r="I21" s="336"/>
      <c r="J21" s="336"/>
    </row>
    <row r="22" spans="1:11" s="285" customFormat="1" ht="29.5" customHeight="1" x14ac:dyDescent="0.35">
      <c r="A22" s="327"/>
      <c r="B22" s="285">
        <v>4.2</v>
      </c>
      <c r="C22" s="336" t="s">
        <v>253</v>
      </c>
      <c r="D22" s="336"/>
      <c r="E22" s="336"/>
      <c r="F22" s="336"/>
      <c r="G22" s="336"/>
      <c r="H22" s="336"/>
      <c r="I22" s="336"/>
      <c r="J22" s="336"/>
    </row>
    <row r="23" spans="1:11" s="285" customFormat="1" ht="29" customHeight="1" x14ac:dyDescent="0.35">
      <c r="A23" s="327"/>
      <c r="B23" s="285">
        <v>4.3</v>
      </c>
      <c r="C23" s="336" t="s">
        <v>265</v>
      </c>
      <c r="D23" s="336"/>
      <c r="E23" s="336"/>
      <c r="F23" s="336"/>
      <c r="G23" s="336"/>
      <c r="H23" s="336"/>
      <c r="I23" s="336"/>
      <c r="J23" s="336"/>
    </row>
    <row r="24" spans="1:11" s="285" customFormat="1" x14ac:dyDescent="0.35">
      <c r="A24" s="287"/>
    </row>
    <row r="25" spans="1:11" s="285" customFormat="1" x14ac:dyDescent="0.35">
      <c r="A25" s="327">
        <v>5</v>
      </c>
      <c r="B25" s="287" t="s">
        <v>240</v>
      </c>
    </row>
    <row r="26" spans="1:11" ht="56" customHeight="1" x14ac:dyDescent="0.35">
      <c r="A26"/>
      <c r="B26" s="285">
        <v>5.0999999999999996</v>
      </c>
      <c r="C26" s="336" t="s">
        <v>257</v>
      </c>
      <c r="D26" s="336"/>
      <c r="E26" s="336"/>
      <c r="F26" s="336"/>
      <c r="G26" s="336"/>
      <c r="H26" s="336"/>
      <c r="I26" s="336"/>
      <c r="J26" s="336"/>
      <c r="K26" s="288"/>
    </row>
    <row r="27" spans="1:11" ht="29" customHeight="1" x14ac:dyDescent="0.35">
      <c r="A27"/>
      <c r="B27" s="285">
        <v>5.2</v>
      </c>
      <c r="C27" s="336" t="s">
        <v>266</v>
      </c>
      <c r="D27" s="336"/>
      <c r="E27" s="336"/>
      <c r="F27" s="336"/>
      <c r="G27" s="336"/>
      <c r="H27" s="336"/>
      <c r="I27" s="336"/>
      <c r="J27" s="336"/>
      <c r="K27" s="288"/>
    </row>
    <row r="28" spans="1:11" ht="15" thickBot="1" x14ac:dyDescent="0.4">
      <c r="A28"/>
      <c r="B28" s="285" t="s">
        <v>258</v>
      </c>
      <c r="C28" t="s">
        <v>246</v>
      </c>
    </row>
    <row r="29" spans="1:11" x14ac:dyDescent="0.35">
      <c r="A29"/>
      <c r="B29" s="236"/>
      <c r="D29" s="233" t="s">
        <v>10</v>
      </c>
      <c r="E29" s="233" t="s">
        <v>153</v>
      </c>
      <c r="F29" s="233" t="s">
        <v>12</v>
      </c>
      <c r="G29" s="234" t="s">
        <v>40</v>
      </c>
      <c r="H29" s="234" t="s">
        <v>41</v>
      </c>
      <c r="I29" s="234" t="s">
        <v>42</v>
      </c>
      <c r="J29" s="234" t="s">
        <v>43</v>
      </c>
    </row>
    <row r="30" spans="1:11" x14ac:dyDescent="0.35">
      <c r="A30"/>
      <c r="B30" s="236"/>
      <c r="C30" t="s">
        <v>241</v>
      </c>
      <c r="D30" s="242">
        <v>1</v>
      </c>
      <c r="E30" s="243" t="s">
        <v>165</v>
      </c>
      <c r="F30" s="245">
        <v>33.5</v>
      </c>
      <c r="G30" s="239">
        <v>65445.559092499636</v>
      </c>
      <c r="H30" s="239">
        <v>69611.996710782711</v>
      </c>
      <c r="I30" s="239">
        <v>73864.05905102969</v>
      </c>
      <c r="J30" s="239">
        <v>76868.849771470879</v>
      </c>
    </row>
    <row r="31" spans="1:11" x14ac:dyDescent="0.35">
      <c r="A31"/>
      <c r="B31" s="285" t="s">
        <v>259</v>
      </c>
      <c r="C31" t="s">
        <v>245</v>
      </c>
    </row>
    <row r="32" spans="1:11" x14ac:dyDescent="0.35">
      <c r="A32"/>
      <c r="B32" s="236"/>
      <c r="C32" t="s">
        <v>242</v>
      </c>
      <c r="D32" s="242">
        <v>0.1</v>
      </c>
      <c r="E32" s="243" t="s">
        <v>165</v>
      </c>
      <c r="F32" s="245">
        <v>33.5</v>
      </c>
      <c r="G32" s="328">
        <f>G30*$D$32</f>
        <v>6544.5559092499643</v>
      </c>
      <c r="H32" s="328">
        <f>H30*$D$32</f>
        <v>6961.1996710782714</v>
      </c>
      <c r="I32" s="328">
        <f>I30*$D$32</f>
        <v>7386.405905102969</v>
      </c>
      <c r="J32" s="328">
        <f>J30*$D$32</f>
        <v>7686.8849771470886</v>
      </c>
    </row>
    <row r="33" spans="1:10" x14ac:dyDescent="0.35">
      <c r="A33"/>
      <c r="B33" s="285" t="s">
        <v>260</v>
      </c>
      <c r="C33" t="s">
        <v>243</v>
      </c>
    </row>
    <row r="34" spans="1:10" x14ac:dyDescent="0.35">
      <c r="A34"/>
      <c r="B34" s="236"/>
      <c r="C34" t="s">
        <v>244</v>
      </c>
      <c r="D34" s="242">
        <v>1</v>
      </c>
      <c r="E34" s="243" t="s">
        <v>165</v>
      </c>
      <c r="F34" s="245">
        <v>33.5</v>
      </c>
      <c r="G34" s="239">
        <v>6544.5559092499643</v>
      </c>
      <c r="H34" s="239">
        <v>6961.1996710782714</v>
      </c>
      <c r="I34" s="239">
        <v>7386.405905102969</v>
      </c>
      <c r="J34" s="239">
        <v>7686.8849771470886</v>
      </c>
    </row>
    <row r="35" spans="1:10" x14ac:dyDescent="0.35">
      <c r="A35"/>
      <c r="B35" s="285" t="s">
        <v>261</v>
      </c>
      <c r="C35" t="s">
        <v>247</v>
      </c>
    </row>
    <row r="36" spans="1:10" x14ac:dyDescent="0.35">
      <c r="A36"/>
      <c r="B36" s="236"/>
      <c r="C36" t="s">
        <v>241</v>
      </c>
      <c r="D36" s="242">
        <v>0.1</v>
      </c>
      <c r="E36" s="243" t="s">
        <v>165</v>
      </c>
      <c r="F36" s="245">
        <v>33.5</v>
      </c>
      <c r="G36" s="239">
        <v>6544.5559092499643</v>
      </c>
      <c r="H36" s="239">
        <v>6961.1996710782714</v>
      </c>
      <c r="I36" s="239">
        <v>7386.405905102969</v>
      </c>
      <c r="J36" s="239">
        <v>7686.8849771470886</v>
      </c>
    </row>
    <row r="38" spans="1:10" x14ac:dyDescent="0.35">
      <c r="A38" s="327">
        <v>6</v>
      </c>
      <c r="B38" s="287" t="s">
        <v>197</v>
      </c>
      <c r="C38" s="285"/>
      <c r="D38" s="285"/>
      <c r="E38" s="285"/>
      <c r="F38" s="285"/>
      <c r="G38" s="285"/>
      <c r="H38" s="285"/>
      <c r="I38" s="285"/>
      <c r="J38" s="285"/>
    </row>
    <row r="39" spans="1:10" ht="29.5" customHeight="1" x14ac:dyDescent="0.35">
      <c r="A39" s="327"/>
      <c r="B39" s="336" t="s">
        <v>198</v>
      </c>
      <c r="C39" s="336"/>
      <c r="D39" s="336"/>
      <c r="E39" s="336"/>
      <c r="F39" s="336"/>
      <c r="G39" s="336"/>
      <c r="H39" s="336"/>
      <c r="I39" s="336"/>
      <c r="J39" s="336"/>
    </row>
    <row r="40" spans="1:10" x14ac:dyDescent="0.35">
      <c r="A40" s="327"/>
      <c r="B40" s="288"/>
      <c r="C40" s="288"/>
      <c r="D40" s="288"/>
      <c r="E40" s="288"/>
      <c r="F40" s="288"/>
      <c r="G40" s="288"/>
      <c r="H40" s="288"/>
      <c r="I40" s="288"/>
      <c r="J40" s="288"/>
    </row>
    <row r="41" spans="1:10" x14ac:dyDescent="0.35">
      <c r="A41" s="327">
        <v>7</v>
      </c>
      <c r="B41" s="287" t="s">
        <v>183</v>
      </c>
      <c r="C41" s="288"/>
      <c r="D41" s="288"/>
      <c r="E41" s="288"/>
      <c r="F41" s="288"/>
      <c r="G41" s="288"/>
      <c r="H41" s="288"/>
      <c r="I41" s="288"/>
      <c r="J41" s="288"/>
    </row>
    <row r="42" spans="1:10" ht="14.65" customHeight="1" x14ac:dyDescent="0.35">
      <c r="A42" s="327"/>
      <c r="B42" s="285">
        <v>7.1</v>
      </c>
      <c r="C42" s="336" t="s">
        <v>252</v>
      </c>
      <c r="D42" s="336"/>
      <c r="E42" s="336"/>
      <c r="F42" s="336"/>
      <c r="G42" s="336"/>
      <c r="H42" s="336"/>
      <c r="I42" s="336"/>
      <c r="J42" s="336"/>
    </row>
    <row r="43" spans="1:10" x14ac:dyDescent="0.35">
      <c r="B43" s="285"/>
      <c r="C43" s="288"/>
      <c r="D43" s="288"/>
      <c r="E43" s="288"/>
      <c r="F43" s="288"/>
      <c r="G43" s="288"/>
      <c r="H43" s="288"/>
      <c r="I43" s="288"/>
      <c r="J43" s="288"/>
    </row>
    <row r="44" spans="1:10" x14ac:dyDescent="0.35">
      <c r="A44" s="327">
        <v>8</v>
      </c>
      <c r="B44" s="287" t="s">
        <v>193</v>
      </c>
      <c r="C44" s="285"/>
      <c r="D44" s="285"/>
      <c r="E44" s="285"/>
      <c r="F44" s="285"/>
      <c r="G44" s="285"/>
      <c r="H44" s="285"/>
      <c r="I44" s="285"/>
      <c r="J44" s="285"/>
    </row>
    <row r="45" spans="1:10" ht="32.65" customHeight="1" x14ac:dyDescent="0.35">
      <c r="A45" s="327"/>
      <c r="B45" s="285">
        <v>8.1</v>
      </c>
      <c r="C45" s="336" t="s">
        <v>263</v>
      </c>
      <c r="D45" s="336"/>
      <c r="E45" s="336"/>
      <c r="F45" s="336"/>
      <c r="G45" s="336"/>
      <c r="H45" s="336"/>
      <c r="I45" s="336"/>
      <c r="J45" s="336"/>
    </row>
    <row r="46" spans="1:10" ht="33.5" customHeight="1" x14ac:dyDescent="0.35">
      <c r="B46" s="285">
        <v>8.1999999999999993</v>
      </c>
      <c r="C46" s="336" t="s">
        <v>262</v>
      </c>
      <c r="D46" s="336"/>
      <c r="E46" s="336"/>
      <c r="F46" s="336"/>
      <c r="G46" s="336"/>
      <c r="H46" s="336"/>
      <c r="I46" s="336"/>
      <c r="J46" s="336"/>
    </row>
    <row r="47" spans="1:10" s="285" customFormat="1" x14ac:dyDescent="0.35">
      <c r="B47" s="285">
        <v>8.3000000000000007</v>
      </c>
      <c r="C47" s="337" t="s">
        <v>264</v>
      </c>
      <c r="D47" s="337"/>
      <c r="E47" s="338" t="str">
        <f>'Template costing'!C1</f>
        <v>version 27/09/2024 (For FY 24/25 onwards)</v>
      </c>
      <c r="F47" s="338"/>
    </row>
    <row r="48" spans="1:10" s="285" customFormat="1" x14ac:dyDescent="0.35"/>
    <row r="49" s="285" customFormat="1" x14ac:dyDescent="0.35"/>
    <row r="50" s="285" customFormat="1" x14ac:dyDescent="0.35"/>
    <row r="51" s="285" customFormat="1" x14ac:dyDescent="0.35"/>
    <row r="52" s="285" customFormat="1" x14ac:dyDescent="0.35"/>
    <row r="53" s="285" customFormat="1" x14ac:dyDescent="0.35"/>
    <row r="54" s="285" customFormat="1" x14ac:dyDescent="0.35"/>
    <row r="55" s="285" customFormat="1" x14ac:dyDescent="0.35"/>
    <row r="56" s="285" customFormat="1" x14ac:dyDescent="0.35"/>
    <row r="57" s="285" customFormat="1" x14ac:dyDescent="0.35"/>
  </sheetData>
  <mergeCells count="19">
    <mergeCell ref="B39:J39"/>
    <mergeCell ref="C17:J17"/>
    <mergeCell ref="C23:J23"/>
    <mergeCell ref="C18:J18"/>
    <mergeCell ref="C26:J26"/>
    <mergeCell ref="C27:J27"/>
    <mergeCell ref="C21:J21"/>
    <mergeCell ref="C22:J22"/>
    <mergeCell ref="C11:J11"/>
    <mergeCell ref="C12:J12"/>
    <mergeCell ref="C16:J16"/>
    <mergeCell ref="C6:J6"/>
    <mergeCell ref="C7:J7"/>
    <mergeCell ref="C8:J8"/>
    <mergeCell ref="C42:J42"/>
    <mergeCell ref="C45:J45"/>
    <mergeCell ref="C46:J46"/>
    <mergeCell ref="C47:D47"/>
    <mergeCell ref="E47:F47"/>
  </mergeCells>
  <pageMargins left="0.70866141732283472" right="0.70866141732283472" top="0.74803149606299213" bottom="0.74803149606299213" header="0.31496062992125984" footer="0.31496062992125984"/>
  <pageSetup paperSize="9" scale="9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indexed="31"/>
    <pageSetUpPr autoPageBreaks="0"/>
  </sheetPr>
  <dimension ref="A1:GD3999"/>
  <sheetViews>
    <sheetView view="pageBreakPreview" topLeftCell="A166" zoomScale="80" zoomScaleNormal="85" zoomScaleSheetLayoutView="80" workbookViewId="0">
      <selection activeCell="K194" sqref="K194"/>
    </sheetView>
  </sheetViews>
  <sheetFormatPr defaultColWidth="9.26953125" defaultRowHeight="12.5" outlineLevelRow="2" outlineLevelCol="1" x14ac:dyDescent="0.25"/>
  <cols>
    <col min="1" max="1" width="6.54296875" style="34" customWidth="1"/>
    <col min="2" max="2" width="25.7265625" style="34" customWidth="1"/>
    <col min="3" max="3" width="12.26953125" style="34" customWidth="1"/>
    <col min="4" max="4" width="17.26953125" style="34" bestFit="1" customWidth="1"/>
    <col min="5" max="5" width="22.453125" style="34" bestFit="1" customWidth="1"/>
    <col min="6" max="6" width="6" style="34" bestFit="1" customWidth="1"/>
    <col min="7" max="7" width="14.26953125" style="34" bestFit="1" customWidth="1" outlineLevel="1"/>
    <col min="8" max="8" width="15.54296875" style="34" bestFit="1" customWidth="1" outlineLevel="1"/>
    <col min="9" max="10" width="14.26953125" style="34" bestFit="1" customWidth="1" outlineLevel="1"/>
    <col min="11" max="11" width="18.26953125" style="34" bestFit="1" customWidth="1" outlineLevel="1"/>
    <col min="12" max="12" width="40.26953125" style="34" bestFit="1" customWidth="1" outlineLevel="1"/>
    <col min="13" max="14" width="14.26953125" style="34" bestFit="1" customWidth="1" outlineLevel="1"/>
    <col min="15" max="15" width="15.54296875" style="34" bestFit="1" customWidth="1" outlineLevel="1"/>
    <col min="16" max="16" width="14.26953125" style="34" bestFit="1" customWidth="1"/>
    <col min="17" max="17" width="17.26953125" style="34" bestFit="1" customWidth="1"/>
    <col min="18" max="18" width="15.7265625" style="34" bestFit="1" customWidth="1"/>
    <col min="19" max="19" width="15.453125" style="34" customWidth="1"/>
    <col min="20" max="20" width="15" style="34" customWidth="1"/>
    <col min="21" max="21" width="13.7265625" style="34" customWidth="1"/>
    <col min="22" max="22" width="14.7265625" style="34" customWidth="1"/>
    <col min="23" max="23" width="15.26953125" style="34" customWidth="1"/>
    <col min="24" max="24" width="15.7265625" style="34" customWidth="1"/>
    <col min="25" max="25" width="14.7265625" style="34" customWidth="1"/>
    <col min="26" max="27" width="14.26953125" style="34" customWidth="1"/>
    <col min="28" max="28" width="14.26953125" style="34" bestFit="1" customWidth="1"/>
    <col min="29" max="16384" width="9.26953125" style="34"/>
  </cols>
  <sheetData>
    <row r="1" spans="1:28" x14ac:dyDescent="0.25">
      <c r="B1" s="34">
        <v>1</v>
      </c>
      <c r="C1" s="34">
        <v>2</v>
      </c>
      <c r="D1" s="34">
        <v>3</v>
      </c>
      <c r="E1" s="34">
        <v>4</v>
      </c>
      <c r="F1" s="34">
        <v>5</v>
      </c>
      <c r="G1" s="34">
        <v>6</v>
      </c>
      <c r="H1" s="34">
        <v>7</v>
      </c>
      <c r="I1" s="34">
        <v>8</v>
      </c>
      <c r="J1" s="34">
        <v>9</v>
      </c>
      <c r="K1" s="34">
        <v>10</v>
      </c>
      <c r="L1" s="34">
        <v>11</v>
      </c>
      <c r="M1" s="34">
        <v>12</v>
      </c>
      <c r="N1" s="34">
        <v>13</v>
      </c>
      <c r="O1" s="34">
        <v>14</v>
      </c>
      <c r="P1" s="34">
        <v>15</v>
      </c>
      <c r="Q1" s="34">
        <v>16</v>
      </c>
      <c r="R1" s="34">
        <v>17</v>
      </c>
      <c r="S1" s="34">
        <v>18</v>
      </c>
      <c r="T1" s="34">
        <v>19</v>
      </c>
      <c r="U1" s="34">
        <v>20</v>
      </c>
      <c r="V1" s="34">
        <v>21</v>
      </c>
      <c r="W1" s="34">
        <v>22</v>
      </c>
      <c r="X1" s="34">
        <v>23</v>
      </c>
      <c r="Y1" s="34">
        <v>24</v>
      </c>
      <c r="Z1" s="34">
        <v>25</v>
      </c>
      <c r="AA1" s="34">
        <v>26</v>
      </c>
      <c r="AB1" s="34">
        <v>27</v>
      </c>
    </row>
    <row r="2" spans="1:28" ht="14.5" x14ac:dyDescent="0.35">
      <c r="C2" s="35" t="s">
        <v>65</v>
      </c>
      <c r="G2" s="36"/>
      <c r="H2" s="37">
        <v>1.0049999999999999</v>
      </c>
      <c r="I2" s="37">
        <v>1.004</v>
      </c>
      <c r="J2" s="37">
        <v>1.0029999999999999</v>
      </c>
      <c r="K2" s="37">
        <v>1.01</v>
      </c>
      <c r="L2" s="37">
        <v>1.01</v>
      </c>
      <c r="M2" s="37">
        <v>1.02</v>
      </c>
      <c r="N2" s="37">
        <v>1.01</v>
      </c>
      <c r="O2" s="37">
        <v>1.0109999999999999</v>
      </c>
      <c r="P2" s="37">
        <v>1.0169999999999999</v>
      </c>
      <c r="Q2" s="37">
        <v>1.04</v>
      </c>
      <c r="R2" s="37">
        <v>1.05</v>
      </c>
      <c r="S2" s="37">
        <v>1.05</v>
      </c>
      <c r="T2" s="37">
        <f>Inflation!E7</f>
        <v>1.04</v>
      </c>
      <c r="U2" s="37">
        <f>Inflation!F7</f>
        <v>1.04</v>
      </c>
      <c r="V2" s="37">
        <f>Inflation!G7</f>
        <v>1.04</v>
      </c>
      <c r="W2" s="37">
        <f>Inflation!H7</f>
        <v>1.04</v>
      </c>
      <c r="X2" s="37">
        <f>Inflation!I7</f>
        <v>1.04</v>
      </c>
      <c r="Y2" s="37">
        <f>Inflation!J7</f>
        <v>1.04</v>
      </c>
      <c r="Z2" s="37">
        <f>Inflation!K7</f>
        <v>1.04</v>
      </c>
      <c r="AA2" s="37">
        <f>Inflation!L7</f>
        <v>1.04</v>
      </c>
      <c r="AB2" s="37">
        <f>Inflation!M7</f>
        <v>1.04</v>
      </c>
    </row>
    <row r="3" spans="1:28" ht="13" x14ac:dyDescent="0.3">
      <c r="C3" s="386" t="s">
        <v>66</v>
      </c>
      <c r="D3" s="387"/>
      <c r="E3" s="387"/>
      <c r="F3" s="387"/>
      <c r="G3" s="388"/>
      <c r="H3" s="38" t="s">
        <v>67</v>
      </c>
      <c r="I3" s="38" t="s">
        <v>67</v>
      </c>
      <c r="J3" s="38" t="s">
        <v>67</v>
      </c>
      <c r="K3" s="38" t="s">
        <v>67</v>
      </c>
      <c r="L3" s="39" t="s">
        <v>67</v>
      </c>
      <c r="M3" s="39" t="s">
        <v>67</v>
      </c>
      <c r="N3" s="39" t="s">
        <v>67</v>
      </c>
      <c r="O3" s="39" t="s">
        <v>67</v>
      </c>
      <c r="P3" s="39" t="s">
        <v>67</v>
      </c>
      <c r="Q3" s="374"/>
      <c r="R3" s="375"/>
      <c r="S3" s="375"/>
      <c r="T3" s="375"/>
      <c r="U3" s="375"/>
      <c r="V3" s="375"/>
      <c r="W3" s="375"/>
      <c r="X3" s="375"/>
      <c r="Y3" s="375"/>
      <c r="Z3" s="375"/>
      <c r="AA3" s="376"/>
    </row>
    <row r="4" spans="1:28" ht="13" x14ac:dyDescent="0.25">
      <c r="B4" s="40" t="s">
        <v>68</v>
      </c>
      <c r="C4" s="389" t="s">
        <v>69</v>
      </c>
      <c r="D4" s="390"/>
      <c r="E4" s="124" t="s">
        <v>106</v>
      </c>
      <c r="F4" s="122"/>
      <c r="G4" s="41">
        <v>39722</v>
      </c>
      <c r="H4" s="42">
        <v>40026</v>
      </c>
      <c r="I4" s="43">
        <v>40391</v>
      </c>
      <c r="J4" s="43">
        <v>40756</v>
      </c>
      <c r="K4" s="44">
        <v>41122</v>
      </c>
      <c r="L4" s="45">
        <v>41487</v>
      </c>
      <c r="M4" s="45">
        <v>41852</v>
      </c>
      <c r="N4" s="45">
        <v>42217</v>
      </c>
      <c r="O4" s="45">
        <v>42583</v>
      </c>
      <c r="P4" s="45">
        <v>45139</v>
      </c>
      <c r="Q4" s="159">
        <v>45505</v>
      </c>
      <c r="R4" s="46">
        <v>45870</v>
      </c>
      <c r="S4" s="47">
        <v>46235</v>
      </c>
      <c r="T4" s="47">
        <v>46600</v>
      </c>
      <c r="U4" s="118">
        <v>46966</v>
      </c>
      <c r="V4" s="118">
        <v>47331</v>
      </c>
      <c r="W4" s="118">
        <v>47696</v>
      </c>
      <c r="X4" s="118">
        <v>48061</v>
      </c>
      <c r="Y4" s="118">
        <v>48427</v>
      </c>
      <c r="Z4" s="118">
        <v>48792</v>
      </c>
      <c r="AA4" s="118">
        <v>49157</v>
      </c>
      <c r="AB4" s="118">
        <v>49522</v>
      </c>
    </row>
    <row r="5" spans="1:28" x14ac:dyDescent="0.25">
      <c r="B5" s="48">
        <v>0</v>
      </c>
      <c r="C5" s="49"/>
      <c r="D5" s="50"/>
      <c r="E5" s="123"/>
      <c r="F5" s="123"/>
      <c r="G5" s="51">
        <v>0</v>
      </c>
      <c r="H5" s="52">
        <v>0</v>
      </c>
      <c r="I5" s="52">
        <v>0</v>
      </c>
      <c r="J5" s="52">
        <v>0</v>
      </c>
      <c r="K5" s="52">
        <v>0</v>
      </c>
      <c r="L5" s="53">
        <v>0</v>
      </c>
      <c r="M5" s="53">
        <v>0</v>
      </c>
      <c r="N5" s="53">
        <f>M5*N$2</f>
        <v>0</v>
      </c>
      <c r="O5" s="53">
        <f>N5*O$2</f>
        <v>0</v>
      </c>
      <c r="P5" s="53">
        <f>O5*P$2</f>
        <v>0</v>
      </c>
      <c r="Q5" s="59">
        <v>0</v>
      </c>
      <c r="R5" s="60">
        <f>Q5*$S$2</f>
        <v>0</v>
      </c>
      <c r="S5" s="61">
        <f>R5*$T$2</f>
        <v>0</v>
      </c>
      <c r="T5" s="62">
        <f>S5*$U$2</f>
        <v>0</v>
      </c>
      <c r="U5" s="62">
        <f>T5*$V$2</f>
        <v>0</v>
      </c>
      <c r="V5" s="62">
        <f>U5*$W$2</f>
        <v>0</v>
      </c>
      <c r="W5" s="62">
        <f>V5*$X$2</f>
        <v>0</v>
      </c>
      <c r="X5" s="62">
        <f>W5*$Y$2</f>
        <v>0</v>
      </c>
      <c r="Y5" s="62">
        <f>X5*$Z$2</f>
        <v>0</v>
      </c>
      <c r="Z5" s="62">
        <f>Y5*$AA$2</f>
        <v>0</v>
      </c>
      <c r="AA5" s="62">
        <f>Z5*$AA$2</f>
        <v>0</v>
      </c>
      <c r="AB5" s="62">
        <f>AA5*$AA$2</f>
        <v>0</v>
      </c>
    </row>
    <row r="6" spans="1:28" x14ac:dyDescent="0.25">
      <c r="B6" s="100">
        <v>1</v>
      </c>
      <c r="C6" s="391"/>
      <c r="D6" s="394" t="s">
        <v>70</v>
      </c>
      <c r="E6" s="134"/>
      <c r="F6" s="134"/>
      <c r="G6" s="54">
        <v>16005</v>
      </c>
      <c r="H6" s="55">
        <v>16085.024999999998</v>
      </c>
      <c r="I6" s="55">
        <v>16149.365099999997</v>
      </c>
      <c r="J6" s="55">
        <v>16299.365099999997</v>
      </c>
      <c r="K6" s="55">
        <v>16503.107163749995</v>
      </c>
      <c r="L6" s="56">
        <v>16626.982338509995</v>
      </c>
      <c r="M6" s="57">
        <v>16793.252161895096</v>
      </c>
      <c r="N6" s="58">
        <v>17170</v>
      </c>
      <c r="O6" s="58">
        <v>17806</v>
      </c>
      <c r="P6" s="58">
        <v>23536</v>
      </c>
      <c r="Q6" s="61">
        <v>26216</v>
      </c>
      <c r="R6" s="60">
        <f>Q6*$R$2</f>
        <v>27526.800000000003</v>
      </c>
      <c r="S6" s="60">
        <f>R6*$S$2</f>
        <v>28903.140000000003</v>
      </c>
      <c r="T6" s="59">
        <f>S6*$T$2</f>
        <v>30059.265600000002</v>
      </c>
      <c r="U6" s="59">
        <f>T6*$U$2</f>
        <v>31261.636224000005</v>
      </c>
      <c r="V6" s="59">
        <f>U6*$V$2</f>
        <v>32512.101672960005</v>
      </c>
      <c r="W6" s="59">
        <f>V6*$W$2</f>
        <v>33812.585739878406</v>
      </c>
      <c r="X6" s="59">
        <f>W6*$X$2</f>
        <v>35165.089169473547</v>
      </c>
      <c r="Y6" s="59">
        <f>X6*$Y$2</f>
        <v>36571.692736252488</v>
      </c>
      <c r="Z6" s="59">
        <f>Y6*$Z$2</f>
        <v>38034.560445702591</v>
      </c>
      <c r="AA6" s="59">
        <f>Z6*$AA$2</f>
        <v>39555.942863530698</v>
      </c>
      <c r="AB6" s="59">
        <f>AA6*$AB$2</f>
        <v>41138.18057807193</v>
      </c>
    </row>
    <row r="7" spans="1:28" x14ac:dyDescent="0.25">
      <c r="B7" s="48">
        <v>1.5</v>
      </c>
      <c r="C7" s="392"/>
      <c r="D7" s="395"/>
      <c r="E7" s="135"/>
      <c r="F7" s="135"/>
      <c r="G7" s="51">
        <v>16242.45</v>
      </c>
      <c r="H7" s="52">
        <v>16323.662249999999</v>
      </c>
      <c r="I7" s="52">
        <v>16388.956899000001</v>
      </c>
      <c r="J7" s="52">
        <v>16538.956899000001</v>
      </c>
      <c r="K7" s="52">
        <v>16745.693860237501</v>
      </c>
      <c r="L7" s="58">
        <v>16871.389932669903</v>
      </c>
      <c r="M7" s="57">
        <v>17040.103831996603</v>
      </c>
      <c r="N7" s="58">
        <v>17381</v>
      </c>
      <c r="O7" s="58">
        <v>17806</v>
      </c>
      <c r="P7" s="58">
        <v>23536</v>
      </c>
      <c r="Q7" s="60">
        <v>26216</v>
      </c>
      <c r="R7" s="60">
        <f t="shared" ref="R7:R70" si="0">Q7*$R$2</f>
        <v>27526.800000000003</v>
      </c>
      <c r="S7" s="60">
        <f t="shared" ref="S7:S70" si="1">R7*$S$2</f>
        <v>28903.140000000003</v>
      </c>
      <c r="T7" s="59">
        <f t="shared" ref="T7:T70" si="2">S7*$T$2</f>
        <v>30059.265600000002</v>
      </c>
      <c r="U7" s="59">
        <f t="shared" ref="U7:U70" si="3">T7*$U$2</f>
        <v>31261.636224000005</v>
      </c>
      <c r="V7" s="59">
        <f t="shared" ref="V7:V70" si="4">U7*$V$2</f>
        <v>32512.101672960005</v>
      </c>
      <c r="W7" s="59">
        <f t="shared" ref="W7:W70" si="5">V7*$W$2</f>
        <v>33812.585739878406</v>
      </c>
      <c r="X7" s="59">
        <f t="shared" ref="X7:X70" si="6">W7*$X$2</f>
        <v>35165.089169473547</v>
      </c>
      <c r="Y7" s="59">
        <f t="shared" ref="Y7:Y70" si="7">X7*$Y$2</f>
        <v>36571.692736252488</v>
      </c>
      <c r="Z7" s="59">
        <f t="shared" ref="Z7:Z70" si="8">Y7*$Z$2</f>
        <v>38034.560445702591</v>
      </c>
      <c r="AA7" s="59">
        <f t="shared" ref="AA7:AA70" si="9">Z7*$AA$2</f>
        <v>39555.942863530698</v>
      </c>
      <c r="AB7" s="59">
        <f t="shared" ref="AB7:AB70" si="10">AA7*$AB$2</f>
        <v>41138.18057807193</v>
      </c>
    </row>
    <row r="8" spans="1:28" x14ac:dyDescent="0.25">
      <c r="A8" s="34">
        <v>1</v>
      </c>
      <c r="B8" s="48">
        <v>2</v>
      </c>
      <c r="C8" s="392"/>
      <c r="D8" s="396"/>
      <c r="E8" s="135"/>
      <c r="F8" s="135"/>
      <c r="G8" s="51">
        <v>16482.900000000001</v>
      </c>
      <c r="H8" s="52">
        <v>16565.3145</v>
      </c>
      <c r="I8" s="52">
        <v>16631.575757999999</v>
      </c>
      <c r="J8" s="52">
        <v>16781.575757999999</v>
      </c>
      <c r="K8" s="52">
        <v>16991.345454974999</v>
      </c>
      <c r="L8" s="57">
        <v>17118.885430735798</v>
      </c>
      <c r="M8" s="57">
        <v>17290.074285043156</v>
      </c>
      <c r="N8" s="58">
        <v>17636</v>
      </c>
      <c r="O8" s="58">
        <v>17830</v>
      </c>
      <c r="P8" s="58">
        <v>23536</v>
      </c>
      <c r="Q8" s="60">
        <v>26216</v>
      </c>
      <c r="R8" s="60">
        <f t="shared" si="0"/>
        <v>27526.800000000003</v>
      </c>
      <c r="S8" s="60">
        <f t="shared" si="1"/>
        <v>28903.140000000003</v>
      </c>
      <c r="T8" s="59">
        <f t="shared" si="2"/>
        <v>30059.265600000002</v>
      </c>
      <c r="U8" s="59">
        <f t="shared" si="3"/>
        <v>31261.636224000005</v>
      </c>
      <c r="V8" s="59">
        <f t="shared" si="4"/>
        <v>32512.101672960005</v>
      </c>
      <c r="W8" s="59">
        <f t="shared" si="5"/>
        <v>33812.585739878406</v>
      </c>
      <c r="X8" s="59">
        <f t="shared" si="6"/>
        <v>35165.089169473547</v>
      </c>
      <c r="Y8" s="59">
        <f t="shared" si="7"/>
        <v>36571.692736252488</v>
      </c>
      <c r="Z8" s="59">
        <f t="shared" si="8"/>
        <v>38034.560445702591</v>
      </c>
      <c r="AA8" s="59">
        <f t="shared" si="9"/>
        <v>39555.942863530698</v>
      </c>
      <c r="AB8" s="59">
        <f t="shared" si="10"/>
        <v>41138.18057807193</v>
      </c>
    </row>
    <row r="9" spans="1:28" x14ac:dyDescent="0.25">
      <c r="B9" s="48">
        <v>2.5</v>
      </c>
      <c r="C9" s="392"/>
      <c r="D9" s="380" t="s">
        <v>71</v>
      </c>
      <c r="E9" s="136"/>
      <c r="F9" s="136"/>
      <c r="G9" s="51">
        <v>16727.55</v>
      </c>
      <c r="H9" s="52">
        <v>16811.187749999997</v>
      </c>
      <c r="I9" s="52">
        <v>16878.432500999996</v>
      </c>
      <c r="J9" s="52">
        <v>17028.432500999996</v>
      </c>
      <c r="K9" s="52">
        <v>17241.287907262496</v>
      </c>
      <c r="L9" s="57">
        <v>17370.703994270098</v>
      </c>
      <c r="M9" s="57">
        <v>17544.411034212797</v>
      </c>
      <c r="N9" s="58">
        <v>17895</v>
      </c>
      <c r="O9" s="58">
        <v>18092</v>
      </c>
      <c r="P9" s="58">
        <v>23536</v>
      </c>
      <c r="Q9" s="60">
        <v>26216</v>
      </c>
      <c r="R9" s="60">
        <f t="shared" si="0"/>
        <v>27526.800000000003</v>
      </c>
      <c r="S9" s="60">
        <f t="shared" si="1"/>
        <v>28903.140000000003</v>
      </c>
      <c r="T9" s="59">
        <f t="shared" si="2"/>
        <v>30059.265600000002</v>
      </c>
      <c r="U9" s="59">
        <f t="shared" si="3"/>
        <v>31261.636224000005</v>
      </c>
      <c r="V9" s="59">
        <f t="shared" si="4"/>
        <v>32512.101672960005</v>
      </c>
      <c r="W9" s="59">
        <f t="shared" si="5"/>
        <v>33812.585739878406</v>
      </c>
      <c r="X9" s="59">
        <f t="shared" si="6"/>
        <v>35165.089169473547</v>
      </c>
      <c r="Y9" s="59">
        <f t="shared" si="7"/>
        <v>36571.692736252488</v>
      </c>
      <c r="Z9" s="59">
        <f t="shared" si="8"/>
        <v>38034.560445702591</v>
      </c>
      <c r="AA9" s="59">
        <f t="shared" si="9"/>
        <v>39555.942863530698</v>
      </c>
      <c r="AB9" s="59">
        <f t="shared" si="10"/>
        <v>41138.18057807193</v>
      </c>
    </row>
    <row r="10" spans="1:28" x14ac:dyDescent="0.25">
      <c r="B10" s="48">
        <v>3</v>
      </c>
      <c r="C10" s="392"/>
      <c r="D10" s="397"/>
      <c r="E10" s="135"/>
      <c r="F10" s="135"/>
      <c r="G10" s="51">
        <v>16975.349999999999</v>
      </c>
      <c r="H10" s="52">
        <v>17060.226749999998</v>
      </c>
      <c r="I10" s="52">
        <v>17128.467656999997</v>
      </c>
      <c r="J10" s="52">
        <v>17278.467656999997</v>
      </c>
      <c r="K10" s="52">
        <v>17494.448502712497</v>
      </c>
      <c r="L10" s="57">
        <v>17625.764856905698</v>
      </c>
      <c r="M10" s="57">
        <v>17802.022505474757</v>
      </c>
      <c r="N10" s="58">
        <v>18158</v>
      </c>
      <c r="O10" s="58">
        <v>18357</v>
      </c>
      <c r="P10" s="58">
        <v>23654</v>
      </c>
      <c r="Q10" s="60">
        <v>26216</v>
      </c>
      <c r="R10" s="60">
        <f t="shared" si="0"/>
        <v>27526.800000000003</v>
      </c>
      <c r="S10" s="60">
        <f t="shared" si="1"/>
        <v>28903.140000000003</v>
      </c>
      <c r="T10" s="59">
        <f t="shared" si="2"/>
        <v>30059.265600000002</v>
      </c>
      <c r="U10" s="59">
        <f t="shared" si="3"/>
        <v>31261.636224000005</v>
      </c>
      <c r="V10" s="59">
        <f t="shared" si="4"/>
        <v>32512.101672960005</v>
      </c>
      <c r="W10" s="59">
        <f t="shared" si="5"/>
        <v>33812.585739878406</v>
      </c>
      <c r="X10" s="59">
        <f t="shared" si="6"/>
        <v>35165.089169473547</v>
      </c>
      <c r="Y10" s="59">
        <f t="shared" si="7"/>
        <v>36571.692736252488</v>
      </c>
      <c r="Z10" s="59">
        <f t="shared" si="8"/>
        <v>38034.560445702591</v>
      </c>
      <c r="AA10" s="59">
        <f t="shared" si="9"/>
        <v>39555.942863530698</v>
      </c>
      <c r="AB10" s="59">
        <f t="shared" si="10"/>
        <v>41138.18057807193</v>
      </c>
    </row>
    <row r="11" spans="1:28" x14ac:dyDescent="0.25">
      <c r="B11" s="48">
        <v>3.5</v>
      </c>
      <c r="C11" s="392"/>
      <c r="D11" s="397"/>
      <c r="E11" s="135"/>
      <c r="F11" s="135"/>
      <c r="G11" s="51">
        <v>17226.3</v>
      </c>
      <c r="H11" s="52">
        <v>17312.431499999999</v>
      </c>
      <c r="I11" s="52">
        <v>17381.681226000001</v>
      </c>
      <c r="J11" s="52">
        <v>17531.681226000001</v>
      </c>
      <c r="K11" s="52">
        <v>17750.827241325002</v>
      </c>
      <c r="L11" s="57">
        <v>17884.0680186426</v>
      </c>
      <c r="M11" s="57">
        <v>18062.908698829026</v>
      </c>
      <c r="N11" s="58">
        <v>18424</v>
      </c>
      <c r="O11" s="58">
        <v>18627</v>
      </c>
      <c r="P11" s="58">
        <v>23869</v>
      </c>
      <c r="Q11" s="60">
        <v>26216</v>
      </c>
      <c r="R11" s="60">
        <f t="shared" si="0"/>
        <v>27526.800000000003</v>
      </c>
      <c r="S11" s="60">
        <f t="shared" si="1"/>
        <v>28903.140000000003</v>
      </c>
      <c r="T11" s="59">
        <f t="shared" si="2"/>
        <v>30059.265600000002</v>
      </c>
      <c r="U11" s="59">
        <f t="shared" si="3"/>
        <v>31261.636224000005</v>
      </c>
      <c r="V11" s="59">
        <f t="shared" si="4"/>
        <v>32512.101672960005</v>
      </c>
      <c r="W11" s="59">
        <f t="shared" si="5"/>
        <v>33812.585739878406</v>
      </c>
      <c r="X11" s="59">
        <f t="shared" si="6"/>
        <v>35165.089169473547</v>
      </c>
      <c r="Y11" s="59">
        <f t="shared" si="7"/>
        <v>36571.692736252488</v>
      </c>
      <c r="Z11" s="59">
        <f t="shared" si="8"/>
        <v>38034.560445702591</v>
      </c>
      <c r="AA11" s="59">
        <f t="shared" si="9"/>
        <v>39555.942863530698</v>
      </c>
      <c r="AB11" s="59">
        <f t="shared" si="10"/>
        <v>41138.18057807193</v>
      </c>
    </row>
    <row r="12" spans="1:28" x14ac:dyDescent="0.25">
      <c r="B12" s="48">
        <v>4</v>
      </c>
      <c r="C12" s="393"/>
      <c r="D12" s="398"/>
      <c r="E12" s="135"/>
      <c r="F12" s="135"/>
      <c r="G12" s="51">
        <v>17481.45</v>
      </c>
      <c r="H12" s="52">
        <v>17568.857249999997</v>
      </c>
      <c r="I12" s="52">
        <v>17639.132678999998</v>
      </c>
      <c r="J12" s="52">
        <v>17789.132678999998</v>
      </c>
      <c r="K12" s="52">
        <v>18011.496837487499</v>
      </c>
      <c r="L12" s="57">
        <v>18146.694245847899</v>
      </c>
      <c r="M12" s="57">
        <v>18328.161188306378</v>
      </c>
      <c r="N12" s="58">
        <v>18695</v>
      </c>
      <c r="O12" s="58">
        <v>18901</v>
      </c>
      <c r="P12" s="58">
        <v>24156</v>
      </c>
      <c r="Q12" s="60">
        <v>26356</v>
      </c>
      <c r="R12" s="60">
        <f t="shared" si="0"/>
        <v>27673.800000000003</v>
      </c>
      <c r="S12" s="60">
        <f t="shared" si="1"/>
        <v>29057.490000000005</v>
      </c>
      <c r="T12" s="59">
        <f t="shared" si="2"/>
        <v>30219.789600000007</v>
      </c>
      <c r="U12" s="59">
        <f t="shared" si="3"/>
        <v>31428.58118400001</v>
      </c>
      <c r="V12" s="59">
        <f t="shared" si="4"/>
        <v>32685.724431360009</v>
      </c>
      <c r="W12" s="59">
        <f t="shared" si="5"/>
        <v>33993.153408614409</v>
      </c>
      <c r="X12" s="59">
        <f t="shared" si="6"/>
        <v>35352.879544958989</v>
      </c>
      <c r="Y12" s="59">
        <f t="shared" si="7"/>
        <v>36766.994726757352</v>
      </c>
      <c r="Z12" s="59">
        <f t="shared" si="8"/>
        <v>38237.674515827646</v>
      </c>
      <c r="AA12" s="59">
        <f t="shared" si="9"/>
        <v>39767.181496460755</v>
      </c>
      <c r="AB12" s="59">
        <f t="shared" si="10"/>
        <v>41357.868756319185</v>
      </c>
    </row>
    <row r="13" spans="1:28" x14ac:dyDescent="0.25">
      <c r="B13" s="101">
        <v>4.5</v>
      </c>
      <c r="C13" s="377" t="s">
        <v>72</v>
      </c>
      <c r="D13" s="383"/>
      <c r="E13" s="136"/>
      <c r="F13" s="136"/>
      <c r="G13" s="51">
        <v>17677.8</v>
      </c>
      <c r="H13" s="52">
        <v>17766.188999999998</v>
      </c>
      <c r="I13" s="52">
        <v>17837.253755999998</v>
      </c>
      <c r="J13" s="52">
        <v>17987.253755999998</v>
      </c>
      <c r="K13" s="52">
        <v>18212.094427949996</v>
      </c>
      <c r="L13" s="57">
        <v>18348.7975564956</v>
      </c>
      <c r="M13" s="57">
        <v>18532.285532060556</v>
      </c>
      <c r="N13" s="58">
        <v>18903</v>
      </c>
      <c r="O13" s="58">
        <v>19111</v>
      </c>
      <c r="P13" s="58">
        <v>24247</v>
      </c>
      <c r="Q13" s="60">
        <v>26447</v>
      </c>
      <c r="R13" s="60">
        <f t="shared" si="0"/>
        <v>27769.350000000002</v>
      </c>
      <c r="S13" s="60">
        <f t="shared" si="1"/>
        <v>29157.817500000005</v>
      </c>
      <c r="T13" s="59">
        <f t="shared" si="2"/>
        <v>30324.130200000007</v>
      </c>
      <c r="U13" s="59">
        <f t="shared" si="3"/>
        <v>31537.095408000008</v>
      </c>
      <c r="V13" s="59">
        <f t="shared" si="4"/>
        <v>32798.579224320012</v>
      </c>
      <c r="W13" s="59">
        <f t="shared" si="5"/>
        <v>34110.522393292813</v>
      </c>
      <c r="X13" s="59">
        <f t="shared" si="6"/>
        <v>35474.94328902453</v>
      </c>
      <c r="Y13" s="59">
        <f t="shared" si="7"/>
        <v>36893.941020585509</v>
      </c>
      <c r="Z13" s="59">
        <f t="shared" si="8"/>
        <v>38369.698661408933</v>
      </c>
      <c r="AA13" s="59">
        <f t="shared" si="9"/>
        <v>39904.486607865292</v>
      </c>
      <c r="AB13" s="59">
        <f t="shared" si="10"/>
        <v>41500.666072179905</v>
      </c>
    </row>
    <row r="14" spans="1:28" x14ac:dyDescent="0.25">
      <c r="B14" s="48">
        <v>5</v>
      </c>
      <c r="C14" s="378"/>
      <c r="D14" s="384"/>
      <c r="E14" s="136"/>
      <c r="F14" s="136"/>
      <c r="G14" s="51">
        <v>17939.25</v>
      </c>
      <c r="H14" s="52">
        <v>18028.946249999997</v>
      </c>
      <c r="I14" s="52">
        <v>18101.062034999999</v>
      </c>
      <c r="J14" s="52">
        <v>18251.062034999999</v>
      </c>
      <c r="K14" s="52">
        <v>18479.2003104375</v>
      </c>
      <c r="L14" s="57">
        <v>18617.9083819035</v>
      </c>
      <c r="M14" s="57">
        <v>18991</v>
      </c>
      <c r="N14" s="58">
        <v>19181</v>
      </c>
      <c r="O14" s="58">
        <v>19392</v>
      </c>
      <c r="P14" s="58">
        <v>24566</v>
      </c>
      <c r="Q14" s="60">
        <v>26766</v>
      </c>
      <c r="R14" s="60">
        <f t="shared" si="0"/>
        <v>28104.300000000003</v>
      </c>
      <c r="S14" s="60">
        <f t="shared" si="1"/>
        <v>29509.515000000003</v>
      </c>
      <c r="T14" s="59">
        <f t="shared" si="2"/>
        <v>30689.895600000003</v>
      </c>
      <c r="U14" s="59">
        <f t="shared" si="3"/>
        <v>31917.491424000003</v>
      </c>
      <c r="V14" s="59">
        <f t="shared" si="4"/>
        <v>33194.191080960001</v>
      </c>
      <c r="W14" s="59">
        <f t="shared" si="5"/>
        <v>34521.958724198405</v>
      </c>
      <c r="X14" s="59">
        <f t="shared" si="6"/>
        <v>35902.837073166345</v>
      </c>
      <c r="Y14" s="59">
        <f t="shared" si="7"/>
        <v>37338.950556092997</v>
      </c>
      <c r="Z14" s="59">
        <f t="shared" si="8"/>
        <v>38832.508578336718</v>
      </c>
      <c r="AA14" s="59">
        <f t="shared" si="9"/>
        <v>40385.80892147019</v>
      </c>
      <c r="AB14" s="59">
        <f t="shared" si="10"/>
        <v>42001.241278328998</v>
      </c>
    </row>
    <row r="15" spans="1:28" x14ac:dyDescent="0.25">
      <c r="B15" s="48">
        <v>5.5</v>
      </c>
      <c r="C15" s="378"/>
      <c r="D15" s="384"/>
      <c r="E15" s="136"/>
      <c r="F15" s="136"/>
      <c r="G15" s="51">
        <v>18204.900000000001</v>
      </c>
      <c r="H15" s="52">
        <v>18295.924500000001</v>
      </c>
      <c r="I15" s="52">
        <v>18369.108198000002</v>
      </c>
      <c r="J15" s="52">
        <v>18519.108198000002</v>
      </c>
      <c r="K15" s="52">
        <v>18750.597050475</v>
      </c>
      <c r="L15" s="57">
        <v>18891.342272779802</v>
      </c>
      <c r="M15" s="57">
        <v>19270</v>
      </c>
      <c r="N15" s="58">
        <v>19462</v>
      </c>
      <c r="O15" s="58">
        <v>19676</v>
      </c>
      <c r="P15" s="58">
        <v>24569</v>
      </c>
      <c r="Q15" s="60">
        <v>26769</v>
      </c>
      <c r="R15" s="60">
        <f t="shared" si="0"/>
        <v>28107.45</v>
      </c>
      <c r="S15" s="60">
        <f t="shared" si="1"/>
        <v>29512.822500000002</v>
      </c>
      <c r="T15" s="59">
        <f t="shared" si="2"/>
        <v>30693.335400000004</v>
      </c>
      <c r="U15" s="59">
        <f t="shared" si="3"/>
        <v>31921.068816000006</v>
      </c>
      <c r="V15" s="59">
        <f t="shared" si="4"/>
        <v>33197.911568640011</v>
      </c>
      <c r="W15" s="59">
        <f t="shared" si="5"/>
        <v>34525.828031385616</v>
      </c>
      <c r="X15" s="59">
        <f t="shared" si="6"/>
        <v>35906.861152641039</v>
      </c>
      <c r="Y15" s="59">
        <f t="shared" si="7"/>
        <v>37343.135598746681</v>
      </c>
      <c r="Z15" s="59">
        <f t="shared" si="8"/>
        <v>38836.861022696547</v>
      </c>
      <c r="AA15" s="59">
        <f t="shared" si="9"/>
        <v>40390.33546360441</v>
      </c>
      <c r="AB15" s="59">
        <f t="shared" si="10"/>
        <v>42005.948882148587</v>
      </c>
    </row>
    <row r="16" spans="1:28" x14ac:dyDescent="0.25">
      <c r="B16" s="48">
        <v>6</v>
      </c>
      <c r="C16" s="378"/>
      <c r="D16" s="384"/>
      <c r="E16" s="136"/>
      <c r="F16" s="136"/>
      <c r="G16" s="51">
        <v>18474.75</v>
      </c>
      <c r="H16" s="52">
        <v>18567.123749999999</v>
      </c>
      <c r="I16" s="52">
        <v>18641.392244999999</v>
      </c>
      <c r="J16" s="52">
        <v>18791.392244999999</v>
      </c>
      <c r="K16" s="52">
        <v>19026.284648062498</v>
      </c>
      <c r="L16" s="57">
        <v>19169.099229124498</v>
      </c>
      <c r="M16" s="57">
        <v>19553</v>
      </c>
      <c r="N16" s="58">
        <v>19748</v>
      </c>
      <c r="O16" s="58">
        <v>19965</v>
      </c>
      <c r="P16" s="58">
        <v>24906</v>
      </c>
      <c r="Q16" s="60">
        <v>27106</v>
      </c>
      <c r="R16" s="60">
        <f t="shared" si="0"/>
        <v>28461.300000000003</v>
      </c>
      <c r="S16" s="60">
        <f t="shared" si="1"/>
        <v>29884.365000000005</v>
      </c>
      <c r="T16" s="59">
        <f t="shared" si="2"/>
        <v>31079.739600000008</v>
      </c>
      <c r="U16" s="59">
        <f t="shared" si="3"/>
        <v>32322.929184000008</v>
      </c>
      <c r="V16" s="59">
        <f t="shared" si="4"/>
        <v>33615.846351360007</v>
      </c>
      <c r="W16" s="59">
        <f t="shared" si="5"/>
        <v>34960.480205414409</v>
      </c>
      <c r="X16" s="59">
        <f t="shared" si="6"/>
        <v>36358.899413630985</v>
      </c>
      <c r="Y16" s="59">
        <f t="shared" si="7"/>
        <v>37813.255390176222</v>
      </c>
      <c r="Z16" s="59">
        <f t="shared" si="8"/>
        <v>39325.785605783276</v>
      </c>
      <c r="AA16" s="59">
        <f t="shared" si="9"/>
        <v>40898.817030014608</v>
      </c>
      <c r="AB16" s="59">
        <f t="shared" si="10"/>
        <v>42534.769711215195</v>
      </c>
    </row>
    <row r="17" spans="1:28" x14ac:dyDescent="0.25">
      <c r="B17" s="48">
        <v>6.5</v>
      </c>
      <c r="C17" s="378"/>
      <c r="D17" s="384"/>
      <c r="E17" s="136"/>
      <c r="F17" s="136"/>
      <c r="G17" s="51">
        <v>18748.8</v>
      </c>
      <c r="H17" s="52">
        <v>18842.543999999998</v>
      </c>
      <c r="I17" s="52">
        <v>18917.914175999998</v>
      </c>
      <c r="J17" s="52">
        <v>19067.914175999998</v>
      </c>
      <c r="K17" s="52">
        <v>19306.263103199999</v>
      </c>
      <c r="L17" s="57">
        <v>19451.179250937599</v>
      </c>
      <c r="M17" s="57">
        <v>19645.691043446976</v>
      </c>
      <c r="N17" s="58">
        <v>20038</v>
      </c>
      <c r="O17" s="58">
        <v>20259</v>
      </c>
      <c r="P17" s="58">
        <v>25099</v>
      </c>
      <c r="Q17" s="60">
        <v>27299</v>
      </c>
      <c r="R17" s="60">
        <f t="shared" si="0"/>
        <v>28663.95</v>
      </c>
      <c r="S17" s="60">
        <f t="shared" si="1"/>
        <v>30097.147500000003</v>
      </c>
      <c r="T17" s="59">
        <f t="shared" si="2"/>
        <v>31301.033400000004</v>
      </c>
      <c r="U17" s="59">
        <f t="shared" si="3"/>
        <v>32553.074736000006</v>
      </c>
      <c r="V17" s="59">
        <f t="shared" si="4"/>
        <v>33855.197725440004</v>
      </c>
      <c r="W17" s="59">
        <f t="shared" si="5"/>
        <v>35209.405634457609</v>
      </c>
      <c r="X17" s="59">
        <f t="shared" si="6"/>
        <v>36617.781859835915</v>
      </c>
      <c r="Y17" s="59">
        <f t="shared" si="7"/>
        <v>38082.493134229357</v>
      </c>
      <c r="Z17" s="59">
        <f t="shared" si="8"/>
        <v>39605.792859598536</v>
      </c>
      <c r="AA17" s="59">
        <f t="shared" si="9"/>
        <v>41190.024573982482</v>
      </c>
      <c r="AB17" s="59">
        <f t="shared" si="10"/>
        <v>42837.625556941784</v>
      </c>
    </row>
    <row r="18" spans="1:28" x14ac:dyDescent="0.25">
      <c r="B18" s="48">
        <v>7</v>
      </c>
      <c r="C18" s="378"/>
      <c r="D18" s="384"/>
      <c r="E18" s="136"/>
      <c r="F18" s="136"/>
      <c r="G18" s="51">
        <v>19026</v>
      </c>
      <c r="H18" s="52">
        <v>19121.13</v>
      </c>
      <c r="I18" s="52">
        <v>19197.614520000003</v>
      </c>
      <c r="J18" s="52">
        <v>19347.614520000003</v>
      </c>
      <c r="K18" s="52">
        <v>19589.459701500004</v>
      </c>
      <c r="L18" s="57">
        <v>19736.501571852001</v>
      </c>
      <c r="M18" s="57">
        <v>20132</v>
      </c>
      <c r="N18" s="58">
        <v>20333</v>
      </c>
      <c r="O18" s="58">
        <v>20557</v>
      </c>
      <c r="P18" s="58">
        <v>25407</v>
      </c>
      <c r="Q18" s="60">
        <v>27607</v>
      </c>
      <c r="R18" s="60">
        <f t="shared" si="0"/>
        <v>28987.350000000002</v>
      </c>
      <c r="S18" s="60">
        <f t="shared" si="1"/>
        <v>30436.717500000002</v>
      </c>
      <c r="T18" s="59">
        <f t="shared" si="2"/>
        <v>31654.186200000004</v>
      </c>
      <c r="U18" s="59">
        <f t="shared" si="3"/>
        <v>32920.353648000004</v>
      </c>
      <c r="V18" s="59">
        <f t="shared" si="4"/>
        <v>34237.167793920002</v>
      </c>
      <c r="W18" s="59">
        <f t="shared" si="5"/>
        <v>35606.654505676801</v>
      </c>
      <c r="X18" s="59">
        <f t="shared" si="6"/>
        <v>37030.920685903875</v>
      </c>
      <c r="Y18" s="59">
        <f t="shared" si="7"/>
        <v>38512.157513340033</v>
      </c>
      <c r="Z18" s="59">
        <f t="shared" si="8"/>
        <v>40052.643813873634</v>
      </c>
      <c r="AA18" s="59">
        <f t="shared" si="9"/>
        <v>41654.749566428582</v>
      </c>
      <c r="AB18" s="59">
        <f t="shared" si="10"/>
        <v>43320.939549085728</v>
      </c>
    </row>
    <row r="19" spans="1:28" x14ac:dyDescent="0.25">
      <c r="A19" s="34">
        <v>2</v>
      </c>
      <c r="B19" s="48">
        <v>7.5</v>
      </c>
      <c r="C19" s="379"/>
      <c r="D19" s="384"/>
      <c r="E19" s="136"/>
      <c r="F19" s="136"/>
      <c r="G19" s="51">
        <v>19308.45</v>
      </c>
      <c r="H19" s="52">
        <v>19404.992249999999</v>
      </c>
      <c r="I19" s="52">
        <v>19482.612218999999</v>
      </c>
      <c r="J19" s="52">
        <v>19632.612218999999</v>
      </c>
      <c r="K19" s="52">
        <v>19878.019871737499</v>
      </c>
      <c r="L19" s="57">
        <v>20027.227724601897</v>
      </c>
      <c r="M19" s="57">
        <v>20427</v>
      </c>
      <c r="N19" s="58">
        <v>20632</v>
      </c>
      <c r="O19" s="58">
        <v>20859</v>
      </c>
      <c r="P19" s="58">
        <v>25684</v>
      </c>
      <c r="Q19" s="60">
        <v>27884</v>
      </c>
      <c r="R19" s="60">
        <f t="shared" si="0"/>
        <v>29278.2</v>
      </c>
      <c r="S19" s="60">
        <f t="shared" si="1"/>
        <v>30742.11</v>
      </c>
      <c r="T19" s="59">
        <f t="shared" si="2"/>
        <v>31971.794400000002</v>
      </c>
      <c r="U19" s="59">
        <f t="shared" si="3"/>
        <v>33250.666176000006</v>
      </c>
      <c r="V19" s="59">
        <f t="shared" si="4"/>
        <v>34580.692823040008</v>
      </c>
      <c r="W19" s="59">
        <f t="shared" si="5"/>
        <v>35963.92053596161</v>
      </c>
      <c r="X19" s="59">
        <f t="shared" si="6"/>
        <v>37402.477357400072</v>
      </c>
      <c r="Y19" s="59">
        <f t="shared" si="7"/>
        <v>38898.576451696077</v>
      </c>
      <c r="Z19" s="59">
        <f t="shared" si="8"/>
        <v>40454.519509763923</v>
      </c>
      <c r="AA19" s="59">
        <f t="shared" si="9"/>
        <v>42072.700290154484</v>
      </c>
      <c r="AB19" s="59">
        <f t="shared" si="10"/>
        <v>43755.608301760665</v>
      </c>
    </row>
    <row r="20" spans="1:28" x14ac:dyDescent="0.25">
      <c r="B20" s="48">
        <v>8</v>
      </c>
      <c r="C20" s="399" t="s">
        <v>73</v>
      </c>
      <c r="D20" s="385"/>
      <c r="E20" s="136"/>
      <c r="F20" s="136"/>
      <c r="G20" s="51">
        <v>19594.05</v>
      </c>
      <c r="H20" s="52">
        <v>19692.020249999998</v>
      </c>
      <c r="I20" s="52">
        <v>19770.788330999996</v>
      </c>
      <c r="J20" s="52">
        <v>19920.788330999996</v>
      </c>
      <c r="K20" s="52">
        <v>20169.798185137493</v>
      </c>
      <c r="L20" s="57">
        <v>20321.196176453093</v>
      </c>
      <c r="M20" s="57">
        <v>20524.408138217623</v>
      </c>
      <c r="N20" s="58">
        <v>20935</v>
      </c>
      <c r="O20" s="58">
        <v>21165</v>
      </c>
      <c r="P20" s="58">
        <v>25940</v>
      </c>
      <c r="Q20" s="60">
        <v>28140</v>
      </c>
      <c r="R20" s="60">
        <f t="shared" si="0"/>
        <v>29547</v>
      </c>
      <c r="S20" s="60">
        <f t="shared" si="1"/>
        <v>31024.350000000002</v>
      </c>
      <c r="T20" s="59">
        <f t="shared" si="2"/>
        <v>32265.324000000004</v>
      </c>
      <c r="U20" s="59">
        <f t="shared" si="3"/>
        <v>33555.936960000006</v>
      </c>
      <c r="V20" s="59">
        <f t="shared" si="4"/>
        <v>34898.174438400005</v>
      </c>
      <c r="W20" s="59">
        <f t="shared" si="5"/>
        <v>36294.101415936006</v>
      </c>
      <c r="X20" s="59">
        <f t="shared" si="6"/>
        <v>37745.865472573445</v>
      </c>
      <c r="Y20" s="59">
        <f t="shared" si="7"/>
        <v>39255.700091476385</v>
      </c>
      <c r="Z20" s="59">
        <f t="shared" si="8"/>
        <v>40825.928095135445</v>
      </c>
      <c r="AA20" s="59">
        <f t="shared" si="9"/>
        <v>42458.965218940866</v>
      </c>
      <c r="AB20" s="59">
        <f t="shared" si="10"/>
        <v>44157.323827698499</v>
      </c>
    </row>
    <row r="21" spans="1:28" x14ac:dyDescent="0.25">
      <c r="B21" s="101">
        <v>8.5</v>
      </c>
      <c r="C21" s="400"/>
      <c r="D21" s="394" t="s">
        <v>74</v>
      </c>
      <c r="E21" s="136"/>
      <c r="F21" s="136"/>
      <c r="G21" s="51">
        <v>19812.45</v>
      </c>
      <c r="H21" s="52">
        <v>19911.51225</v>
      </c>
      <c r="I21" s="52">
        <v>19991.158298999999</v>
      </c>
      <c r="J21" s="52">
        <v>20141.158298999999</v>
      </c>
      <c r="K21" s="52">
        <v>20392.922777737498</v>
      </c>
      <c r="L21" s="57">
        <v>20545.9955808099</v>
      </c>
      <c r="M21" s="57">
        <v>20751.455536617999</v>
      </c>
      <c r="N21" s="58">
        <v>21166</v>
      </c>
      <c r="O21" s="58">
        <v>21399</v>
      </c>
      <c r="P21" s="58">
        <v>26208</v>
      </c>
      <c r="Q21" s="60">
        <v>28408</v>
      </c>
      <c r="R21" s="60">
        <f t="shared" si="0"/>
        <v>29828.400000000001</v>
      </c>
      <c r="S21" s="60">
        <f t="shared" si="1"/>
        <v>31319.820000000003</v>
      </c>
      <c r="T21" s="59">
        <f t="shared" si="2"/>
        <v>32572.612800000006</v>
      </c>
      <c r="U21" s="59">
        <f t="shared" si="3"/>
        <v>33875.517312000011</v>
      </c>
      <c r="V21" s="59">
        <f t="shared" si="4"/>
        <v>35230.538004480011</v>
      </c>
      <c r="W21" s="59">
        <f t="shared" si="5"/>
        <v>36639.75952465921</v>
      </c>
      <c r="X21" s="59">
        <f t="shared" si="6"/>
        <v>38105.349905645577</v>
      </c>
      <c r="Y21" s="59">
        <f t="shared" si="7"/>
        <v>39629.563901871399</v>
      </c>
      <c r="Z21" s="59">
        <f t="shared" si="8"/>
        <v>41214.746457946254</v>
      </c>
      <c r="AA21" s="59">
        <f t="shared" si="9"/>
        <v>42863.336316264104</v>
      </c>
      <c r="AB21" s="59">
        <f t="shared" si="10"/>
        <v>44577.869768914672</v>
      </c>
    </row>
    <row r="22" spans="1:28" x14ac:dyDescent="0.25">
      <c r="B22" s="48">
        <v>9</v>
      </c>
      <c r="C22" s="400"/>
      <c r="D22" s="402"/>
      <c r="E22" s="136"/>
      <c r="F22" s="136"/>
      <c r="G22" s="51">
        <v>20105.400000000001</v>
      </c>
      <c r="H22" s="52">
        <v>20205.927</v>
      </c>
      <c r="I22" s="52">
        <v>20286.750708</v>
      </c>
      <c r="J22" s="52">
        <v>20436.750708</v>
      </c>
      <c r="K22" s="52">
        <v>20692.21009185</v>
      </c>
      <c r="L22" s="57">
        <v>20847.529397230803</v>
      </c>
      <c r="M22" s="57">
        <v>21265</v>
      </c>
      <c r="N22" s="58">
        <v>21477</v>
      </c>
      <c r="O22" s="58">
        <v>21714</v>
      </c>
      <c r="P22" s="58">
        <v>26511</v>
      </c>
      <c r="Q22" s="60">
        <v>28711</v>
      </c>
      <c r="R22" s="60">
        <f t="shared" si="0"/>
        <v>30146.550000000003</v>
      </c>
      <c r="S22" s="60">
        <f t="shared" si="1"/>
        <v>31653.877500000006</v>
      </c>
      <c r="T22" s="59">
        <f t="shared" si="2"/>
        <v>32920.032600000006</v>
      </c>
      <c r="U22" s="59">
        <f t="shared" si="3"/>
        <v>34236.833904000006</v>
      </c>
      <c r="V22" s="59">
        <f t="shared" si="4"/>
        <v>35606.307260160007</v>
      </c>
      <c r="W22" s="59">
        <f t="shared" si="5"/>
        <v>37030.55955056641</v>
      </c>
      <c r="X22" s="59">
        <f t="shared" si="6"/>
        <v>38511.781932589067</v>
      </c>
      <c r="Y22" s="59">
        <f t="shared" si="7"/>
        <v>40052.253209892631</v>
      </c>
      <c r="Z22" s="59">
        <f t="shared" si="8"/>
        <v>41654.343338288338</v>
      </c>
      <c r="AA22" s="59">
        <f t="shared" si="9"/>
        <v>43320.517071819871</v>
      </c>
      <c r="AB22" s="59">
        <f t="shared" si="10"/>
        <v>45053.337754692671</v>
      </c>
    </row>
    <row r="23" spans="1:28" x14ac:dyDescent="0.25">
      <c r="B23" s="48">
        <v>9.5</v>
      </c>
      <c r="C23" s="401"/>
      <c r="D23" s="402"/>
      <c r="E23" s="136"/>
      <c r="F23" s="136"/>
      <c r="G23" s="51">
        <v>20403.599999999999</v>
      </c>
      <c r="H23" s="52">
        <v>20505.617999999995</v>
      </c>
      <c r="I23" s="52">
        <v>20587.640471999995</v>
      </c>
      <c r="J23" s="52">
        <v>20737.640471999995</v>
      </c>
      <c r="K23" s="52">
        <v>20996.860977899996</v>
      </c>
      <c r="L23" s="57">
        <v>21154.467045487196</v>
      </c>
      <c r="M23" s="57">
        <v>21577</v>
      </c>
      <c r="N23" s="58">
        <v>21793</v>
      </c>
      <c r="O23" s="58">
        <v>22033</v>
      </c>
      <c r="P23" s="58">
        <v>26876</v>
      </c>
      <c r="Q23" s="60">
        <v>29076</v>
      </c>
      <c r="R23" s="60">
        <f t="shared" si="0"/>
        <v>30529.800000000003</v>
      </c>
      <c r="S23" s="60">
        <f t="shared" si="1"/>
        <v>32056.290000000005</v>
      </c>
      <c r="T23" s="59">
        <f t="shared" si="2"/>
        <v>33338.541600000004</v>
      </c>
      <c r="U23" s="59">
        <f t="shared" si="3"/>
        <v>34672.083264000008</v>
      </c>
      <c r="V23" s="59">
        <f t="shared" si="4"/>
        <v>36058.966594560006</v>
      </c>
      <c r="W23" s="59">
        <f t="shared" si="5"/>
        <v>37501.325258342411</v>
      </c>
      <c r="X23" s="59">
        <f t="shared" si="6"/>
        <v>39001.378268676111</v>
      </c>
      <c r="Y23" s="59">
        <f t="shared" si="7"/>
        <v>40561.433399423157</v>
      </c>
      <c r="Z23" s="59">
        <f t="shared" si="8"/>
        <v>42183.890735400084</v>
      </c>
      <c r="AA23" s="59">
        <f t="shared" si="9"/>
        <v>43871.246364816092</v>
      </c>
      <c r="AB23" s="59">
        <f t="shared" si="10"/>
        <v>45626.096219408741</v>
      </c>
    </row>
    <row r="24" spans="1:28" x14ac:dyDescent="0.25">
      <c r="B24" s="48">
        <v>10</v>
      </c>
      <c r="C24" s="391"/>
      <c r="D24" s="402"/>
      <c r="E24" s="136"/>
      <c r="F24" s="136"/>
      <c r="G24" s="51">
        <v>20706</v>
      </c>
      <c r="H24" s="52">
        <v>20809.53</v>
      </c>
      <c r="I24" s="52">
        <v>20892.768120000001</v>
      </c>
      <c r="J24" s="52">
        <v>21042.768120000001</v>
      </c>
      <c r="K24" s="52">
        <v>21305.8027215</v>
      </c>
      <c r="L24" s="57">
        <v>21465.727759212001</v>
      </c>
      <c r="M24" s="57">
        <v>21680.38503680412</v>
      </c>
      <c r="N24" s="58">
        <v>22114</v>
      </c>
      <c r="O24" s="58">
        <v>22357</v>
      </c>
      <c r="P24" s="58">
        <v>27201</v>
      </c>
      <c r="Q24" s="60">
        <v>29401</v>
      </c>
      <c r="R24" s="60">
        <f t="shared" si="0"/>
        <v>30871.050000000003</v>
      </c>
      <c r="S24" s="60">
        <f t="shared" si="1"/>
        <v>32414.602500000005</v>
      </c>
      <c r="T24" s="59">
        <f t="shared" si="2"/>
        <v>33711.186600000008</v>
      </c>
      <c r="U24" s="59">
        <f t="shared" si="3"/>
        <v>35059.634064000013</v>
      </c>
      <c r="V24" s="59">
        <f t="shared" si="4"/>
        <v>36462.019426560015</v>
      </c>
      <c r="W24" s="59">
        <f t="shared" si="5"/>
        <v>37920.500203622418</v>
      </c>
      <c r="X24" s="59">
        <f t="shared" si="6"/>
        <v>39437.320211767314</v>
      </c>
      <c r="Y24" s="59">
        <f t="shared" si="7"/>
        <v>41014.813020238005</v>
      </c>
      <c r="Z24" s="59">
        <f t="shared" si="8"/>
        <v>42655.405541047527</v>
      </c>
      <c r="AA24" s="59">
        <f t="shared" si="9"/>
        <v>44361.621762689429</v>
      </c>
      <c r="AB24" s="59">
        <f t="shared" si="10"/>
        <v>46136.08663319701</v>
      </c>
    </row>
    <row r="25" spans="1:28" x14ac:dyDescent="0.25">
      <c r="B25" s="48">
        <v>10.5</v>
      </c>
      <c r="C25" s="404"/>
      <c r="D25" s="402"/>
      <c r="E25" s="136"/>
      <c r="F25" s="136"/>
      <c r="G25" s="51">
        <v>21012.6</v>
      </c>
      <c r="H25" s="52">
        <v>21117.662999999997</v>
      </c>
      <c r="I25" s="52">
        <v>21202.133651999997</v>
      </c>
      <c r="J25" s="52">
        <v>21352.133651999997</v>
      </c>
      <c r="K25" s="52">
        <v>21619.035322649997</v>
      </c>
      <c r="L25" s="57">
        <v>21781.311538405196</v>
      </c>
      <c r="M25" s="57">
        <v>21999.124653789248</v>
      </c>
      <c r="N25" s="58">
        <v>22439</v>
      </c>
      <c r="O25" s="58">
        <v>22686</v>
      </c>
      <c r="P25" s="58">
        <v>27574</v>
      </c>
      <c r="Q25" s="60">
        <v>29774</v>
      </c>
      <c r="R25" s="60">
        <f t="shared" si="0"/>
        <v>31262.7</v>
      </c>
      <c r="S25" s="60">
        <f t="shared" si="1"/>
        <v>32825.834999999999</v>
      </c>
      <c r="T25" s="59">
        <f t="shared" si="2"/>
        <v>34138.868399999999</v>
      </c>
      <c r="U25" s="59">
        <f t="shared" si="3"/>
        <v>35504.423135999998</v>
      </c>
      <c r="V25" s="59">
        <f t="shared" si="4"/>
        <v>36924.600061439996</v>
      </c>
      <c r="W25" s="59">
        <f t="shared" si="5"/>
        <v>38401.584063897601</v>
      </c>
      <c r="X25" s="59">
        <f t="shared" si="6"/>
        <v>39937.647426453506</v>
      </c>
      <c r="Y25" s="59">
        <f t="shared" si="7"/>
        <v>41535.153323511651</v>
      </c>
      <c r="Z25" s="59">
        <f t="shared" si="8"/>
        <v>43196.559456452116</v>
      </c>
      <c r="AA25" s="59">
        <f t="shared" si="9"/>
        <v>44924.4218347102</v>
      </c>
      <c r="AB25" s="59">
        <f t="shared" si="10"/>
        <v>46721.398708098612</v>
      </c>
    </row>
    <row r="26" spans="1:28" x14ac:dyDescent="0.25">
      <c r="B26" s="48">
        <v>11</v>
      </c>
      <c r="C26" s="404"/>
      <c r="D26" s="402"/>
      <c r="E26" s="136"/>
      <c r="F26" s="136"/>
      <c r="G26" s="51">
        <v>21323.4</v>
      </c>
      <c r="H26" s="52">
        <v>21430.017</v>
      </c>
      <c r="I26" s="52">
        <v>21515.737067999999</v>
      </c>
      <c r="J26" s="52">
        <v>21665.737067999999</v>
      </c>
      <c r="K26" s="52">
        <v>21936.558781349999</v>
      </c>
      <c r="L26" s="57">
        <v>22101.2183830668</v>
      </c>
      <c r="M26" s="57">
        <v>22322.23056689747</v>
      </c>
      <c r="N26" s="58">
        <v>22769</v>
      </c>
      <c r="O26" s="58">
        <v>23019</v>
      </c>
      <c r="P26" s="58">
        <v>27953</v>
      </c>
      <c r="Q26" s="60">
        <v>30153</v>
      </c>
      <c r="R26" s="60">
        <f t="shared" si="0"/>
        <v>31660.65</v>
      </c>
      <c r="S26" s="60">
        <f t="shared" si="1"/>
        <v>33243.682500000003</v>
      </c>
      <c r="T26" s="59">
        <f t="shared" si="2"/>
        <v>34573.429800000005</v>
      </c>
      <c r="U26" s="59">
        <f t="shared" si="3"/>
        <v>35956.36699200001</v>
      </c>
      <c r="V26" s="59">
        <f t="shared" si="4"/>
        <v>37394.621671680012</v>
      </c>
      <c r="W26" s="59">
        <f t="shared" si="5"/>
        <v>38890.406538547213</v>
      </c>
      <c r="X26" s="59">
        <f t="shared" si="6"/>
        <v>40446.0228000891</v>
      </c>
      <c r="Y26" s="59">
        <f t="shared" si="7"/>
        <v>42063.863712092665</v>
      </c>
      <c r="Z26" s="59">
        <f t="shared" si="8"/>
        <v>43746.418260576371</v>
      </c>
      <c r="AA26" s="59">
        <f t="shared" si="9"/>
        <v>45496.274990999424</v>
      </c>
      <c r="AB26" s="59">
        <f t="shared" si="10"/>
        <v>47316.125990639404</v>
      </c>
    </row>
    <row r="27" spans="1:28" x14ac:dyDescent="0.25">
      <c r="B27" s="48">
        <v>11.5</v>
      </c>
      <c r="C27" s="404"/>
      <c r="D27" s="402"/>
      <c r="E27" s="136"/>
      <c r="F27" s="136"/>
      <c r="G27" s="51">
        <v>21639.45</v>
      </c>
      <c r="H27" s="52">
        <v>21747.647249999998</v>
      </c>
      <c r="I27" s="52">
        <v>21834.637838999999</v>
      </c>
      <c r="J27" s="52">
        <v>21984.637838999999</v>
      </c>
      <c r="K27" s="52">
        <v>22259.445811987498</v>
      </c>
      <c r="L27" s="57">
        <v>22426.529059563902</v>
      </c>
      <c r="M27" s="57">
        <v>22650.79435015954</v>
      </c>
      <c r="N27" s="58">
        <v>23104</v>
      </c>
      <c r="O27" s="58">
        <v>23358</v>
      </c>
      <c r="P27" s="58">
        <v>28316</v>
      </c>
      <c r="Q27" s="60">
        <v>30516</v>
      </c>
      <c r="R27" s="60">
        <f t="shared" si="0"/>
        <v>32041.800000000003</v>
      </c>
      <c r="S27" s="60">
        <f t="shared" si="1"/>
        <v>33643.890000000007</v>
      </c>
      <c r="T27" s="59">
        <f t="shared" si="2"/>
        <v>34989.645600000011</v>
      </c>
      <c r="U27" s="59">
        <f t="shared" si="3"/>
        <v>36389.231424000012</v>
      </c>
      <c r="V27" s="59">
        <f t="shared" si="4"/>
        <v>37844.800680960012</v>
      </c>
      <c r="W27" s="59">
        <f t="shared" si="5"/>
        <v>39358.592708198412</v>
      </c>
      <c r="X27" s="59">
        <f t="shared" si="6"/>
        <v>40932.936416526347</v>
      </c>
      <c r="Y27" s="59">
        <f t="shared" si="7"/>
        <v>42570.253873187401</v>
      </c>
      <c r="Z27" s="59">
        <f t="shared" si="8"/>
        <v>44273.064028114895</v>
      </c>
      <c r="AA27" s="59">
        <f t="shared" si="9"/>
        <v>46043.986589239496</v>
      </c>
      <c r="AB27" s="59">
        <f t="shared" si="10"/>
        <v>47885.746052809074</v>
      </c>
    </row>
    <row r="28" spans="1:28" x14ac:dyDescent="0.25">
      <c r="B28" s="48">
        <v>12</v>
      </c>
      <c r="C28" s="404"/>
      <c r="D28" s="402"/>
      <c r="E28" s="136"/>
      <c r="F28" s="136"/>
      <c r="G28" s="51">
        <v>21959.7</v>
      </c>
      <c r="H28" s="52">
        <v>22069.498499999998</v>
      </c>
      <c r="I28" s="52">
        <v>22157.776493999998</v>
      </c>
      <c r="J28" s="52">
        <v>22307.776493999998</v>
      </c>
      <c r="K28" s="52">
        <v>22586.623700174998</v>
      </c>
      <c r="L28" s="57">
        <v>22756.162801529397</v>
      </c>
      <c r="M28" s="57">
        <v>22983.724429544691</v>
      </c>
      <c r="N28" s="58">
        <v>23444</v>
      </c>
      <c r="O28" s="58">
        <v>23701</v>
      </c>
      <c r="P28" s="58">
        <v>28715</v>
      </c>
      <c r="Q28" s="60">
        <v>30915</v>
      </c>
      <c r="R28" s="60">
        <f t="shared" si="0"/>
        <v>32460.75</v>
      </c>
      <c r="S28" s="60">
        <f t="shared" si="1"/>
        <v>34083.787499999999</v>
      </c>
      <c r="T28" s="59">
        <f t="shared" si="2"/>
        <v>35447.139000000003</v>
      </c>
      <c r="U28" s="59">
        <f t="shared" si="3"/>
        <v>36865.024560000005</v>
      </c>
      <c r="V28" s="59">
        <f t="shared" si="4"/>
        <v>38339.625542400005</v>
      </c>
      <c r="W28" s="59">
        <f t="shared" si="5"/>
        <v>39873.210564096007</v>
      </c>
      <c r="X28" s="59">
        <f t="shared" si="6"/>
        <v>41468.138986659847</v>
      </c>
      <c r="Y28" s="59">
        <f t="shared" si="7"/>
        <v>43126.864546126242</v>
      </c>
      <c r="Z28" s="59">
        <f t="shared" si="8"/>
        <v>44851.939127971295</v>
      </c>
      <c r="AA28" s="59">
        <f t="shared" si="9"/>
        <v>46646.016693090147</v>
      </c>
      <c r="AB28" s="59">
        <f t="shared" si="10"/>
        <v>48511.857360813752</v>
      </c>
    </row>
    <row r="29" spans="1:28" x14ac:dyDescent="0.25">
      <c r="B29" s="48">
        <v>12.5</v>
      </c>
      <c r="C29" s="404"/>
      <c r="D29" s="402"/>
      <c r="E29" s="136"/>
      <c r="F29" s="136"/>
      <c r="G29" s="51">
        <v>22285.200000000001</v>
      </c>
      <c r="H29" s="52">
        <v>22396.625999999997</v>
      </c>
      <c r="I29" s="52">
        <v>22486.212503999996</v>
      </c>
      <c r="J29" s="52">
        <v>22636.212503999996</v>
      </c>
      <c r="K29" s="52">
        <v>22919.165160299995</v>
      </c>
      <c r="L29" s="57">
        <v>23091.200375330394</v>
      </c>
      <c r="M29" s="57">
        <v>23322.112379083697</v>
      </c>
      <c r="N29" s="58">
        <v>23788</v>
      </c>
      <c r="O29" s="58">
        <v>24050</v>
      </c>
      <c r="P29" s="58">
        <v>29104</v>
      </c>
      <c r="Q29" s="60">
        <v>31304</v>
      </c>
      <c r="R29" s="60">
        <f t="shared" si="0"/>
        <v>32869.200000000004</v>
      </c>
      <c r="S29" s="60">
        <f t="shared" si="1"/>
        <v>34512.660000000003</v>
      </c>
      <c r="T29" s="59">
        <f t="shared" si="2"/>
        <v>35893.166400000002</v>
      </c>
      <c r="U29" s="59">
        <f t="shared" si="3"/>
        <v>37328.893056000001</v>
      </c>
      <c r="V29" s="59">
        <f t="shared" si="4"/>
        <v>38822.048778240001</v>
      </c>
      <c r="W29" s="59">
        <f t="shared" si="5"/>
        <v>40374.930729369604</v>
      </c>
      <c r="X29" s="59">
        <f t="shared" si="6"/>
        <v>41989.927958544387</v>
      </c>
      <c r="Y29" s="59">
        <f t="shared" si="7"/>
        <v>43669.525076886166</v>
      </c>
      <c r="Z29" s="59">
        <f t="shared" si="8"/>
        <v>45416.306079961614</v>
      </c>
      <c r="AA29" s="59">
        <f t="shared" si="9"/>
        <v>47232.958323160077</v>
      </c>
      <c r="AB29" s="59">
        <f t="shared" si="10"/>
        <v>49122.276656086484</v>
      </c>
    </row>
    <row r="30" spans="1:28" x14ac:dyDescent="0.25">
      <c r="A30" s="34">
        <v>3</v>
      </c>
      <c r="B30" s="48">
        <v>13</v>
      </c>
      <c r="C30" s="405"/>
      <c r="D30" s="403"/>
      <c r="E30" s="136"/>
      <c r="F30" s="136"/>
      <c r="G30" s="51">
        <v>22614.9</v>
      </c>
      <c r="H30" s="52">
        <v>22727.9745</v>
      </c>
      <c r="I30" s="52">
        <v>22818.886397999999</v>
      </c>
      <c r="J30" s="52">
        <v>22968.886397999999</v>
      </c>
      <c r="K30" s="52">
        <v>23255.997477974997</v>
      </c>
      <c r="L30" s="57">
        <v>23430.5610145998</v>
      </c>
      <c r="M30" s="57">
        <v>23664.866624745799</v>
      </c>
      <c r="N30" s="58">
        <v>24138</v>
      </c>
      <c r="O30" s="58">
        <v>24404</v>
      </c>
      <c r="P30" s="58">
        <v>29519</v>
      </c>
      <c r="Q30" s="60">
        <v>31719</v>
      </c>
      <c r="R30" s="60">
        <f t="shared" si="0"/>
        <v>33304.950000000004</v>
      </c>
      <c r="S30" s="60">
        <f t="shared" si="1"/>
        <v>34970.197500000009</v>
      </c>
      <c r="T30" s="59">
        <f t="shared" si="2"/>
        <v>36369.005400000009</v>
      </c>
      <c r="U30" s="59">
        <f t="shared" si="3"/>
        <v>37823.765616000012</v>
      </c>
      <c r="V30" s="59">
        <f t="shared" si="4"/>
        <v>39336.716240640017</v>
      </c>
      <c r="W30" s="59">
        <f t="shared" si="5"/>
        <v>40910.18489026562</v>
      </c>
      <c r="X30" s="59">
        <f t="shared" si="6"/>
        <v>42546.59228587625</v>
      </c>
      <c r="Y30" s="59">
        <f t="shared" si="7"/>
        <v>44248.4559773113</v>
      </c>
      <c r="Z30" s="59">
        <f t="shared" si="8"/>
        <v>46018.394216403751</v>
      </c>
      <c r="AA30" s="59">
        <f t="shared" si="9"/>
        <v>47859.129985059903</v>
      </c>
      <c r="AB30" s="59">
        <f t="shared" si="10"/>
        <v>49773.495184462299</v>
      </c>
    </row>
    <row r="31" spans="1:28" x14ac:dyDescent="0.25">
      <c r="B31" s="101">
        <v>13.5</v>
      </c>
      <c r="C31" s="377" t="s">
        <v>75</v>
      </c>
      <c r="D31" s="380" t="s">
        <v>76</v>
      </c>
      <c r="E31" s="136"/>
      <c r="F31" s="136"/>
      <c r="G31" s="51">
        <v>22947.75</v>
      </c>
      <c r="H31" s="52">
        <v>23062.488749999997</v>
      </c>
      <c r="I31" s="52">
        <v>23154.738704999996</v>
      </c>
      <c r="J31" s="52">
        <v>23304.738704999996</v>
      </c>
      <c r="K31" s="52">
        <v>23596.047938812495</v>
      </c>
      <c r="L31" s="57">
        <v>23773.163952970495</v>
      </c>
      <c r="M31" s="57">
        <v>24248</v>
      </c>
      <c r="N31" s="58">
        <v>24491</v>
      </c>
      <c r="O31" s="58">
        <v>24760</v>
      </c>
      <c r="P31" s="58">
        <v>29935</v>
      </c>
      <c r="Q31" s="60">
        <v>32135</v>
      </c>
      <c r="R31" s="60">
        <f t="shared" si="0"/>
        <v>33741.75</v>
      </c>
      <c r="S31" s="60">
        <f t="shared" si="1"/>
        <v>35428.837500000001</v>
      </c>
      <c r="T31" s="59">
        <f t="shared" si="2"/>
        <v>36845.991000000002</v>
      </c>
      <c r="U31" s="59">
        <f t="shared" si="3"/>
        <v>38319.83064</v>
      </c>
      <c r="V31" s="59">
        <f t="shared" si="4"/>
        <v>39852.623865599999</v>
      </c>
      <c r="W31" s="59">
        <f t="shared" si="5"/>
        <v>41446.728820224002</v>
      </c>
      <c r="X31" s="59">
        <f t="shared" si="6"/>
        <v>43104.597973032964</v>
      </c>
      <c r="Y31" s="59">
        <f t="shared" si="7"/>
        <v>44828.781891954284</v>
      </c>
      <c r="Z31" s="59">
        <f t="shared" si="8"/>
        <v>46621.933167632458</v>
      </c>
      <c r="AA31" s="59">
        <f t="shared" si="9"/>
        <v>48486.810494337755</v>
      </c>
      <c r="AB31" s="59">
        <f t="shared" si="10"/>
        <v>50426.282914111267</v>
      </c>
    </row>
    <row r="32" spans="1:28" x14ac:dyDescent="0.25">
      <c r="B32" s="48">
        <v>14</v>
      </c>
      <c r="C32" s="378"/>
      <c r="D32" s="381"/>
      <c r="E32" s="136"/>
      <c r="F32" s="136"/>
      <c r="G32" s="51">
        <v>23286.9</v>
      </c>
      <c r="H32" s="52">
        <v>23403.334499999997</v>
      </c>
      <c r="I32" s="52">
        <v>23496.947837999996</v>
      </c>
      <c r="J32" s="52">
        <v>23646.947837999996</v>
      </c>
      <c r="K32" s="52">
        <v>23942.534685974995</v>
      </c>
      <c r="L32" s="57">
        <v>24122.251489543796</v>
      </c>
      <c r="M32" s="57">
        <v>24363.474004439235</v>
      </c>
      <c r="N32" s="58">
        <v>24851</v>
      </c>
      <c r="O32" s="58">
        <v>25124</v>
      </c>
      <c r="P32" s="58">
        <v>30345</v>
      </c>
      <c r="Q32" s="60">
        <v>32545</v>
      </c>
      <c r="R32" s="60">
        <f t="shared" si="0"/>
        <v>34172.25</v>
      </c>
      <c r="S32" s="60">
        <f t="shared" si="1"/>
        <v>35880.862500000003</v>
      </c>
      <c r="T32" s="59">
        <f t="shared" si="2"/>
        <v>37316.097000000002</v>
      </c>
      <c r="U32" s="59">
        <f t="shared" si="3"/>
        <v>38808.740880000005</v>
      </c>
      <c r="V32" s="59">
        <f t="shared" si="4"/>
        <v>40361.090515200005</v>
      </c>
      <c r="W32" s="59">
        <f t="shared" si="5"/>
        <v>41975.534135808004</v>
      </c>
      <c r="X32" s="59">
        <f t="shared" si="6"/>
        <v>43654.555501240327</v>
      </c>
      <c r="Y32" s="59">
        <f t="shared" si="7"/>
        <v>45400.737721289945</v>
      </c>
      <c r="Z32" s="59">
        <f t="shared" si="8"/>
        <v>47216.767230141544</v>
      </c>
      <c r="AA32" s="59">
        <f t="shared" si="9"/>
        <v>49105.437919347205</v>
      </c>
      <c r="AB32" s="59">
        <f t="shared" si="10"/>
        <v>51069.655436121095</v>
      </c>
    </row>
    <row r="33" spans="1:28" x14ac:dyDescent="0.25">
      <c r="B33" s="48">
        <v>14.5</v>
      </c>
      <c r="C33" s="378"/>
      <c r="D33" s="381"/>
      <c r="E33" s="136"/>
      <c r="F33" s="136"/>
      <c r="G33" s="51">
        <v>23632.35</v>
      </c>
      <c r="H33" s="52">
        <v>23750.511749999994</v>
      </c>
      <c r="I33" s="52">
        <v>23845.513796999996</v>
      </c>
      <c r="J33" s="52">
        <v>23995.513796999996</v>
      </c>
      <c r="K33" s="52">
        <v>24295.457719462494</v>
      </c>
      <c r="L33" s="57">
        <v>24477.823624319695</v>
      </c>
      <c r="M33" s="57">
        <v>24722.601860562892</v>
      </c>
      <c r="N33" s="58">
        <v>25217</v>
      </c>
      <c r="O33" s="58">
        <v>25494</v>
      </c>
      <c r="P33" s="58">
        <v>30763</v>
      </c>
      <c r="Q33" s="60">
        <v>32963</v>
      </c>
      <c r="R33" s="60">
        <f t="shared" si="0"/>
        <v>34611.15</v>
      </c>
      <c r="S33" s="60">
        <f t="shared" si="1"/>
        <v>36341.707500000004</v>
      </c>
      <c r="T33" s="59">
        <f t="shared" si="2"/>
        <v>37795.375800000009</v>
      </c>
      <c r="U33" s="59">
        <f t="shared" si="3"/>
        <v>39307.190832000008</v>
      </c>
      <c r="V33" s="59">
        <f t="shared" si="4"/>
        <v>40879.478465280008</v>
      </c>
      <c r="W33" s="59">
        <f t="shared" si="5"/>
        <v>42514.65760389121</v>
      </c>
      <c r="X33" s="59">
        <f t="shared" si="6"/>
        <v>44215.243908046861</v>
      </c>
      <c r="Y33" s="59">
        <f t="shared" si="7"/>
        <v>45983.85366436874</v>
      </c>
      <c r="Z33" s="59">
        <f t="shared" si="8"/>
        <v>47823.207810943495</v>
      </c>
      <c r="AA33" s="59">
        <f t="shared" si="9"/>
        <v>49736.136123381235</v>
      </c>
      <c r="AB33" s="59">
        <f t="shared" si="10"/>
        <v>51725.581568316484</v>
      </c>
    </row>
    <row r="34" spans="1:28" x14ac:dyDescent="0.25">
      <c r="B34" s="48">
        <v>15</v>
      </c>
      <c r="C34" s="378"/>
      <c r="D34" s="382"/>
      <c r="E34" s="136"/>
      <c r="F34" s="136"/>
      <c r="G34" s="51">
        <v>23982</v>
      </c>
      <c r="H34" s="52">
        <v>24101.91</v>
      </c>
      <c r="I34" s="52">
        <v>24198.317640000001</v>
      </c>
      <c r="J34" s="52">
        <v>24348.317640000001</v>
      </c>
      <c r="K34" s="52">
        <v>24652.671610500001</v>
      </c>
      <c r="L34" s="57">
        <v>24837.718824564003</v>
      </c>
      <c r="M34" s="57">
        <v>25335</v>
      </c>
      <c r="N34" s="58">
        <v>25588</v>
      </c>
      <c r="O34" s="58">
        <v>25870</v>
      </c>
      <c r="P34" s="58">
        <v>31186</v>
      </c>
      <c r="Q34" s="60">
        <v>33386</v>
      </c>
      <c r="R34" s="60">
        <f t="shared" si="0"/>
        <v>35055.300000000003</v>
      </c>
      <c r="S34" s="60">
        <f t="shared" si="1"/>
        <v>36808.065000000002</v>
      </c>
      <c r="T34" s="59">
        <f t="shared" si="2"/>
        <v>38280.387600000002</v>
      </c>
      <c r="U34" s="59">
        <f t="shared" si="3"/>
        <v>39811.603104000002</v>
      </c>
      <c r="V34" s="59">
        <f t="shared" si="4"/>
        <v>41404.067228160005</v>
      </c>
      <c r="W34" s="59">
        <f t="shared" si="5"/>
        <v>43060.229917286408</v>
      </c>
      <c r="X34" s="59">
        <f t="shared" si="6"/>
        <v>44782.639113977864</v>
      </c>
      <c r="Y34" s="59">
        <f t="shared" si="7"/>
        <v>46573.94467853698</v>
      </c>
      <c r="Z34" s="59">
        <f t="shared" si="8"/>
        <v>48436.90246567846</v>
      </c>
      <c r="AA34" s="59">
        <f t="shared" si="9"/>
        <v>50374.378564305604</v>
      </c>
      <c r="AB34" s="59">
        <f t="shared" si="10"/>
        <v>52389.353706877831</v>
      </c>
    </row>
    <row r="35" spans="1:28" x14ac:dyDescent="0.25">
      <c r="B35" s="48">
        <v>15.5</v>
      </c>
      <c r="C35" s="378"/>
      <c r="D35" s="383"/>
      <c r="E35" s="136"/>
      <c r="F35" s="136"/>
      <c r="G35" s="51">
        <v>24337.95</v>
      </c>
      <c r="H35" s="52">
        <v>24459.639749999998</v>
      </c>
      <c r="I35" s="52">
        <v>24557.478308999998</v>
      </c>
      <c r="J35" s="52">
        <v>24707.478308999998</v>
      </c>
      <c r="K35" s="52">
        <v>25016.321787862496</v>
      </c>
      <c r="L35" s="57">
        <v>25204.098623010897</v>
      </c>
      <c r="M35" s="57">
        <v>25456.139609241007</v>
      </c>
      <c r="N35" s="58">
        <v>25965</v>
      </c>
      <c r="O35" s="58">
        <v>26250</v>
      </c>
      <c r="P35" s="58">
        <v>31612</v>
      </c>
      <c r="Q35" s="60">
        <v>33812</v>
      </c>
      <c r="R35" s="60">
        <f t="shared" si="0"/>
        <v>35502.6</v>
      </c>
      <c r="S35" s="60">
        <f t="shared" si="1"/>
        <v>37277.730000000003</v>
      </c>
      <c r="T35" s="59">
        <f t="shared" si="2"/>
        <v>38768.839200000002</v>
      </c>
      <c r="U35" s="59">
        <f t="shared" si="3"/>
        <v>40319.592768000002</v>
      </c>
      <c r="V35" s="59">
        <f t="shared" si="4"/>
        <v>41932.376478720005</v>
      </c>
      <c r="W35" s="59">
        <f t="shared" si="5"/>
        <v>43609.67153786881</v>
      </c>
      <c r="X35" s="59">
        <f t="shared" si="6"/>
        <v>45354.058399383561</v>
      </c>
      <c r="Y35" s="59">
        <f t="shared" si="7"/>
        <v>47168.220735358904</v>
      </c>
      <c r="Z35" s="59">
        <f t="shared" si="8"/>
        <v>49054.949564773262</v>
      </c>
      <c r="AA35" s="59">
        <f t="shared" si="9"/>
        <v>51017.147547364191</v>
      </c>
      <c r="AB35" s="59">
        <f t="shared" si="10"/>
        <v>53057.83344925876</v>
      </c>
    </row>
    <row r="36" spans="1:28" x14ac:dyDescent="0.25">
      <c r="B36" s="48">
        <v>16</v>
      </c>
      <c r="C36" s="378"/>
      <c r="D36" s="384"/>
      <c r="E36" s="136"/>
      <c r="F36" s="136"/>
      <c r="G36" s="51">
        <v>24698.1</v>
      </c>
      <c r="H36" s="52">
        <v>24821.590499999995</v>
      </c>
      <c r="I36" s="52">
        <v>24920.876861999994</v>
      </c>
      <c r="J36" s="52">
        <v>25070.876861999994</v>
      </c>
      <c r="K36" s="52">
        <v>25384.262822774992</v>
      </c>
      <c r="L36" s="57">
        <v>25574.801486926193</v>
      </c>
      <c r="M36" s="57">
        <v>25830.549501795456</v>
      </c>
      <c r="N36" s="58">
        <v>26347</v>
      </c>
      <c r="O36" s="58">
        <v>26637</v>
      </c>
      <c r="P36" s="58">
        <v>32046</v>
      </c>
      <c r="Q36" s="60">
        <v>34246</v>
      </c>
      <c r="R36" s="60">
        <f t="shared" si="0"/>
        <v>35958.300000000003</v>
      </c>
      <c r="S36" s="60">
        <f t="shared" si="1"/>
        <v>37756.215000000004</v>
      </c>
      <c r="T36" s="59">
        <f t="shared" si="2"/>
        <v>39266.463600000003</v>
      </c>
      <c r="U36" s="59">
        <f t="shared" si="3"/>
        <v>40837.122144000001</v>
      </c>
      <c r="V36" s="59">
        <f t="shared" si="4"/>
        <v>42470.607029760002</v>
      </c>
      <c r="W36" s="59">
        <f t="shared" si="5"/>
        <v>44169.4313109504</v>
      </c>
      <c r="X36" s="59">
        <f t="shared" si="6"/>
        <v>45936.20856338842</v>
      </c>
      <c r="Y36" s="59">
        <f t="shared" si="7"/>
        <v>47773.656905923955</v>
      </c>
      <c r="Z36" s="59">
        <f t="shared" si="8"/>
        <v>49684.603182160914</v>
      </c>
      <c r="AA36" s="59">
        <f t="shared" si="9"/>
        <v>51671.987309447351</v>
      </c>
      <c r="AB36" s="59">
        <f t="shared" si="10"/>
        <v>53738.86680182525</v>
      </c>
    </row>
    <row r="37" spans="1:28" x14ac:dyDescent="0.25">
      <c r="B37" s="48">
        <v>16.5</v>
      </c>
      <c r="C37" s="378"/>
      <c r="D37" s="384"/>
      <c r="E37" s="136"/>
      <c r="F37" s="136"/>
      <c r="G37" s="51">
        <v>25063.5</v>
      </c>
      <c r="H37" s="52">
        <v>25188.817499999997</v>
      </c>
      <c r="I37" s="52">
        <v>25289.572769999999</v>
      </c>
      <c r="J37" s="52">
        <v>25439.572769999999</v>
      </c>
      <c r="K37" s="52">
        <v>25757.567429624996</v>
      </c>
      <c r="L37" s="57">
        <v>25950.908182677002</v>
      </c>
      <c r="M37" s="57">
        <v>26210.417264503772</v>
      </c>
      <c r="N37" s="58">
        <v>26735</v>
      </c>
      <c r="O37" s="58">
        <v>27029</v>
      </c>
      <c r="P37" s="58">
        <v>32487</v>
      </c>
      <c r="Q37" s="60">
        <v>34687</v>
      </c>
      <c r="R37" s="60">
        <f t="shared" si="0"/>
        <v>36421.35</v>
      </c>
      <c r="S37" s="60">
        <f t="shared" si="1"/>
        <v>38242.417500000003</v>
      </c>
      <c r="T37" s="59">
        <f t="shared" si="2"/>
        <v>39772.114200000004</v>
      </c>
      <c r="U37" s="59">
        <f t="shared" si="3"/>
        <v>41362.998768000005</v>
      </c>
      <c r="V37" s="59">
        <f t="shared" si="4"/>
        <v>43017.518718720006</v>
      </c>
      <c r="W37" s="59">
        <f t="shared" si="5"/>
        <v>44738.219467468807</v>
      </c>
      <c r="X37" s="59">
        <f t="shared" si="6"/>
        <v>46527.748246167561</v>
      </c>
      <c r="Y37" s="59">
        <f t="shared" si="7"/>
        <v>48388.858176014262</v>
      </c>
      <c r="Z37" s="59">
        <f t="shared" si="8"/>
        <v>50324.412503054831</v>
      </c>
      <c r="AA37" s="59">
        <f t="shared" si="9"/>
        <v>52337.389003177028</v>
      </c>
      <c r="AB37" s="59">
        <f t="shared" si="10"/>
        <v>54430.884563304113</v>
      </c>
    </row>
    <row r="38" spans="1:28" x14ac:dyDescent="0.25">
      <c r="B38" s="48">
        <v>17</v>
      </c>
      <c r="C38" s="378"/>
      <c r="D38" s="384"/>
      <c r="E38" s="136"/>
      <c r="F38" s="136"/>
      <c r="G38" s="51">
        <v>25435.200000000001</v>
      </c>
      <c r="H38" s="52">
        <v>25562.375999999997</v>
      </c>
      <c r="I38" s="52">
        <v>25664.625503999996</v>
      </c>
      <c r="J38" s="52">
        <v>25814.625503999996</v>
      </c>
      <c r="K38" s="52">
        <v>26137.308322799996</v>
      </c>
      <c r="L38" s="57">
        <v>26333.499476630397</v>
      </c>
      <c r="M38" s="57">
        <v>26596.834471396702</v>
      </c>
      <c r="N38" s="58">
        <v>27129</v>
      </c>
      <c r="O38" s="58">
        <v>27427</v>
      </c>
      <c r="P38" s="58">
        <v>32950</v>
      </c>
      <c r="Q38" s="60">
        <v>35150</v>
      </c>
      <c r="R38" s="60">
        <f t="shared" si="0"/>
        <v>36907.5</v>
      </c>
      <c r="S38" s="60">
        <f t="shared" si="1"/>
        <v>38752.875</v>
      </c>
      <c r="T38" s="59">
        <f t="shared" si="2"/>
        <v>40302.99</v>
      </c>
      <c r="U38" s="59">
        <f t="shared" si="3"/>
        <v>41915.109599999996</v>
      </c>
      <c r="V38" s="59">
        <f t="shared" si="4"/>
        <v>43591.713983999995</v>
      </c>
      <c r="W38" s="59">
        <f t="shared" si="5"/>
        <v>45335.382543359992</v>
      </c>
      <c r="X38" s="59">
        <f t="shared" si="6"/>
        <v>47148.797845094392</v>
      </c>
      <c r="Y38" s="59">
        <f t="shared" si="7"/>
        <v>49034.749758898171</v>
      </c>
      <c r="Z38" s="59">
        <f t="shared" si="8"/>
        <v>50996.1397492541</v>
      </c>
      <c r="AA38" s="59">
        <f t="shared" si="9"/>
        <v>53035.985339224266</v>
      </c>
      <c r="AB38" s="59">
        <f t="shared" si="10"/>
        <v>55157.424752793238</v>
      </c>
    </row>
    <row r="39" spans="1:28" x14ac:dyDescent="0.25">
      <c r="A39" s="34">
        <v>4</v>
      </c>
      <c r="B39" s="48">
        <v>17.5</v>
      </c>
      <c r="C39" s="379"/>
      <c r="D39" s="385"/>
      <c r="E39" s="136"/>
      <c r="F39" s="136"/>
      <c r="G39" s="51">
        <v>25812.15</v>
      </c>
      <c r="H39" s="52">
        <v>25941.210749999998</v>
      </c>
      <c r="I39" s="52">
        <v>26044.975592999999</v>
      </c>
      <c r="J39" s="52">
        <v>26194.975592999999</v>
      </c>
      <c r="K39" s="52">
        <v>26522.412787912497</v>
      </c>
      <c r="L39" s="57">
        <v>26721.494602419298</v>
      </c>
      <c r="M39" s="57">
        <v>26988.70954844349</v>
      </c>
      <c r="N39" s="58">
        <v>27528</v>
      </c>
      <c r="O39" s="58">
        <v>27831</v>
      </c>
      <c r="P39" s="58">
        <v>33104</v>
      </c>
      <c r="Q39" s="60">
        <v>35304</v>
      </c>
      <c r="R39" s="60">
        <f t="shared" si="0"/>
        <v>37069.200000000004</v>
      </c>
      <c r="S39" s="60">
        <f t="shared" si="1"/>
        <v>38922.660000000003</v>
      </c>
      <c r="T39" s="59">
        <f t="shared" si="2"/>
        <v>40479.566400000003</v>
      </c>
      <c r="U39" s="59">
        <f t="shared" si="3"/>
        <v>42098.749056000008</v>
      </c>
      <c r="V39" s="59">
        <f t="shared" si="4"/>
        <v>43782.699018240011</v>
      </c>
      <c r="W39" s="59">
        <f t="shared" si="5"/>
        <v>45534.006978969614</v>
      </c>
      <c r="X39" s="59">
        <f t="shared" si="6"/>
        <v>47355.367258128397</v>
      </c>
      <c r="Y39" s="59">
        <f t="shared" si="7"/>
        <v>49249.581948453531</v>
      </c>
      <c r="Z39" s="59">
        <f t="shared" si="8"/>
        <v>51219.565226391671</v>
      </c>
      <c r="AA39" s="59">
        <f t="shared" si="9"/>
        <v>53268.347835447341</v>
      </c>
      <c r="AB39" s="59">
        <f t="shared" si="10"/>
        <v>55399.081748865239</v>
      </c>
    </row>
    <row r="40" spans="1:28" x14ac:dyDescent="0.25">
      <c r="B40" s="101">
        <v>18</v>
      </c>
      <c r="C40" s="406" t="s">
        <v>77</v>
      </c>
      <c r="D40" s="394" t="s">
        <v>78</v>
      </c>
      <c r="E40" s="136"/>
      <c r="F40" s="136"/>
      <c r="G40" s="51">
        <v>26194.35</v>
      </c>
      <c r="H40" s="52">
        <v>26325.321749999996</v>
      </c>
      <c r="I40" s="52">
        <v>26430.623036999994</v>
      </c>
      <c r="J40" s="52">
        <v>26580.623036999994</v>
      </c>
      <c r="K40" s="52">
        <v>26912.880824962493</v>
      </c>
      <c r="L40" s="57">
        <v>27114.893560043693</v>
      </c>
      <c r="M40" s="57">
        <v>27386.042495644131</v>
      </c>
      <c r="N40" s="58">
        <v>27934</v>
      </c>
      <c r="O40" s="58">
        <v>28241</v>
      </c>
      <c r="P40" s="58">
        <v>33558</v>
      </c>
      <c r="Q40" s="60">
        <v>35758</v>
      </c>
      <c r="R40" s="60">
        <f t="shared" si="0"/>
        <v>37545.9</v>
      </c>
      <c r="S40" s="60">
        <f t="shared" si="1"/>
        <v>39423.195</v>
      </c>
      <c r="T40" s="59">
        <f t="shared" si="2"/>
        <v>41000.122800000005</v>
      </c>
      <c r="U40" s="59">
        <f t="shared" si="3"/>
        <v>42640.127712000009</v>
      </c>
      <c r="V40" s="59">
        <f t="shared" si="4"/>
        <v>44345.732820480007</v>
      </c>
      <c r="W40" s="59">
        <f t="shared" si="5"/>
        <v>46119.562133299209</v>
      </c>
      <c r="X40" s="59">
        <f t="shared" si="6"/>
        <v>47964.344618631178</v>
      </c>
      <c r="Y40" s="59">
        <f t="shared" si="7"/>
        <v>49882.918403376425</v>
      </c>
      <c r="Z40" s="59">
        <f t="shared" si="8"/>
        <v>51878.235139511482</v>
      </c>
      <c r="AA40" s="59">
        <f t="shared" si="9"/>
        <v>53953.364545091943</v>
      </c>
      <c r="AB40" s="59">
        <f t="shared" si="10"/>
        <v>56111.499126895622</v>
      </c>
    </row>
    <row r="41" spans="1:28" x14ac:dyDescent="0.25">
      <c r="B41" s="48">
        <v>18.5</v>
      </c>
      <c r="C41" s="400"/>
      <c r="D41" s="402"/>
      <c r="E41" s="136"/>
      <c r="F41" s="136"/>
      <c r="G41" s="51">
        <v>26581.8</v>
      </c>
      <c r="H41" s="52">
        <v>26714.708999999995</v>
      </c>
      <c r="I41" s="52">
        <v>26821.567835999995</v>
      </c>
      <c r="J41" s="52">
        <v>26971.567835999995</v>
      </c>
      <c r="K41" s="52">
        <v>27308.712433949993</v>
      </c>
      <c r="L41" s="57">
        <v>27513.696349503596</v>
      </c>
      <c r="M41" s="57">
        <v>27788.833312998631</v>
      </c>
      <c r="N41" s="58">
        <v>28345</v>
      </c>
      <c r="O41" s="58">
        <v>28657</v>
      </c>
      <c r="P41" s="58">
        <v>34018</v>
      </c>
      <c r="Q41" s="60">
        <v>36218</v>
      </c>
      <c r="R41" s="60">
        <f t="shared" si="0"/>
        <v>38028.9</v>
      </c>
      <c r="S41" s="60">
        <f t="shared" si="1"/>
        <v>39930.345000000001</v>
      </c>
      <c r="T41" s="59">
        <f t="shared" si="2"/>
        <v>41527.558800000006</v>
      </c>
      <c r="U41" s="59">
        <f t="shared" si="3"/>
        <v>43188.661152000008</v>
      </c>
      <c r="V41" s="59">
        <f t="shared" si="4"/>
        <v>44916.207598080007</v>
      </c>
      <c r="W41" s="59">
        <f t="shared" si="5"/>
        <v>46712.855902003212</v>
      </c>
      <c r="X41" s="59">
        <f t="shared" si="6"/>
        <v>48581.370138083345</v>
      </c>
      <c r="Y41" s="59">
        <f t="shared" si="7"/>
        <v>50524.624943606679</v>
      </c>
      <c r="Z41" s="59">
        <f t="shared" si="8"/>
        <v>52545.609941350951</v>
      </c>
      <c r="AA41" s="59">
        <f t="shared" si="9"/>
        <v>54647.434339004991</v>
      </c>
      <c r="AB41" s="59">
        <f t="shared" si="10"/>
        <v>56833.331712565196</v>
      </c>
    </row>
    <row r="42" spans="1:28" x14ac:dyDescent="0.25">
      <c r="B42" s="48">
        <v>19</v>
      </c>
      <c r="C42" s="400"/>
      <c r="D42" s="402"/>
      <c r="E42" s="136"/>
      <c r="F42" s="136"/>
      <c r="G42" s="51">
        <v>26975.55</v>
      </c>
      <c r="H42" s="52">
        <v>27110.427749999995</v>
      </c>
      <c r="I42" s="52">
        <v>27218.869460999995</v>
      </c>
      <c r="J42" s="52">
        <v>27368.869460999995</v>
      </c>
      <c r="K42" s="52">
        <v>27710.980329262493</v>
      </c>
      <c r="L42" s="57">
        <v>27918.983737166094</v>
      </c>
      <c r="M42" s="57">
        <v>28478</v>
      </c>
      <c r="N42" s="58">
        <v>28762</v>
      </c>
      <c r="O42" s="58">
        <v>29079</v>
      </c>
      <c r="P42" s="58">
        <v>34486</v>
      </c>
      <c r="Q42" s="60">
        <v>36686</v>
      </c>
      <c r="R42" s="60">
        <f t="shared" si="0"/>
        <v>38520.300000000003</v>
      </c>
      <c r="S42" s="60">
        <f t="shared" si="1"/>
        <v>40446.315000000002</v>
      </c>
      <c r="T42" s="59">
        <f t="shared" si="2"/>
        <v>42064.167600000001</v>
      </c>
      <c r="U42" s="59">
        <f t="shared" si="3"/>
        <v>43746.734304000005</v>
      </c>
      <c r="V42" s="59">
        <f t="shared" si="4"/>
        <v>45496.603676160004</v>
      </c>
      <c r="W42" s="59">
        <f t="shared" si="5"/>
        <v>47316.467823206403</v>
      </c>
      <c r="X42" s="59">
        <f t="shared" si="6"/>
        <v>49209.12653613466</v>
      </c>
      <c r="Y42" s="59">
        <f t="shared" si="7"/>
        <v>51177.491597580047</v>
      </c>
      <c r="Z42" s="59">
        <f t="shared" si="8"/>
        <v>53224.591261483249</v>
      </c>
      <c r="AA42" s="59">
        <f t="shared" si="9"/>
        <v>55353.574911942582</v>
      </c>
      <c r="AB42" s="59">
        <f t="shared" si="10"/>
        <v>57567.717908420287</v>
      </c>
    </row>
    <row r="43" spans="1:28" x14ac:dyDescent="0.25">
      <c r="B43" s="48">
        <v>19.5</v>
      </c>
      <c r="C43" s="400"/>
      <c r="D43" s="402"/>
      <c r="E43" s="136"/>
      <c r="F43" s="136"/>
      <c r="G43" s="51">
        <v>27375.599999999999</v>
      </c>
      <c r="H43" s="52">
        <v>27512.477999999996</v>
      </c>
      <c r="I43" s="52">
        <v>27622.527911999994</v>
      </c>
      <c r="J43" s="52">
        <v>27772.527911999994</v>
      </c>
      <c r="K43" s="52">
        <v>28119.684510899991</v>
      </c>
      <c r="L43" s="57">
        <v>28330.755723031194</v>
      </c>
      <c r="M43" s="57">
        <v>28614.063280261507</v>
      </c>
      <c r="N43" s="58">
        <v>29186</v>
      </c>
      <c r="O43" s="58">
        <v>29507</v>
      </c>
      <c r="P43" s="58">
        <v>34959</v>
      </c>
      <c r="Q43" s="60">
        <v>37159</v>
      </c>
      <c r="R43" s="60">
        <f t="shared" si="0"/>
        <v>39016.950000000004</v>
      </c>
      <c r="S43" s="60">
        <f t="shared" si="1"/>
        <v>40967.797500000008</v>
      </c>
      <c r="T43" s="59">
        <f t="shared" si="2"/>
        <v>42606.50940000001</v>
      </c>
      <c r="U43" s="59">
        <f t="shared" si="3"/>
        <v>44310.769776000008</v>
      </c>
      <c r="V43" s="59">
        <f t="shared" si="4"/>
        <v>46083.20056704001</v>
      </c>
      <c r="W43" s="59">
        <f t="shared" si="5"/>
        <v>47926.528589721609</v>
      </c>
      <c r="X43" s="59">
        <f t="shared" si="6"/>
        <v>49843.589733310473</v>
      </c>
      <c r="Y43" s="59">
        <f t="shared" si="7"/>
        <v>51837.333322642895</v>
      </c>
      <c r="Z43" s="59">
        <f t="shared" si="8"/>
        <v>53910.826655548612</v>
      </c>
      <c r="AA43" s="59">
        <f t="shared" si="9"/>
        <v>56067.259721770555</v>
      </c>
      <c r="AB43" s="59">
        <f t="shared" si="10"/>
        <v>58309.950110641381</v>
      </c>
    </row>
    <row r="44" spans="1:28" x14ac:dyDescent="0.25">
      <c r="B44" s="48">
        <v>20</v>
      </c>
      <c r="C44" s="401"/>
      <c r="D44" s="402"/>
      <c r="E44" s="136"/>
      <c r="F44" s="136"/>
      <c r="G44" s="51">
        <v>27780.9</v>
      </c>
      <c r="H44" s="52">
        <v>27919.804499999998</v>
      </c>
      <c r="I44" s="52">
        <v>28031.483717999999</v>
      </c>
      <c r="J44" s="52">
        <v>28181.483717999999</v>
      </c>
      <c r="K44" s="52">
        <v>28533.752264474999</v>
      </c>
      <c r="L44" s="57">
        <v>28747.931540731803</v>
      </c>
      <c r="M44" s="57">
        <v>29035.410856139122</v>
      </c>
      <c r="N44" s="58">
        <v>29616</v>
      </c>
      <c r="O44" s="58">
        <v>29942</v>
      </c>
      <c r="P44" s="58">
        <v>35441</v>
      </c>
      <c r="Q44" s="333">
        <v>37641</v>
      </c>
      <c r="R44" s="60">
        <f t="shared" si="0"/>
        <v>39523.050000000003</v>
      </c>
      <c r="S44" s="60">
        <f t="shared" si="1"/>
        <v>41499.202500000007</v>
      </c>
      <c r="T44" s="59">
        <f t="shared" si="2"/>
        <v>43159.170600000005</v>
      </c>
      <c r="U44" s="59">
        <f t="shared" si="3"/>
        <v>44885.537424000009</v>
      </c>
      <c r="V44" s="59">
        <f t="shared" si="4"/>
        <v>46680.958920960009</v>
      </c>
      <c r="W44" s="59">
        <f t="shared" si="5"/>
        <v>48548.197277798412</v>
      </c>
      <c r="X44" s="59">
        <f t="shared" si="6"/>
        <v>50490.125168910352</v>
      </c>
      <c r="Y44" s="59">
        <f t="shared" si="7"/>
        <v>52509.730175666766</v>
      </c>
      <c r="Z44" s="59">
        <f t="shared" si="8"/>
        <v>54610.11938269344</v>
      </c>
      <c r="AA44" s="59">
        <f t="shared" si="9"/>
        <v>56794.524158001179</v>
      </c>
      <c r="AB44" s="59">
        <f t="shared" si="10"/>
        <v>59066.305124321225</v>
      </c>
    </row>
    <row r="45" spans="1:28" x14ac:dyDescent="0.25">
      <c r="B45" s="48">
        <v>20.5</v>
      </c>
      <c r="C45" s="391"/>
      <c r="D45" s="402"/>
      <c r="E45" s="136"/>
      <c r="F45" s="136"/>
      <c r="G45" s="51">
        <v>28192.5</v>
      </c>
      <c r="H45" s="52">
        <v>28333.462499999998</v>
      </c>
      <c r="I45" s="52">
        <v>28446.796349999997</v>
      </c>
      <c r="J45" s="52">
        <v>28596.796349999997</v>
      </c>
      <c r="K45" s="52">
        <v>28954.256304374994</v>
      </c>
      <c r="L45" s="57">
        <v>29171.591956634995</v>
      </c>
      <c r="M45" s="57">
        <v>29463.307876201347</v>
      </c>
      <c r="N45" s="58">
        <v>30052</v>
      </c>
      <c r="O45" s="58">
        <v>30383</v>
      </c>
      <c r="P45" s="58">
        <v>35927</v>
      </c>
      <c r="Q45" s="60">
        <v>38127</v>
      </c>
      <c r="R45" s="60">
        <f t="shared" si="0"/>
        <v>40033.35</v>
      </c>
      <c r="S45" s="60">
        <f t="shared" si="1"/>
        <v>42035.017500000002</v>
      </c>
      <c r="T45" s="59">
        <f t="shared" si="2"/>
        <v>43716.4182</v>
      </c>
      <c r="U45" s="59">
        <f t="shared" si="3"/>
        <v>45465.074928000002</v>
      </c>
      <c r="V45" s="59">
        <f t="shared" si="4"/>
        <v>47283.677925120006</v>
      </c>
      <c r="W45" s="59">
        <f t="shared" si="5"/>
        <v>49175.025042124806</v>
      </c>
      <c r="X45" s="59">
        <f t="shared" si="6"/>
        <v>51142.026043809798</v>
      </c>
      <c r="Y45" s="59">
        <f t="shared" si="7"/>
        <v>53187.707085562193</v>
      </c>
      <c r="Z45" s="59">
        <f t="shared" si="8"/>
        <v>55315.215368984682</v>
      </c>
      <c r="AA45" s="59">
        <f t="shared" si="9"/>
        <v>57527.823983744071</v>
      </c>
      <c r="AB45" s="59">
        <f t="shared" si="10"/>
        <v>59828.936943093839</v>
      </c>
    </row>
    <row r="46" spans="1:28" x14ac:dyDescent="0.25">
      <c r="B46" s="48">
        <v>21</v>
      </c>
      <c r="C46" s="404"/>
      <c r="D46" s="402"/>
      <c r="E46" s="136"/>
      <c r="F46" s="136"/>
      <c r="G46" s="51">
        <v>28610.400000000001</v>
      </c>
      <c r="H46" s="52">
        <v>28753.451999999997</v>
      </c>
      <c r="I46" s="52">
        <v>28868.465807999997</v>
      </c>
      <c r="J46" s="52">
        <v>29018.465807999997</v>
      </c>
      <c r="K46" s="52">
        <v>29381.196630599996</v>
      </c>
      <c r="L46" s="57">
        <v>29601.7369707408</v>
      </c>
      <c r="M46" s="57">
        <v>30193</v>
      </c>
      <c r="N46" s="58">
        <v>30495</v>
      </c>
      <c r="O46" s="58">
        <v>30831</v>
      </c>
      <c r="P46" s="58">
        <v>36421</v>
      </c>
      <c r="Q46" s="60">
        <v>38621</v>
      </c>
      <c r="R46" s="60">
        <f t="shared" si="0"/>
        <v>40552.050000000003</v>
      </c>
      <c r="S46" s="60">
        <f t="shared" si="1"/>
        <v>42579.652500000004</v>
      </c>
      <c r="T46" s="59">
        <f t="shared" si="2"/>
        <v>44282.838600000003</v>
      </c>
      <c r="U46" s="59">
        <f t="shared" si="3"/>
        <v>46054.152144000007</v>
      </c>
      <c r="V46" s="59">
        <f t="shared" si="4"/>
        <v>47896.318229760007</v>
      </c>
      <c r="W46" s="59">
        <f t="shared" si="5"/>
        <v>49812.17095895041</v>
      </c>
      <c r="X46" s="59">
        <f t="shared" si="6"/>
        <v>51804.657797308428</v>
      </c>
      <c r="Y46" s="59">
        <f t="shared" si="7"/>
        <v>53876.844109200763</v>
      </c>
      <c r="Z46" s="59">
        <f t="shared" si="8"/>
        <v>56031.917873568796</v>
      </c>
      <c r="AA46" s="59">
        <f t="shared" si="9"/>
        <v>58273.194588511549</v>
      </c>
      <c r="AB46" s="59">
        <f t="shared" si="10"/>
        <v>60604.122372052014</v>
      </c>
    </row>
    <row r="47" spans="1:28" x14ac:dyDescent="0.25">
      <c r="B47" s="48">
        <v>21.5</v>
      </c>
      <c r="C47" s="404"/>
      <c r="D47" s="402"/>
      <c r="E47" s="136"/>
      <c r="F47" s="136"/>
      <c r="G47" s="51">
        <v>29033.55</v>
      </c>
      <c r="H47" s="52">
        <v>29178.717749999996</v>
      </c>
      <c r="I47" s="52">
        <v>29295.432620999996</v>
      </c>
      <c r="J47" s="52">
        <v>29445.432620999996</v>
      </c>
      <c r="K47" s="52">
        <v>29813.500528762495</v>
      </c>
      <c r="L47" s="57">
        <v>30037.285816682099</v>
      </c>
      <c r="M47" s="57">
        <v>30337.658674848921</v>
      </c>
      <c r="N47" s="58">
        <v>30945</v>
      </c>
      <c r="O47" s="58">
        <v>31285</v>
      </c>
      <c r="P47" s="58">
        <v>36939</v>
      </c>
      <c r="Q47" s="60">
        <v>39139</v>
      </c>
      <c r="R47" s="60">
        <f t="shared" si="0"/>
        <v>41095.950000000004</v>
      </c>
      <c r="S47" s="60">
        <f t="shared" si="1"/>
        <v>43150.747500000005</v>
      </c>
      <c r="T47" s="59">
        <f t="shared" si="2"/>
        <v>44876.777400000006</v>
      </c>
      <c r="U47" s="59">
        <f t="shared" si="3"/>
        <v>46671.848496000006</v>
      </c>
      <c r="V47" s="59">
        <f t="shared" si="4"/>
        <v>48538.722435840005</v>
      </c>
      <c r="W47" s="59">
        <f t="shared" si="5"/>
        <v>50480.271333273609</v>
      </c>
      <c r="X47" s="59">
        <f t="shared" si="6"/>
        <v>52499.482186604553</v>
      </c>
      <c r="Y47" s="59">
        <f t="shared" si="7"/>
        <v>54599.461474068739</v>
      </c>
      <c r="Z47" s="59">
        <f t="shared" si="8"/>
        <v>56783.439933031492</v>
      </c>
      <c r="AA47" s="59">
        <f t="shared" si="9"/>
        <v>59054.777530352752</v>
      </c>
      <c r="AB47" s="59">
        <f t="shared" si="10"/>
        <v>61416.968631566866</v>
      </c>
    </row>
    <row r="48" spans="1:28" x14ac:dyDescent="0.25">
      <c r="B48" s="48">
        <v>22</v>
      </c>
      <c r="C48" s="404"/>
      <c r="D48" s="402"/>
      <c r="E48" s="136"/>
      <c r="F48" s="136"/>
      <c r="G48" s="51">
        <v>29464.05</v>
      </c>
      <c r="H48" s="52">
        <v>29611.370249999996</v>
      </c>
      <c r="I48" s="52">
        <v>29729.815730999995</v>
      </c>
      <c r="J48" s="52">
        <v>29879.815730999995</v>
      </c>
      <c r="K48" s="52">
        <v>30253.313427637495</v>
      </c>
      <c r="L48" s="57">
        <v>30480.400027193096</v>
      </c>
      <c r="M48" s="57">
        <v>30785.204027465028</v>
      </c>
      <c r="N48" s="58">
        <v>31401</v>
      </c>
      <c r="O48" s="58">
        <v>31746</v>
      </c>
      <c r="P48" s="58">
        <v>37464</v>
      </c>
      <c r="Q48" s="60">
        <v>39664</v>
      </c>
      <c r="R48" s="60">
        <f t="shared" si="0"/>
        <v>41647.200000000004</v>
      </c>
      <c r="S48" s="60">
        <f t="shared" si="1"/>
        <v>43729.560000000005</v>
      </c>
      <c r="T48" s="59">
        <f t="shared" si="2"/>
        <v>45478.74240000001</v>
      </c>
      <c r="U48" s="59">
        <f t="shared" si="3"/>
        <v>47297.89209600001</v>
      </c>
      <c r="V48" s="59">
        <f t="shared" si="4"/>
        <v>49189.807779840012</v>
      </c>
      <c r="W48" s="59">
        <f t="shared" si="5"/>
        <v>51157.400091033611</v>
      </c>
      <c r="X48" s="59">
        <f t="shared" si="6"/>
        <v>53203.69609467496</v>
      </c>
      <c r="Y48" s="59">
        <f t="shared" si="7"/>
        <v>55331.843938461963</v>
      </c>
      <c r="Z48" s="59">
        <f t="shared" si="8"/>
        <v>57545.117696000445</v>
      </c>
      <c r="AA48" s="59">
        <f t="shared" si="9"/>
        <v>59846.922403840465</v>
      </c>
      <c r="AB48" s="59">
        <f t="shared" si="10"/>
        <v>62240.799299994083</v>
      </c>
    </row>
    <row r="49" spans="1:28" x14ac:dyDescent="0.25">
      <c r="B49" s="48">
        <v>22.5</v>
      </c>
      <c r="C49" s="404"/>
      <c r="D49" s="402"/>
      <c r="E49" s="136"/>
      <c r="F49" s="136"/>
      <c r="G49" s="51">
        <v>29899.8</v>
      </c>
      <c r="H49" s="52">
        <v>30049.298999999995</v>
      </c>
      <c r="I49" s="52">
        <v>30169.496195999996</v>
      </c>
      <c r="J49" s="52">
        <v>30319.496195999996</v>
      </c>
      <c r="K49" s="52">
        <v>30698.489898449996</v>
      </c>
      <c r="L49" s="57">
        <v>30928.918069539599</v>
      </c>
      <c r="M49" s="57">
        <v>31548</v>
      </c>
      <c r="N49" s="58">
        <v>31863</v>
      </c>
      <c r="O49" s="58">
        <v>32214</v>
      </c>
      <c r="P49" s="58">
        <v>37999</v>
      </c>
      <c r="Q49" s="60">
        <v>40199</v>
      </c>
      <c r="R49" s="60">
        <f t="shared" si="0"/>
        <v>42208.950000000004</v>
      </c>
      <c r="S49" s="60">
        <f t="shared" si="1"/>
        <v>44319.397500000006</v>
      </c>
      <c r="T49" s="59">
        <f t="shared" si="2"/>
        <v>46092.173400000007</v>
      </c>
      <c r="U49" s="59">
        <f t="shared" si="3"/>
        <v>47935.860336000012</v>
      </c>
      <c r="V49" s="59">
        <f t="shared" si="4"/>
        <v>49853.294749440014</v>
      </c>
      <c r="W49" s="59">
        <f t="shared" si="5"/>
        <v>51847.426539417618</v>
      </c>
      <c r="X49" s="59">
        <f t="shared" si="6"/>
        <v>53921.323600994321</v>
      </c>
      <c r="Y49" s="59">
        <f t="shared" si="7"/>
        <v>56078.176545034097</v>
      </c>
      <c r="Z49" s="59">
        <f t="shared" si="8"/>
        <v>58321.303606835463</v>
      </c>
      <c r="AA49" s="59">
        <f t="shared" si="9"/>
        <v>60654.155751108883</v>
      </c>
      <c r="AB49" s="59">
        <f t="shared" si="10"/>
        <v>63080.32198115324</v>
      </c>
    </row>
    <row r="50" spans="1:28" x14ac:dyDescent="0.25">
      <c r="A50" s="34">
        <v>5</v>
      </c>
      <c r="B50" s="48">
        <v>23</v>
      </c>
      <c r="C50" s="404"/>
      <c r="D50" s="403"/>
      <c r="E50" s="136"/>
      <c r="F50" s="136"/>
      <c r="G50" s="51">
        <v>30342.9</v>
      </c>
      <c r="H50" s="52">
        <v>30494.6145</v>
      </c>
      <c r="I50" s="52">
        <v>30616.592958000001</v>
      </c>
      <c r="J50" s="52">
        <v>30766.592958000001</v>
      </c>
      <c r="K50" s="52">
        <v>31151.175369975001</v>
      </c>
      <c r="L50" s="57">
        <v>31385.001476455804</v>
      </c>
      <c r="M50" s="57">
        <v>31698.851491220361</v>
      </c>
      <c r="N50" s="58">
        <v>32333</v>
      </c>
      <c r="O50" s="58">
        <v>32689</v>
      </c>
      <c r="P50" s="58">
        <v>38541</v>
      </c>
      <c r="Q50" s="60">
        <v>40741</v>
      </c>
      <c r="R50" s="60">
        <f t="shared" si="0"/>
        <v>42778.05</v>
      </c>
      <c r="S50" s="60">
        <f t="shared" si="1"/>
        <v>44916.952500000007</v>
      </c>
      <c r="T50" s="59">
        <f t="shared" si="2"/>
        <v>46713.630600000011</v>
      </c>
      <c r="U50" s="59">
        <f t="shared" si="3"/>
        <v>48582.175824000013</v>
      </c>
      <c r="V50" s="59">
        <f t="shared" si="4"/>
        <v>50525.462856960017</v>
      </c>
      <c r="W50" s="59">
        <f t="shared" si="5"/>
        <v>52546.48137123842</v>
      </c>
      <c r="X50" s="59">
        <f t="shared" si="6"/>
        <v>54648.340626087956</v>
      </c>
      <c r="Y50" s="59">
        <f t="shared" si="7"/>
        <v>56834.274251131479</v>
      </c>
      <c r="Z50" s="59">
        <f t="shared" si="8"/>
        <v>59107.645221176739</v>
      </c>
      <c r="AA50" s="59">
        <f t="shared" si="9"/>
        <v>61471.951030023811</v>
      </c>
      <c r="AB50" s="59">
        <f t="shared" si="10"/>
        <v>63930.829071224769</v>
      </c>
    </row>
    <row r="51" spans="1:28" x14ac:dyDescent="0.25">
      <c r="B51" s="48">
        <v>23.5</v>
      </c>
      <c r="C51" s="404"/>
      <c r="D51" s="380" t="s">
        <v>79</v>
      </c>
      <c r="E51" s="136"/>
      <c r="F51" s="136"/>
      <c r="G51" s="51">
        <v>30792.3</v>
      </c>
      <c r="H51" s="52">
        <v>30946.261499999997</v>
      </c>
      <c r="I51" s="52">
        <v>31070.046545999998</v>
      </c>
      <c r="J51" s="52">
        <v>31220.046545999998</v>
      </c>
      <c r="K51" s="52">
        <v>31610.297127824997</v>
      </c>
      <c r="L51" s="57">
        <v>31847.569481574596</v>
      </c>
      <c r="M51" s="57">
        <v>32166.04517639034</v>
      </c>
      <c r="N51" s="58">
        <v>32810</v>
      </c>
      <c r="O51" s="58">
        <v>33171</v>
      </c>
      <c r="P51" s="58">
        <v>39094</v>
      </c>
      <c r="Q51" s="60">
        <v>41294</v>
      </c>
      <c r="R51" s="60">
        <f t="shared" si="0"/>
        <v>43358.700000000004</v>
      </c>
      <c r="S51" s="60">
        <f t="shared" si="1"/>
        <v>45526.635000000009</v>
      </c>
      <c r="T51" s="59">
        <f t="shared" si="2"/>
        <v>47347.700400000009</v>
      </c>
      <c r="U51" s="59">
        <f t="shared" si="3"/>
        <v>49241.60841600001</v>
      </c>
      <c r="V51" s="59">
        <f t="shared" si="4"/>
        <v>51211.272752640012</v>
      </c>
      <c r="W51" s="59">
        <f t="shared" si="5"/>
        <v>53259.723662745615</v>
      </c>
      <c r="X51" s="59">
        <f t="shared" si="6"/>
        <v>55390.11260925544</v>
      </c>
      <c r="Y51" s="59">
        <f t="shared" si="7"/>
        <v>57605.717113625658</v>
      </c>
      <c r="Z51" s="59">
        <f t="shared" si="8"/>
        <v>59909.945798170687</v>
      </c>
      <c r="AA51" s="59">
        <f t="shared" si="9"/>
        <v>62306.343630097515</v>
      </c>
      <c r="AB51" s="59">
        <f t="shared" si="10"/>
        <v>64798.597375301419</v>
      </c>
    </row>
    <row r="52" spans="1:28" x14ac:dyDescent="0.25">
      <c r="B52" s="48">
        <v>24</v>
      </c>
      <c r="C52" s="405"/>
      <c r="D52" s="381"/>
      <c r="E52" s="136"/>
      <c r="F52" s="136"/>
      <c r="G52" s="51">
        <v>31249.05</v>
      </c>
      <c r="H52" s="52">
        <v>31405.295249999996</v>
      </c>
      <c r="I52" s="52">
        <v>31530.916430999994</v>
      </c>
      <c r="J52" s="52">
        <v>31680.916430999994</v>
      </c>
      <c r="K52" s="52">
        <v>32076.927886387493</v>
      </c>
      <c r="L52" s="57">
        <v>32317.702851263097</v>
      </c>
      <c r="M52" s="57">
        <v>32640.879879775726</v>
      </c>
      <c r="N52" s="58">
        <v>33293</v>
      </c>
      <c r="O52" s="58">
        <v>33660</v>
      </c>
      <c r="P52" s="58">
        <v>39653</v>
      </c>
      <c r="Q52" s="60">
        <v>41853</v>
      </c>
      <c r="R52" s="60">
        <f t="shared" si="0"/>
        <v>43945.65</v>
      </c>
      <c r="S52" s="60">
        <f t="shared" si="1"/>
        <v>46142.932500000003</v>
      </c>
      <c r="T52" s="59">
        <f t="shared" si="2"/>
        <v>47988.649800000007</v>
      </c>
      <c r="U52" s="59">
        <f t="shared" si="3"/>
        <v>49908.195792000006</v>
      </c>
      <c r="V52" s="59">
        <f t="shared" si="4"/>
        <v>51904.523623680005</v>
      </c>
      <c r="W52" s="59">
        <f t="shared" si="5"/>
        <v>53980.704568627203</v>
      </c>
      <c r="X52" s="59">
        <f t="shared" si="6"/>
        <v>56139.932751372296</v>
      </c>
      <c r="Y52" s="59">
        <f t="shared" si="7"/>
        <v>58385.530061427191</v>
      </c>
      <c r="Z52" s="59">
        <f t="shared" si="8"/>
        <v>60720.951263884279</v>
      </c>
      <c r="AA52" s="59">
        <f t="shared" si="9"/>
        <v>63149.789314439651</v>
      </c>
      <c r="AB52" s="59">
        <f t="shared" si="10"/>
        <v>65675.780887017245</v>
      </c>
    </row>
    <row r="53" spans="1:28" x14ac:dyDescent="0.25">
      <c r="B53" s="101">
        <v>24.5</v>
      </c>
      <c r="C53" s="377" t="s">
        <v>80</v>
      </c>
      <c r="D53" s="407"/>
      <c r="E53" s="136"/>
      <c r="F53" s="136"/>
      <c r="G53" s="51">
        <v>31711.05</v>
      </c>
      <c r="H53" s="52">
        <v>31869.605249999997</v>
      </c>
      <c r="I53" s="52">
        <v>31997.083670999997</v>
      </c>
      <c r="J53" s="52">
        <v>32147.083670999997</v>
      </c>
      <c r="K53" s="52">
        <v>32548.922216887495</v>
      </c>
      <c r="L53" s="57">
        <v>32793.2400527871</v>
      </c>
      <c r="M53" s="57">
        <v>33450</v>
      </c>
      <c r="N53" s="58">
        <v>33784</v>
      </c>
      <c r="O53" s="58">
        <v>34156</v>
      </c>
      <c r="P53" s="58">
        <v>40229</v>
      </c>
      <c r="Q53" s="60">
        <v>42429</v>
      </c>
      <c r="R53" s="60">
        <f t="shared" si="0"/>
        <v>44550.450000000004</v>
      </c>
      <c r="S53" s="60">
        <f t="shared" si="1"/>
        <v>46777.972500000003</v>
      </c>
      <c r="T53" s="59">
        <f t="shared" si="2"/>
        <v>48649.091400000005</v>
      </c>
      <c r="U53" s="59">
        <f t="shared" si="3"/>
        <v>50595.055056000005</v>
      </c>
      <c r="V53" s="59">
        <f t="shared" si="4"/>
        <v>52618.857258240008</v>
      </c>
      <c r="W53" s="59">
        <f t="shared" si="5"/>
        <v>54723.611548569614</v>
      </c>
      <c r="X53" s="59">
        <f t="shared" si="6"/>
        <v>56912.556010512402</v>
      </c>
      <c r="Y53" s="59">
        <f t="shared" si="7"/>
        <v>59189.058250932903</v>
      </c>
      <c r="Z53" s="59">
        <f t="shared" si="8"/>
        <v>61556.620580970222</v>
      </c>
      <c r="AA53" s="59">
        <f t="shared" si="9"/>
        <v>64018.885404209032</v>
      </c>
      <c r="AB53" s="59">
        <f t="shared" si="10"/>
        <v>66579.64082037739</v>
      </c>
    </row>
    <row r="54" spans="1:28" x14ac:dyDescent="0.25">
      <c r="B54" s="48">
        <v>25</v>
      </c>
      <c r="C54" s="378"/>
      <c r="D54" s="407"/>
      <c r="E54" s="136"/>
      <c r="F54" s="136"/>
      <c r="G54" s="51">
        <v>32181.45</v>
      </c>
      <c r="H54" s="52">
        <v>32342.357249999997</v>
      </c>
      <c r="I54" s="52">
        <v>32471.726678999996</v>
      </c>
      <c r="J54" s="52">
        <v>32621.726678999996</v>
      </c>
      <c r="K54" s="52">
        <v>33029.498262487497</v>
      </c>
      <c r="L54" s="57">
        <v>33277.423385247894</v>
      </c>
      <c r="M54" s="57">
        <v>33610.197619100371</v>
      </c>
      <c r="N54" s="58">
        <v>34282</v>
      </c>
      <c r="O54" s="58">
        <v>34659</v>
      </c>
      <c r="P54" s="58">
        <v>40802</v>
      </c>
      <c r="Q54" s="60">
        <v>43002</v>
      </c>
      <c r="R54" s="60">
        <f t="shared" si="0"/>
        <v>45152.1</v>
      </c>
      <c r="S54" s="60">
        <f t="shared" si="1"/>
        <v>47409.705000000002</v>
      </c>
      <c r="T54" s="59">
        <f t="shared" si="2"/>
        <v>49306.093200000003</v>
      </c>
      <c r="U54" s="59">
        <f t="shared" si="3"/>
        <v>51278.336928000004</v>
      </c>
      <c r="V54" s="59">
        <f t="shared" si="4"/>
        <v>53329.47040512001</v>
      </c>
      <c r="W54" s="59">
        <f t="shared" si="5"/>
        <v>55462.649221324813</v>
      </c>
      <c r="X54" s="59">
        <f t="shared" si="6"/>
        <v>57681.155190177808</v>
      </c>
      <c r="Y54" s="59">
        <f t="shared" si="7"/>
        <v>59988.401397784924</v>
      </c>
      <c r="Z54" s="59">
        <f t="shared" si="8"/>
        <v>62387.937453696322</v>
      </c>
      <c r="AA54" s="59">
        <f t="shared" si="9"/>
        <v>64883.454951844178</v>
      </c>
      <c r="AB54" s="59">
        <f t="shared" si="10"/>
        <v>67478.793149917954</v>
      </c>
    </row>
    <row r="55" spans="1:28" x14ac:dyDescent="0.25">
      <c r="B55" s="48">
        <v>25.5</v>
      </c>
      <c r="C55" s="378"/>
      <c r="D55" s="408"/>
      <c r="E55" s="136"/>
      <c r="F55" s="136"/>
      <c r="G55" s="51">
        <v>32658.15</v>
      </c>
      <c r="H55" s="52">
        <v>32821.440750000002</v>
      </c>
      <c r="I55" s="52">
        <v>32952.726513000001</v>
      </c>
      <c r="J55" s="52">
        <v>33102.726513000001</v>
      </c>
      <c r="K55" s="52">
        <v>33516.510594412503</v>
      </c>
      <c r="L55" s="57">
        <v>33768.091315911304</v>
      </c>
      <c r="M55" s="57">
        <v>34105.772229070419</v>
      </c>
      <c r="N55" s="58">
        <v>34788</v>
      </c>
      <c r="O55" s="58">
        <v>35170</v>
      </c>
      <c r="P55" s="58">
        <v>41404</v>
      </c>
      <c r="Q55" s="60">
        <v>43604</v>
      </c>
      <c r="R55" s="60">
        <f t="shared" si="0"/>
        <v>45784.200000000004</v>
      </c>
      <c r="S55" s="60">
        <f t="shared" si="1"/>
        <v>48073.41</v>
      </c>
      <c r="T55" s="59">
        <f t="shared" si="2"/>
        <v>49996.346400000002</v>
      </c>
      <c r="U55" s="59">
        <f t="shared" si="3"/>
        <v>51996.200256000004</v>
      </c>
      <c r="V55" s="59">
        <f t="shared" si="4"/>
        <v>54076.048266240003</v>
      </c>
      <c r="W55" s="59">
        <f t="shared" si="5"/>
        <v>56239.090196889607</v>
      </c>
      <c r="X55" s="59">
        <f t="shared" si="6"/>
        <v>58488.653804765192</v>
      </c>
      <c r="Y55" s="59">
        <f t="shared" si="7"/>
        <v>60828.199956955803</v>
      </c>
      <c r="Z55" s="59">
        <f t="shared" si="8"/>
        <v>63261.327955234039</v>
      </c>
      <c r="AA55" s="59">
        <f t="shared" si="9"/>
        <v>65791.781073443402</v>
      </c>
      <c r="AB55" s="59">
        <f t="shared" si="10"/>
        <v>68423.452316381139</v>
      </c>
    </row>
    <row r="56" spans="1:28" x14ac:dyDescent="0.25">
      <c r="B56" s="48">
        <v>26</v>
      </c>
      <c r="C56" s="378"/>
      <c r="D56" s="383"/>
      <c r="E56" s="136"/>
      <c r="F56" s="136"/>
      <c r="G56" s="51">
        <v>33141.15</v>
      </c>
      <c r="H56" s="52">
        <v>33306.855749999995</v>
      </c>
      <c r="I56" s="52">
        <v>33440.083172999992</v>
      </c>
      <c r="J56" s="52">
        <v>33590.083172999992</v>
      </c>
      <c r="K56" s="52">
        <v>34009.959212662492</v>
      </c>
      <c r="L56" s="57">
        <v>34265.243844777295</v>
      </c>
      <c r="M56" s="57">
        <v>34607.896283225069</v>
      </c>
      <c r="N56" s="58">
        <v>35301</v>
      </c>
      <c r="O56" s="58">
        <v>35689</v>
      </c>
      <c r="P56" s="58">
        <v>42015</v>
      </c>
      <c r="Q56" s="60">
        <v>44215</v>
      </c>
      <c r="R56" s="60">
        <f t="shared" si="0"/>
        <v>46425.75</v>
      </c>
      <c r="S56" s="60">
        <f t="shared" si="1"/>
        <v>48747.037499999999</v>
      </c>
      <c r="T56" s="59">
        <f t="shared" si="2"/>
        <v>50696.919000000002</v>
      </c>
      <c r="U56" s="59">
        <f t="shared" si="3"/>
        <v>52724.795760000001</v>
      </c>
      <c r="V56" s="59">
        <f t="shared" si="4"/>
        <v>54833.787590400003</v>
      </c>
      <c r="W56" s="59">
        <f t="shared" si="5"/>
        <v>57027.139094016005</v>
      </c>
      <c r="X56" s="59">
        <f t="shared" si="6"/>
        <v>59308.224657776649</v>
      </c>
      <c r="Y56" s="59">
        <f t="shared" si="7"/>
        <v>61680.553644087719</v>
      </c>
      <c r="Z56" s="59">
        <f t="shared" si="8"/>
        <v>64147.775789851228</v>
      </c>
      <c r="AA56" s="59">
        <f t="shared" si="9"/>
        <v>66713.686821445284</v>
      </c>
      <c r="AB56" s="59">
        <f t="shared" si="10"/>
        <v>69382.234294303096</v>
      </c>
    </row>
    <row r="57" spans="1:28" x14ac:dyDescent="0.25">
      <c r="B57" s="48">
        <v>26.5</v>
      </c>
      <c r="C57" s="378"/>
      <c r="D57" s="384"/>
      <c r="E57" s="136"/>
      <c r="F57" s="136"/>
      <c r="G57" s="51">
        <v>33632.550000000003</v>
      </c>
      <c r="H57" s="52">
        <v>33800.712749999999</v>
      </c>
      <c r="I57" s="52">
        <v>33935.915601000001</v>
      </c>
      <c r="J57" s="52">
        <v>34085.915601000001</v>
      </c>
      <c r="K57" s="52">
        <v>34511.989546012497</v>
      </c>
      <c r="L57" s="57">
        <v>34771.042504580102</v>
      </c>
      <c r="M57" s="57">
        <v>35118.752929625902</v>
      </c>
      <c r="N57" s="58">
        <v>35821</v>
      </c>
      <c r="O57" s="58">
        <v>36215</v>
      </c>
      <c r="P57" s="58">
        <v>42614</v>
      </c>
      <c r="Q57" s="59">
        <v>44814</v>
      </c>
      <c r="R57" s="60">
        <f>Q57*$R$2</f>
        <v>47054.700000000004</v>
      </c>
      <c r="S57" s="60">
        <f t="shared" si="1"/>
        <v>49407.435000000005</v>
      </c>
      <c r="T57" s="59">
        <f t="shared" si="2"/>
        <v>51383.732400000008</v>
      </c>
      <c r="U57" s="59">
        <f t="shared" si="3"/>
        <v>53439.081696000008</v>
      </c>
      <c r="V57" s="59">
        <f t="shared" si="4"/>
        <v>55576.644963840008</v>
      </c>
      <c r="W57" s="59">
        <f t="shared" si="5"/>
        <v>57799.71076239361</v>
      </c>
      <c r="X57" s="59">
        <f t="shared" si="6"/>
        <v>60111.699192889355</v>
      </c>
      <c r="Y57" s="59">
        <f t="shared" si="7"/>
        <v>62516.167160604928</v>
      </c>
      <c r="Z57" s="59">
        <f t="shared" si="8"/>
        <v>65016.813847029131</v>
      </c>
      <c r="AA57" s="59">
        <f t="shared" si="9"/>
        <v>67617.486400910304</v>
      </c>
      <c r="AB57" s="59">
        <f t="shared" si="10"/>
        <v>70322.185856946715</v>
      </c>
    </row>
    <row r="58" spans="1:28" x14ac:dyDescent="0.25">
      <c r="B58" s="48">
        <v>27</v>
      </c>
      <c r="C58" s="378"/>
      <c r="D58" s="384"/>
      <c r="E58" s="136"/>
      <c r="F58" s="136"/>
      <c r="G58" s="51">
        <v>34130.25</v>
      </c>
      <c r="H58" s="52">
        <v>34300.901249999995</v>
      </c>
      <c r="I58" s="52">
        <v>34438.104854999998</v>
      </c>
      <c r="J58" s="52">
        <v>34588.104854999998</v>
      </c>
      <c r="K58" s="52">
        <v>35020.456165687494</v>
      </c>
      <c r="L58" s="57">
        <v>35283.325762585497</v>
      </c>
      <c r="M58" s="57">
        <v>35636.159020211351</v>
      </c>
      <c r="N58" s="58">
        <v>36349</v>
      </c>
      <c r="O58" s="58">
        <v>36749</v>
      </c>
      <c r="P58" s="58">
        <v>43220</v>
      </c>
      <c r="Q58" s="60">
        <v>45420</v>
      </c>
      <c r="R58" s="60">
        <f t="shared" si="0"/>
        <v>47691</v>
      </c>
      <c r="S58" s="60">
        <f t="shared" si="1"/>
        <v>50075.55</v>
      </c>
      <c r="T58" s="59">
        <f t="shared" si="2"/>
        <v>52078.572000000007</v>
      </c>
      <c r="U58" s="59">
        <f t="shared" si="3"/>
        <v>54161.714880000007</v>
      </c>
      <c r="V58" s="59">
        <f t="shared" si="4"/>
        <v>56328.183475200007</v>
      </c>
      <c r="W58" s="59">
        <f t="shared" si="5"/>
        <v>58581.310814208009</v>
      </c>
      <c r="X58" s="59">
        <f t="shared" si="6"/>
        <v>60924.563246776328</v>
      </c>
      <c r="Y58" s="59">
        <f t="shared" si="7"/>
        <v>63361.545776647385</v>
      </c>
      <c r="Z58" s="59">
        <f t="shared" si="8"/>
        <v>65896.007607713284</v>
      </c>
      <c r="AA58" s="59">
        <f t="shared" si="9"/>
        <v>68531.847912021811</v>
      </c>
      <c r="AB58" s="59">
        <f t="shared" si="10"/>
        <v>71273.121828502684</v>
      </c>
    </row>
    <row r="59" spans="1:28" x14ac:dyDescent="0.25">
      <c r="B59" s="48">
        <v>27.5</v>
      </c>
      <c r="C59" s="378"/>
      <c r="D59" s="384"/>
      <c r="E59" s="136"/>
      <c r="F59" s="136"/>
      <c r="G59" s="51">
        <v>34636.35</v>
      </c>
      <c r="H59" s="52">
        <v>34809.531749999995</v>
      </c>
      <c r="I59" s="52">
        <v>34948.769876999992</v>
      </c>
      <c r="J59" s="52">
        <v>35098.769876999992</v>
      </c>
      <c r="K59" s="52">
        <v>35537.504500462492</v>
      </c>
      <c r="L59" s="57">
        <v>35804.255151527686</v>
      </c>
      <c r="M59" s="57">
        <v>36162.297703042961</v>
      </c>
      <c r="N59" s="58">
        <v>36885</v>
      </c>
      <c r="O59" s="58">
        <v>37291</v>
      </c>
      <c r="P59" s="58">
        <v>43835</v>
      </c>
      <c r="Q59" s="60">
        <v>46035</v>
      </c>
      <c r="R59" s="60">
        <f t="shared" si="0"/>
        <v>48336.75</v>
      </c>
      <c r="S59" s="60">
        <f t="shared" si="1"/>
        <v>50753.587500000001</v>
      </c>
      <c r="T59" s="59">
        <f t="shared" si="2"/>
        <v>52783.731</v>
      </c>
      <c r="U59" s="59">
        <f t="shared" si="3"/>
        <v>54895.080240000003</v>
      </c>
      <c r="V59" s="59">
        <f t="shared" si="4"/>
        <v>57090.883449600005</v>
      </c>
      <c r="W59" s="59">
        <f t="shared" si="5"/>
        <v>59374.518787584006</v>
      </c>
      <c r="X59" s="59">
        <f t="shared" si="6"/>
        <v>61749.499539087366</v>
      </c>
      <c r="Y59" s="59">
        <f t="shared" si="7"/>
        <v>64219.479520650864</v>
      </c>
      <c r="Z59" s="59">
        <f t="shared" si="8"/>
        <v>66788.258701476894</v>
      </c>
      <c r="AA59" s="59">
        <f t="shared" si="9"/>
        <v>69459.789049535975</v>
      </c>
      <c r="AB59" s="59">
        <f t="shared" si="10"/>
        <v>72238.180611517411</v>
      </c>
    </row>
    <row r="60" spans="1:28" x14ac:dyDescent="0.25">
      <c r="B60" s="48">
        <v>28</v>
      </c>
      <c r="C60" s="378"/>
      <c r="D60" s="384"/>
      <c r="E60" s="136"/>
      <c r="F60" s="136"/>
      <c r="G60" s="51">
        <v>35149.800000000003</v>
      </c>
      <c r="H60" s="52">
        <v>35325.548999999999</v>
      </c>
      <c r="I60" s="52">
        <v>35466.851195999996</v>
      </c>
      <c r="J60" s="52">
        <v>35616.851195999996</v>
      </c>
      <c r="K60" s="52">
        <v>36062.061835949993</v>
      </c>
      <c r="L60" s="57">
        <v>36332.7499050396</v>
      </c>
      <c r="M60" s="57">
        <v>36696.07740409</v>
      </c>
      <c r="N60" s="58">
        <v>37429</v>
      </c>
      <c r="O60" s="58">
        <v>37841</v>
      </c>
      <c r="P60" s="58">
        <v>44461</v>
      </c>
      <c r="Q60" s="60">
        <v>46661</v>
      </c>
      <c r="R60" s="60">
        <f t="shared" si="0"/>
        <v>48994.05</v>
      </c>
      <c r="S60" s="60">
        <f t="shared" si="1"/>
        <v>51443.752500000002</v>
      </c>
      <c r="T60" s="59">
        <f t="shared" si="2"/>
        <v>53501.502600000007</v>
      </c>
      <c r="U60" s="59">
        <f t="shared" si="3"/>
        <v>55641.562704000011</v>
      </c>
      <c r="V60" s="59">
        <f t="shared" si="4"/>
        <v>57867.22521216001</v>
      </c>
      <c r="W60" s="59">
        <f t="shared" si="5"/>
        <v>60181.914220646409</v>
      </c>
      <c r="X60" s="59">
        <f t="shared" si="6"/>
        <v>62589.190789472268</v>
      </c>
      <c r="Y60" s="59">
        <f t="shared" si="7"/>
        <v>65092.758421051163</v>
      </c>
      <c r="Z60" s="59">
        <f t="shared" si="8"/>
        <v>67696.468757893206</v>
      </c>
      <c r="AA60" s="59">
        <f t="shared" si="9"/>
        <v>70404.327508208939</v>
      </c>
      <c r="AB60" s="59">
        <f t="shared" si="10"/>
        <v>73220.500608537302</v>
      </c>
    </row>
    <row r="61" spans="1:28" x14ac:dyDescent="0.25">
      <c r="B61" s="48">
        <v>28.5</v>
      </c>
      <c r="C61" s="378"/>
      <c r="D61" s="384"/>
      <c r="E61" s="136"/>
      <c r="F61" s="136"/>
      <c r="G61" s="51">
        <v>35669.550000000003</v>
      </c>
      <c r="H61" s="52">
        <v>35847.897749999996</v>
      </c>
      <c r="I61" s="52">
        <v>35991.289340999996</v>
      </c>
      <c r="J61" s="52">
        <v>36141.289340999996</v>
      </c>
      <c r="K61" s="52">
        <v>36593.055457762493</v>
      </c>
      <c r="L61" s="57">
        <v>36867.729256754101</v>
      </c>
      <c r="M61" s="57">
        <v>37236.40654932164</v>
      </c>
      <c r="N61" s="58">
        <v>37982</v>
      </c>
      <c r="O61" s="58">
        <v>38399</v>
      </c>
      <c r="P61" s="58">
        <v>45094</v>
      </c>
      <c r="Q61" s="60">
        <v>47294</v>
      </c>
      <c r="R61" s="60">
        <f t="shared" si="0"/>
        <v>49658.700000000004</v>
      </c>
      <c r="S61" s="60">
        <f t="shared" si="1"/>
        <v>52141.635000000009</v>
      </c>
      <c r="T61" s="59">
        <f t="shared" si="2"/>
        <v>54227.300400000015</v>
      </c>
      <c r="U61" s="59">
        <f t="shared" si="3"/>
        <v>56396.392416000017</v>
      </c>
      <c r="V61" s="59">
        <f t="shared" si="4"/>
        <v>58652.248112640016</v>
      </c>
      <c r="W61" s="59">
        <f t="shared" si="5"/>
        <v>60998.338037145622</v>
      </c>
      <c r="X61" s="59">
        <f t="shared" si="6"/>
        <v>63438.271558631452</v>
      </c>
      <c r="Y61" s="59">
        <f t="shared" si="7"/>
        <v>65975.802420976717</v>
      </c>
      <c r="Z61" s="59">
        <f t="shared" si="8"/>
        <v>68614.834517815791</v>
      </c>
      <c r="AA61" s="59">
        <f t="shared" si="9"/>
        <v>71359.427898528418</v>
      </c>
      <c r="AB61" s="59">
        <f t="shared" si="10"/>
        <v>74213.805014469559</v>
      </c>
    </row>
    <row r="62" spans="1:28" x14ac:dyDescent="0.25">
      <c r="B62" s="48">
        <v>29</v>
      </c>
      <c r="C62" s="378"/>
      <c r="D62" s="384"/>
      <c r="E62" s="136"/>
      <c r="F62" s="136"/>
      <c r="G62" s="51">
        <v>36198.75</v>
      </c>
      <c r="H62" s="52">
        <v>36379.743749999994</v>
      </c>
      <c r="I62" s="52">
        <v>36525.262724999993</v>
      </c>
      <c r="J62" s="52">
        <v>36675.262724999993</v>
      </c>
      <c r="K62" s="52">
        <v>37133.703509062492</v>
      </c>
      <c r="L62" s="57">
        <v>37412.435505772497</v>
      </c>
      <c r="M62" s="57">
        <v>38160</v>
      </c>
      <c r="N62" s="58">
        <v>38542</v>
      </c>
      <c r="O62" s="58">
        <v>38966</v>
      </c>
      <c r="P62" s="58">
        <v>45736</v>
      </c>
      <c r="Q62" s="60">
        <v>47936</v>
      </c>
      <c r="R62" s="60">
        <f t="shared" si="0"/>
        <v>50332.800000000003</v>
      </c>
      <c r="S62" s="60">
        <f t="shared" si="1"/>
        <v>52849.440000000002</v>
      </c>
      <c r="T62" s="59">
        <f t="shared" si="2"/>
        <v>54963.417600000001</v>
      </c>
      <c r="U62" s="59">
        <f t="shared" si="3"/>
        <v>57161.954304000006</v>
      </c>
      <c r="V62" s="59">
        <f t="shared" si="4"/>
        <v>59448.432476160007</v>
      </c>
      <c r="W62" s="59">
        <f t="shared" si="5"/>
        <v>61826.369775206411</v>
      </c>
      <c r="X62" s="59">
        <f t="shared" si="6"/>
        <v>64299.424566214671</v>
      </c>
      <c r="Y62" s="59">
        <f t="shared" si="7"/>
        <v>66871.401548863258</v>
      </c>
      <c r="Z62" s="59">
        <f t="shared" si="8"/>
        <v>69546.257610817789</v>
      </c>
      <c r="AA62" s="59">
        <f t="shared" si="9"/>
        <v>72328.107915250497</v>
      </c>
      <c r="AB62" s="59">
        <f t="shared" si="10"/>
        <v>75221.232231860515</v>
      </c>
    </row>
    <row r="63" spans="1:28" x14ac:dyDescent="0.25">
      <c r="B63" s="48">
        <v>29.5</v>
      </c>
      <c r="C63" s="378"/>
      <c r="D63" s="384"/>
      <c r="E63" s="136"/>
      <c r="F63" s="136"/>
      <c r="G63" s="51">
        <v>36734.25</v>
      </c>
      <c r="H63" s="52">
        <v>36917.921249999999</v>
      </c>
      <c r="I63" s="52">
        <v>37065.592935000001</v>
      </c>
      <c r="J63" s="52">
        <v>37215.592935000001</v>
      </c>
      <c r="K63" s="52">
        <v>37680.787846687497</v>
      </c>
      <c r="L63" s="57">
        <v>37963.626352993502</v>
      </c>
      <c r="M63" s="57">
        <v>38343.26261652344</v>
      </c>
      <c r="N63" s="58">
        <v>39110</v>
      </c>
      <c r="O63" s="58">
        <v>39541</v>
      </c>
      <c r="P63" s="58">
        <v>46395</v>
      </c>
      <c r="Q63" s="60">
        <v>48595</v>
      </c>
      <c r="R63" s="60">
        <f t="shared" si="0"/>
        <v>51024.75</v>
      </c>
      <c r="S63" s="60">
        <f t="shared" si="1"/>
        <v>53575.987500000003</v>
      </c>
      <c r="T63" s="59">
        <f t="shared" si="2"/>
        <v>55719.027000000002</v>
      </c>
      <c r="U63" s="59">
        <f t="shared" si="3"/>
        <v>57947.788080000006</v>
      </c>
      <c r="V63" s="59">
        <f t="shared" si="4"/>
        <v>60265.69960320001</v>
      </c>
      <c r="W63" s="59">
        <f t="shared" si="5"/>
        <v>62676.327587328014</v>
      </c>
      <c r="X63" s="59">
        <f t="shared" si="6"/>
        <v>65183.380690821141</v>
      </c>
      <c r="Y63" s="59">
        <f t="shared" si="7"/>
        <v>67790.715918453992</v>
      </c>
      <c r="Z63" s="59">
        <f t="shared" si="8"/>
        <v>70502.344555192161</v>
      </c>
      <c r="AA63" s="59">
        <f t="shared" si="9"/>
        <v>73322.438337399857</v>
      </c>
      <c r="AB63" s="59">
        <f t="shared" si="10"/>
        <v>76255.335870895855</v>
      </c>
    </row>
    <row r="64" spans="1:28" x14ac:dyDescent="0.25">
      <c r="B64" s="48">
        <v>30</v>
      </c>
      <c r="C64" s="378"/>
      <c r="D64" s="384"/>
      <c r="E64" s="136"/>
      <c r="F64" s="136"/>
      <c r="G64" s="51">
        <v>37278.15</v>
      </c>
      <c r="H64" s="52">
        <v>37464.54075</v>
      </c>
      <c r="I64" s="52">
        <v>37614.398912999997</v>
      </c>
      <c r="J64" s="52">
        <v>37764.398912999997</v>
      </c>
      <c r="K64" s="52">
        <v>38236.453899412496</v>
      </c>
      <c r="L64" s="57">
        <v>38523.463331151303</v>
      </c>
      <c r="M64" s="57">
        <v>38908.697964462815</v>
      </c>
      <c r="N64" s="58">
        <v>39687</v>
      </c>
      <c r="O64" s="58">
        <v>40124</v>
      </c>
      <c r="P64" s="58">
        <v>47073</v>
      </c>
      <c r="Q64" s="60">
        <v>49273</v>
      </c>
      <c r="R64" s="60">
        <f t="shared" si="0"/>
        <v>51736.65</v>
      </c>
      <c r="S64" s="60">
        <f t="shared" si="1"/>
        <v>54323.482500000006</v>
      </c>
      <c r="T64" s="59">
        <f t="shared" si="2"/>
        <v>56496.421800000011</v>
      </c>
      <c r="U64" s="59">
        <f t="shared" si="3"/>
        <v>58756.278672000015</v>
      </c>
      <c r="V64" s="59">
        <f t="shared" si="4"/>
        <v>61106.529818880015</v>
      </c>
      <c r="W64" s="59">
        <f t="shared" si="5"/>
        <v>63550.791011635221</v>
      </c>
      <c r="X64" s="59">
        <f t="shared" si="6"/>
        <v>66092.822652100629</v>
      </c>
      <c r="Y64" s="59">
        <f t="shared" si="7"/>
        <v>68736.535558184652</v>
      </c>
      <c r="Z64" s="59">
        <f t="shared" si="8"/>
        <v>71485.996980512034</v>
      </c>
      <c r="AA64" s="59">
        <f t="shared" si="9"/>
        <v>74345.436859732523</v>
      </c>
      <c r="AB64" s="59">
        <f t="shared" si="10"/>
        <v>77319.254334121826</v>
      </c>
    </row>
    <row r="65" spans="1:28" x14ac:dyDescent="0.25">
      <c r="B65" s="48">
        <v>30.5</v>
      </c>
      <c r="C65" s="378"/>
      <c r="D65" s="384"/>
      <c r="E65" s="136"/>
      <c r="F65" s="136"/>
      <c r="G65" s="51">
        <v>37830.449999999997</v>
      </c>
      <c r="H65" s="52">
        <v>38019.602249999996</v>
      </c>
      <c r="I65" s="52">
        <v>38171.680658999998</v>
      </c>
      <c r="J65" s="52">
        <v>38321.680658999998</v>
      </c>
      <c r="K65" s="52">
        <v>38800.701667237496</v>
      </c>
      <c r="L65" s="57">
        <v>39091.946440245898</v>
      </c>
      <c r="M65" s="57">
        <v>39482.865904648359</v>
      </c>
      <c r="N65" s="58">
        <v>40273</v>
      </c>
      <c r="O65" s="58">
        <v>40716</v>
      </c>
      <c r="P65" s="58">
        <v>47759</v>
      </c>
      <c r="Q65" s="60">
        <v>49959</v>
      </c>
      <c r="R65" s="60">
        <f t="shared" si="0"/>
        <v>52456.950000000004</v>
      </c>
      <c r="S65" s="60">
        <f t="shared" si="1"/>
        <v>55079.797500000008</v>
      </c>
      <c r="T65" s="59">
        <f t="shared" si="2"/>
        <v>57282.989400000013</v>
      </c>
      <c r="U65" s="59">
        <f t="shared" si="3"/>
        <v>59574.308976000015</v>
      </c>
      <c r="V65" s="59">
        <f t="shared" si="4"/>
        <v>61957.281335040017</v>
      </c>
      <c r="W65" s="59">
        <f t="shared" si="5"/>
        <v>64435.572588441617</v>
      </c>
      <c r="X65" s="59">
        <f t="shared" si="6"/>
        <v>67012.99549197928</v>
      </c>
      <c r="Y65" s="59">
        <f t="shared" si="7"/>
        <v>69693.515311658455</v>
      </c>
      <c r="Z65" s="59">
        <f t="shared" si="8"/>
        <v>72481.255924124795</v>
      </c>
      <c r="AA65" s="59">
        <f t="shared" si="9"/>
        <v>75380.506161089783</v>
      </c>
      <c r="AB65" s="59">
        <f t="shared" si="10"/>
        <v>78395.726407533381</v>
      </c>
    </row>
    <row r="66" spans="1:28" x14ac:dyDescent="0.25">
      <c r="A66" s="34">
        <v>6</v>
      </c>
      <c r="B66" s="48">
        <v>31</v>
      </c>
      <c r="C66" s="379"/>
      <c r="D66" s="384"/>
      <c r="E66" s="136"/>
      <c r="F66" s="136"/>
      <c r="G66" s="51">
        <v>38391.15</v>
      </c>
      <c r="H66" s="52">
        <v>38583.105749999995</v>
      </c>
      <c r="I66" s="52">
        <v>38737.438172999995</v>
      </c>
      <c r="J66" s="52">
        <v>38887.438172999995</v>
      </c>
      <c r="K66" s="52">
        <v>39373.531150162496</v>
      </c>
      <c r="L66" s="57">
        <v>39669.075680277296</v>
      </c>
      <c r="M66" s="57">
        <v>40065.76643708007</v>
      </c>
      <c r="N66" s="58">
        <v>40867</v>
      </c>
      <c r="O66" s="58">
        <v>41317</v>
      </c>
      <c r="P66" s="58">
        <v>48456</v>
      </c>
      <c r="Q66" s="60">
        <v>50656</v>
      </c>
      <c r="R66" s="60">
        <f t="shared" si="0"/>
        <v>53188.800000000003</v>
      </c>
      <c r="S66" s="60">
        <f t="shared" si="1"/>
        <v>55848.240000000005</v>
      </c>
      <c r="T66" s="59">
        <f t="shared" si="2"/>
        <v>58082.169600000008</v>
      </c>
      <c r="U66" s="59">
        <f t="shared" si="3"/>
        <v>60405.456384000012</v>
      </c>
      <c r="V66" s="59">
        <f t="shared" si="4"/>
        <v>62821.674639360011</v>
      </c>
      <c r="W66" s="59">
        <f t="shared" si="5"/>
        <v>65334.541624934413</v>
      </c>
      <c r="X66" s="59">
        <f t="shared" si="6"/>
        <v>67947.923289931787</v>
      </c>
      <c r="Y66" s="59">
        <f t="shared" si="7"/>
        <v>70665.840221529055</v>
      </c>
      <c r="Z66" s="59">
        <f t="shared" si="8"/>
        <v>73492.473830390227</v>
      </c>
      <c r="AA66" s="59">
        <f t="shared" si="9"/>
        <v>76432.172783605842</v>
      </c>
      <c r="AB66" s="59">
        <f t="shared" si="10"/>
        <v>79489.459694950085</v>
      </c>
    </row>
    <row r="67" spans="1:28" x14ac:dyDescent="0.25">
      <c r="B67" s="48">
        <v>31.5</v>
      </c>
      <c r="C67" s="399" t="s">
        <v>81</v>
      </c>
      <c r="D67" s="384"/>
      <c r="E67" s="136"/>
      <c r="F67" s="136"/>
      <c r="G67" s="51">
        <v>38960.25</v>
      </c>
      <c r="H67" s="52">
        <v>39155.051249999997</v>
      </c>
      <c r="I67" s="52">
        <v>39311.671454999996</v>
      </c>
      <c r="J67" s="52">
        <v>39461.671454999996</v>
      </c>
      <c r="K67" s="52">
        <v>39954.942348187491</v>
      </c>
      <c r="L67" s="57">
        <v>40254.851051245496</v>
      </c>
      <c r="M67" s="57">
        <v>41059</v>
      </c>
      <c r="N67" s="58">
        <v>41470</v>
      </c>
      <c r="O67" s="58">
        <v>41926</v>
      </c>
      <c r="P67" s="58">
        <v>49161</v>
      </c>
      <c r="Q67" s="60">
        <v>51361</v>
      </c>
      <c r="R67" s="60">
        <f t="shared" si="0"/>
        <v>53929.05</v>
      </c>
      <c r="S67" s="60">
        <f t="shared" si="1"/>
        <v>56625.502500000002</v>
      </c>
      <c r="T67" s="59">
        <f t="shared" si="2"/>
        <v>58890.522600000004</v>
      </c>
      <c r="U67" s="59">
        <f t="shared" si="3"/>
        <v>61246.143504000007</v>
      </c>
      <c r="V67" s="59">
        <f t="shared" si="4"/>
        <v>63695.98924416001</v>
      </c>
      <c r="W67" s="59">
        <f t="shared" si="5"/>
        <v>66243.828813926419</v>
      </c>
      <c r="X67" s="59">
        <f t="shared" si="6"/>
        <v>68893.581966483471</v>
      </c>
      <c r="Y67" s="59">
        <f t="shared" si="7"/>
        <v>71649.325245142812</v>
      </c>
      <c r="Z67" s="59">
        <f t="shared" si="8"/>
        <v>74515.298254948531</v>
      </c>
      <c r="AA67" s="59">
        <f t="shared" si="9"/>
        <v>77495.91018514648</v>
      </c>
      <c r="AB67" s="59">
        <f t="shared" si="10"/>
        <v>80595.746592552343</v>
      </c>
    </row>
    <row r="68" spans="1:28" x14ac:dyDescent="0.25">
      <c r="B68" s="48">
        <v>32</v>
      </c>
      <c r="C68" s="407"/>
      <c r="D68" s="385"/>
      <c r="E68" s="136"/>
      <c r="F68" s="136"/>
      <c r="G68" s="51">
        <v>39536.699999999997</v>
      </c>
      <c r="H68" s="52">
        <v>39734.383499999996</v>
      </c>
      <c r="I68" s="52">
        <v>39893.321033999993</v>
      </c>
      <c r="J68" s="52">
        <v>40043.321033999993</v>
      </c>
      <c r="K68" s="52">
        <v>40543.862546924989</v>
      </c>
      <c r="L68" s="57">
        <v>40848.191786783398</v>
      </c>
      <c r="M68" s="57">
        <v>41256.673704651235</v>
      </c>
      <c r="N68" s="58">
        <v>42082</v>
      </c>
      <c r="O68" s="58">
        <v>42545</v>
      </c>
      <c r="P68" s="58">
        <v>49879</v>
      </c>
      <c r="Q68" s="60">
        <v>52079</v>
      </c>
      <c r="R68" s="60">
        <f t="shared" si="0"/>
        <v>54682.950000000004</v>
      </c>
      <c r="S68" s="60">
        <f t="shared" si="1"/>
        <v>57417.097500000003</v>
      </c>
      <c r="T68" s="59">
        <f t="shared" si="2"/>
        <v>59713.781400000007</v>
      </c>
      <c r="U68" s="59">
        <f t="shared" si="3"/>
        <v>62102.332656000006</v>
      </c>
      <c r="V68" s="59">
        <f t="shared" si="4"/>
        <v>64586.425962240006</v>
      </c>
      <c r="W68" s="59">
        <f t="shared" si="5"/>
        <v>67169.883000729606</v>
      </c>
      <c r="X68" s="59">
        <f t="shared" si="6"/>
        <v>69856.678320758787</v>
      </c>
      <c r="Y68" s="59">
        <f t="shared" si="7"/>
        <v>72650.945453589142</v>
      </c>
      <c r="Z68" s="59">
        <f t="shared" si="8"/>
        <v>75556.983271732708</v>
      </c>
      <c r="AA68" s="59">
        <f t="shared" si="9"/>
        <v>78579.262602602015</v>
      </c>
      <c r="AB68" s="59">
        <f t="shared" si="10"/>
        <v>81722.433106706099</v>
      </c>
    </row>
    <row r="69" spans="1:28" x14ac:dyDescent="0.25">
      <c r="B69" s="101">
        <v>32.5</v>
      </c>
      <c r="C69" s="400"/>
      <c r="D69" s="394" t="s">
        <v>82</v>
      </c>
      <c r="E69" s="136"/>
      <c r="F69" s="136"/>
      <c r="G69" s="51">
        <v>40122.6</v>
      </c>
      <c r="H69" s="52">
        <v>40323.212999999996</v>
      </c>
      <c r="I69" s="52">
        <v>40484.505851999995</v>
      </c>
      <c r="J69" s="52">
        <v>40634.505851999995</v>
      </c>
      <c r="K69" s="52">
        <v>41142.437175149993</v>
      </c>
      <c r="L69" s="57">
        <v>41451.259419625196</v>
      </c>
      <c r="M69" s="57">
        <v>41865.77201382145</v>
      </c>
      <c r="N69" s="58">
        <v>42703</v>
      </c>
      <c r="O69" s="58">
        <v>43173</v>
      </c>
      <c r="P69" s="58">
        <v>50606</v>
      </c>
      <c r="Q69" s="60">
        <v>52806</v>
      </c>
      <c r="R69" s="60">
        <f t="shared" si="0"/>
        <v>55446.3</v>
      </c>
      <c r="S69" s="60">
        <f t="shared" si="1"/>
        <v>58218.615000000005</v>
      </c>
      <c r="T69" s="59">
        <f t="shared" si="2"/>
        <v>60547.359600000011</v>
      </c>
      <c r="U69" s="59">
        <f t="shared" si="3"/>
        <v>62969.25398400001</v>
      </c>
      <c r="V69" s="59">
        <f t="shared" si="4"/>
        <v>65488.024143360009</v>
      </c>
      <c r="W69" s="59">
        <f t="shared" si="5"/>
        <v>68107.545109094412</v>
      </c>
      <c r="X69" s="59">
        <f t="shared" si="6"/>
        <v>70831.846913458197</v>
      </c>
      <c r="Y69" s="59">
        <f t="shared" si="7"/>
        <v>73665.120789996523</v>
      </c>
      <c r="Z69" s="59">
        <f t="shared" si="8"/>
        <v>76611.725621596386</v>
      </c>
      <c r="AA69" s="59">
        <f t="shared" si="9"/>
        <v>79676.194646460252</v>
      </c>
      <c r="AB69" s="59">
        <f t="shared" si="10"/>
        <v>82863.242432318671</v>
      </c>
    </row>
    <row r="70" spans="1:28" x14ac:dyDescent="0.25">
      <c r="B70" s="48">
        <v>33</v>
      </c>
      <c r="C70" s="400"/>
      <c r="D70" s="402"/>
      <c r="E70" s="136"/>
      <c r="F70" s="136"/>
      <c r="G70" s="51">
        <v>40716.9</v>
      </c>
      <c r="H70" s="52">
        <v>40920.484499999999</v>
      </c>
      <c r="I70" s="52">
        <v>41084.166438</v>
      </c>
      <c r="J70" s="52">
        <v>41234.166438</v>
      </c>
      <c r="K70" s="52">
        <v>41749.593518474998</v>
      </c>
      <c r="L70" s="57">
        <v>42062.973183403803</v>
      </c>
      <c r="M70" s="57">
        <v>42483.60291523784</v>
      </c>
      <c r="N70" s="58">
        <v>43333</v>
      </c>
      <c r="O70" s="58">
        <v>43810</v>
      </c>
      <c r="P70" s="58">
        <v>51345</v>
      </c>
      <c r="Q70" s="60">
        <v>53545</v>
      </c>
      <c r="R70" s="60">
        <f t="shared" si="0"/>
        <v>56222.25</v>
      </c>
      <c r="S70" s="60">
        <f t="shared" si="1"/>
        <v>59033.362500000003</v>
      </c>
      <c r="T70" s="59">
        <f t="shared" si="2"/>
        <v>61394.697000000007</v>
      </c>
      <c r="U70" s="59">
        <f t="shared" si="3"/>
        <v>63850.484880000011</v>
      </c>
      <c r="V70" s="59">
        <f t="shared" si="4"/>
        <v>66404.504275200015</v>
      </c>
      <c r="W70" s="59">
        <f t="shared" si="5"/>
        <v>69060.684446208019</v>
      </c>
      <c r="X70" s="59">
        <f t="shared" si="6"/>
        <v>71823.111824056337</v>
      </c>
      <c r="Y70" s="59">
        <f t="shared" si="7"/>
        <v>74696.036297018596</v>
      </c>
      <c r="Z70" s="59">
        <f t="shared" si="8"/>
        <v>77683.877748899336</v>
      </c>
      <c r="AA70" s="59">
        <f t="shared" si="9"/>
        <v>80791.232858855306</v>
      </c>
      <c r="AB70" s="59">
        <f t="shared" si="10"/>
        <v>84022.882173209524</v>
      </c>
    </row>
    <row r="71" spans="1:28" x14ac:dyDescent="0.25">
      <c r="B71" s="48">
        <v>33.5</v>
      </c>
      <c r="C71" s="401"/>
      <c r="D71" s="402"/>
      <c r="E71" s="136"/>
      <c r="F71" s="136"/>
      <c r="G71" s="51">
        <v>41319.599999999999</v>
      </c>
      <c r="H71" s="52">
        <v>41526.197999999997</v>
      </c>
      <c r="I71" s="52">
        <v>41692.302791999995</v>
      </c>
      <c r="J71" s="52">
        <v>41842.302791999995</v>
      </c>
      <c r="K71" s="52">
        <v>42365.331576899996</v>
      </c>
      <c r="L71" s="57">
        <v>42683.333078119191</v>
      </c>
      <c r="M71" s="57">
        <v>43110.166408900383</v>
      </c>
      <c r="N71" s="58">
        <v>43973</v>
      </c>
      <c r="O71" s="58">
        <v>44456</v>
      </c>
      <c r="P71" s="58">
        <v>52095</v>
      </c>
      <c r="Q71" s="334">
        <v>54295</v>
      </c>
      <c r="R71" s="60">
        <f t="shared" ref="R71:R134" si="11">Q71*$R$2</f>
        <v>57009.75</v>
      </c>
      <c r="S71" s="60">
        <f t="shared" ref="S71:S134" si="12">R71*$S$2</f>
        <v>59860.237500000003</v>
      </c>
      <c r="T71" s="59">
        <f t="shared" ref="T71:T134" si="13">S71*$T$2</f>
        <v>62254.647000000004</v>
      </c>
      <c r="U71" s="59">
        <f t="shared" ref="U71:U134" si="14">T71*$U$2</f>
        <v>64744.832880000009</v>
      </c>
      <c r="V71" s="59">
        <f t="shared" ref="V71:V134" si="15">U71*$V$2</f>
        <v>67334.626195200006</v>
      </c>
      <c r="W71" s="59">
        <f t="shared" ref="W71:W134" si="16">V71*$W$2</f>
        <v>70028.011243008004</v>
      </c>
      <c r="X71" s="59">
        <f t="shared" ref="X71:X134" si="17">W71*$X$2</f>
        <v>72829.131692728333</v>
      </c>
      <c r="Y71" s="59">
        <f t="shared" ref="Y71:Y134" si="18">X71*$Y$2</f>
        <v>75742.296960437467</v>
      </c>
      <c r="Z71" s="59">
        <f t="shared" ref="Z71:Z134" si="19">Y71*$Z$2</f>
        <v>78771.988838854973</v>
      </c>
      <c r="AA71" s="59">
        <f t="shared" ref="AA71:AA134" si="20">Z71*$AA$2</f>
        <v>81922.868392409175</v>
      </c>
      <c r="AB71" s="59">
        <f t="shared" ref="AB71:AB134" si="21">AA71*$AB$2</f>
        <v>85199.783128105541</v>
      </c>
    </row>
    <row r="72" spans="1:28" x14ac:dyDescent="0.25">
      <c r="B72" s="48">
        <v>34</v>
      </c>
      <c r="C72" s="391"/>
      <c r="D72" s="402"/>
      <c r="E72" s="136"/>
      <c r="F72" s="136"/>
      <c r="G72" s="51">
        <v>41931.75</v>
      </c>
      <c r="H72" s="52">
        <v>42141.408749999995</v>
      </c>
      <c r="I72" s="52">
        <v>42309.974384999994</v>
      </c>
      <c r="J72" s="52">
        <v>42459.974384999994</v>
      </c>
      <c r="K72" s="52">
        <v>42990.724064812493</v>
      </c>
      <c r="L72" s="57">
        <v>43313.419870138496</v>
      </c>
      <c r="M72" s="57">
        <v>43746.554068839883</v>
      </c>
      <c r="N72" s="58">
        <v>44622</v>
      </c>
      <c r="O72" s="58">
        <v>45112</v>
      </c>
      <c r="P72" s="58">
        <v>52856</v>
      </c>
      <c r="Q72" s="60">
        <v>55056</v>
      </c>
      <c r="R72" s="60">
        <f t="shared" si="11"/>
        <v>57808.800000000003</v>
      </c>
      <c r="S72" s="60">
        <f t="shared" si="12"/>
        <v>60699.240000000005</v>
      </c>
      <c r="T72" s="59">
        <f t="shared" si="13"/>
        <v>63127.209600000009</v>
      </c>
      <c r="U72" s="59">
        <f t="shared" si="14"/>
        <v>65652.297984000019</v>
      </c>
      <c r="V72" s="59">
        <f t="shared" si="15"/>
        <v>68278.389903360017</v>
      </c>
      <c r="W72" s="59">
        <f t="shared" si="16"/>
        <v>71009.525499494426</v>
      </c>
      <c r="X72" s="59">
        <f t="shared" si="17"/>
        <v>73849.9065194742</v>
      </c>
      <c r="Y72" s="59">
        <f t="shared" si="18"/>
        <v>76803.902780253164</v>
      </c>
      <c r="Z72" s="59">
        <f t="shared" si="19"/>
        <v>79876.058891463297</v>
      </c>
      <c r="AA72" s="59">
        <f t="shared" si="20"/>
        <v>83071.101247121827</v>
      </c>
      <c r="AB72" s="59">
        <f t="shared" si="21"/>
        <v>86393.945297006707</v>
      </c>
    </row>
    <row r="73" spans="1:28" x14ac:dyDescent="0.25">
      <c r="B73" s="48">
        <v>34.5</v>
      </c>
      <c r="C73" s="404"/>
      <c r="D73" s="402"/>
      <c r="E73" s="136"/>
      <c r="F73" s="136"/>
      <c r="G73" s="51">
        <v>42553.35</v>
      </c>
      <c r="H73" s="52">
        <v>42766.116749999994</v>
      </c>
      <c r="I73" s="52">
        <v>42937.18121699999</v>
      </c>
      <c r="J73" s="52">
        <v>43087.18121699999</v>
      </c>
      <c r="K73" s="52">
        <v>43625.770982212489</v>
      </c>
      <c r="L73" s="57">
        <v>43953.233559461689</v>
      </c>
      <c r="M73" s="57">
        <v>44392.765895056305</v>
      </c>
      <c r="N73" s="58">
        <v>45280</v>
      </c>
      <c r="O73" s="58">
        <v>45778</v>
      </c>
      <c r="P73" s="58">
        <v>53628</v>
      </c>
      <c r="Q73" s="60">
        <v>55828</v>
      </c>
      <c r="R73" s="60">
        <f t="shared" si="11"/>
        <v>58619.4</v>
      </c>
      <c r="S73" s="60">
        <f t="shared" si="12"/>
        <v>61550.37</v>
      </c>
      <c r="T73" s="59">
        <f t="shared" si="13"/>
        <v>64012.384800000007</v>
      </c>
      <c r="U73" s="59">
        <f t="shared" si="14"/>
        <v>66572.880192000011</v>
      </c>
      <c r="V73" s="59">
        <f t="shared" si="15"/>
        <v>69235.795399680021</v>
      </c>
      <c r="W73" s="59">
        <f t="shared" si="16"/>
        <v>72005.227215667226</v>
      </c>
      <c r="X73" s="59">
        <f t="shared" si="17"/>
        <v>74885.436304293922</v>
      </c>
      <c r="Y73" s="59">
        <f t="shared" si="18"/>
        <v>77880.853756465687</v>
      </c>
      <c r="Z73" s="59">
        <f t="shared" si="19"/>
        <v>80996.087906724322</v>
      </c>
      <c r="AA73" s="59">
        <f t="shared" si="20"/>
        <v>84235.931422993293</v>
      </c>
      <c r="AB73" s="59">
        <f t="shared" si="21"/>
        <v>87605.368679913023</v>
      </c>
    </row>
    <row r="74" spans="1:28" x14ac:dyDescent="0.25">
      <c r="B74" s="48">
        <v>35</v>
      </c>
      <c r="C74" s="404"/>
      <c r="D74" s="402"/>
      <c r="E74" s="136"/>
      <c r="F74" s="136"/>
      <c r="G74" s="51">
        <v>43183.35</v>
      </c>
      <c r="H74" s="52">
        <v>43399.266749999995</v>
      </c>
      <c r="I74" s="52">
        <v>43572.863816999998</v>
      </c>
      <c r="J74" s="52">
        <v>43722.863816999998</v>
      </c>
      <c r="K74" s="52">
        <v>44269.399614712493</v>
      </c>
      <c r="L74" s="57">
        <v>44601.693379721699</v>
      </c>
      <c r="M74" s="57">
        <v>45047.710313518917</v>
      </c>
      <c r="N74" s="58">
        <v>45949</v>
      </c>
      <c r="O74" s="58">
        <v>46454</v>
      </c>
      <c r="P74" s="58">
        <v>54411</v>
      </c>
      <c r="Q74" s="60">
        <v>56611</v>
      </c>
      <c r="R74" s="60">
        <f t="shared" si="11"/>
        <v>59441.55</v>
      </c>
      <c r="S74" s="60">
        <f t="shared" si="12"/>
        <v>62413.627500000002</v>
      </c>
      <c r="T74" s="59">
        <f t="shared" si="13"/>
        <v>64910.172600000005</v>
      </c>
      <c r="U74" s="59">
        <f t="shared" si="14"/>
        <v>67506.579504000008</v>
      </c>
      <c r="V74" s="59">
        <f t="shared" si="15"/>
        <v>70206.842684160016</v>
      </c>
      <c r="W74" s="59">
        <f t="shared" si="16"/>
        <v>73015.116391526419</v>
      </c>
      <c r="X74" s="59">
        <f t="shared" si="17"/>
        <v>75935.721047187471</v>
      </c>
      <c r="Y74" s="59">
        <f t="shared" si="18"/>
        <v>78973.149889074979</v>
      </c>
      <c r="Z74" s="59">
        <f t="shared" si="19"/>
        <v>82132.075884637976</v>
      </c>
      <c r="AA74" s="59">
        <f t="shared" si="20"/>
        <v>85417.3589200235</v>
      </c>
      <c r="AB74" s="59">
        <f t="shared" si="21"/>
        <v>88834.053276824445</v>
      </c>
    </row>
    <row r="75" spans="1:28" x14ac:dyDescent="0.25">
      <c r="B75" s="48">
        <v>35.5</v>
      </c>
      <c r="C75" s="404"/>
      <c r="D75" s="402"/>
      <c r="E75" s="136"/>
      <c r="F75" s="136"/>
      <c r="G75" s="51">
        <v>43822.8</v>
      </c>
      <c r="H75" s="52">
        <v>44041.913999999997</v>
      </c>
      <c r="I75" s="52">
        <v>44218.081655999995</v>
      </c>
      <c r="J75" s="52">
        <v>44368.081655999995</v>
      </c>
      <c r="K75" s="52">
        <v>44922.682676699995</v>
      </c>
      <c r="L75" s="57">
        <v>45259.880097285597</v>
      </c>
      <c r="M75" s="57">
        <v>45712.47889825845</v>
      </c>
      <c r="N75" s="58">
        <v>46627</v>
      </c>
      <c r="O75" s="58">
        <v>47140</v>
      </c>
      <c r="P75" s="58">
        <v>55206</v>
      </c>
      <c r="Q75" s="60">
        <v>57406</v>
      </c>
      <c r="R75" s="60">
        <f t="shared" si="11"/>
        <v>60276.3</v>
      </c>
      <c r="S75" s="60">
        <f t="shared" si="12"/>
        <v>63290.115000000005</v>
      </c>
      <c r="T75" s="59">
        <f t="shared" si="13"/>
        <v>65821.719600000011</v>
      </c>
      <c r="U75" s="59">
        <f t="shared" si="14"/>
        <v>68454.588384000017</v>
      </c>
      <c r="V75" s="59">
        <f t="shared" si="15"/>
        <v>71192.771919360021</v>
      </c>
      <c r="W75" s="59">
        <f t="shared" si="16"/>
        <v>74040.482796134427</v>
      </c>
      <c r="X75" s="59">
        <f t="shared" si="17"/>
        <v>77002.102107979808</v>
      </c>
      <c r="Y75" s="59">
        <f t="shared" si="18"/>
        <v>80082.186192299007</v>
      </c>
      <c r="Z75" s="59">
        <f t="shared" si="19"/>
        <v>83285.473639990974</v>
      </c>
      <c r="AA75" s="59">
        <f t="shared" si="20"/>
        <v>86616.892585590613</v>
      </c>
      <c r="AB75" s="59">
        <f t="shared" si="21"/>
        <v>90081.568289014234</v>
      </c>
    </row>
    <row r="76" spans="1:28" x14ac:dyDescent="0.25">
      <c r="B76" s="48">
        <v>36</v>
      </c>
      <c r="C76" s="404"/>
      <c r="D76" s="402"/>
      <c r="E76" s="136"/>
      <c r="F76" s="136"/>
      <c r="G76" s="51">
        <v>44471.7</v>
      </c>
      <c r="H76" s="52">
        <v>44694.058499999992</v>
      </c>
      <c r="I76" s="52">
        <v>44872.834733999989</v>
      </c>
      <c r="J76" s="52">
        <v>45022.834733999989</v>
      </c>
      <c r="K76" s="52">
        <v>45585.620168174988</v>
      </c>
      <c r="L76" s="57">
        <v>45927.793712153391</v>
      </c>
      <c r="M76" s="57">
        <v>46847</v>
      </c>
      <c r="N76" s="58">
        <v>47315</v>
      </c>
      <c r="O76" s="58">
        <v>47836</v>
      </c>
      <c r="P76" s="58">
        <v>56012</v>
      </c>
      <c r="Q76" s="333">
        <v>58212</v>
      </c>
      <c r="R76" s="60">
        <f t="shared" si="11"/>
        <v>61122.600000000006</v>
      </c>
      <c r="S76" s="60">
        <f t="shared" si="12"/>
        <v>64178.73000000001</v>
      </c>
      <c r="T76" s="59">
        <f t="shared" si="13"/>
        <v>66745.87920000001</v>
      </c>
      <c r="U76" s="59">
        <f t="shared" si="14"/>
        <v>69415.714368000015</v>
      </c>
      <c r="V76" s="59">
        <f t="shared" si="15"/>
        <v>72192.342942720017</v>
      </c>
      <c r="W76" s="59">
        <f t="shared" si="16"/>
        <v>75080.036660428814</v>
      </c>
      <c r="X76" s="59">
        <f t="shared" si="17"/>
        <v>78083.238126845972</v>
      </c>
      <c r="Y76" s="59">
        <f t="shared" si="18"/>
        <v>81206.567651919817</v>
      </c>
      <c r="Z76" s="59">
        <f t="shared" si="19"/>
        <v>84454.830357996616</v>
      </c>
      <c r="AA76" s="59">
        <f t="shared" si="20"/>
        <v>87833.023572316481</v>
      </c>
      <c r="AB76" s="59">
        <f t="shared" si="21"/>
        <v>91346.344515209144</v>
      </c>
    </row>
    <row r="77" spans="1:28" x14ac:dyDescent="0.25">
      <c r="B77" s="48">
        <v>36.5</v>
      </c>
      <c r="C77" s="404"/>
      <c r="D77" s="402"/>
      <c r="E77" s="136"/>
      <c r="F77" s="136"/>
      <c r="G77" s="51">
        <v>45131.1</v>
      </c>
      <c r="H77" s="52">
        <v>45356.755499999992</v>
      </c>
      <c r="I77" s="52">
        <v>45538.182521999996</v>
      </c>
      <c r="J77" s="52">
        <v>45688.182521999996</v>
      </c>
      <c r="K77" s="52">
        <v>46259.284803524992</v>
      </c>
      <c r="L77" s="57">
        <v>46606.514990692194</v>
      </c>
      <c r="M77" s="57">
        <v>47538</v>
      </c>
      <c r="N77" s="58">
        <v>48014</v>
      </c>
      <c r="O77" s="58">
        <v>48542</v>
      </c>
      <c r="P77" s="58">
        <v>56831</v>
      </c>
      <c r="Q77" s="60">
        <v>59031</v>
      </c>
      <c r="R77" s="60">
        <f t="shared" si="11"/>
        <v>61982.55</v>
      </c>
      <c r="S77" s="60">
        <f t="shared" si="12"/>
        <v>65081.677500000005</v>
      </c>
      <c r="T77" s="59">
        <f t="shared" si="13"/>
        <v>67684.944600000003</v>
      </c>
      <c r="U77" s="59">
        <f t="shared" si="14"/>
        <v>70392.342384000003</v>
      </c>
      <c r="V77" s="59">
        <f t="shared" si="15"/>
        <v>73208.036079360012</v>
      </c>
      <c r="W77" s="59">
        <f t="shared" si="16"/>
        <v>76136.35752253441</v>
      </c>
      <c r="X77" s="59">
        <f t="shared" si="17"/>
        <v>79181.811823435783</v>
      </c>
      <c r="Y77" s="59">
        <f t="shared" si="18"/>
        <v>82349.084296373214</v>
      </c>
      <c r="Z77" s="59">
        <f t="shared" si="19"/>
        <v>85643.047668228144</v>
      </c>
      <c r="AA77" s="59">
        <f t="shared" si="20"/>
        <v>89068.769574957274</v>
      </c>
      <c r="AB77" s="59">
        <f t="shared" si="21"/>
        <v>92631.520357955567</v>
      </c>
    </row>
    <row r="78" spans="1:28" x14ac:dyDescent="0.25">
      <c r="B78" s="48">
        <v>37</v>
      </c>
      <c r="C78" s="404"/>
      <c r="D78" s="402"/>
      <c r="E78" s="136"/>
      <c r="F78" s="136"/>
      <c r="G78" s="51">
        <v>45801</v>
      </c>
      <c r="H78" s="52">
        <v>46030.004999999997</v>
      </c>
      <c r="I78" s="52">
        <v>46214.125019999999</v>
      </c>
      <c r="J78" s="52">
        <v>46364.125019999999</v>
      </c>
      <c r="K78" s="52">
        <v>46943.676582749998</v>
      </c>
      <c r="L78" s="57">
        <v>47296.043932902001</v>
      </c>
      <c r="M78" s="57">
        <v>48240</v>
      </c>
      <c r="N78" s="58">
        <v>48723</v>
      </c>
      <c r="O78" s="58">
        <v>49258</v>
      </c>
      <c r="P78" s="58">
        <v>57662</v>
      </c>
      <c r="Q78" s="60">
        <v>59862</v>
      </c>
      <c r="R78" s="60">
        <f t="shared" si="11"/>
        <v>62855.100000000006</v>
      </c>
      <c r="S78" s="60">
        <f t="shared" si="12"/>
        <v>65997.85500000001</v>
      </c>
      <c r="T78" s="59">
        <f t="shared" si="13"/>
        <v>68637.76920000001</v>
      </c>
      <c r="U78" s="59">
        <f t="shared" si="14"/>
        <v>71383.279968000017</v>
      </c>
      <c r="V78" s="59">
        <f t="shared" si="15"/>
        <v>74238.611166720017</v>
      </c>
      <c r="W78" s="59">
        <f t="shared" si="16"/>
        <v>77208.155613388823</v>
      </c>
      <c r="X78" s="59">
        <f t="shared" si="17"/>
        <v>80296.481837924381</v>
      </c>
      <c r="Y78" s="59">
        <f t="shared" si="18"/>
        <v>83508.341111441361</v>
      </c>
      <c r="Z78" s="59">
        <f t="shared" si="19"/>
        <v>86848.674755899017</v>
      </c>
      <c r="AA78" s="59">
        <f t="shared" si="20"/>
        <v>90322.621746134988</v>
      </c>
      <c r="AB78" s="59">
        <f t="shared" si="21"/>
        <v>93935.526615980387</v>
      </c>
    </row>
    <row r="79" spans="1:28" x14ac:dyDescent="0.25">
      <c r="A79" s="34">
        <v>7</v>
      </c>
      <c r="B79" s="48">
        <v>37.5</v>
      </c>
      <c r="C79" s="404"/>
      <c r="D79" s="403"/>
      <c r="E79" s="136"/>
      <c r="F79" s="136"/>
      <c r="G79" s="51">
        <v>46477.2</v>
      </c>
      <c r="H79" s="52">
        <v>46709.585999999996</v>
      </c>
      <c r="I79" s="52">
        <v>46896.424343999999</v>
      </c>
      <c r="J79" s="52">
        <v>47046.424343999999</v>
      </c>
      <c r="K79" s="52">
        <v>47634.504648299997</v>
      </c>
      <c r="L79" s="57">
        <v>47992.057473314402</v>
      </c>
      <c r="M79" s="57">
        <v>48471.978048047546</v>
      </c>
      <c r="N79" s="58">
        <v>49442</v>
      </c>
      <c r="O79" s="58">
        <v>49986</v>
      </c>
      <c r="P79" s="58">
        <v>58505</v>
      </c>
      <c r="Q79" s="60">
        <v>60705</v>
      </c>
      <c r="R79" s="60">
        <f t="shared" si="11"/>
        <v>63740.25</v>
      </c>
      <c r="S79" s="60">
        <f t="shared" si="12"/>
        <v>66927.262499999997</v>
      </c>
      <c r="T79" s="59">
        <f t="shared" si="13"/>
        <v>69604.353000000003</v>
      </c>
      <c r="U79" s="59">
        <f t="shared" si="14"/>
        <v>72388.527119999999</v>
      </c>
      <c r="V79" s="59">
        <f t="shared" si="15"/>
        <v>75284.068204800002</v>
      </c>
      <c r="W79" s="59">
        <f t="shared" si="16"/>
        <v>78295.430932992007</v>
      </c>
      <c r="X79" s="59">
        <f t="shared" si="17"/>
        <v>81427.248170311694</v>
      </c>
      <c r="Y79" s="59">
        <f t="shared" si="18"/>
        <v>84684.338097124171</v>
      </c>
      <c r="Z79" s="59">
        <f t="shared" si="19"/>
        <v>88071.711621009148</v>
      </c>
      <c r="AA79" s="59">
        <f t="shared" si="20"/>
        <v>91594.58008584952</v>
      </c>
      <c r="AB79" s="59">
        <f t="shared" si="21"/>
        <v>95258.363289283501</v>
      </c>
    </row>
    <row r="80" spans="1:28" x14ac:dyDescent="0.25">
      <c r="B80" s="48">
        <v>38</v>
      </c>
      <c r="C80" s="405"/>
      <c r="D80" s="380" t="s">
        <v>83</v>
      </c>
      <c r="E80" s="136"/>
      <c r="F80" s="136"/>
      <c r="G80" s="51">
        <v>47166</v>
      </c>
      <c r="H80" s="52">
        <v>47401.83</v>
      </c>
      <c r="I80" s="52">
        <v>47591.437320000005</v>
      </c>
      <c r="J80" s="52">
        <v>47741.437320000005</v>
      </c>
      <c r="K80" s="52">
        <v>48338.205286500001</v>
      </c>
      <c r="L80" s="57">
        <v>48701.040210132007</v>
      </c>
      <c r="M80" s="57">
        <v>49188.050612233325</v>
      </c>
      <c r="N80" s="58">
        <v>50172</v>
      </c>
      <c r="O80" s="58">
        <v>50724</v>
      </c>
      <c r="P80" s="58">
        <v>58802</v>
      </c>
      <c r="Q80" s="60">
        <v>61002</v>
      </c>
      <c r="R80" s="60">
        <f t="shared" si="11"/>
        <v>64052.100000000006</v>
      </c>
      <c r="S80" s="60">
        <f t="shared" si="12"/>
        <v>67254.705000000002</v>
      </c>
      <c r="T80" s="59">
        <f t="shared" si="13"/>
        <v>69944.893200000006</v>
      </c>
      <c r="U80" s="59">
        <f t="shared" si="14"/>
        <v>72742.688928000003</v>
      </c>
      <c r="V80" s="59">
        <f t="shared" si="15"/>
        <v>75652.39648512</v>
      </c>
      <c r="W80" s="59">
        <f t="shared" si="16"/>
        <v>78678.492344524799</v>
      </c>
      <c r="X80" s="59">
        <f t="shared" si="17"/>
        <v>81825.63203830579</v>
      </c>
      <c r="Y80" s="59">
        <f t="shared" si="18"/>
        <v>85098.657319838021</v>
      </c>
      <c r="Z80" s="59">
        <f t="shared" si="19"/>
        <v>88502.603612631545</v>
      </c>
      <c r="AA80" s="59">
        <f t="shared" si="20"/>
        <v>92042.707757136814</v>
      </c>
      <c r="AB80" s="59">
        <f t="shared" si="21"/>
        <v>95724.416067422295</v>
      </c>
    </row>
    <row r="81" spans="1:28" x14ac:dyDescent="0.25">
      <c r="B81" s="101">
        <v>38.5</v>
      </c>
      <c r="C81" s="377" t="s">
        <v>84</v>
      </c>
      <c r="D81" s="407"/>
      <c r="E81" s="136"/>
      <c r="F81" s="136"/>
      <c r="G81" s="51">
        <v>47864.25</v>
      </c>
      <c r="H81" s="52">
        <v>48103.571249999994</v>
      </c>
      <c r="I81" s="52">
        <v>48295.985534999993</v>
      </c>
      <c r="J81" s="52">
        <v>48445.985534999993</v>
      </c>
      <c r="K81" s="52">
        <v>49051.560354187488</v>
      </c>
      <c r="L81" s="57">
        <v>49419.7498442535</v>
      </c>
      <c r="M81" s="57">
        <v>50409</v>
      </c>
      <c r="N81" s="58">
        <v>50913</v>
      </c>
      <c r="O81" s="58">
        <v>51473</v>
      </c>
      <c r="P81" s="58">
        <v>59670</v>
      </c>
      <c r="Q81" s="60">
        <v>61870</v>
      </c>
      <c r="R81" s="60">
        <f t="shared" si="11"/>
        <v>64963.5</v>
      </c>
      <c r="S81" s="60">
        <f t="shared" si="12"/>
        <v>68211.675000000003</v>
      </c>
      <c r="T81" s="59">
        <f t="shared" si="13"/>
        <v>70940.142000000007</v>
      </c>
      <c r="U81" s="59">
        <f t="shared" si="14"/>
        <v>73777.747680000015</v>
      </c>
      <c r="V81" s="59">
        <f t="shared" si="15"/>
        <v>76728.857587200022</v>
      </c>
      <c r="W81" s="59">
        <f t="shared" si="16"/>
        <v>79798.011890688023</v>
      </c>
      <c r="X81" s="59">
        <f t="shared" si="17"/>
        <v>82989.932366315552</v>
      </c>
      <c r="Y81" s="59">
        <f t="shared" si="18"/>
        <v>86309.529660968183</v>
      </c>
      <c r="Z81" s="59">
        <f t="shared" si="19"/>
        <v>89761.910847406907</v>
      </c>
      <c r="AA81" s="59">
        <f t="shared" si="20"/>
        <v>93352.387281303192</v>
      </c>
      <c r="AB81" s="59">
        <f t="shared" si="21"/>
        <v>97086.482772555319</v>
      </c>
    </row>
    <row r="82" spans="1:28" x14ac:dyDescent="0.25">
      <c r="B82" s="48">
        <v>39</v>
      </c>
      <c r="C82" s="378"/>
      <c r="D82" s="407"/>
      <c r="E82" s="136"/>
      <c r="F82" s="136"/>
      <c r="G82" s="51">
        <v>48574.05</v>
      </c>
      <c r="H82" s="52">
        <v>48816.920249999996</v>
      </c>
      <c r="I82" s="52">
        <v>49012.187930999993</v>
      </c>
      <c r="J82" s="52">
        <v>49162.187930999993</v>
      </c>
      <c r="K82" s="52">
        <v>49776.71528013749</v>
      </c>
      <c r="L82" s="57">
        <v>50150.347908413089</v>
      </c>
      <c r="M82" s="57">
        <v>50651.85138749722</v>
      </c>
      <c r="N82" s="58">
        <v>51664</v>
      </c>
      <c r="O82" s="58">
        <v>52233</v>
      </c>
      <c r="P82" s="58">
        <v>60551</v>
      </c>
      <c r="Q82" s="60">
        <v>62751</v>
      </c>
      <c r="R82" s="60">
        <f t="shared" si="11"/>
        <v>65888.55</v>
      </c>
      <c r="S82" s="60">
        <f t="shared" si="12"/>
        <v>69182.977500000008</v>
      </c>
      <c r="T82" s="59">
        <f t="shared" si="13"/>
        <v>71950.296600000016</v>
      </c>
      <c r="U82" s="59">
        <f t="shared" si="14"/>
        <v>74828.308464000016</v>
      </c>
      <c r="V82" s="59">
        <f t="shared" si="15"/>
        <v>77821.440802560013</v>
      </c>
      <c r="W82" s="59">
        <f t="shared" si="16"/>
        <v>80934.298434662414</v>
      </c>
      <c r="X82" s="59">
        <f t="shared" si="17"/>
        <v>84171.670372048917</v>
      </c>
      <c r="Y82" s="59">
        <f t="shared" si="18"/>
        <v>87538.537186930873</v>
      </c>
      <c r="Z82" s="59">
        <f t="shared" si="19"/>
        <v>91040.078674408112</v>
      </c>
      <c r="AA82" s="59">
        <f t="shared" si="20"/>
        <v>94681.681821384438</v>
      </c>
      <c r="AB82" s="59">
        <f t="shared" si="21"/>
        <v>98468.949094239826</v>
      </c>
    </row>
    <row r="83" spans="1:28" x14ac:dyDescent="0.25">
      <c r="B83" s="48">
        <v>39.5</v>
      </c>
      <c r="C83" s="378"/>
      <c r="D83" s="407"/>
      <c r="E83" s="128"/>
      <c r="F83" s="136"/>
      <c r="G83" s="51">
        <v>49293.3</v>
      </c>
      <c r="H83" s="52">
        <v>49539.766499999998</v>
      </c>
      <c r="I83" s="52">
        <v>49737.925565999998</v>
      </c>
      <c r="J83" s="52">
        <v>49887.925565999998</v>
      </c>
      <c r="K83" s="52">
        <v>50511.524635574999</v>
      </c>
      <c r="L83" s="57">
        <v>50890.672869876602</v>
      </c>
      <c r="M83" s="57">
        <v>51399.579598575365</v>
      </c>
      <c r="N83" s="58">
        <v>52427</v>
      </c>
      <c r="O83" s="58">
        <v>53004</v>
      </c>
      <c r="P83" s="58">
        <v>61446</v>
      </c>
      <c r="Q83" s="60">
        <v>63646</v>
      </c>
      <c r="R83" s="60">
        <f t="shared" si="11"/>
        <v>66828.3</v>
      </c>
      <c r="S83" s="60">
        <f t="shared" si="12"/>
        <v>70169.715000000011</v>
      </c>
      <c r="T83" s="59">
        <f t="shared" si="13"/>
        <v>72976.503600000011</v>
      </c>
      <c r="U83" s="59">
        <f t="shared" si="14"/>
        <v>75895.563744000014</v>
      </c>
      <c r="V83" s="59">
        <f t="shared" si="15"/>
        <v>78931.386293760021</v>
      </c>
      <c r="W83" s="59">
        <f t="shared" si="16"/>
        <v>82088.641745510424</v>
      </c>
      <c r="X83" s="59">
        <f t="shared" si="17"/>
        <v>85372.187415330845</v>
      </c>
      <c r="Y83" s="59">
        <f t="shared" si="18"/>
        <v>88787.074911944088</v>
      </c>
      <c r="Z83" s="59">
        <f t="shared" si="19"/>
        <v>92338.557908421848</v>
      </c>
      <c r="AA83" s="59">
        <f t="shared" si="20"/>
        <v>96032.100224758731</v>
      </c>
      <c r="AB83" s="59">
        <f t="shared" si="21"/>
        <v>99873.384233749079</v>
      </c>
    </row>
    <row r="84" spans="1:28" x14ac:dyDescent="0.25">
      <c r="B84" s="48">
        <v>40</v>
      </c>
      <c r="C84" s="378"/>
      <c r="D84" s="407"/>
      <c r="E84" s="129"/>
      <c r="F84" s="136"/>
      <c r="G84" s="51">
        <v>50023.05</v>
      </c>
      <c r="H84" s="52">
        <v>50273.165249999998</v>
      </c>
      <c r="I84" s="52">
        <v>50474.257911000001</v>
      </c>
      <c r="J84" s="52">
        <v>50624.257911000001</v>
      </c>
      <c r="K84" s="52">
        <v>51257.061134887495</v>
      </c>
      <c r="L84" s="57">
        <v>51641.805495011104</v>
      </c>
      <c r="M84" s="57">
        <v>52158.223549961214</v>
      </c>
      <c r="N84" s="58">
        <v>53202</v>
      </c>
      <c r="O84" s="58">
        <v>53787</v>
      </c>
      <c r="P84" s="58">
        <v>62352</v>
      </c>
      <c r="Q84" s="60">
        <v>64552</v>
      </c>
      <c r="R84" s="60">
        <f t="shared" si="11"/>
        <v>67779.600000000006</v>
      </c>
      <c r="S84" s="60">
        <f t="shared" si="12"/>
        <v>71168.580000000016</v>
      </c>
      <c r="T84" s="59">
        <f t="shared" si="13"/>
        <v>74015.323200000013</v>
      </c>
      <c r="U84" s="59">
        <f t="shared" si="14"/>
        <v>76975.936128000016</v>
      </c>
      <c r="V84" s="59">
        <f t="shared" si="15"/>
        <v>80054.97357312002</v>
      </c>
      <c r="W84" s="59">
        <f t="shared" si="16"/>
        <v>83257.172516044826</v>
      </c>
      <c r="X84" s="59">
        <f t="shared" si="17"/>
        <v>86587.459416686615</v>
      </c>
      <c r="Y84" s="59">
        <f t="shared" si="18"/>
        <v>90050.957793354086</v>
      </c>
      <c r="Z84" s="59">
        <f t="shared" si="19"/>
        <v>93652.996105088256</v>
      </c>
      <c r="AA84" s="59">
        <f t="shared" si="20"/>
        <v>97399.115949291794</v>
      </c>
      <c r="AB84" s="59">
        <f t="shared" si="21"/>
        <v>101295.08058726347</v>
      </c>
    </row>
    <row r="85" spans="1:28" x14ac:dyDescent="0.25">
      <c r="B85" s="48">
        <v>40.5</v>
      </c>
      <c r="C85" s="378"/>
      <c r="D85" s="407"/>
      <c r="E85" s="129"/>
      <c r="F85" s="136"/>
      <c r="G85" s="51">
        <v>50764.35</v>
      </c>
      <c r="H85" s="52">
        <v>51018.171749999994</v>
      </c>
      <c r="I85" s="52">
        <v>51222.244436999994</v>
      </c>
      <c r="J85" s="52">
        <v>51372.244436999994</v>
      </c>
      <c r="K85" s="52">
        <v>52014.397492462493</v>
      </c>
      <c r="L85" s="57">
        <v>52404.826550183701</v>
      </c>
      <c r="M85" s="57">
        <v>52928.874815685536</v>
      </c>
      <c r="N85" s="58">
        <v>53987</v>
      </c>
      <c r="O85" s="58">
        <v>54581</v>
      </c>
      <c r="P85" s="58">
        <v>63274</v>
      </c>
      <c r="Q85" s="60">
        <v>65474</v>
      </c>
      <c r="R85" s="60">
        <f t="shared" si="11"/>
        <v>68747.7</v>
      </c>
      <c r="S85" s="60">
        <f t="shared" si="12"/>
        <v>72185.085000000006</v>
      </c>
      <c r="T85" s="59">
        <f t="shared" si="13"/>
        <v>75072.488400000002</v>
      </c>
      <c r="U85" s="59">
        <f t="shared" si="14"/>
        <v>78075.387935999999</v>
      </c>
      <c r="V85" s="59">
        <f t="shared" si="15"/>
        <v>81198.403453439998</v>
      </c>
      <c r="W85" s="59">
        <f t="shared" si="16"/>
        <v>84446.339591577605</v>
      </c>
      <c r="X85" s="59">
        <f t="shared" si="17"/>
        <v>87824.193175240711</v>
      </c>
      <c r="Y85" s="59">
        <f t="shared" si="18"/>
        <v>91337.16090225034</v>
      </c>
      <c r="Z85" s="59">
        <f t="shared" si="19"/>
        <v>94990.64733834035</v>
      </c>
      <c r="AA85" s="59">
        <f t="shared" si="20"/>
        <v>98790.273231873973</v>
      </c>
      <c r="AB85" s="59">
        <f t="shared" si="21"/>
        <v>102741.88416114893</v>
      </c>
    </row>
    <row r="86" spans="1:28" x14ac:dyDescent="0.25">
      <c r="B86" s="48">
        <v>41</v>
      </c>
      <c r="C86" s="378"/>
      <c r="D86" s="407"/>
      <c r="E86" s="129"/>
      <c r="F86" s="136"/>
      <c r="G86" s="51">
        <v>51516.15</v>
      </c>
      <c r="H86" s="52">
        <v>51773.730749999995</v>
      </c>
      <c r="I86" s="52">
        <v>51980.825672999992</v>
      </c>
      <c r="J86" s="52">
        <v>52130.825672999992</v>
      </c>
      <c r="K86" s="52">
        <v>52782.460993912493</v>
      </c>
      <c r="L86" s="57">
        <v>53178.655269027295</v>
      </c>
      <c r="M86" s="57">
        <v>53710.44182171757</v>
      </c>
      <c r="N86" s="58">
        <v>54785</v>
      </c>
      <c r="O86" s="58">
        <v>55387</v>
      </c>
      <c r="P86" s="58">
        <v>64208</v>
      </c>
      <c r="Q86" s="60">
        <v>66408</v>
      </c>
      <c r="R86" s="60">
        <f t="shared" si="11"/>
        <v>69728.400000000009</v>
      </c>
      <c r="S86" s="60">
        <f t="shared" si="12"/>
        <v>73214.820000000007</v>
      </c>
      <c r="T86" s="59">
        <f t="shared" si="13"/>
        <v>76143.412800000006</v>
      </c>
      <c r="U86" s="59">
        <f t="shared" si="14"/>
        <v>79189.149312000009</v>
      </c>
      <c r="V86" s="59">
        <f t="shared" si="15"/>
        <v>82356.715284480015</v>
      </c>
      <c r="W86" s="59">
        <f t="shared" si="16"/>
        <v>85650.983895859215</v>
      </c>
      <c r="X86" s="59">
        <f t="shared" si="17"/>
        <v>89077.023251693594</v>
      </c>
      <c r="Y86" s="59">
        <f t="shared" si="18"/>
        <v>92640.104181761344</v>
      </c>
      <c r="Z86" s="59">
        <f t="shared" si="19"/>
        <v>96345.708349031804</v>
      </c>
      <c r="AA86" s="59">
        <f t="shared" si="20"/>
        <v>100199.53668299309</v>
      </c>
      <c r="AB86" s="59">
        <f t="shared" si="21"/>
        <v>104207.51815031281</v>
      </c>
    </row>
    <row r="87" spans="1:28" x14ac:dyDescent="0.25">
      <c r="B87" s="48">
        <v>41.5</v>
      </c>
      <c r="C87" s="378"/>
      <c r="D87" s="408"/>
      <c r="E87" s="129"/>
      <c r="F87" s="136"/>
      <c r="G87" s="51">
        <v>52279.5</v>
      </c>
      <c r="H87" s="52">
        <v>52540.897499999992</v>
      </c>
      <c r="I87" s="52">
        <v>52751.061089999996</v>
      </c>
      <c r="J87" s="52">
        <v>52901.061089999996</v>
      </c>
      <c r="K87" s="52">
        <v>53562.324353624994</v>
      </c>
      <c r="L87" s="57">
        <v>53964.372417908991</v>
      </c>
      <c r="M87" s="57">
        <v>55043</v>
      </c>
      <c r="N87" s="58">
        <v>55594</v>
      </c>
      <c r="O87" s="58">
        <v>56205</v>
      </c>
      <c r="P87" s="58">
        <v>65157</v>
      </c>
      <c r="Q87" s="60">
        <v>67357</v>
      </c>
      <c r="R87" s="60">
        <f t="shared" si="11"/>
        <v>70724.850000000006</v>
      </c>
      <c r="S87" s="60">
        <f t="shared" si="12"/>
        <v>74261.092500000013</v>
      </c>
      <c r="T87" s="59">
        <f t="shared" si="13"/>
        <v>77231.536200000017</v>
      </c>
      <c r="U87" s="59">
        <f t="shared" si="14"/>
        <v>80320.797648000022</v>
      </c>
      <c r="V87" s="59">
        <f t="shared" si="15"/>
        <v>83533.629553920022</v>
      </c>
      <c r="W87" s="59">
        <f t="shared" si="16"/>
        <v>86874.974736076823</v>
      </c>
      <c r="X87" s="59">
        <f t="shared" si="17"/>
        <v>90349.9737255199</v>
      </c>
      <c r="Y87" s="59">
        <f t="shared" si="18"/>
        <v>93963.972674540695</v>
      </c>
      <c r="Z87" s="59">
        <f t="shared" si="19"/>
        <v>97722.531581522329</v>
      </c>
      <c r="AA87" s="59">
        <f t="shared" si="20"/>
        <v>101631.43284478322</v>
      </c>
      <c r="AB87" s="59">
        <f t="shared" si="21"/>
        <v>105696.69015857455</v>
      </c>
    </row>
    <row r="88" spans="1:28" x14ac:dyDescent="0.25">
      <c r="B88" s="48">
        <v>42</v>
      </c>
      <c r="C88" s="378"/>
      <c r="D88" s="383"/>
      <c r="E88" s="129"/>
      <c r="F88" s="136"/>
      <c r="G88" s="51">
        <v>53053.35</v>
      </c>
      <c r="H88" s="52">
        <v>53318.616749999994</v>
      </c>
      <c r="I88" s="52">
        <v>53531.891216999997</v>
      </c>
      <c r="J88" s="52">
        <v>53681.891216999997</v>
      </c>
      <c r="K88" s="52">
        <v>54352.914857212498</v>
      </c>
      <c r="L88" s="57">
        <v>54760.897230461698</v>
      </c>
      <c r="M88" s="57">
        <v>55308.506202766315</v>
      </c>
      <c r="N88" s="58">
        <v>56415</v>
      </c>
      <c r="O88" s="58">
        <v>57035</v>
      </c>
      <c r="P88" s="58">
        <v>66120</v>
      </c>
      <c r="Q88" s="60">
        <v>68320</v>
      </c>
      <c r="R88" s="60">
        <f t="shared" si="11"/>
        <v>71736</v>
      </c>
      <c r="S88" s="60">
        <f t="shared" si="12"/>
        <v>75322.8</v>
      </c>
      <c r="T88" s="59">
        <f t="shared" si="13"/>
        <v>78335.712</v>
      </c>
      <c r="U88" s="59">
        <f t="shared" si="14"/>
        <v>81469.140480000002</v>
      </c>
      <c r="V88" s="59">
        <f t="shared" si="15"/>
        <v>84727.906099200001</v>
      </c>
      <c r="W88" s="59">
        <f t="shared" si="16"/>
        <v>88117.022343168006</v>
      </c>
      <c r="X88" s="59">
        <f t="shared" si="17"/>
        <v>91641.703236894726</v>
      </c>
      <c r="Y88" s="59">
        <f t="shared" si="18"/>
        <v>95307.371366370513</v>
      </c>
      <c r="Z88" s="59">
        <f t="shared" si="19"/>
        <v>99119.666221025342</v>
      </c>
      <c r="AA88" s="59">
        <f t="shared" si="20"/>
        <v>103084.45286986636</v>
      </c>
      <c r="AB88" s="59">
        <f t="shared" si="21"/>
        <v>107207.83098466102</v>
      </c>
    </row>
    <row r="89" spans="1:28" x14ac:dyDescent="0.25">
      <c r="B89" s="48">
        <v>42.5</v>
      </c>
      <c r="C89" s="378"/>
      <c r="D89" s="384"/>
      <c r="E89" s="129" t="s">
        <v>20</v>
      </c>
      <c r="F89" s="136"/>
      <c r="G89" s="51">
        <v>53839.8</v>
      </c>
      <c r="H89" s="52">
        <v>54108.998999999996</v>
      </c>
      <c r="I89" s="52">
        <v>54325.434995999996</v>
      </c>
      <c r="J89" s="52">
        <v>54475.434995999996</v>
      </c>
      <c r="K89" s="52">
        <v>55156.377933449992</v>
      </c>
      <c r="L89" s="57">
        <v>55570.391239419594</v>
      </c>
      <c r="M89" s="57">
        <v>56681</v>
      </c>
      <c r="N89" s="58">
        <v>57248</v>
      </c>
      <c r="O89" s="58">
        <v>57878</v>
      </c>
      <c r="P89" s="58">
        <v>67095</v>
      </c>
      <c r="Q89" s="60">
        <v>69295</v>
      </c>
      <c r="R89" s="60">
        <f t="shared" si="11"/>
        <v>72759.75</v>
      </c>
      <c r="S89" s="60">
        <f t="shared" si="12"/>
        <v>76397.737500000003</v>
      </c>
      <c r="T89" s="59">
        <f t="shared" si="13"/>
        <v>79453.647000000012</v>
      </c>
      <c r="U89" s="59">
        <f t="shared" si="14"/>
        <v>82631.792880000008</v>
      </c>
      <c r="V89" s="59">
        <f t="shared" si="15"/>
        <v>85937.064595200005</v>
      </c>
      <c r="W89" s="59">
        <f t="shared" si="16"/>
        <v>89374.547179008005</v>
      </c>
      <c r="X89" s="59">
        <f t="shared" si="17"/>
        <v>92949.529066168325</v>
      </c>
      <c r="Y89" s="59">
        <f t="shared" si="18"/>
        <v>96667.510228815067</v>
      </c>
      <c r="Z89" s="59">
        <f t="shared" si="19"/>
        <v>100534.21063796767</v>
      </c>
      <c r="AA89" s="59">
        <f t="shared" si="20"/>
        <v>104555.57906348638</v>
      </c>
      <c r="AB89" s="59">
        <f t="shared" si="21"/>
        <v>108737.80222602584</v>
      </c>
    </row>
    <row r="90" spans="1:28" x14ac:dyDescent="0.25">
      <c r="B90" s="48">
        <v>43</v>
      </c>
      <c r="C90" s="378"/>
      <c r="D90" s="384"/>
      <c r="E90" s="129"/>
      <c r="F90" s="136"/>
      <c r="G90" s="51">
        <v>54636.75</v>
      </c>
      <c r="H90" s="52">
        <v>54909.933749999997</v>
      </c>
      <c r="I90" s="52">
        <v>55129.573484999994</v>
      </c>
      <c r="J90" s="52">
        <v>55279.573484999994</v>
      </c>
      <c r="K90" s="52">
        <v>55970.56815356249</v>
      </c>
      <c r="L90" s="57">
        <v>56390.692912048493</v>
      </c>
      <c r="M90" s="57">
        <v>56954.59984116898</v>
      </c>
      <c r="N90" s="58">
        <v>58094</v>
      </c>
      <c r="O90" s="58">
        <v>58733</v>
      </c>
      <c r="P90" s="58">
        <v>68086</v>
      </c>
      <c r="Q90" s="60">
        <v>70286</v>
      </c>
      <c r="R90" s="60">
        <f t="shared" si="11"/>
        <v>73800.3</v>
      </c>
      <c r="S90" s="60">
        <f t="shared" si="12"/>
        <v>77490.315000000002</v>
      </c>
      <c r="T90" s="59">
        <f t="shared" si="13"/>
        <v>80589.92760000001</v>
      </c>
      <c r="U90" s="59">
        <f t="shared" si="14"/>
        <v>83813.52470400001</v>
      </c>
      <c r="V90" s="59">
        <f t="shared" si="15"/>
        <v>87166.065692160017</v>
      </c>
      <c r="W90" s="59">
        <f t="shared" si="16"/>
        <v>90652.708319846424</v>
      </c>
      <c r="X90" s="59">
        <f t="shared" si="17"/>
        <v>94278.816652640278</v>
      </c>
      <c r="Y90" s="59">
        <f t="shared" si="18"/>
        <v>98049.969318745891</v>
      </c>
      <c r="Z90" s="59">
        <f t="shared" si="19"/>
        <v>101971.96809149573</v>
      </c>
      <c r="AA90" s="59">
        <f t="shared" si="20"/>
        <v>106050.84681515556</v>
      </c>
      <c r="AB90" s="59">
        <f t="shared" si="21"/>
        <v>110292.88068776179</v>
      </c>
    </row>
    <row r="91" spans="1:28" x14ac:dyDescent="0.25">
      <c r="A91" s="34">
        <v>8</v>
      </c>
      <c r="B91" s="48">
        <v>43.5</v>
      </c>
      <c r="C91" s="379"/>
      <c r="D91" s="385"/>
      <c r="E91" s="129"/>
      <c r="F91" s="136"/>
      <c r="G91" s="51">
        <v>55446.3</v>
      </c>
      <c r="H91" s="52">
        <v>55723.531499999997</v>
      </c>
      <c r="I91" s="52">
        <v>55946.425625999997</v>
      </c>
      <c r="J91" s="52">
        <v>56096.425625999997</v>
      </c>
      <c r="K91" s="52">
        <v>56797.630946324993</v>
      </c>
      <c r="L91" s="57">
        <v>57223.963781082595</v>
      </c>
      <c r="M91" s="57">
        <v>57796.203418893419</v>
      </c>
      <c r="N91" s="58">
        <v>58952</v>
      </c>
      <c r="O91" s="58">
        <v>59600</v>
      </c>
      <c r="P91" s="58">
        <v>69092</v>
      </c>
      <c r="Q91" s="60">
        <v>71292</v>
      </c>
      <c r="R91" s="60">
        <f t="shared" si="11"/>
        <v>74856.600000000006</v>
      </c>
      <c r="S91" s="60">
        <f t="shared" si="12"/>
        <v>78599.430000000008</v>
      </c>
      <c r="T91" s="59">
        <f t="shared" si="13"/>
        <v>81743.407200000016</v>
      </c>
      <c r="U91" s="59">
        <f t="shared" si="14"/>
        <v>85013.143488000016</v>
      </c>
      <c r="V91" s="59">
        <f t="shared" si="15"/>
        <v>88413.669227520018</v>
      </c>
      <c r="W91" s="59">
        <f t="shared" si="16"/>
        <v>91950.215996620827</v>
      </c>
      <c r="X91" s="59">
        <f t="shared" si="17"/>
        <v>95628.224636485669</v>
      </c>
      <c r="Y91" s="59">
        <f t="shared" si="18"/>
        <v>99453.353621945105</v>
      </c>
      <c r="Z91" s="59">
        <f t="shared" si="19"/>
        <v>103431.48776682292</v>
      </c>
      <c r="AA91" s="59">
        <f t="shared" si="20"/>
        <v>107568.74727749583</v>
      </c>
      <c r="AB91" s="59">
        <f t="shared" si="21"/>
        <v>111871.49716859567</v>
      </c>
    </row>
    <row r="92" spans="1:28" x14ac:dyDescent="0.25">
      <c r="B92" s="48">
        <v>44</v>
      </c>
      <c r="C92" s="406" t="s">
        <v>85</v>
      </c>
      <c r="D92" s="380" t="s">
        <v>86</v>
      </c>
      <c r="E92" s="129"/>
      <c r="F92" s="136"/>
      <c r="G92" s="51">
        <v>56267.4</v>
      </c>
      <c r="H92" s="52">
        <v>56548.736999999994</v>
      </c>
      <c r="I92" s="52">
        <v>56774.93194799999</v>
      </c>
      <c r="J92" s="52">
        <v>56924.93194799999</v>
      </c>
      <c r="K92" s="52">
        <v>57636.493597349989</v>
      </c>
      <c r="L92" s="57">
        <v>58069.123080154786</v>
      </c>
      <c r="M92" s="57">
        <v>58649.814310956332</v>
      </c>
      <c r="N92" s="58">
        <v>59823</v>
      </c>
      <c r="O92" s="58">
        <v>60481</v>
      </c>
      <c r="P92" s="58">
        <v>70113</v>
      </c>
      <c r="Q92" s="60">
        <v>72313</v>
      </c>
      <c r="R92" s="60">
        <f t="shared" si="11"/>
        <v>75928.650000000009</v>
      </c>
      <c r="S92" s="60">
        <f t="shared" si="12"/>
        <v>79725.082500000019</v>
      </c>
      <c r="T92" s="59">
        <f t="shared" si="13"/>
        <v>82914.085800000015</v>
      </c>
      <c r="U92" s="59">
        <f t="shared" si="14"/>
        <v>86230.649232000025</v>
      </c>
      <c r="V92" s="59">
        <f t="shared" si="15"/>
        <v>89679.875201280025</v>
      </c>
      <c r="W92" s="59">
        <f t="shared" si="16"/>
        <v>93267.070209331228</v>
      </c>
      <c r="X92" s="59">
        <f t="shared" si="17"/>
        <v>96997.753017704483</v>
      </c>
      <c r="Y92" s="59">
        <f t="shared" si="18"/>
        <v>100877.66313841267</v>
      </c>
      <c r="Z92" s="59">
        <f t="shared" si="19"/>
        <v>104912.76966394918</v>
      </c>
      <c r="AA92" s="59">
        <f t="shared" si="20"/>
        <v>109109.28045050715</v>
      </c>
      <c r="AB92" s="59">
        <f t="shared" si="21"/>
        <v>113473.65166852744</v>
      </c>
    </row>
    <row r="93" spans="1:28" x14ac:dyDescent="0.25">
      <c r="B93" s="48">
        <v>44.5</v>
      </c>
      <c r="C93" s="400"/>
      <c r="D93" s="381"/>
      <c r="E93" s="129"/>
      <c r="F93" s="136"/>
      <c r="G93" s="51">
        <v>57101.1</v>
      </c>
      <c r="H93" s="52">
        <v>57386.605499999991</v>
      </c>
      <c r="I93" s="52">
        <v>57616.15192199999</v>
      </c>
      <c r="J93" s="52">
        <v>57766.15192199999</v>
      </c>
      <c r="K93" s="52">
        <v>58488.22882102499</v>
      </c>
      <c r="L93" s="57">
        <v>58927.251575632188</v>
      </c>
      <c r="M93" s="57">
        <v>59516.524091388514</v>
      </c>
      <c r="N93" s="58">
        <v>60707</v>
      </c>
      <c r="O93" s="58">
        <v>61374</v>
      </c>
      <c r="P93" s="58">
        <v>71149</v>
      </c>
      <c r="Q93" s="60">
        <v>73349</v>
      </c>
      <c r="R93" s="60">
        <f t="shared" si="11"/>
        <v>77016.45</v>
      </c>
      <c r="S93" s="60">
        <f t="shared" si="12"/>
        <v>80867.272500000006</v>
      </c>
      <c r="T93" s="59">
        <f t="shared" si="13"/>
        <v>84101.963400000008</v>
      </c>
      <c r="U93" s="59">
        <f t="shared" si="14"/>
        <v>87466.041936000009</v>
      </c>
      <c r="V93" s="59">
        <f t="shared" si="15"/>
        <v>90964.683613440007</v>
      </c>
      <c r="W93" s="59">
        <f t="shared" si="16"/>
        <v>94603.270957977613</v>
      </c>
      <c r="X93" s="59">
        <f t="shared" si="17"/>
        <v>98387.401796296719</v>
      </c>
      <c r="Y93" s="59">
        <f t="shared" si="18"/>
        <v>102322.89786814859</v>
      </c>
      <c r="Z93" s="59">
        <f t="shared" si="19"/>
        <v>106415.81378287454</v>
      </c>
      <c r="AA93" s="59">
        <f t="shared" si="20"/>
        <v>110672.44633418952</v>
      </c>
      <c r="AB93" s="59">
        <f t="shared" si="21"/>
        <v>115099.3441875571</v>
      </c>
    </row>
    <row r="94" spans="1:28" x14ac:dyDescent="0.25">
      <c r="B94" s="48">
        <v>45</v>
      </c>
      <c r="C94" s="400"/>
      <c r="D94" s="381"/>
      <c r="E94" s="129"/>
      <c r="F94" s="136"/>
      <c r="G94" s="51">
        <v>57946.35</v>
      </c>
      <c r="H94" s="52">
        <v>58236.08174999999</v>
      </c>
      <c r="I94" s="52">
        <v>58469.026076999988</v>
      </c>
      <c r="J94" s="52">
        <v>58619.026076999988</v>
      </c>
      <c r="K94" s="52">
        <v>59351.763902962484</v>
      </c>
      <c r="L94" s="57">
        <v>59797.268501147693</v>
      </c>
      <c r="M94" s="57">
        <v>60994</v>
      </c>
      <c r="N94" s="58">
        <v>61604</v>
      </c>
      <c r="O94" s="58">
        <v>62281</v>
      </c>
      <c r="P94" s="58">
        <v>72199</v>
      </c>
      <c r="Q94" s="60">
        <v>74399</v>
      </c>
      <c r="R94" s="60">
        <f t="shared" si="11"/>
        <v>78118.95</v>
      </c>
      <c r="S94" s="60">
        <f t="shared" si="12"/>
        <v>82024.897500000006</v>
      </c>
      <c r="T94" s="59">
        <f t="shared" si="13"/>
        <v>85305.893400000015</v>
      </c>
      <c r="U94" s="59">
        <f t="shared" si="14"/>
        <v>88718.129136000018</v>
      </c>
      <c r="V94" s="59">
        <f t="shared" si="15"/>
        <v>92266.85430144002</v>
      </c>
      <c r="W94" s="59">
        <f t="shared" si="16"/>
        <v>95957.52847349763</v>
      </c>
      <c r="X94" s="59">
        <f t="shared" si="17"/>
        <v>99795.829612437534</v>
      </c>
      <c r="Y94" s="59">
        <f t="shared" si="18"/>
        <v>103787.66279693504</v>
      </c>
      <c r="Z94" s="59">
        <f t="shared" si="19"/>
        <v>107939.16930881244</v>
      </c>
      <c r="AA94" s="59">
        <f t="shared" si="20"/>
        <v>112256.73608116494</v>
      </c>
      <c r="AB94" s="59">
        <f t="shared" si="21"/>
        <v>116747.00552441155</v>
      </c>
    </row>
    <row r="95" spans="1:28" x14ac:dyDescent="0.25">
      <c r="B95" s="48">
        <v>45.5</v>
      </c>
      <c r="C95" s="400"/>
      <c r="D95" s="381"/>
      <c r="E95" s="129"/>
      <c r="F95" s="125"/>
      <c r="G95" s="51">
        <v>58805.25</v>
      </c>
      <c r="H95" s="52">
        <v>59099.276249999995</v>
      </c>
      <c r="I95" s="52">
        <v>59335.673354999999</v>
      </c>
      <c r="J95" s="52">
        <v>59485.673354999999</v>
      </c>
      <c r="K95" s="52">
        <v>60229.244271937496</v>
      </c>
      <c r="L95" s="57">
        <v>60681.335389435495</v>
      </c>
      <c r="M95" s="57">
        <v>61288.148743329853</v>
      </c>
      <c r="N95" s="58">
        <v>62514</v>
      </c>
      <c r="O95" s="58">
        <v>63201</v>
      </c>
      <c r="P95" s="58">
        <v>73267</v>
      </c>
      <c r="Q95" s="60">
        <v>75467</v>
      </c>
      <c r="R95" s="60">
        <f t="shared" si="11"/>
        <v>79240.350000000006</v>
      </c>
      <c r="S95" s="60">
        <f t="shared" si="12"/>
        <v>83202.367500000008</v>
      </c>
      <c r="T95" s="59">
        <f t="shared" si="13"/>
        <v>86530.462200000009</v>
      </c>
      <c r="U95" s="59">
        <f t="shared" si="14"/>
        <v>89991.680688000008</v>
      </c>
      <c r="V95" s="59">
        <f t="shared" si="15"/>
        <v>93591.347915520004</v>
      </c>
      <c r="W95" s="59">
        <f t="shared" si="16"/>
        <v>97335.001832140813</v>
      </c>
      <c r="X95" s="59">
        <f t="shared" si="17"/>
        <v>101228.40190542645</v>
      </c>
      <c r="Y95" s="59">
        <f t="shared" si="18"/>
        <v>105277.53798164352</v>
      </c>
      <c r="Z95" s="59">
        <f t="shared" si="19"/>
        <v>109488.63950090927</v>
      </c>
      <c r="AA95" s="59">
        <f t="shared" si="20"/>
        <v>113868.18508094564</v>
      </c>
      <c r="AB95" s="59">
        <f t="shared" si="21"/>
        <v>118422.91248418347</v>
      </c>
    </row>
    <row r="96" spans="1:28" x14ac:dyDescent="0.25">
      <c r="B96" s="48">
        <v>46</v>
      </c>
      <c r="C96" s="400"/>
      <c r="D96" s="381"/>
      <c r="E96" s="129"/>
      <c r="F96" s="126"/>
      <c r="G96" s="51">
        <v>59675.7</v>
      </c>
      <c r="H96" s="52">
        <v>59974.078499999989</v>
      </c>
      <c r="I96" s="52">
        <v>60213.974813999987</v>
      </c>
      <c r="J96" s="52">
        <v>60363.974813999987</v>
      </c>
      <c r="K96" s="52">
        <v>61118.524499174986</v>
      </c>
      <c r="L96" s="57">
        <v>61577.290707761385</v>
      </c>
      <c r="M96" s="57">
        <v>62193.063614838997</v>
      </c>
      <c r="N96" s="58">
        <v>63437</v>
      </c>
      <c r="O96" s="58">
        <v>64135</v>
      </c>
      <c r="P96" s="58">
        <v>74349</v>
      </c>
      <c r="Q96" s="60">
        <v>76549</v>
      </c>
      <c r="R96" s="60">
        <f t="shared" si="11"/>
        <v>80376.45</v>
      </c>
      <c r="S96" s="60">
        <f t="shared" si="12"/>
        <v>84395.272500000006</v>
      </c>
      <c r="T96" s="59">
        <f t="shared" si="13"/>
        <v>87771.083400000003</v>
      </c>
      <c r="U96" s="59">
        <f t="shared" si="14"/>
        <v>91281.926736000009</v>
      </c>
      <c r="V96" s="59">
        <f t="shared" si="15"/>
        <v>94933.203805440018</v>
      </c>
      <c r="W96" s="59">
        <f t="shared" si="16"/>
        <v>98730.531957657629</v>
      </c>
      <c r="X96" s="59">
        <f t="shared" si="17"/>
        <v>102679.75323596394</v>
      </c>
      <c r="Y96" s="59">
        <f t="shared" si="18"/>
        <v>106786.94336540251</v>
      </c>
      <c r="Z96" s="59">
        <f t="shared" si="19"/>
        <v>111058.4211000186</v>
      </c>
      <c r="AA96" s="59">
        <f t="shared" si="20"/>
        <v>115500.75794401935</v>
      </c>
      <c r="AB96" s="59">
        <f t="shared" si="21"/>
        <v>120120.78826178012</v>
      </c>
    </row>
    <row r="97" spans="1:28" x14ac:dyDescent="0.25">
      <c r="B97" s="48">
        <v>46.5</v>
      </c>
      <c r="C97" s="400"/>
      <c r="D97" s="381"/>
      <c r="E97" s="133"/>
      <c r="F97" s="126"/>
      <c r="G97" s="51">
        <v>60559.8</v>
      </c>
      <c r="H97" s="52">
        <v>60862.598999999995</v>
      </c>
      <c r="I97" s="52">
        <v>61106.049395999995</v>
      </c>
      <c r="J97" s="52">
        <v>61256.049395999995</v>
      </c>
      <c r="K97" s="52">
        <v>62021.750013449993</v>
      </c>
      <c r="L97" s="57">
        <v>62487.295988859594</v>
      </c>
      <c r="M97" s="57">
        <v>63112.168948748193</v>
      </c>
      <c r="N97" s="58">
        <v>64375</v>
      </c>
      <c r="O97" s="58">
        <v>65083</v>
      </c>
      <c r="P97" s="58">
        <v>75446</v>
      </c>
      <c r="Q97" s="60">
        <v>77646</v>
      </c>
      <c r="R97" s="60">
        <f t="shared" si="11"/>
        <v>81528.3</v>
      </c>
      <c r="S97" s="60">
        <f t="shared" si="12"/>
        <v>85604.715000000011</v>
      </c>
      <c r="T97" s="59">
        <f t="shared" si="13"/>
        <v>89028.90360000002</v>
      </c>
      <c r="U97" s="59">
        <f t="shared" si="14"/>
        <v>92590.059744000027</v>
      </c>
      <c r="V97" s="59">
        <f t="shared" si="15"/>
        <v>96293.662133760037</v>
      </c>
      <c r="W97" s="59">
        <f t="shared" si="16"/>
        <v>100145.40861911044</v>
      </c>
      <c r="X97" s="59">
        <f t="shared" si="17"/>
        <v>104151.22496387486</v>
      </c>
      <c r="Y97" s="59">
        <f t="shared" si="18"/>
        <v>108317.27396242986</v>
      </c>
      <c r="Z97" s="59">
        <f t="shared" si="19"/>
        <v>112649.96492092706</v>
      </c>
      <c r="AA97" s="59">
        <f t="shared" si="20"/>
        <v>117155.96351776415</v>
      </c>
      <c r="AB97" s="59">
        <f t="shared" si="21"/>
        <v>121842.20205847472</v>
      </c>
    </row>
    <row r="98" spans="1:28" x14ac:dyDescent="0.25">
      <c r="B98" s="48">
        <v>47</v>
      </c>
      <c r="C98" s="401"/>
      <c r="D98" s="381"/>
      <c r="E98" s="136"/>
      <c r="F98" s="126"/>
      <c r="G98" s="51">
        <v>61456.5</v>
      </c>
      <c r="H98" s="52">
        <v>61763.782499999994</v>
      </c>
      <c r="I98" s="52">
        <v>62010.837629999995</v>
      </c>
      <c r="J98" s="52">
        <v>62160.837629999995</v>
      </c>
      <c r="K98" s="52">
        <v>62937.848100374991</v>
      </c>
      <c r="L98" s="57">
        <v>63410.270466362992</v>
      </c>
      <c r="M98" s="57">
        <v>64679</v>
      </c>
      <c r="N98" s="58">
        <v>65326</v>
      </c>
      <c r="O98" s="58">
        <v>66044</v>
      </c>
      <c r="P98" s="58">
        <v>76562</v>
      </c>
      <c r="Q98" s="60">
        <v>78762</v>
      </c>
      <c r="R98" s="60">
        <f t="shared" si="11"/>
        <v>82700.100000000006</v>
      </c>
      <c r="S98" s="60">
        <f t="shared" si="12"/>
        <v>86835.10500000001</v>
      </c>
      <c r="T98" s="59">
        <f t="shared" si="13"/>
        <v>90308.509200000015</v>
      </c>
      <c r="U98" s="59">
        <f t="shared" si="14"/>
        <v>93920.84956800002</v>
      </c>
      <c r="V98" s="59">
        <f t="shared" si="15"/>
        <v>97677.68355072003</v>
      </c>
      <c r="W98" s="59">
        <f t="shared" si="16"/>
        <v>101584.79089274883</v>
      </c>
      <c r="X98" s="59">
        <f t="shared" si="17"/>
        <v>105648.18252845878</v>
      </c>
      <c r="Y98" s="59">
        <f t="shared" si="18"/>
        <v>109874.10982959713</v>
      </c>
      <c r="Z98" s="59">
        <f t="shared" si="19"/>
        <v>114269.07422278103</v>
      </c>
      <c r="AA98" s="59">
        <f t="shared" si="20"/>
        <v>118839.83719169228</v>
      </c>
      <c r="AB98" s="59">
        <f t="shared" si="21"/>
        <v>123593.43067935997</v>
      </c>
    </row>
    <row r="99" spans="1:28" x14ac:dyDescent="0.25">
      <c r="B99" s="48">
        <v>47.5</v>
      </c>
      <c r="C99" s="391"/>
      <c r="D99" s="381"/>
      <c r="E99" s="136"/>
      <c r="F99" s="126"/>
      <c r="G99" s="51">
        <v>62366.85</v>
      </c>
      <c r="H99" s="52">
        <v>62678.684249999991</v>
      </c>
      <c r="I99" s="52">
        <v>62929.398986999993</v>
      </c>
      <c r="J99" s="52">
        <v>63079.398986999993</v>
      </c>
      <c r="K99" s="52">
        <v>63867.891474337492</v>
      </c>
      <c r="L99" s="57">
        <v>64347.294906638694</v>
      </c>
      <c r="M99" s="57">
        <v>65635</v>
      </c>
      <c r="N99" s="58">
        <v>66291</v>
      </c>
      <c r="O99" s="58">
        <v>67020</v>
      </c>
      <c r="P99" s="58">
        <v>77692</v>
      </c>
      <c r="Q99" s="60">
        <v>79892</v>
      </c>
      <c r="R99" s="60">
        <f t="shared" si="11"/>
        <v>83886.6</v>
      </c>
      <c r="S99" s="60">
        <f t="shared" si="12"/>
        <v>88080.930000000008</v>
      </c>
      <c r="T99" s="59">
        <f t="shared" si="13"/>
        <v>91604.167200000011</v>
      </c>
      <c r="U99" s="59">
        <f t="shared" si="14"/>
        <v>95268.333888000008</v>
      </c>
      <c r="V99" s="59">
        <f t="shared" si="15"/>
        <v>99079.06724352001</v>
      </c>
      <c r="W99" s="59">
        <f t="shared" si="16"/>
        <v>103042.22993326081</v>
      </c>
      <c r="X99" s="59">
        <f t="shared" si="17"/>
        <v>107163.91913059124</v>
      </c>
      <c r="Y99" s="59">
        <f t="shared" si="18"/>
        <v>111450.47589581489</v>
      </c>
      <c r="Z99" s="59">
        <f t="shared" si="19"/>
        <v>115908.49493164748</v>
      </c>
      <c r="AA99" s="59">
        <f t="shared" si="20"/>
        <v>120544.83472891338</v>
      </c>
      <c r="AB99" s="59">
        <f t="shared" si="21"/>
        <v>125366.62811806992</v>
      </c>
    </row>
    <row r="100" spans="1:28" x14ac:dyDescent="0.25">
      <c r="B100" s="48">
        <v>48</v>
      </c>
      <c r="C100" s="405"/>
      <c r="D100" s="381"/>
      <c r="E100" s="136"/>
      <c r="F100" s="126"/>
      <c r="G100" s="51">
        <v>63290.85</v>
      </c>
      <c r="H100" s="52">
        <v>63607.304249999994</v>
      </c>
      <c r="I100" s="52">
        <v>63861.733466999991</v>
      </c>
      <c r="J100" s="52">
        <v>64011.733466999991</v>
      </c>
      <c r="K100" s="52">
        <v>64811.880135337487</v>
      </c>
      <c r="L100" s="57">
        <v>65298.369309686692</v>
      </c>
      <c r="M100" s="57">
        <v>66605</v>
      </c>
      <c r="N100" s="58">
        <v>67271</v>
      </c>
      <c r="O100" s="58">
        <v>68011</v>
      </c>
      <c r="P100" s="58">
        <v>78841</v>
      </c>
      <c r="Q100" s="60">
        <v>81041</v>
      </c>
      <c r="R100" s="60">
        <f t="shared" si="11"/>
        <v>85093.05</v>
      </c>
      <c r="S100" s="60">
        <f t="shared" si="12"/>
        <v>89347.702500000014</v>
      </c>
      <c r="T100" s="59">
        <f t="shared" si="13"/>
        <v>92921.610600000015</v>
      </c>
      <c r="U100" s="59">
        <f t="shared" si="14"/>
        <v>96638.475024000014</v>
      </c>
      <c r="V100" s="59">
        <f t="shared" si="15"/>
        <v>100504.01402496002</v>
      </c>
      <c r="W100" s="59">
        <f t="shared" si="16"/>
        <v>104524.17458595843</v>
      </c>
      <c r="X100" s="59">
        <f t="shared" si="17"/>
        <v>108705.14156939677</v>
      </c>
      <c r="Y100" s="59">
        <f t="shared" si="18"/>
        <v>113053.34723217264</v>
      </c>
      <c r="Z100" s="59">
        <f t="shared" si="19"/>
        <v>117575.48112145955</v>
      </c>
      <c r="AA100" s="59">
        <f t="shared" si="20"/>
        <v>122278.50036631794</v>
      </c>
      <c r="AB100" s="59">
        <f t="shared" si="21"/>
        <v>127169.64038097065</v>
      </c>
    </row>
    <row r="101" spans="1:28" x14ac:dyDescent="0.25">
      <c r="B101" s="48">
        <v>48.5</v>
      </c>
      <c r="C101" s="380" t="s">
        <v>87</v>
      </c>
      <c r="D101" s="407"/>
      <c r="E101" s="136"/>
      <c r="F101" s="126"/>
      <c r="G101" s="51">
        <v>64228.5</v>
      </c>
      <c r="H101" s="52">
        <v>64549.642499999994</v>
      </c>
      <c r="I101" s="52">
        <v>64807.841069999995</v>
      </c>
      <c r="J101" s="52">
        <v>64957.841069999995</v>
      </c>
      <c r="K101" s="52">
        <v>65769.814083374993</v>
      </c>
      <c r="L101" s="57">
        <v>66263.493675507008</v>
      </c>
      <c r="M101" s="57">
        <v>66926.12861226208</v>
      </c>
      <c r="N101" s="58">
        <v>68265</v>
      </c>
      <c r="O101" s="58">
        <v>69016</v>
      </c>
      <c r="P101" s="58">
        <v>80006</v>
      </c>
      <c r="Q101" s="60">
        <v>82206</v>
      </c>
      <c r="R101" s="60">
        <f t="shared" si="11"/>
        <v>86316.3</v>
      </c>
      <c r="S101" s="60">
        <f t="shared" si="12"/>
        <v>90632.115000000005</v>
      </c>
      <c r="T101" s="59">
        <f t="shared" si="13"/>
        <v>94257.399600000004</v>
      </c>
      <c r="U101" s="59">
        <f t="shared" si="14"/>
        <v>98027.695584000001</v>
      </c>
      <c r="V101" s="59">
        <f t="shared" si="15"/>
        <v>101948.80340736</v>
      </c>
      <c r="W101" s="59">
        <f t="shared" si="16"/>
        <v>106026.75554365441</v>
      </c>
      <c r="X101" s="59">
        <f t="shared" si="17"/>
        <v>110267.82576540059</v>
      </c>
      <c r="Y101" s="59">
        <f t="shared" si="18"/>
        <v>114678.53879601661</v>
      </c>
      <c r="Z101" s="59">
        <f t="shared" si="19"/>
        <v>119265.68034785728</v>
      </c>
      <c r="AA101" s="59">
        <f t="shared" si="20"/>
        <v>124036.30756177158</v>
      </c>
      <c r="AB101" s="59">
        <f t="shared" si="21"/>
        <v>128997.75986424244</v>
      </c>
    </row>
    <row r="102" spans="1:28" x14ac:dyDescent="0.25">
      <c r="B102" s="48">
        <v>49</v>
      </c>
      <c r="C102" s="381"/>
      <c r="D102" s="407"/>
      <c r="E102" s="136"/>
      <c r="F102" s="126"/>
      <c r="G102" s="51">
        <v>65179.8</v>
      </c>
      <c r="H102" s="52">
        <v>65505.698999999993</v>
      </c>
      <c r="I102" s="52">
        <v>65767.721795999998</v>
      </c>
      <c r="J102" s="52">
        <v>65917.721795999998</v>
      </c>
      <c r="K102" s="52">
        <v>66741.693318449994</v>
      </c>
      <c r="L102" s="57">
        <v>67242.668004099585</v>
      </c>
      <c r="M102" s="57">
        <v>67915.094684140582</v>
      </c>
      <c r="N102" s="58">
        <v>69274</v>
      </c>
      <c r="O102" s="58">
        <v>70036</v>
      </c>
      <c r="P102" s="58">
        <v>81189</v>
      </c>
      <c r="Q102" s="60">
        <v>83389</v>
      </c>
      <c r="R102" s="60">
        <f t="shared" si="11"/>
        <v>87558.45</v>
      </c>
      <c r="S102" s="60">
        <f t="shared" si="12"/>
        <v>91936.372499999998</v>
      </c>
      <c r="T102" s="59">
        <f t="shared" si="13"/>
        <v>95613.827399999995</v>
      </c>
      <c r="U102" s="59">
        <f t="shared" si="14"/>
        <v>99438.380495999998</v>
      </c>
      <c r="V102" s="59">
        <f t="shared" si="15"/>
        <v>103415.91571584</v>
      </c>
      <c r="W102" s="59">
        <f t="shared" si="16"/>
        <v>107552.5523444736</v>
      </c>
      <c r="X102" s="59">
        <f t="shared" si="17"/>
        <v>111854.65443825255</v>
      </c>
      <c r="Y102" s="59">
        <f t="shared" si="18"/>
        <v>116328.84061578265</v>
      </c>
      <c r="Z102" s="59">
        <f t="shared" si="19"/>
        <v>120981.99424041396</v>
      </c>
      <c r="AA102" s="59">
        <f t="shared" si="20"/>
        <v>125821.27401003052</v>
      </c>
      <c r="AB102" s="59">
        <f t="shared" si="21"/>
        <v>130854.12497043175</v>
      </c>
    </row>
    <row r="103" spans="1:28" x14ac:dyDescent="0.25">
      <c r="B103" s="48">
        <v>49.5</v>
      </c>
      <c r="C103" s="381"/>
      <c r="D103" s="407"/>
      <c r="E103" s="136"/>
      <c r="F103" s="126"/>
      <c r="G103" s="51">
        <v>66145.8</v>
      </c>
      <c r="H103" s="52">
        <v>66476.528999999995</v>
      </c>
      <c r="I103" s="52">
        <v>66742.435115999993</v>
      </c>
      <c r="J103" s="52">
        <v>66892.435115999993</v>
      </c>
      <c r="K103" s="52">
        <v>67728.590554949988</v>
      </c>
      <c r="L103" s="57">
        <v>68236.973061831595</v>
      </c>
      <c r="M103" s="57">
        <v>69601</v>
      </c>
      <c r="N103" s="58">
        <v>70297</v>
      </c>
      <c r="O103" s="58">
        <v>71071</v>
      </c>
      <c r="P103" s="58">
        <v>82388</v>
      </c>
      <c r="Q103" s="60">
        <v>84588</v>
      </c>
      <c r="R103" s="60">
        <f t="shared" si="11"/>
        <v>88817.400000000009</v>
      </c>
      <c r="S103" s="60">
        <f t="shared" si="12"/>
        <v>93258.270000000019</v>
      </c>
      <c r="T103" s="59">
        <f t="shared" si="13"/>
        <v>96988.600800000029</v>
      </c>
      <c r="U103" s="59">
        <f t="shared" si="14"/>
        <v>100868.14483200003</v>
      </c>
      <c r="V103" s="59">
        <f t="shared" si="15"/>
        <v>104902.87062528003</v>
      </c>
      <c r="W103" s="59">
        <f t="shared" si="16"/>
        <v>109098.98545029123</v>
      </c>
      <c r="X103" s="59">
        <f t="shared" si="17"/>
        <v>113462.94486830289</v>
      </c>
      <c r="Y103" s="59">
        <f t="shared" si="18"/>
        <v>118001.46266303501</v>
      </c>
      <c r="Z103" s="59">
        <f t="shared" si="19"/>
        <v>122721.52116955642</v>
      </c>
      <c r="AA103" s="59">
        <f t="shared" si="20"/>
        <v>127630.38201633868</v>
      </c>
      <c r="AB103" s="59">
        <f t="shared" si="21"/>
        <v>132735.59729699223</v>
      </c>
    </row>
    <row r="104" spans="1:28" x14ac:dyDescent="0.25">
      <c r="B104" s="48">
        <v>50</v>
      </c>
      <c r="C104" s="381"/>
      <c r="D104" s="407"/>
      <c r="E104" s="136"/>
      <c r="F104" s="126"/>
      <c r="G104" s="51">
        <v>67125.45</v>
      </c>
      <c r="H104" s="52">
        <v>67461.077249999988</v>
      </c>
      <c r="I104" s="52">
        <v>67730.921558999995</v>
      </c>
      <c r="J104" s="52">
        <v>67880.921558999995</v>
      </c>
      <c r="K104" s="52">
        <v>68729.433078487491</v>
      </c>
      <c r="L104" s="57">
        <v>69245.328082335895</v>
      </c>
      <c r="M104" s="57">
        <v>69937.781363159258</v>
      </c>
      <c r="N104" s="58">
        <v>71336</v>
      </c>
      <c r="O104" s="58">
        <v>72121</v>
      </c>
      <c r="P104" s="58">
        <v>83606</v>
      </c>
      <c r="Q104" s="60">
        <v>85806</v>
      </c>
      <c r="R104" s="60">
        <f t="shared" si="11"/>
        <v>90096.3</v>
      </c>
      <c r="S104" s="60">
        <f t="shared" si="12"/>
        <v>94601.115000000005</v>
      </c>
      <c r="T104" s="59">
        <f t="shared" si="13"/>
        <v>98385.159600000014</v>
      </c>
      <c r="U104" s="59">
        <f t="shared" si="14"/>
        <v>102320.56598400002</v>
      </c>
      <c r="V104" s="59">
        <f t="shared" si="15"/>
        <v>106413.38862336002</v>
      </c>
      <c r="W104" s="59">
        <f t="shared" si="16"/>
        <v>110669.92416829443</v>
      </c>
      <c r="X104" s="59">
        <f t="shared" si="17"/>
        <v>115096.72113502621</v>
      </c>
      <c r="Y104" s="59">
        <f t="shared" si="18"/>
        <v>119700.58998042726</v>
      </c>
      <c r="Z104" s="59">
        <f t="shared" si="19"/>
        <v>124488.61357964436</v>
      </c>
      <c r="AA104" s="59">
        <f t="shared" si="20"/>
        <v>129468.15812283014</v>
      </c>
      <c r="AB104" s="59">
        <f t="shared" si="21"/>
        <v>134646.88444774336</v>
      </c>
    </row>
    <row r="105" spans="1:28" x14ac:dyDescent="0.25">
      <c r="B105" s="48">
        <v>50.5</v>
      </c>
      <c r="C105" s="381"/>
      <c r="D105" s="407"/>
      <c r="E105" s="136"/>
      <c r="F105" s="126"/>
      <c r="G105" s="51">
        <v>68119.8</v>
      </c>
      <c r="H105" s="52">
        <v>68460.39899999999</v>
      </c>
      <c r="I105" s="52">
        <v>68734.240595999989</v>
      </c>
      <c r="J105" s="52">
        <v>68884.240595999989</v>
      </c>
      <c r="K105" s="52">
        <v>69745.293603449987</v>
      </c>
      <c r="L105" s="57">
        <v>70268.813831979598</v>
      </c>
      <c r="M105" s="57">
        <v>70971.501970299389</v>
      </c>
      <c r="N105" s="58">
        <v>72391</v>
      </c>
      <c r="O105" s="58">
        <v>73187</v>
      </c>
      <c r="P105" s="58">
        <v>84842</v>
      </c>
      <c r="Q105" s="60">
        <v>87042</v>
      </c>
      <c r="R105" s="60">
        <f t="shared" si="11"/>
        <v>91394.1</v>
      </c>
      <c r="S105" s="60">
        <f t="shared" si="12"/>
        <v>95963.805000000008</v>
      </c>
      <c r="T105" s="59">
        <f t="shared" si="13"/>
        <v>99802.357200000013</v>
      </c>
      <c r="U105" s="59">
        <f t="shared" si="14"/>
        <v>103794.45148800002</v>
      </c>
      <c r="V105" s="59">
        <f t="shared" si="15"/>
        <v>107946.22954752002</v>
      </c>
      <c r="W105" s="59">
        <f t="shared" si="16"/>
        <v>112264.07872942083</v>
      </c>
      <c r="X105" s="59">
        <f t="shared" si="17"/>
        <v>116754.64187859767</v>
      </c>
      <c r="Y105" s="59">
        <f t="shared" si="18"/>
        <v>121424.82755374158</v>
      </c>
      <c r="Z105" s="59">
        <f t="shared" si="19"/>
        <v>126281.82065589125</v>
      </c>
      <c r="AA105" s="59">
        <f t="shared" si="20"/>
        <v>131333.09348212692</v>
      </c>
      <c r="AB105" s="59">
        <f t="shared" si="21"/>
        <v>136586.417221412</v>
      </c>
    </row>
    <row r="106" spans="1:28" x14ac:dyDescent="0.25">
      <c r="B106" s="48">
        <v>51</v>
      </c>
      <c r="C106" s="381"/>
      <c r="D106" s="407"/>
      <c r="E106" s="136"/>
      <c r="F106" s="126"/>
      <c r="G106" s="51">
        <v>69128.850000000006</v>
      </c>
      <c r="H106" s="52">
        <v>69474.494250000003</v>
      </c>
      <c r="I106" s="52">
        <v>69752.392227000004</v>
      </c>
      <c r="J106" s="52">
        <v>69902.392227000004</v>
      </c>
      <c r="K106" s="52">
        <v>70776.172129837505</v>
      </c>
      <c r="L106" s="57">
        <v>71307.430310762706</v>
      </c>
      <c r="M106" s="57">
        <v>72733</v>
      </c>
      <c r="N106" s="58">
        <v>73460</v>
      </c>
      <c r="O106" s="58">
        <v>74268</v>
      </c>
      <c r="P106" s="58">
        <v>86095</v>
      </c>
      <c r="Q106" s="60">
        <v>88295</v>
      </c>
      <c r="R106" s="60">
        <f t="shared" si="11"/>
        <v>92709.75</v>
      </c>
      <c r="S106" s="60">
        <f t="shared" si="12"/>
        <v>97345.237500000003</v>
      </c>
      <c r="T106" s="59">
        <f t="shared" si="13"/>
        <v>101239.04700000001</v>
      </c>
      <c r="U106" s="59">
        <f t="shared" si="14"/>
        <v>105288.60888000001</v>
      </c>
      <c r="V106" s="59">
        <f t="shared" si="15"/>
        <v>109500.15323520002</v>
      </c>
      <c r="W106" s="59">
        <f t="shared" si="16"/>
        <v>113880.15936460803</v>
      </c>
      <c r="X106" s="59">
        <f t="shared" si="17"/>
        <v>118435.36573919235</v>
      </c>
      <c r="Y106" s="59">
        <f t="shared" si="18"/>
        <v>123172.78036876004</v>
      </c>
      <c r="Z106" s="59">
        <f t="shared" si="19"/>
        <v>128099.69158351044</v>
      </c>
      <c r="AA106" s="59">
        <f t="shared" si="20"/>
        <v>133223.67924685086</v>
      </c>
      <c r="AB106" s="59">
        <f t="shared" si="21"/>
        <v>138552.6264167249</v>
      </c>
    </row>
    <row r="107" spans="1:28" x14ac:dyDescent="0.25">
      <c r="B107" s="48">
        <v>51.5</v>
      </c>
      <c r="C107" s="381"/>
      <c r="D107" s="407"/>
      <c r="E107" s="136"/>
      <c r="F107" s="126"/>
      <c r="G107" s="51">
        <v>70152.600000000006</v>
      </c>
      <c r="H107" s="52">
        <v>70503.362999999998</v>
      </c>
      <c r="I107" s="52">
        <v>70785.376451999997</v>
      </c>
      <c r="J107" s="52">
        <v>70935.376451999997</v>
      </c>
      <c r="K107" s="52">
        <v>71822.068657649987</v>
      </c>
      <c r="L107" s="57">
        <v>72361.177518685188</v>
      </c>
      <c r="M107" s="57">
        <v>73084.789293872047</v>
      </c>
      <c r="N107" s="58">
        <v>74546</v>
      </c>
      <c r="O107" s="58">
        <v>75366</v>
      </c>
      <c r="P107" s="58">
        <v>87368</v>
      </c>
      <c r="Q107" s="60">
        <v>89568</v>
      </c>
      <c r="R107" s="60">
        <f t="shared" si="11"/>
        <v>94046.400000000009</v>
      </c>
      <c r="S107" s="60">
        <f t="shared" si="12"/>
        <v>98748.720000000016</v>
      </c>
      <c r="T107" s="59">
        <f t="shared" si="13"/>
        <v>102698.66880000001</v>
      </c>
      <c r="U107" s="59">
        <f t="shared" si="14"/>
        <v>106806.61555200002</v>
      </c>
      <c r="V107" s="59">
        <f t="shared" si="15"/>
        <v>111078.88017408003</v>
      </c>
      <c r="W107" s="59">
        <f t="shared" si="16"/>
        <v>115522.03538104323</v>
      </c>
      <c r="X107" s="59">
        <f t="shared" si="17"/>
        <v>120142.91679628496</v>
      </c>
      <c r="Y107" s="59">
        <f t="shared" si="18"/>
        <v>124948.63346813637</v>
      </c>
      <c r="Z107" s="59">
        <f t="shared" si="19"/>
        <v>129946.57880686183</v>
      </c>
      <c r="AA107" s="59">
        <f t="shared" si="20"/>
        <v>135144.44195913631</v>
      </c>
      <c r="AB107" s="59">
        <f t="shared" si="21"/>
        <v>140550.21963750178</v>
      </c>
    </row>
    <row r="108" spans="1:28" x14ac:dyDescent="0.25">
      <c r="B108" s="48">
        <v>52</v>
      </c>
      <c r="C108" s="381"/>
      <c r="D108" s="407"/>
      <c r="E108" s="136"/>
      <c r="F108" s="126" t="s">
        <v>19</v>
      </c>
      <c r="G108" s="51">
        <v>71191.05</v>
      </c>
      <c r="H108" s="52">
        <v>71547.005250000002</v>
      </c>
      <c r="I108" s="52">
        <v>71833.193270999996</v>
      </c>
      <c r="J108" s="52">
        <v>71983.193270999996</v>
      </c>
      <c r="K108" s="52">
        <v>72882.98318688749</v>
      </c>
      <c r="L108" s="57">
        <v>73430.055455747104</v>
      </c>
      <c r="M108" s="57">
        <v>74164.356010304575</v>
      </c>
      <c r="N108" s="58">
        <v>75648</v>
      </c>
      <c r="O108" s="58">
        <v>76480</v>
      </c>
      <c r="P108" s="58">
        <v>88658</v>
      </c>
      <c r="Q108" s="60">
        <v>90858</v>
      </c>
      <c r="R108" s="60">
        <f t="shared" si="11"/>
        <v>95400.900000000009</v>
      </c>
      <c r="S108" s="60">
        <f t="shared" si="12"/>
        <v>100170.94500000001</v>
      </c>
      <c r="T108" s="59">
        <f t="shared" si="13"/>
        <v>104177.78280000002</v>
      </c>
      <c r="U108" s="59">
        <f t="shared" si="14"/>
        <v>108344.89411200002</v>
      </c>
      <c r="V108" s="59">
        <f t="shared" si="15"/>
        <v>112678.68987648003</v>
      </c>
      <c r="W108" s="59">
        <f t="shared" si="16"/>
        <v>117185.83747153923</v>
      </c>
      <c r="X108" s="59">
        <f t="shared" si="17"/>
        <v>121873.2709704008</v>
      </c>
      <c r="Y108" s="59">
        <f t="shared" si="18"/>
        <v>126748.20180921684</v>
      </c>
      <c r="Z108" s="59">
        <f t="shared" si="19"/>
        <v>131818.12988158551</v>
      </c>
      <c r="AA108" s="59">
        <f t="shared" si="20"/>
        <v>137090.85507684894</v>
      </c>
      <c r="AB108" s="59">
        <f t="shared" si="21"/>
        <v>142574.48927992291</v>
      </c>
    </row>
    <row r="109" spans="1:28" x14ac:dyDescent="0.25">
      <c r="A109" s="34">
        <v>9</v>
      </c>
      <c r="B109" s="48">
        <v>52.5</v>
      </c>
      <c r="C109" s="381"/>
      <c r="D109" s="407"/>
      <c r="E109" s="136"/>
      <c r="F109" s="126"/>
      <c r="G109" s="51">
        <v>72246.3</v>
      </c>
      <c r="H109" s="52">
        <v>72607.531499999997</v>
      </c>
      <c r="I109" s="52">
        <v>72897.961626000004</v>
      </c>
      <c r="J109" s="52">
        <v>73047.961626000004</v>
      </c>
      <c r="K109" s="52">
        <v>73961.061146324995</v>
      </c>
      <c r="L109" s="57">
        <v>74516.225654682596</v>
      </c>
      <c r="M109" s="57">
        <v>76006</v>
      </c>
      <c r="N109" s="58">
        <v>76766</v>
      </c>
      <c r="O109" s="58">
        <v>77611</v>
      </c>
      <c r="P109" s="58">
        <v>89969</v>
      </c>
      <c r="Q109" s="60">
        <v>92169</v>
      </c>
      <c r="R109" s="60">
        <f t="shared" si="11"/>
        <v>96777.45</v>
      </c>
      <c r="S109" s="60">
        <f t="shared" si="12"/>
        <v>101616.32249999999</v>
      </c>
      <c r="T109" s="59">
        <f t="shared" si="13"/>
        <v>105680.9754</v>
      </c>
      <c r="U109" s="59">
        <f t="shared" si="14"/>
        <v>109908.214416</v>
      </c>
      <c r="V109" s="59">
        <f t="shared" si="15"/>
        <v>114304.54299264001</v>
      </c>
      <c r="W109" s="59">
        <f t="shared" si="16"/>
        <v>118876.72471234562</v>
      </c>
      <c r="X109" s="59">
        <f t="shared" si="17"/>
        <v>123631.79370083945</v>
      </c>
      <c r="Y109" s="59">
        <f t="shared" si="18"/>
        <v>128577.06544887304</v>
      </c>
      <c r="Z109" s="59">
        <f t="shared" si="19"/>
        <v>133720.14806682797</v>
      </c>
      <c r="AA109" s="59">
        <f t="shared" si="20"/>
        <v>139068.95398950108</v>
      </c>
      <c r="AB109" s="59">
        <f t="shared" si="21"/>
        <v>144631.71214908114</v>
      </c>
    </row>
    <row r="110" spans="1:28" x14ac:dyDescent="0.25">
      <c r="B110" s="48">
        <v>53</v>
      </c>
      <c r="C110" s="381"/>
      <c r="D110" s="383"/>
      <c r="E110" s="136"/>
      <c r="F110" s="126"/>
      <c r="G110" s="51">
        <v>73316.25</v>
      </c>
      <c r="H110" s="52">
        <v>73682.831249999988</v>
      </c>
      <c r="I110" s="52">
        <v>73977.562574999989</v>
      </c>
      <c r="J110" s="52">
        <v>74127.562574999989</v>
      </c>
      <c r="K110" s="52">
        <v>75054.157107187479</v>
      </c>
      <c r="L110" s="57">
        <v>75617.526582757491</v>
      </c>
      <c r="M110" s="57">
        <v>76373.701848585071</v>
      </c>
      <c r="N110" s="58">
        <v>77901</v>
      </c>
      <c r="O110" s="58">
        <v>78758</v>
      </c>
      <c r="P110" s="58">
        <v>91300</v>
      </c>
      <c r="Q110" s="60">
        <v>93500</v>
      </c>
      <c r="R110" s="60">
        <f t="shared" si="11"/>
        <v>98175</v>
      </c>
      <c r="S110" s="60">
        <f t="shared" si="12"/>
        <v>103083.75</v>
      </c>
      <c r="T110" s="59">
        <f t="shared" si="13"/>
        <v>107207.1</v>
      </c>
      <c r="U110" s="59">
        <f t="shared" si="14"/>
        <v>111495.38400000001</v>
      </c>
      <c r="V110" s="59">
        <f t="shared" si="15"/>
        <v>115955.19936000001</v>
      </c>
      <c r="W110" s="59">
        <f t="shared" si="16"/>
        <v>120593.40733440002</v>
      </c>
      <c r="X110" s="59">
        <f t="shared" si="17"/>
        <v>125417.14362777602</v>
      </c>
      <c r="Y110" s="59">
        <f t="shared" si="18"/>
        <v>130433.82937288706</v>
      </c>
      <c r="Z110" s="59">
        <f t="shared" si="19"/>
        <v>135651.18254780254</v>
      </c>
      <c r="AA110" s="59">
        <f t="shared" si="20"/>
        <v>141077.22984971464</v>
      </c>
      <c r="AB110" s="59">
        <f t="shared" si="21"/>
        <v>146720.31904370323</v>
      </c>
    </row>
    <row r="111" spans="1:28" x14ac:dyDescent="0.25">
      <c r="B111" s="48">
        <v>53.5</v>
      </c>
      <c r="C111" s="381"/>
      <c r="D111" s="384"/>
      <c r="E111" s="136"/>
      <c r="F111" s="126"/>
      <c r="G111" s="51">
        <v>74401.95</v>
      </c>
      <c r="H111" s="52">
        <v>74773.959749999995</v>
      </c>
      <c r="I111" s="52">
        <v>75073.055588999996</v>
      </c>
      <c r="J111" s="52">
        <v>75223.055588999996</v>
      </c>
      <c r="K111" s="52">
        <v>76163.343783862496</v>
      </c>
      <c r="L111" s="57">
        <v>76735.039006338891</v>
      </c>
      <c r="M111" s="57">
        <v>77502.389396402286</v>
      </c>
      <c r="N111" s="58">
        <v>79053</v>
      </c>
      <c r="O111" s="58">
        <v>79922</v>
      </c>
      <c r="P111" s="58">
        <v>92647</v>
      </c>
      <c r="Q111" s="60">
        <v>94847</v>
      </c>
      <c r="R111" s="60">
        <f t="shared" si="11"/>
        <v>99589.35</v>
      </c>
      <c r="S111" s="60">
        <f t="shared" si="12"/>
        <v>104568.8175</v>
      </c>
      <c r="T111" s="59">
        <f t="shared" si="13"/>
        <v>108751.5702</v>
      </c>
      <c r="U111" s="59">
        <f t="shared" si="14"/>
        <v>113101.633008</v>
      </c>
      <c r="V111" s="59">
        <f t="shared" si="15"/>
        <v>117625.69832832001</v>
      </c>
      <c r="W111" s="59">
        <f t="shared" si="16"/>
        <v>122330.72626145282</v>
      </c>
      <c r="X111" s="59">
        <f t="shared" si="17"/>
        <v>127223.95531191093</v>
      </c>
      <c r="Y111" s="59">
        <f t="shared" si="18"/>
        <v>132312.91352438738</v>
      </c>
      <c r="Z111" s="59">
        <f t="shared" si="19"/>
        <v>137605.43006536289</v>
      </c>
      <c r="AA111" s="59">
        <f t="shared" si="20"/>
        <v>143109.64726797742</v>
      </c>
      <c r="AB111" s="59">
        <f t="shared" si="21"/>
        <v>148834.03315869652</v>
      </c>
    </row>
    <row r="112" spans="1:28" x14ac:dyDescent="0.25">
      <c r="B112" s="48">
        <v>54</v>
      </c>
      <c r="C112" s="381"/>
      <c r="D112" s="384"/>
      <c r="E112" s="136"/>
      <c r="F112" s="126"/>
      <c r="G112" s="51">
        <v>75504.45</v>
      </c>
      <c r="H112" s="52">
        <v>75881.972249999992</v>
      </c>
      <c r="I112" s="52">
        <v>76185.500138999996</v>
      </c>
      <c r="J112" s="52">
        <v>76335.500138999996</v>
      </c>
      <c r="K112" s="52">
        <v>77289.693890737486</v>
      </c>
      <c r="L112" s="57">
        <v>77869.843691793896</v>
      </c>
      <c r="M112" s="57">
        <v>78648.542128711837</v>
      </c>
      <c r="N112" s="58">
        <v>80221</v>
      </c>
      <c r="O112" s="58">
        <v>81104</v>
      </c>
      <c r="P112" s="58">
        <v>94017</v>
      </c>
      <c r="Q112" s="60">
        <v>96217</v>
      </c>
      <c r="R112" s="60">
        <f t="shared" si="11"/>
        <v>101027.85</v>
      </c>
      <c r="S112" s="60">
        <f t="shared" si="12"/>
        <v>106079.24250000001</v>
      </c>
      <c r="T112" s="59">
        <f t="shared" si="13"/>
        <v>110322.41220000001</v>
      </c>
      <c r="U112" s="59">
        <f t="shared" si="14"/>
        <v>114735.308688</v>
      </c>
      <c r="V112" s="59">
        <f t="shared" si="15"/>
        <v>119324.72103552001</v>
      </c>
      <c r="W112" s="59">
        <f t="shared" si="16"/>
        <v>124097.70987694082</v>
      </c>
      <c r="X112" s="59">
        <f t="shared" si="17"/>
        <v>129061.61827201846</v>
      </c>
      <c r="Y112" s="59">
        <f t="shared" si="18"/>
        <v>134224.08300289919</v>
      </c>
      <c r="Z112" s="59">
        <f t="shared" si="19"/>
        <v>139593.04632301515</v>
      </c>
      <c r="AA112" s="59">
        <f t="shared" si="20"/>
        <v>145176.76817593575</v>
      </c>
      <c r="AB112" s="59">
        <f t="shared" si="21"/>
        <v>150983.83890297319</v>
      </c>
    </row>
    <row r="113" spans="2:28" x14ac:dyDescent="0.25">
      <c r="B113" s="48">
        <v>54.5</v>
      </c>
      <c r="C113" s="381"/>
      <c r="D113" s="384"/>
      <c r="E113" s="136"/>
      <c r="F113" s="126"/>
      <c r="G113" s="51">
        <v>76622.7</v>
      </c>
      <c r="H113" s="52">
        <v>77005.813499999989</v>
      </c>
      <c r="I113" s="52">
        <v>77313.836753999989</v>
      </c>
      <c r="J113" s="52">
        <v>77463.836753999989</v>
      </c>
      <c r="K113" s="52">
        <v>78432.134713424981</v>
      </c>
      <c r="L113" s="57">
        <v>79020.859872755391</v>
      </c>
      <c r="M113" s="57">
        <v>79811.06847148294</v>
      </c>
      <c r="N113" s="58">
        <v>81407</v>
      </c>
      <c r="O113" s="58">
        <v>82302</v>
      </c>
      <c r="P113" s="58">
        <v>95408</v>
      </c>
      <c r="Q113" s="60">
        <v>97608</v>
      </c>
      <c r="R113" s="60">
        <f t="shared" si="11"/>
        <v>102488.40000000001</v>
      </c>
      <c r="S113" s="60">
        <f t="shared" si="12"/>
        <v>107612.82</v>
      </c>
      <c r="T113" s="59">
        <f t="shared" si="13"/>
        <v>111917.33280000002</v>
      </c>
      <c r="U113" s="59">
        <f t="shared" si="14"/>
        <v>116394.02611200002</v>
      </c>
      <c r="V113" s="59">
        <f t="shared" si="15"/>
        <v>121049.78715648003</v>
      </c>
      <c r="W113" s="59">
        <f t="shared" si="16"/>
        <v>125891.77864273924</v>
      </c>
      <c r="X113" s="59">
        <f t="shared" si="17"/>
        <v>130927.44978844882</v>
      </c>
      <c r="Y113" s="59">
        <f t="shared" si="18"/>
        <v>136164.54777998678</v>
      </c>
      <c r="Z113" s="59">
        <f t="shared" si="19"/>
        <v>141611.12969118624</v>
      </c>
      <c r="AA113" s="59">
        <f t="shared" si="20"/>
        <v>147275.57487883369</v>
      </c>
      <c r="AB113" s="59">
        <f t="shared" si="21"/>
        <v>153166.59787398705</v>
      </c>
    </row>
    <row r="114" spans="2:28" x14ac:dyDescent="0.25">
      <c r="B114" s="48">
        <v>55</v>
      </c>
      <c r="C114" s="381"/>
      <c r="D114" s="384"/>
      <c r="E114" s="136"/>
      <c r="F114" s="126"/>
      <c r="G114" s="51">
        <v>77757.75</v>
      </c>
      <c r="H114" s="52">
        <v>78146.538749999992</v>
      </c>
      <c r="I114" s="52">
        <v>78459.12490499999</v>
      </c>
      <c r="J114" s="52">
        <v>78609.12490499999</v>
      </c>
      <c r="K114" s="52">
        <v>79591.738966312492</v>
      </c>
      <c r="L114" s="57">
        <v>80189.16831559049</v>
      </c>
      <c r="M114" s="57">
        <v>80991.059998746394</v>
      </c>
      <c r="N114" s="58">
        <v>82610</v>
      </c>
      <c r="O114" s="58">
        <v>83519</v>
      </c>
      <c r="P114" s="58">
        <v>96818</v>
      </c>
      <c r="Q114" s="60">
        <v>99018</v>
      </c>
      <c r="R114" s="60">
        <f t="shared" si="11"/>
        <v>103968.90000000001</v>
      </c>
      <c r="S114" s="60">
        <f t="shared" si="12"/>
        <v>109167.34500000002</v>
      </c>
      <c r="T114" s="59">
        <f t="shared" si="13"/>
        <v>113534.03880000002</v>
      </c>
      <c r="U114" s="59">
        <f t="shared" si="14"/>
        <v>118075.40035200003</v>
      </c>
      <c r="V114" s="59">
        <f t="shared" si="15"/>
        <v>122798.41636608003</v>
      </c>
      <c r="W114" s="59">
        <f t="shared" si="16"/>
        <v>127710.35302072323</v>
      </c>
      <c r="X114" s="59">
        <f t="shared" si="17"/>
        <v>132818.76714155215</v>
      </c>
      <c r="Y114" s="59">
        <f t="shared" si="18"/>
        <v>138131.51782721424</v>
      </c>
      <c r="Z114" s="59">
        <f t="shared" si="19"/>
        <v>143656.77854030282</v>
      </c>
      <c r="AA114" s="59">
        <f t="shared" si="20"/>
        <v>149403.04968191494</v>
      </c>
      <c r="AB114" s="59">
        <f t="shared" si="21"/>
        <v>155379.17166919154</v>
      </c>
    </row>
    <row r="115" spans="2:28" x14ac:dyDescent="0.25">
      <c r="B115" s="48">
        <v>55.5</v>
      </c>
      <c r="C115" s="381"/>
      <c r="D115" s="384"/>
      <c r="E115" s="128"/>
      <c r="F115" s="126"/>
      <c r="G115" s="51">
        <v>78909.600000000006</v>
      </c>
      <c r="H115" s="52">
        <v>79304.148000000001</v>
      </c>
      <c r="I115" s="52">
        <v>79621.364591999998</v>
      </c>
      <c r="J115" s="52">
        <v>79771.364591999998</v>
      </c>
      <c r="K115" s="52">
        <v>80768.506649399991</v>
      </c>
      <c r="L115" s="57">
        <v>81374.769020299194</v>
      </c>
      <c r="M115" s="57">
        <v>82188.516710502183</v>
      </c>
      <c r="N115" s="58">
        <v>83832</v>
      </c>
      <c r="O115" s="58">
        <v>84754</v>
      </c>
      <c r="P115" s="58">
        <v>98250</v>
      </c>
      <c r="Q115" s="60">
        <v>100450</v>
      </c>
      <c r="R115" s="60">
        <f t="shared" si="11"/>
        <v>105472.5</v>
      </c>
      <c r="S115" s="60">
        <f t="shared" si="12"/>
        <v>110746.125</v>
      </c>
      <c r="T115" s="59">
        <f t="shared" si="13"/>
        <v>115175.97</v>
      </c>
      <c r="U115" s="59">
        <f t="shared" si="14"/>
        <v>119783.00880000001</v>
      </c>
      <c r="V115" s="59">
        <f t="shared" si="15"/>
        <v>124574.32915200002</v>
      </c>
      <c r="W115" s="59">
        <f t="shared" si="16"/>
        <v>129557.30231808002</v>
      </c>
      <c r="X115" s="59">
        <f t="shared" si="17"/>
        <v>134739.59441080323</v>
      </c>
      <c r="Y115" s="59">
        <f t="shared" si="18"/>
        <v>140129.17818723537</v>
      </c>
      <c r="Z115" s="59">
        <f t="shared" si="19"/>
        <v>145734.34531472481</v>
      </c>
      <c r="AA115" s="59">
        <f t="shared" si="20"/>
        <v>151563.71912731382</v>
      </c>
      <c r="AB115" s="59">
        <f t="shared" si="21"/>
        <v>157626.26789240638</v>
      </c>
    </row>
    <row r="116" spans="2:28" x14ac:dyDescent="0.25">
      <c r="B116" s="48">
        <v>56</v>
      </c>
      <c r="C116" s="381"/>
      <c r="D116" s="384"/>
      <c r="E116" s="129"/>
      <c r="F116" s="126"/>
      <c r="G116" s="51">
        <v>80076.149999999994</v>
      </c>
      <c r="H116" s="52">
        <v>80476.530749999991</v>
      </c>
      <c r="I116" s="52">
        <v>80798.436872999984</v>
      </c>
      <c r="J116" s="52">
        <v>80948.436872999984</v>
      </c>
      <c r="K116" s="52">
        <v>81960.292333912483</v>
      </c>
      <c r="L116" s="57">
        <v>82575.500454147288</v>
      </c>
      <c r="M116" s="57">
        <v>84228</v>
      </c>
      <c r="N116" s="58">
        <v>85070</v>
      </c>
      <c r="O116" s="58">
        <v>86006</v>
      </c>
      <c r="P116" s="58">
        <v>99702</v>
      </c>
      <c r="Q116" s="60">
        <v>101902</v>
      </c>
      <c r="R116" s="60">
        <f t="shared" si="11"/>
        <v>106997.1</v>
      </c>
      <c r="S116" s="60">
        <f t="shared" si="12"/>
        <v>112346.95500000002</v>
      </c>
      <c r="T116" s="59">
        <f t="shared" si="13"/>
        <v>116840.83320000002</v>
      </c>
      <c r="U116" s="59">
        <f t="shared" si="14"/>
        <v>121514.46652800003</v>
      </c>
      <c r="V116" s="59">
        <f t="shared" si="15"/>
        <v>126375.04518912004</v>
      </c>
      <c r="W116" s="59">
        <f t="shared" si="16"/>
        <v>131430.04699668483</v>
      </c>
      <c r="X116" s="59">
        <f t="shared" si="17"/>
        <v>136687.24887655224</v>
      </c>
      <c r="Y116" s="59">
        <f t="shared" si="18"/>
        <v>142154.73883161435</v>
      </c>
      <c r="Z116" s="59">
        <f t="shared" si="19"/>
        <v>147840.92838487893</v>
      </c>
      <c r="AA116" s="59">
        <f t="shared" si="20"/>
        <v>153754.5655202741</v>
      </c>
      <c r="AB116" s="59">
        <f t="shared" si="21"/>
        <v>159904.74814108506</v>
      </c>
    </row>
    <row r="117" spans="2:28" x14ac:dyDescent="0.25">
      <c r="B117" s="48">
        <v>56.5</v>
      </c>
      <c r="C117" s="381"/>
      <c r="D117" s="384"/>
      <c r="E117" s="129"/>
      <c r="F117" s="126"/>
      <c r="G117" s="51">
        <v>81243.75</v>
      </c>
      <c r="H117" s="52">
        <v>81649.968749999985</v>
      </c>
      <c r="I117" s="52">
        <v>81976.568624999985</v>
      </c>
      <c r="J117" s="52">
        <v>82126.568624999985</v>
      </c>
      <c r="K117" s="52">
        <v>83153.150732812486</v>
      </c>
      <c r="L117" s="57">
        <v>83777.312654362482</v>
      </c>
      <c r="M117" s="57">
        <v>84615.085780906113</v>
      </c>
      <c r="N117" s="58">
        <v>86308</v>
      </c>
      <c r="O117" s="58">
        <v>87257</v>
      </c>
      <c r="P117" s="58">
        <v>101151</v>
      </c>
      <c r="Q117" s="60">
        <v>103351</v>
      </c>
      <c r="R117" s="60">
        <f t="shared" si="11"/>
        <v>108518.55</v>
      </c>
      <c r="S117" s="60">
        <f t="shared" si="12"/>
        <v>113944.47750000001</v>
      </c>
      <c r="T117" s="59">
        <f t="shared" si="13"/>
        <v>118502.25660000001</v>
      </c>
      <c r="U117" s="59">
        <f t="shared" si="14"/>
        <v>123242.34686400001</v>
      </c>
      <c r="V117" s="59">
        <f t="shared" si="15"/>
        <v>128172.04073856001</v>
      </c>
      <c r="W117" s="59">
        <f t="shared" si="16"/>
        <v>133298.92236810242</v>
      </c>
      <c r="X117" s="59">
        <f t="shared" si="17"/>
        <v>138630.87926282652</v>
      </c>
      <c r="Y117" s="59">
        <f t="shared" si="18"/>
        <v>144176.11443333959</v>
      </c>
      <c r="Z117" s="59">
        <f t="shared" si="19"/>
        <v>149943.15901067317</v>
      </c>
      <c r="AA117" s="59">
        <f t="shared" si="20"/>
        <v>155940.8853711001</v>
      </c>
      <c r="AB117" s="59">
        <f t="shared" si="21"/>
        <v>162178.5207859441</v>
      </c>
    </row>
    <row r="118" spans="2:28" x14ac:dyDescent="0.25">
      <c r="B118" s="48">
        <v>57</v>
      </c>
      <c r="C118" s="381"/>
      <c r="D118" s="384"/>
      <c r="E118" s="129"/>
      <c r="F118" s="126"/>
      <c r="G118" s="51">
        <v>82411.350000000006</v>
      </c>
      <c r="H118" s="52">
        <v>82823.406749999995</v>
      </c>
      <c r="I118" s="52">
        <v>83154.700377000001</v>
      </c>
      <c r="J118" s="52">
        <v>83304.700377000001</v>
      </c>
      <c r="K118" s="52">
        <v>84346.009131712504</v>
      </c>
      <c r="L118" s="57">
        <v>84979.124854577705</v>
      </c>
      <c r="M118" s="57">
        <v>85828.916103123483</v>
      </c>
      <c r="N118" s="58">
        <v>87546</v>
      </c>
      <c r="O118" s="58">
        <v>88509</v>
      </c>
      <c r="P118" s="58">
        <v>102604</v>
      </c>
      <c r="Q118" s="60">
        <v>104804</v>
      </c>
      <c r="R118" s="60">
        <f t="shared" si="11"/>
        <v>110044.20000000001</v>
      </c>
      <c r="S118" s="60">
        <f t="shared" si="12"/>
        <v>115546.41000000002</v>
      </c>
      <c r="T118" s="59">
        <f t="shared" si="13"/>
        <v>120168.26640000002</v>
      </c>
      <c r="U118" s="59">
        <f t="shared" si="14"/>
        <v>124974.99705600002</v>
      </c>
      <c r="V118" s="59">
        <f t="shared" si="15"/>
        <v>129973.99693824003</v>
      </c>
      <c r="W118" s="59">
        <f t="shared" si="16"/>
        <v>135172.95681576963</v>
      </c>
      <c r="X118" s="59">
        <f t="shared" si="17"/>
        <v>140579.87508840041</v>
      </c>
      <c r="Y118" s="59">
        <f t="shared" si="18"/>
        <v>146203.07009193645</v>
      </c>
      <c r="Z118" s="59">
        <f t="shared" si="19"/>
        <v>152051.1928956139</v>
      </c>
      <c r="AA118" s="59">
        <f t="shared" si="20"/>
        <v>158133.24061143846</v>
      </c>
      <c r="AB118" s="59">
        <f t="shared" si="21"/>
        <v>164458.57023589601</v>
      </c>
    </row>
    <row r="119" spans="2:28" x14ac:dyDescent="0.25">
      <c r="B119" s="48">
        <v>57.5</v>
      </c>
      <c r="C119" s="381"/>
      <c r="D119" s="384"/>
      <c r="E119" s="129"/>
      <c r="F119" s="126"/>
      <c r="G119" s="51">
        <v>83578.95</v>
      </c>
      <c r="H119" s="52">
        <v>83996.844749999989</v>
      </c>
      <c r="I119" s="52">
        <v>84332.832128999988</v>
      </c>
      <c r="J119" s="52">
        <v>84482.832128999988</v>
      </c>
      <c r="K119" s="52">
        <v>85538.867530612479</v>
      </c>
      <c r="L119" s="57">
        <v>86180.937054792885</v>
      </c>
      <c r="M119" s="57">
        <v>87042.746425340811</v>
      </c>
      <c r="N119" s="58">
        <v>88784</v>
      </c>
      <c r="O119" s="58">
        <v>89761</v>
      </c>
      <c r="P119" s="58">
        <v>104053</v>
      </c>
      <c r="Q119" s="60">
        <v>106253</v>
      </c>
      <c r="R119" s="60">
        <f t="shared" si="11"/>
        <v>111565.65000000001</v>
      </c>
      <c r="S119" s="60">
        <f t="shared" si="12"/>
        <v>117143.93250000001</v>
      </c>
      <c r="T119" s="59">
        <f t="shared" si="13"/>
        <v>121829.68980000001</v>
      </c>
      <c r="U119" s="59">
        <f t="shared" si="14"/>
        <v>126702.87739200001</v>
      </c>
      <c r="V119" s="59">
        <f t="shared" si="15"/>
        <v>131770.99248768002</v>
      </c>
      <c r="W119" s="59">
        <f t="shared" si="16"/>
        <v>137041.83218718722</v>
      </c>
      <c r="X119" s="59">
        <f t="shared" si="17"/>
        <v>142523.50547467472</v>
      </c>
      <c r="Y119" s="59">
        <f t="shared" si="18"/>
        <v>148224.44569366172</v>
      </c>
      <c r="Z119" s="59">
        <f t="shared" si="19"/>
        <v>154153.4235214082</v>
      </c>
      <c r="AA119" s="59">
        <f t="shared" si="20"/>
        <v>160319.56046226455</v>
      </c>
      <c r="AB119" s="59">
        <f t="shared" si="21"/>
        <v>166732.34288075514</v>
      </c>
    </row>
    <row r="120" spans="2:28" x14ac:dyDescent="0.25">
      <c r="B120" s="48">
        <v>58</v>
      </c>
      <c r="C120" s="381"/>
      <c r="D120" s="384"/>
      <c r="E120" s="129"/>
      <c r="F120" s="126"/>
      <c r="G120" s="51">
        <v>84746.55</v>
      </c>
      <c r="H120" s="52">
        <v>85170.282749999998</v>
      </c>
      <c r="I120" s="52">
        <v>85510.963881000003</v>
      </c>
      <c r="J120" s="52">
        <v>85660.963881000003</v>
      </c>
      <c r="K120" s="52">
        <v>86731.725929512497</v>
      </c>
      <c r="L120" s="57">
        <v>87382.749255008108</v>
      </c>
      <c r="M120" s="57">
        <v>89131</v>
      </c>
      <c r="N120" s="58">
        <v>90022</v>
      </c>
      <c r="O120" s="58">
        <v>91012</v>
      </c>
      <c r="P120" s="58">
        <v>105504</v>
      </c>
      <c r="Q120" s="60">
        <v>107704</v>
      </c>
      <c r="R120" s="60">
        <f t="shared" si="11"/>
        <v>113089.20000000001</v>
      </c>
      <c r="S120" s="60">
        <f t="shared" si="12"/>
        <v>118743.66000000002</v>
      </c>
      <c r="T120" s="59">
        <f t="shared" si="13"/>
        <v>123493.40640000002</v>
      </c>
      <c r="U120" s="59">
        <f t="shared" si="14"/>
        <v>128433.14265600003</v>
      </c>
      <c r="V120" s="59">
        <f t="shared" si="15"/>
        <v>133570.46836224003</v>
      </c>
      <c r="W120" s="59">
        <f t="shared" si="16"/>
        <v>138913.28709672965</v>
      </c>
      <c r="X120" s="59">
        <f t="shared" si="17"/>
        <v>144469.81858059883</v>
      </c>
      <c r="Y120" s="59">
        <f t="shared" si="18"/>
        <v>150248.61132382278</v>
      </c>
      <c r="Z120" s="59">
        <f t="shared" si="19"/>
        <v>156258.5557767757</v>
      </c>
      <c r="AA120" s="59">
        <f t="shared" si="20"/>
        <v>162508.89800784673</v>
      </c>
      <c r="AB120" s="59">
        <f t="shared" si="21"/>
        <v>169009.25392816062</v>
      </c>
    </row>
    <row r="121" spans="2:28" x14ac:dyDescent="0.25">
      <c r="B121" s="48">
        <v>58.5</v>
      </c>
      <c r="C121" s="381"/>
      <c r="D121" s="384"/>
      <c r="E121" s="129"/>
      <c r="F121" s="127"/>
      <c r="G121" s="51">
        <v>85914.15</v>
      </c>
      <c r="H121" s="52">
        <v>86343.720749999979</v>
      </c>
      <c r="I121" s="52">
        <v>86689.095632999975</v>
      </c>
      <c r="J121" s="52">
        <v>86839.095632999975</v>
      </c>
      <c r="K121" s="52">
        <v>87924.584328412471</v>
      </c>
      <c r="L121" s="57">
        <v>88584.561455223273</v>
      </c>
      <c r="M121" s="57">
        <v>89470.407069775509</v>
      </c>
      <c r="N121" s="58">
        <v>91260</v>
      </c>
      <c r="O121" s="58">
        <v>92264</v>
      </c>
      <c r="P121" s="58">
        <v>106955</v>
      </c>
      <c r="Q121" s="334">
        <v>109155</v>
      </c>
      <c r="R121" s="60">
        <f t="shared" si="11"/>
        <v>114612.75</v>
      </c>
      <c r="S121" s="60">
        <f t="shared" si="12"/>
        <v>120343.38750000001</v>
      </c>
      <c r="T121" s="59">
        <f t="shared" si="13"/>
        <v>125157.12300000002</v>
      </c>
      <c r="U121" s="59">
        <f t="shared" si="14"/>
        <v>130163.40792000003</v>
      </c>
      <c r="V121" s="59">
        <f t="shared" si="15"/>
        <v>135369.94423680005</v>
      </c>
      <c r="W121" s="59">
        <f t="shared" si="16"/>
        <v>140784.74200627205</v>
      </c>
      <c r="X121" s="59">
        <f t="shared" si="17"/>
        <v>146416.13168652295</v>
      </c>
      <c r="Y121" s="59">
        <f t="shared" si="18"/>
        <v>152272.77695398388</v>
      </c>
      <c r="Z121" s="59">
        <f t="shared" si="19"/>
        <v>158363.68803214323</v>
      </c>
      <c r="AA121" s="59">
        <f t="shared" si="20"/>
        <v>164698.23555342897</v>
      </c>
      <c r="AB121" s="59">
        <f t="shared" si="21"/>
        <v>171286.16497556612</v>
      </c>
    </row>
    <row r="122" spans="2:28" x14ac:dyDescent="0.25">
      <c r="B122" s="48">
        <v>59</v>
      </c>
      <c r="C122" s="381"/>
      <c r="D122" s="384"/>
      <c r="E122" s="129"/>
      <c r="F122" s="136"/>
      <c r="G122" s="51">
        <v>87081.75</v>
      </c>
      <c r="H122" s="52">
        <v>87517.158749999988</v>
      </c>
      <c r="I122" s="52">
        <v>87867.227384999991</v>
      </c>
      <c r="J122" s="52">
        <v>88017.227384999991</v>
      </c>
      <c r="K122" s="52">
        <v>89117.442727312489</v>
      </c>
      <c r="L122" s="57">
        <v>89786.373655438481</v>
      </c>
      <c r="M122" s="57">
        <v>90684.237391992865</v>
      </c>
      <c r="N122" s="58">
        <v>92498</v>
      </c>
      <c r="O122" s="58">
        <v>93515</v>
      </c>
      <c r="P122" s="58">
        <v>108407</v>
      </c>
      <c r="Q122" s="60">
        <v>110607</v>
      </c>
      <c r="R122" s="60">
        <f t="shared" si="11"/>
        <v>116137.35</v>
      </c>
      <c r="S122" s="60">
        <f t="shared" si="12"/>
        <v>121944.21750000001</v>
      </c>
      <c r="T122" s="59">
        <f t="shared" si="13"/>
        <v>126821.98620000001</v>
      </c>
      <c r="U122" s="59">
        <f t="shared" si="14"/>
        <v>131894.86564800001</v>
      </c>
      <c r="V122" s="59">
        <f t="shared" si="15"/>
        <v>137170.66027392002</v>
      </c>
      <c r="W122" s="59">
        <f t="shared" si="16"/>
        <v>142657.48668487681</v>
      </c>
      <c r="X122" s="59">
        <f t="shared" si="17"/>
        <v>148363.7861522719</v>
      </c>
      <c r="Y122" s="59">
        <f t="shared" si="18"/>
        <v>154298.33759836279</v>
      </c>
      <c r="Z122" s="59">
        <f t="shared" si="19"/>
        <v>160470.27110229732</v>
      </c>
      <c r="AA122" s="59">
        <f t="shared" si="20"/>
        <v>166889.08194638923</v>
      </c>
      <c r="AB122" s="59">
        <f t="shared" si="21"/>
        <v>173564.6452242448</v>
      </c>
    </row>
    <row r="123" spans="2:28" x14ac:dyDescent="0.25">
      <c r="B123" s="48">
        <v>59.5</v>
      </c>
      <c r="C123" s="381"/>
      <c r="D123" s="384"/>
      <c r="E123" s="129"/>
      <c r="F123" s="136"/>
      <c r="G123" s="51">
        <v>88249.35</v>
      </c>
      <c r="H123" s="52">
        <v>88690.596749999997</v>
      </c>
      <c r="I123" s="52">
        <v>89045.359136999992</v>
      </c>
      <c r="J123" s="52">
        <v>89195.359136999992</v>
      </c>
      <c r="K123" s="52">
        <v>90310.301126212493</v>
      </c>
      <c r="L123" s="57">
        <v>90988.18585565369</v>
      </c>
      <c r="M123" s="57">
        <v>91898.067714210221</v>
      </c>
      <c r="N123" s="58">
        <v>93736</v>
      </c>
      <c r="O123" s="58">
        <v>94767</v>
      </c>
      <c r="P123" s="58">
        <v>109858</v>
      </c>
      <c r="Q123" s="60">
        <v>112058</v>
      </c>
      <c r="R123" s="60">
        <f t="shared" si="11"/>
        <v>117660.90000000001</v>
      </c>
      <c r="S123" s="60">
        <f t="shared" si="12"/>
        <v>123543.94500000002</v>
      </c>
      <c r="T123" s="59">
        <f t="shared" si="13"/>
        <v>128485.70280000003</v>
      </c>
      <c r="U123" s="59">
        <f t="shared" si="14"/>
        <v>133625.13091200002</v>
      </c>
      <c r="V123" s="59">
        <f t="shared" si="15"/>
        <v>138970.13614848003</v>
      </c>
      <c r="W123" s="59">
        <f t="shared" si="16"/>
        <v>144528.94159441924</v>
      </c>
      <c r="X123" s="59">
        <f t="shared" si="17"/>
        <v>150310.09925819602</v>
      </c>
      <c r="Y123" s="59">
        <f t="shared" si="18"/>
        <v>156322.50322852386</v>
      </c>
      <c r="Z123" s="59">
        <f t="shared" si="19"/>
        <v>162575.40335766482</v>
      </c>
      <c r="AA123" s="59">
        <f t="shared" si="20"/>
        <v>169078.41949197141</v>
      </c>
      <c r="AB123" s="59">
        <f t="shared" si="21"/>
        <v>175841.55627165028</v>
      </c>
    </row>
    <row r="124" spans="2:28" x14ac:dyDescent="0.25">
      <c r="B124" s="48">
        <v>60</v>
      </c>
      <c r="C124" s="381"/>
      <c r="D124" s="384"/>
      <c r="E124" s="129"/>
      <c r="F124" s="136"/>
      <c r="G124" s="51">
        <v>89416.95</v>
      </c>
      <c r="H124" s="52">
        <v>89864.034749999992</v>
      </c>
      <c r="I124" s="52">
        <v>90223.490888999993</v>
      </c>
      <c r="J124" s="52">
        <v>90373.490888999993</v>
      </c>
      <c r="K124" s="52">
        <v>91503.159525112496</v>
      </c>
      <c r="L124" s="57">
        <v>92189.998055868884</v>
      </c>
      <c r="M124" s="57">
        <v>93111.898036427578</v>
      </c>
      <c r="N124" s="58">
        <v>94974</v>
      </c>
      <c r="O124" s="58">
        <v>96019</v>
      </c>
      <c r="P124" s="58">
        <v>111309</v>
      </c>
      <c r="Q124" s="60">
        <v>113509</v>
      </c>
      <c r="R124" s="60">
        <f t="shared" si="11"/>
        <v>119184.45000000001</v>
      </c>
      <c r="S124" s="60">
        <f t="shared" si="12"/>
        <v>125143.67250000002</v>
      </c>
      <c r="T124" s="59">
        <f t="shared" si="13"/>
        <v>130149.41940000001</v>
      </c>
      <c r="U124" s="59">
        <f t="shared" si="14"/>
        <v>135355.39617600001</v>
      </c>
      <c r="V124" s="59">
        <f t="shared" si="15"/>
        <v>140769.61202304001</v>
      </c>
      <c r="W124" s="59">
        <f t="shared" si="16"/>
        <v>146400.39650396162</v>
      </c>
      <c r="X124" s="59">
        <f t="shared" si="17"/>
        <v>152256.41236412007</v>
      </c>
      <c r="Y124" s="59">
        <f t="shared" si="18"/>
        <v>158346.66885868489</v>
      </c>
      <c r="Z124" s="59">
        <f t="shared" si="19"/>
        <v>164680.53561303229</v>
      </c>
      <c r="AA124" s="59">
        <f t="shared" si="20"/>
        <v>171267.75703755359</v>
      </c>
      <c r="AB124" s="59">
        <f t="shared" si="21"/>
        <v>178118.46731905572</v>
      </c>
    </row>
    <row r="125" spans="2:28" x14ac:dyDescent="0.25">
      <c r="B125" s="48">
        <v>60.5</v>
      </c>
      <c r="C125" s="409"/>
      <c r="D125" s="409"/>
      <c r="E125" s="130"/>
      <c r="F125" s="137"/>
      <c r="G125" s="51">
        <v>90584.55</v>
      </c>
      <c r="H125" s="52">
        <v>91037.472749999986</v>
      </c>
      <c r="I125" s="52">
        <v>91401.62264099998</v>
      </c>
      <c r="J125" s="52">
        <v>91551.62264099998</v>
      </c>
      <c r="K125" s="52">
        <v>92696.017924012471</v>
      </c>
      <c r="L125" s="57">
        <v>93391.810256084093</v>
      </c>
      <c r="M125" s="57">
        <v>94325.728358644934</v>
      </c>
      <c r="N125" s="58">
        <v>96212</v>
      </c>
      <c r="O125" s="58">
        <v>97270</v>
      </c>
      <c r="P125" s="58">
        <v>112758</v>
      </c>
      <c r="Q125" s="60">
        <v>114958</v>
      </c>
      <c r="R125" s="60">
        <f t="shared" si="11"/>
        <v>120705.90000000001</v>
      </c>
      <c r="S125" s="60">
        <f t="shared" si="12"/>
        <v>126741.19500000002</v>
      </c>
      <c r="T125" s="59">
        <f t="shared" si="13"/>
        <v>131810.84280000001</v>
      </c>
      <c r="U125" s="59">
        <f t="shared" si="14"/>
        <v>137083.27651200001</v>
      </c>
      <c r="V125" s="59">
        <f t="shared" si="15"/>
        <v>142566.60757248002</v>
      </c>
      <c r="W125" s="59">
        <f t="shared" si="16"/>
        <v>148269.27187537923</v>
      </c>
      <c r="X125" s="59">
        <f t="shared" si="17"/>
        <v>154200.04275039441</v>
      </c>
      <c r="Y125" s="59">
        <f t="shared" si="18"/>
        <v>160368.04446041019</v>
      </c>
      <c r="Z125" s="59">
        <f t="shared" si="19"/>
        <v>166782.76623882662</v>
      </c>
      <c r="AA125" s="59">
        <f t="shared" si="20"/>
        <v>173454.0768883797</v>
      </c>
      <c r="AB125" s="59">
        <f t="shared" si="21"/>
        <v>180392.23996391488</v>
      </c>
    </row>
    <row r="126" spans="2:28" x14ac:dyDescent="0.25">
      <c r="B126" s="48">
        <v>61</v>
      </c>
      <c r="C126" s="409"/>
      <c r="D126" s="409"/>
      <c r="E126" s="130"/>
      <c r="F126" s="137"/>
      <c r="G126" s="51">
        <v>91752.15</v>
      </c>
      <c r="H126" s="52">
        <v>92210.910749999981</v>
      </c>
      <c r="I126" s="52">
        <v>92579.754392999981</v>
      </c>
      <c r="J126" s="52">
        <v>92729.754392999981</v>
      </c>
      <c r="K126" s="52">
        <v>93888.876322912474</v>
      </c>
      <c r="L126" s="57">
        <v>94593.622456299287</v>
      </c>
      <c r="M126" s="57">
        <v>95539.558680862276</v>
      </c>
      <c r="N126" s="58">
        <v>97450</v>
      </c>
      <c r="O126" s="58">
        <v>98522</v>
      </c>
      <c r="P126" s="58">
        <v>114210</v>
      </c>
      <c r="Q126" s="60">
        <v>116410</v>
      </c>
      <c r="R126" s="60">
        <f t="shared" si="11"/>
        <v>122230.5</v>
      </c>
      <c r="S126" s="60">
        <f t="shared" si="12"/>
        <v>128342.02500000001</v>
      </c>
      <c r="T126" s="59">
        <f t="shared" si="13"/>
        <v>133475.70600000001</v>
      </c>
      <c r="U126" s="59">
        <f t="shared" si="14"/>
        <v>138814.73424000002</v>
      </c>
      <c r="V126" s="59">
        <f t="shared" si="15"/>
        <v>144367.32360960002</v>
      </c>
      <c r="W126" s="59">
        <f t="shared" si="16"/>
        <v>150142.01655398402</v>
      </c>
      <c r="X126" s="59">
        <f t="shared" si="17"/>
        <v>156147.6972161434</v>
      </c>
      <c r="Y126" s="59">
        <f t="shared" si="18"/>
        <v>162393.60510478914</v>
      </c>
      <c r="Z126" s="59">
        <f t="shared" si="19"/>
        <v>168889.34930898072</v>
      </c>
      <c r="AA126" s="59">
        <f t="shared" si="20"/>
        <v>175644.92328133996</v>
      </c>
      <c r="AB126" s="59">
        <f t="shared" si="21"/>
        <v>182670.72021259356</v>
      </c>
    </row>
    <row r="127" spans="2:28" x14ac:dyDescent="0.25">
      <c r="B127" s="48">
        <v>61.5</v>
      </c>
      <c r="C127" s="409"/>
      <c r="D127" s="409"/>
      <c r="E127" s="130"/>
      <c r="F127" s="137"/>
      <c r="G127" s="51">
        <v>92919.75</v>
      </c>
      <c r="H127" s="52">
        <v>93384.34874999999</v>
      </c>
      <c r="I127" s="52">
        <v>93757.886144999997</v>
      </c>
      <c r="J127" s="52">
        <v>93907.886144999997</v>
      </c>
      <c r="K127" s="52">
        <v>95081.734721812492</v>
      </c>
      <c r="L127" s="57">
        <v>95795.43465651451</v>
      </c>
      <c r="M127" s="57">
        <v>96753.389003079661</v>
      </c>
      <c r="N127" s="58">
        <v>98688</v>
      </c>
      <c r="O127" s="58">
        <v>99774</v>
      </c>
      <c r="P127" s="58">
        <v>115662</v>
      </c>
      <c r="Q127" s="60">
        <v>117862</v>
      </c>
      <c r="R127" s="60">
        <f t="shared" si="11"/>
        <v>123755.1</v>
      </c>
      <c r="S127" s="60">
        <f t="shared" si="12"/>
        <v>129942.85500000001</v>
      </c>
      <c r="T127" s="59">
        <f t="shared" si="13"/>
        <v>135140.56920000003</v>
      </c>
      <c r="U127" s="59">
        <f t="shared" si="14"/>
        <v>140546.19196800003</v>
      </c>
      <c r="V127" s="59">
        <f t="shared" si="15"/>
        <v>146168.03964672005</v>
      </c>
      <c r="W127" s="59">
        <f t="shared" si="16"/>
        <v>152014.76123258885</v>
      </c>
      <c r="X127" s="59">
        <f t="shared" si="17"/>
        <v>158095.35168189241</v>
      </c>
      <c r="Y127" s="59">
        <f t="shared" si="18"/>
        <v>164419.16574916811</v>
      </c>
      <c r="Z127" s="59">
        <f t="shared" si="19"/>
        <v>170995.93237913484</v>
      </c>
      <c r="AA127" s="59">
        <f t="shared" si="20"/>
        <v>177835.76967430025</v>
      </c>
      <c r="AB127" s="59">
        <f t="shared" si="21"/>
        <v>184949.20046127227</v>
      </c>
    </row>
    <row r="128" spans="2:28" x14ac:dyDescent="0.25">
      <c r="B128" s="48">
        <v>62</v>
      </c>
      <c r="C128" s="409"/>
      <c r="D128" s="409"/>
      <c r="E128" s="130"/>
      <c r="F128" s="137"/>
      <c r="G128" s="51">
        <v>94087.35</v>
      </c>
      <c r="H128" s="52">
        <v>94557.786749999999</v>
      </c>
      <c r="I128" s="52">
        <v>94936.017896999998</v>
      </c>
      <c r="J128" s="52">
        <v>95086.017896999998</v>
      </c>
      <c r="K128" s="52">
        <v>96274.593120712496</v>
      </c>
      <c r="L128" s="57">
        <v>96997.246856729704</v>
      </c>
      <c r="M128" s="57">
        <v>97967.219325297003</v>
      </c>
      <c r="N128" s="58">
        <v>99926</v>
      </c>
      <c r="O128" s="58">
        <v>101025</v>
      </c>
      <c r="P128" s="58">
        <v>117111</v>
      </c>
      <c r="Q128" s="60">
        <v>119311</v>
      </c>
      <c r="R128" s="60">
        <f t="shared" si="11"/>
        <v>125276.55</v>
      </c>
      <c r="S128" s="60">
        <f t="shared" si="12"/>
        <v>131540.3775</v>
      </c>
      <c r="T128" s="59">
        <f t="shared" si="13"/>
        <v>136801.9926</v>
      </c>
      <c r="U128" s="59">
        <f t="shared" si="14"/>
        <v>142274.072304</v>
      </c>
      <c r="V128" s="59">
        <f t="shared" si="15"/>
        <v>147965.03519616</v>
      </c>
      <c r="W128" s="59">
        <f t="shared" si="16"/>
        <v>153883.6366040064</v>
      </c>
      <c r="X128" s="59">
        <f t="shared" si="17"/>
        <v>160038.98206816666</v>
      </c>
      <c r="Y128" s="59">
        <f t="shared" si="18"/>
        <v>166440.54135089333</v>
      </c>
      <c r="Z128" s="59">
        <f t="shared" si="19"/>
        <v>173098.16300492905</v>
      </c>
      <c r="AA128" s="59">
        <f t="shared" si="20"/>
        <v>180022.08952512621</v>
      </c>
      <c r="AB128" s="59">
        <f t="shared" si="21"/>
        <v>187222.97310613128</v>
      </c>
    </row>
    <row r="129" spans="2:28" x14ac:dyDescent="0.25">
      <c r="B129" s="48">
        <v>62.5</v>
      </c>
      <c r="C129" s="409"/>
      <c r="D129" s="409"/>
      <c r="E129" s="130"/>
      <c r="F129" s="137"/>
      <c r="G129" s="51">
        <v>95254.95</v>
      </c>
      <c r="H129" s="52">
        <v>95731.224749999994</v>
      </c>
      <c r="I129" s="52">
        <v>96114.149648999999</v>
      </c>
      <c r="J129" s="52">
        <v>96264.149648999999</v>
      </c>
      <c r="K129" s="52">
        <v>97467.451519612499</v>
      </c>
      <c r="L129" s="57">
        <v>98199.059056944898</v>
      </c>
      <c r="M129" s="57">
        <v>99181.049647514345</v>
      </c>
      <c r="N129" s="58">
        <v>101164</v>
      </c>
      <c r="O129" s="58">
        <v>102277</v>
      </c>
      <c r="P129" s="58">
        <v>118564</v>
      </c>
      <c r="Q129" s="60">
        <v>120764</v>
      </c>
      <c r="R129" s="60">
        <f t="shared" si="11"/>
        <v>126802.20000000001</v>
      </c>
      <c r="S129" s="60">
        <f t="shared" si="12"/>
        <v>133142.31000000003</v>
      </c>
      <c r="T129" s="59">
        <f t="shared" si="13"/>
        <v>138468.00240000003</v>
      </c>
      <c r="U129" s="59">
        <f t="shared" si="14"/>
        <v>144006.72249600003</v>
      </c>
      <c r="V129" s="59">
        <f t="shared" si="15"/>
        <v>149766.99139584004</v>
      </c>
      <c r="W129" s="59">
        <f t="shared" si="16"/>
        <v>155757.67105167365</v>
      </c>
      <c r="X129" s="59">
        <f t="shared" si="17"/>
        <v>161987.97789374061</v>
      </c>
      <c r="Y129" s="59">
        <f t="shared" si="18"/>
        <v>168467.49700949024</v>
      </c>
      <c r="Z129" s="59">
        <f t="shared" si="19"/>
        <v>175206.19688986984</v>
      </c>
      <c r="AA129" s="59">
        <f t="shared" si="20"/>
        <v>182214.44476546464</v>
      </c>
      <c r="AB129" s="59">
        <f t="shared" si="21"/>
        <v>189503.02255608322</v>
      </c>
    </row>
    <row r="130" spans="2:28" x14ac:dyDescent="0.25">
      <c r="B130" s="48">
        <v>63</v>
      </c>
      <c r="C130" s="409"/>
      <c r="D130" s="409"/>
      <c r="E130" s="130"/>
      <c r="F130" s="137"/>
      <c r="G130" s="51">
        <v>96422.55</v>
      </c>
      <c r="H130" s="52">
        <v>96904.662749999989</v>
      </c>
      <c r="I130" s="52">
        <v>97292.281400999986</v>
      </c>
      <c r="J130" s="52">
        <v>97442.281400999986</v>
      </c>
      <c r="K130" s="52">
        <v>98660.309918512488</v>
      </c>
      <c r="L130" s="57">
        <v>99400.871257160092</v>
      </c>
      <c r="M130" s="57">
        <v>101388</v>
      </c>
      <c r="N130" s="58">
        <v>102402</v>
      </c>
      <c r="O130" s="58">
        <v>103529</v>
      </c>
      <c r="P130" s="58">
        <v>120013</v>
      </c>
      <c r="Q130" s="60">
        <v>122213</v>
      </c>
      <c r="R130" s="60">
        <f t="shared" si="11"/>
        <v>128323.65000000001</v>
      </c>
      <c r="S130" s="60">
        <f t="shared" si="12"/>
        <v>134739.83250000002</v>
      </c>
      <c r="T130" s="59">
        <f t="shared" si="13"/>
        <v>140129.42580000003</v>
      </c>
      <c r="U130" s="59">
        <f t="shared" si="14"/>
        <v>145734.60283200003</v>
      </c>
      <c r="V130" s="59">
        <f t="shared" si="15"/>
        <v>151563.98694528005</v>
      </c>
      <c r="W130" s="59">
        <f t="shared" si="16"/>
        <v>157626.54642309126</v>
      </c>
      <c r="X130" s="59">
        <f t="shared" si="17"/>
        <v>163931.60828001492</v>
      </c>
      <c r="Y130" s="59">
        <f t="shared" si="18"/>
        <v>170488.87261121551</v>
      </c>
      <c r="Z130" s="59">
        <f t="shared" si="19"/>
        <v>177308.42751566414</v>
      </c>
      <c r="AA130" s="59">
        <f t="shared" si="20"/>
        <v>184400.76461629072</v>
      </c>
      <c r="AB130" s="59">
        <f t="shared" si="21"/>
        <v>191776.79520094235</v>
      </c>
    </row>
    <row r="131" spans="2:28" x14ac:dyDescent="0.25">
      <c r="B131" s="48">
        <v>63.5</v>
      </c>
      <c r="C131" s="409"/>
      <c r="D131" s="409"/>
      <c r="E131" s="130"/>
      <c r="F131" s="137"/>
      <c r="G131" s="51">
        <v>97589.1</v>
      </c>
      <c r="H131" s="52">
        <v>98077.045499999993</v>
      </c>
      <c r="I131" s="52">
        <v>98469.353681999986</v>
      </c>
      <c r="J131" s="52">
        <v>98619.353681999986</v>
      </c>
      <c r="K131" s="52">
        <v>99852.09560302498</v>
      </c>
      <c r="L131" s="57">
        <v>100601.6026910082</v>
      </c>
      <c r="M131" s="57">
        <v>101607.61871791829</v>
      </c>
      <c r="N131" s="58">
        <v>103640</v>
      </c>
      <c r="O131" s="58">
        <v>104780</v>
      </c>
      <c r="P131" s="58">
        <v>121464</v>
      </c>
      <c r="Q131" s="60">
        <v>123664</v>
      </c>
      <c r="R131" s="60">
        <f t="shared" si="11"/>
        <v>129847.20000000001</v>
      </c>
      <c r="S131" s="60">
        <f t="shared" si="12"/>
        <v>136339.56000000003</v>
      </c>
      <c r="T131" s="59">
        <f t="shared" si="13"/>
        <v>141793.14240000004</v>
      </c>
      <c r="U131" s="59">
        <f t="shared" si="14"/>
        <v>147464.86809600005</v>
      </c>
      <c r="V131" s="59">
        <f t="shared" si="15"/>
        <v>153363.46281984006</v>
      </c>
      <c r="W131" s="59">
        <f t="shared" si="16"/>
        <v>159498.00133263366</v>
      </c>
      <c r="X131" s="59">
        <f t="shared" si="17"/>
        <v>165877.92138593903</v>
      </c>
      <c r="Y131" s="59">
        <f t="shared" si="18"/>
        <v>172513.03824137661</v>
      </c>
      <c r="Z131" s="59">
        <f t="shared" si="19"/>
        <v>179413.55977103167</v>
      </c>
      <c r="AA131" s="59">
        <f t="shared" si="20"/>
        <v>186590.10216187293</v>
      </c>
      <c r="AB131" s="59">
        <f t="shared" si="21"/>
        <v>194053.70624834785</v>
      </c>
    </row>
    <row r="132" spans="2:28" x14ac:dyDescent="0.25">
      <c r="B132" s="48">
        <v>64</v>
      </c>
      <c r="C132" s="409"/>
      <c r="D132" s="409"/>
      <c r="E132" s="130"/>
      <c r="F132" s="137"/>
      <c r="G132" s="51">
        <v>98756.7</v>
      </c>
      <c r="H132" s="52">
        <v>99250.483499999988</v>
      </c>
      <c r="I132" s="52">
        <v>99647.485433999987</v>
      </c>
      <c r="J132" s="52">
        <v>99797.485433999987</v>
      </c>
      <c r="K132" s="52">
        <v>101044.95400192498</v>
      </c>
      <c r="L132" s="57">
        <v>101803.41489122339</v>
      </c>
      <c r="M132" s="57">
        <v>103840</v>
      </c>
      <c r="N132" s="58">
        <v>104878</v>
      </c>
      <c r="O132" s="58">
        <v>106032</v>
      </c>
      <c r="P132" s="58">
        <v>122916</v>
      </c>
      <c r="Q132" s="60">
        <v>125116</v>
      </c>
      <c r="R132" s="60">
        <f t="shared" si="11"/>
        <v>131371.80000000002</v>
      </c>
      <c r="S132" s="60">
        <f t="shared" si="12"/>
        <v>137940.39000000001</v>
      </c>
      <c r="T132" s="59">
        <f t="shared" si="13"/>
        <v>143458.00560000003</v>
      </c>
      <c r="U132" s="59">
        <f t="shared" si="14"/>
        <v>149196.32582400003</v>
      </c>
      <c r="V132" s="59">
        <f t="shared" si="15"/>
        <v>155164.17885696003</v>
      </c>
      <c r="W132" s="59">
        <f t="shared" si="16"/>
        <v>161370.74601123843</v>
      </c>
      <c r="X132" s="59">
        <f t="shared" si="17"/>
        <v>167825.57585168796</v>
      </c>
      <c r="Y132" s="59">
        <f t="shared" si="18"/>
        <v>174538.59888575549</v>
      </c>
      <c r="Z132" s="59">
        <f t="shared" si="19"/>
        <v>181520.14284118571</v>
      </c>
      <c r="AA132" s="59">
        <f t="shared" si="20"/>
        <v>188780.94855483313</v>
      </c>
      <c r="AB132" s="59">
        <f t="shared" si="21"/>
        <v>196332.18649702647</v>
      </c>
    </row>
    <row r="133" spans="2:28" x14ac:dyDescent="0.25">
      <c r="B133" s="48">
        <v>64.5</v>
      </c>
      <c r="C133" s="409"/>
      <c r="D133" s="409"/>
      <c r="E133" s="130"/>
      <c r="F133" s="137"/>
      <c r="G133" s="51">
        <v>99924.3</v>
      </c>
      <c r="H133" s="52">
        <v>100423.9215</v>
      </c>
      <c r="I133" s="52">
        <v>100825.617186</v>
      </c>
      <c r="J133" s="52">
        <v>100975.617186</v>
      </c>
      <c r="K133" s="52">
        <v>102237.812400825</v>
      </c>
      <c r="L133" s="57">
        <v>103005.2270914386</v>
      </c>
      <c r="M133" s="57">
        <v>105066</v>
      </c>
      <c r="N133" s="58">
        <v>106116</v>
      </c>
      <c r="O133" s="58">
        <v>107284</v>
      </c>
      <c r="P133" s="58">
        <v>124366</v>
      </c>
      <c r="Q133" s="60">
        <v>126566</v>
      </c>
      <c r="R133" s="60">
        <f t="shared" si="11"/>
        <v>132894.30000000002</v>
      </c>
      <c r="S133" s="60">
        <f t="shared" si="12"/>
        <v>139539.01500000001</v>
      </c>
      <c r="T133" s="59">
        <f t="shared" si="13"/>
        <v>145120.57560000001</v>
      </c>
      <c r="U133" s="59">
        <f t="shared" si="14"/>
        <v>150925.39862400002</v>
      </c>
      <c r="V133" s="59">
        <f t="shared" si="15"/>
        <v>156962.41456896003</v>
      </c>
      <c r="W133" s="59">
        <f t="shared" si="16"/>
        <v>163240.91115171844</v>
      </c>
      <c r="X133" s="59">
        <f t="shared" si="17"/>
        <v>169770.54759778717</v>
      </c>
      <c r="Y133" s="59">
        <f t="shared" si="18"/>
        <v>176561.36950169867</v>
      </c>
      <c r="Z133" s="59">
        <f t="shared" si="19"/>
        <v>183623.82428176663</v>
      </c>
      <c r="AA133" s="59">
        <f t="shared" si="20"/>
        <v>190968.77725303732</v>
      </c>
      <c r="AB133" s="59">
        <f t="shared" si="21"/>
        <v>198607.52834315883</v>
      </c>
    </row>
    <row r="134" spans="2:28" x14ac:dyDescent="0.25">
      <c r="B134" s="48">
        <v>65</v>
      </c>
      <c r="C134" s="409"/>
      <c r="D134" s="409"/>
      <c r="E134" s="130"/>
      <c r="F134" s="137"/>
      <c r="G134" s="51">
        <v>101091.9</v>
      </c>
      <c r="H134" s="52">
        <v>101597.35949999998</v>
      </c>
      <c r="I134" s="52">
        <v>102003.74893799998</v>
      </c>
      <c r="J134" s="52">
        <v>102153.74893799998</v>
      </c>
      <c r="K134" s="52">
        <v>103430.67079972498</v>
      </c>
      <c r="L134" s="57">
        <v>104207.03929165378</v>
      </c>
      <c r="M134" s="57">
        <v>105249.10968457031</v>
      </c>
      <c r="N134" s="58">
        <v>107354</v>
      </c>
      <c r="O134" s="58">
        <v>108535</v>
      </c>
      <c r="P134" s="58">
        <v>125818</v>
      </c>
      <c r="Q134" s="60">
        <v>128018</v>
      </c>
      <c r="R134" s="60">
        <f t="shared" si="11"/>
        <v>134418.9</v>
      </c>
      <c r="S134" s="60">
        <f t="shared" si="12"/>
        <v>141139.845</v>
      </c>
      <c r="T134" s="59">
        <f t="shared" si="13"/>
        <v>146785.4388</v>
      </c>
      <c r="U134" s="59">
        <f t="shared" si="14"/>
        <v>152656.856352</v>
      </c>
      <c r="V134" s="59">
        <f t="shared" si="15"/>
        <v>158763.13060608</v>
      </c>
      <c r="W134" s="59">
        <f t="shared" si="16"/>
        <v>165113.6558303232</v>
      </c>
      <c r="X134" s="59">
        <f t="shared" si="17"/>
        <v>171718.20206353613</v>
      </c>
      <c r="Y134" s="59">
        <f t="shared" si="18"/>
        <v>178586.93014607759</v>
      </c>
      <c r="Z134" s="59">
        <f t="shared" si="19"/>
        <v>185730.4073519207</v>
      </c>
      <c r="AA134" s="59">
        <f t="shared" si="20"/>
        <v>193159.62364599755</v>
      </c>
      <c r="AB134" s="59">
        <f t="shared" si="21"/>
        <v>200886.00859183745</v>
      </c>
    </row>
    <row r="135" spans="2:28" x14ac:dyDescent="0.25">
      <c r="B135" s="48">
        <v>65.5</v>
      </c>
      <c r="C135" s="409"/>
      <c r="D135" s="409"/>
      <c r="E135" s="130"/>
      <c r="F135" s="137"/>
      <c r="G135" s="51">
        <v>102259.5</v>
      </c>
      <c r="H135" s="52">
        <v>102770.79749999999</v>
      </c>
      <c r="I135" s="52">
        <v>103181.88068999999</v>
      </c>
      <c r="J135" s="52">
        <v>103331.88068999999</v>
      </c>
      <c r="K135" s="52">
        <v>104623.52919862498</v>
      </c>
      <c r="L135" s="57">
        <v>105408.85149186899</v>
      </c>
      <c r="M135" s="57">
        <v>106462.94000678768</v>
      </c>
      <c r="N135" s="58">
        <v>108592</v>
      </c>
      <c r="O135" s="58">
        <v>109787</v>
      </c>
      <c r="P135" s="58">
        <v>127270</v>
      </c>
      <c r="Q135" s="60">
        <v>129470</v>
      </c>
      <c r="R135" s="60">
        <f t="shared" ref="R135:R166" si="22">Q135*$R$2</f>
        <v>135943.5</v>
      </c>
      <c r="S135" s="60">
        <f t="shared" ref="S135:S166" si="23">R135*$S$2</f>
        <v>142740.67500000002</v>
      </c>
      <c r="T135" s="59">
        <f t="shared" ref="T135:T166" si="24">S135*$T$2</f>
        <v>148450.30200000003</v>
      </c>
      <c r="U135" s="59">
        <f t="shared" ref="U135:U166" si="25">T135*$U$2</f>
        <v>154388.31408000004</v>
      </c>
      <c r="V135" s="59">
        <f t="shared" ref="V135:V166" si="26">U135*$V$2</f>
        <v>160563.84664320006</v>
      </c>
      <c r="W135" s="59">
        <f t="shared" ref="W135:W166" si="27">V135*$W$2</f>
        <v>166986.40050892805</v>
      </c>
      <c r="X135" s="59">
        <f t="shared" ref="X135:X166" si="28">W135*$X$2</f>
        <v>173665.85652928517</v>
      </c>
      <c r="Y135" s="59">
        <f t="shared" ref="Y135:Y166" si="29">X135*$Y$2</f>
        <v>180612.49079045659</v>
      </c>
      <c r="Z135" s="59">
        <f t="shared" ref="Z135:Z166" si="30">Y135*$Z$2</f>
        <v>187836.99042207486</v>
      </c>
      <c r="AA135" s="59">
        <f t="shared" ref="AA135:AA166" si="31">Z135*$AA$2</f>
        <v>195350.47003895786</v>
      </c>
      <c r="AB135" s="59">
        <f t="shared" ref="AB135:AB166" si="32">AA135*$AB$2</f>
        <v>203164.48884051619</v>
      </c>
    </row>
    <row r="136" spans="2:28" x14ac:dyDescent="0.25">
      <c r="B136" s="48">
        <v>66</v>
      </c>
      <c r="C136" s="409"/>
      <c r="D136" s="409"/>
      <c r="E136" s="130"/>
      <c r="F136" s="137"/>
      <c r="G136" s="51">
        <v>103427.1</v>
      </c>
      <c r="H136" s="52">
        <v>103944.2355</v>
      </c>
      <c r="I136" s="52">
        <v>104360.01244199999</v>
      </c>
      <c r="J136" s="52">
        <v>104510.01244199999</v>
      </c>
      <c r="K136" s="52">
        <v>105816.38759752498</v>
      </c>
      <c r="L136" s="57">
        <v>106610.6636920842</v>
      </c>
      <c r="M136" s="57">
        <v>107676.77032900504</v>
      </c>
      <c r="N136" s="58">
        <v>109830</v>
      </c>
      <c r="O136" s="58">
        <v>111039</v>
      </c>
      <c r="P136" s="58">
        <v>128718</v>
      </c>
      <c r="Q136" s="60">
        <v>130918</v>
      </c>
      <c r="R136" s="60">
        <f t="shared" si="22"/>
        <v>137463.9</v>
      </c>
      <c r="S136" s="60">
        <f t="shared" si="23"/>
        <v>144337.095</v>
      </c>
      <c r="T136" s="59">
        <f t="shared" si="24"/>
        <v>150110.57880000002</v>
      </c>
      <c r="U136" s="59">
        <f t="shared" si="25"/>
        <v>156115.00195200002</v>
      </c>
      <c r="V136" s="59">
        <f t="shared" si="26"/>
        <v>162359.60203008002</v>
      </c>
      <c r="W136" s="59">
        <f t="shared" si="27"/>
        <v>168853.98611128321</v>
      </c>
      <c r="X136" s="59">
        <f t="shared" si="28"/>
        <v>175608.14555573455</v>
      </c>
      <c r="Y136" s="59">
        <f t="shared" si="29"/>
        <v>182632.47137796393</v>
      </c>
      <c r="Z136" s="59">
        <f t="shared" si="30"/>
        <v>189937.7702330825</v>
      </c>
      <c r="AA136" s="59">
        <f t="shared" si="31"/>
        <v>197535.28104240581</v>
      </c>
      <c r="AB136" s="59">
        <f t="shared" si="32"/>
        <v>205436.69228410206</v>
      </c>
    </row>
    <row r="137" spans="2:28" x14ac:dyDescent="0.25">
      <c r="B137" s="48">
        <v>66.5</v>
      </c>
      <c r="C137" s="409"/>
      <c r="D137" s="409"/>
      <c r="E137" s="130"/>
      <c r="F137" s="137"/>
      <c r="G137" s="51">
        <v>104594.7</v>
      </c>
      <c r="H137" s="52">
        <v>105117.67349999999</v>
      </c>
      <c r="I137" s="52">
        <v>105538.14419399999</v>
      </c>
      <c r="J137" s="52">
        <v>105688.14419399999</v>
      </c>
      <c r="K137" s="52">
        <v>107009.24599642499</v>
      </c>
      <c r="L137" s="57">
        <v>107812.47589229939</v>
      </c>
      <c r="M137" s="57">
        <v>108890.60065122238</v>
      </c>
      <c r="N137" s="58">
        <v>111068</v>
      </c>
      <c r="O137" s="58">
        <v>112290</v>
      </c>
      <c r="P137" s="58">
        <v>130170</v>
      </c>
      <c r="Q137" s="60">
        <v>132370</v>
      </c>
      <c r="R137" s="60">
        <f t="shared" si="22"/>
        <v>138988.5</v>
      </c>
      <c r="S137" s="60">
        <f t="shared" si="23"/>
        <v>145937.92500000002</v>
      </c>
      <c r="T137" s="59">
        <f t="shared" si="24"/>
        <v>151775.44200000001</v>
      </c>
      <c r="U137" s="59">
        <f t="shared" si="25"/>
        <v>157846.45968000003</v>
      </c>
      <c r="V137" s="59">
        <f t="shared" si="26"/>
        <v>164160.31806720005</v>
      </c>
      <c r="W137" s="59">
        <f t="shared" si="27"/>
        <v>170726.73078988804</v>
      </c>
      <c r="X137" s="59">
        <f t="shared" si="28"/>
        <v>177555.80002148356</v>
      </c>
      <c r="Y137" s="59">
        <f t="shared" si="29"/>
        <v>184658.0320223429</v>
      </c>
      <c r="Z137" s="59">
        <f t="shared" si="30"/>
        <v>192044.35330323662</v>
      </c>
      <c r="AA137" s="59">
        <f t="shared" si="31"/>
        <v>199726.1274353661</v>
      </c>
      <c r="AB137" s="59">
        <f t="shared" si="32"/>
        <v>207715.17253278074</v>
      </c>
    </row>
    <row r="138" spans="2:28" x14ac:dyDescent="0.25">
      <c r="B138" s="48">
        <v>67</v>
      </c>
      <c r="C138" s="409"/>
      <c r="D138" s="409"/>
      <c r="E138" s="130"/>
      <c r="F138" s="137"/>
      <c r="G138" s="51">
        <v>105762.3</v>
      </c>
      <c r="H138" s="52">
        <v>106291.11149999998</v>
      </c>
      <c r="I138" s="52">
        <v>106716.27594599998</v>
      </c>
      <c r="J138" s="52">
        <v>106866.27594599998</v>
      </c>
      <c r="K138" s="52">
        <v>108202.10439532498</v>
      </c>
      <c r="L138" s="57">
        <v>109014.28809251457</v>
      </c>
      <c r="M138" s="57">
        <v>110104.43097343972</v>
      </c>
      <c r="N138" s="58">
        <v>112307</v>
      </c>
      <c r="O138" s="58">
        <v>113542</v>
      </c>
      <c r="P138" s="58">
        <v>131622</v>
      </c>
      <c r="Q138" s="60">
        <v>133822</v>
      </c>
      <c r="R138" s="60">
        <f t="shared" si="22"/>
        <v>140513.1</v>
      </c>
      <c r="S138" s="60">
        <f t="shared" si="23"/>
        <v>147538.755</v>
      </c>
      <c r="T138" s="59">
        <f t="shared" si="24"/>
        <v>153440.3052</v>
      </c>
      <c r="U138" s="59">
        <f t="shared" si="25"/>
        <v>159577.91740800001</v>
      </c>
      <c r="V138" s="59">
        <f t="shared" si="26"/>
        <v>165961.03410432002</v>
      </c>
      <c r="W138" s="59">
        <f t="shared" si="27"/>
        <v>172599.47546849283</v>
      </c>
      <c r="X138" s="59">
        <f t="shared" si="28"/>
        <v>179503.45448723255</v>
      </c>
      <c r="Y138" s="59">
        <f t="shared" si="29"/>
        <v>186683.59266672184</v>
      </c>
      <c r="Z138" s="59">
        <f t="shared" si="30"/>
        <v>194150.93637339072</v>
      </c>
      <c r="AA138" s="59">
        <f t="shared" si="31"/>
        <v>201916.97382832636</v>
      </c>
      <c r="AB138" s="59">
        <f t="shared" si="32"/>
        <v>209993.65278145942</v>
      </c>
    </row>
    <row r="139" spans="2:28" x14ac:dyDescent="0.25">
      <c r="B139" s="48">
        <v>67.5</v>
      </c>
      <c r="C139" s="409"/>
      <c r="D139" s="409"/>
      <c r="E139" s="130"/>
      <c r="F139" s="137"/>
      <c r="G139" s="51">
        <v>106929.9</v>
      </c>
      <c r="H139" s="52">
        <v>107464.54949999998</v>
      </c>
      <c r="I139" s="52">
        <v>107894.40769799998</v>
      </c>
      <c r="J139" s="52">
        <v>108044.40769799998</v>
      </c>
      <c r="K139" s="52">
        <v>109394.96279422498</v>
      </c>
      <c r="L139" s="57">
        <v>110216.10029272978</v>
      </c>
      <c r="M139" s="57">
        <v>111318.26129565708</v>
      </c>
      <c r="N139" s="58">
        <v>113545</v>
      </c>
      <c r="O139" s="58">
        <v>114794</v>
      </c>
      <c r="P139" s="58">
        <v>133071</v>
      </c>
      <c r="Q139" s="60">
        <v>135271</v>
      </c>
      <c r="R139" s="60">
        <f t="shared" si="22"/>
        <v>142034.55000000002</v>
      </c>
      <c r="S139" s="60">
        <f t="shared" si="23"/>
        <v>149136.27750000003</v>
      </c>
      <c r="T139" s="59">
        <f t="shared" si="24"/>
        <v>155101.72860000003</v>
      </c>
      <c r="U139" s="59">
        <f t="shared" si="25"/>
        <v>161305.79774400004</v>
      </c>
      <c r="V139" s="59">
        <f t="shared" si="26"/>
        <v>167758.02965376005</v>
      </c>
      <c r="W139" s="59">
        <f t="shared" si="27"/>
        <v>174468.35083991045</v>
      </c>
      <c r="X139" s="59">
        <f t="shared" si="28"/>
        <v>181447.08487350686</v>
      </c>
      <c r="Y139" s="59">
        <f t="shared" si="29"/>
        <v>188704.96826844715</v>
      </c>
      <c r="Z139" s="59">
        <f t="shared" si="30"/>
        <v>196253.16699918505</v>
      </c>
      <c r="AA139" s="59">
        <f t="shared" si="31"/>
        <v>204103.29367915247</v>
      </c>
      <c r="AB139" s="59">
        <f t="shared" si="32"/>
        <v>212267.42542631857</v>
      </c>
    </row>
    <row r="140" spans="2:28" x14ac:dyDescent="0.25">
      <c r="B140" s="48">
        <v>68</v>
      </c>
      <c r="C140" s="409"/>
      <c r="D140" s="409"/>
      <c r="E140" s="130"/>
      <c r="F140" s="137"/>
      <c r="G140" s="51">
        <v>108097.5</v>
      </c>
      <c r="H140" s="52">
        <v>108637.98749999999</v>
      </c>
      <c r="I140" s="52">
        <v>109072.53944999998</v>
      </c>
      <c r="J140" s="52">
        <v>109222.53944999998</v>
      </c>
      <c r="K140" s="52">
        <v>110587.82119312498</v>
      </c>
      <c r="L140" s="57">
        <v>111417.91249294498</v>
      </c>
      <c r="M140" s="57">
        <v>112532.09161787442</v>
      </c>
      <c r="N140" s="58">
        <v>114783</v>
      </c>
      <c r="O140" s="58">
        <v>116045</v>
      </c>
      <c r="P140" s="58">
        <v>134524</v>
      </c>
      <c r="Q140" s="60">
        <v>136724</v>
      </c>
      <c r="R140" s="60">
        <f t="shared" si="22"/>
        <v>143560.20000000001</v>
      </c>
      <c r="S140" s="60">
        <f t="shared" si="23"/>
        <v>150738.21000000002</v>
      </c>
      <c r="T140" s="59">
        <f t="shared" si="24"/>
        <v>156767.73840000003</v>
      </c>
      <c r="U140" s="59">
        <f t="shared" si="25"/>
        <v>163038.44793600004</v>
      </c>
      <c r="V140" s="59">
        <f t="shared" si="26"/>
        <v>169559.98585344004</v>
      </c>
      <c r="W140" s="59">
        <f t="shared" si="27"/>
        <v>176342.38528757764</v>
      </c>
      <c r="X140" s="59">
        <f t="shared" si="28"/>
        <v>183396.08069908075</v>
      </c>
      <c r="Y140" s="59">
        <f t="shared" si="29"/>
        <v>190731.92392704397</v>
      </c>
      <c r="Z140" s="59">
        <f t="shared" si="30"/>
        <v>198361.20088412575</v>
      </c>
      <c r="AA140" s="59">
        <f t="shared" si="31"/>
        <v>206295.64891949078</v>
      </c>
      <c r="AB140" s="59">
        <f t="shared" si="32"/>
        <v>214547.47487627043</v>
      </c>
    </row>
    <row r="141" spans="2:28" x14ac:dyDescent="0.25">
      <c r="B141" s="48">
        <v>68.5</v>
      </c>
      <c r="C141" s="409"/>
      <c r="D141" s="409"/>
      <c r="E141" s="130"/>
      <c r="F141" s="137"/>
      <c r="G141" s="51">
        <v>109265.1</v>
      </c>
      <c r="H141" s="52">
        <v>109811.4255</v>
      </c>
      <c r="I141" s="52">
        <v>110250.671202</v>
      </c>
      <c r="J141" s="52">
        <v>110400.671202</v>
      </c>
      <c r="K141" s="52">
        <v>111780.67959202499</v>
      </c>
      <c r="L141" s="57">
        <v>112619.7246931602</v>
      </c>
      <c r="M141" s="57">
        <v>113745.92194009181</v>
      </c>
      <c r="N141" s="58">
        <v>116021</v>
      </c>
      <c r="O141" s="58">
        <v>117297</v>
      </c>
      <c r="P141" s="58">
        <v>135973</v>
      </c>
      <c r="Q141" s="60">
        <v>138173</v>
      </c>
      <c r="R141" s="60">
        <f t="shared" si="22"/>
        <v>145081.65</v>
      </c>
      <c r="S141" s="60">
        <f t="shared" si="23"/>
        <v>152335.73250000001</v>
      </c>
      <c r="T141" s="59">
        <f t="shared" si="24"/>
        <v>158429.16180000003</v>
      </c>
      <c r="U141" s="59">
        <f t="shared" si="25"/>
        <v>164766.32827200004</v>
      </c>
      <c r="V141" s="59">
        <f t="shared" si="26"/>
        <v>171356.98140288005</v>
      </c>
      <c r="W141" s="59">
        <f t="shared" si="27"/>
        <v>178211.26065899525</v>
      </c>
      <c r="X141" s="59">
        <f t="shared" si="28"/>
        <v>185339.71108535505</v>
      </c>
      <c r="Y141" s="59">
        <f t="shared" si="29"/>
        <v>192753.29952876928</v>
      </c>
      <c r="Z141" s="59">
        <f t="shared" si="30"/>
        <v>200463.43150992005</v>
      </c>
      <c r="AA141" s="59">
        <f t="shared" si="31"/>
        <v>208481.96877031686</v>
      </c>
      <c r="AB141" s="59">
        <f t="shared" si="32"/>
        <v>216821.24752112955</v>
      </c>
    </row>
    <row r="142" spans="2:28" x14ac:dyDescent="0.25">
      <c r="B142" s="48">
        <v>69</v>
      </c>
      <c r="C142" s="409"/>
      <c r="D142" s="409"/>
      <c r="E142" s="130"/>
      <c r="F142" s="137"/>
      <c r="G142" s="51">
        <v>110432.7</v>
      </c>
      <c r="H142" s="52">
        <v>110984.86349999999</v>
      </c>
      <c r="I142" s="52">
        <v>111428.802954</v>
      </c>
      <c r="J142" s="52">
        <v>111578.802954</v>
      </c>
      <c r="K142" s="52">
        <v>112973.53799092499</v>
      </c>
      <c r="L142" s="57">
        <v>113821.53689337539</v>
      </c>
      <c r="M142" s="57">
        <v>114959.75226230915</v>
      </c>
      <c r="N142" s="58">
        <v>117259</v>
      </c>
      <c r="O142" s="58">
        <v>118548</v>
      </c>
      <c r="P142" s="58">
        <v>137426</v>
      </c>
      <c r="Q142" s="60">
        <v>139626</v>
      </c>
      <c r="R142" s="60">
        <f t="shared" si="22"/>
        <v>146607.30000000002</v>
      </c>
      <c r="S142" s="60">
        <f t="shared" si="23"/>
        <v>153937.66500000004</v>
      </c>
      <c r="T142" s="59">
        <f t="shared" si="24"/>
        <v>160095.17160000003</v>
      </c>
      <c r="U142" s="59">
        <f t="shared" si="25"/>
        <v>166498.97846400004</v>
      </c>
      <c r="V142" s="59">
        <f t="shared" si="26"/>
        <v>173158.93760256006</v>
      </c>
      <c r="W142" s="59">
        <f t="shared" si="27"/>
        <v>180085.29510666247</v>
      </c>
      <c r="X142" s="59">
        <f t="shared" si="28"/>
        <v>187288.70691092897</v>
      </c>
      <c r="Y142" s="59">
        <f t="shared" si="29"/>
        <v>194780.25518736613</v>
      </c>
      <c r="Z142" s="59">
        <f t="shared" si="30"/>
        <v>202571.46539486077</v>
      </c>
      <c r="AA142" s="59">
        <f t="shared" si="31"/>
        <v>210674.32401065523</v>
      </c>
      <c r="AB142" s="59">
        <f t="shared" si="32"/>
        <v>219101.29697108144</v>
      </c>
    </row>
    <row r="143" spans="2:28" x14ac:dyDescent="0.25">
      <c r="B143" s="48">
        <v>69.5</v>
      </c>
      <c r="C143" s="409"/>
      <c r="D143" s="409"/>
      <c r="E143" s="130"/>
      <c r="F143" s="137"/>
      <c r="G143" s="51">
        <v>111600.3</v>
      </c>
      <c r="H143" s="52">
        <v>112158.30149999999</v>
      </c>
      <c r="I143" s="52">
        <v>112606.93470599999</v>
      </c>
      <c r="J143" s="52">
        <v>112756.93470599999</v>
      </c>
      <c r="K143" s="52">
        <v>114166.39638982498</v>
      </c>
      <c r="L143" s="57">
        <v>115023.34909359059</v>
      </c>
      <c r="M143" s="57">
        <v>117323</v>
      </c>
      <c r="N143" s="58">
        <v>118497</v>
      </c>
      <c r="O143" s="58">
        <v>119800</v>
      </c>
      <c r="P143" s="58">
        <v>138876</v>
      </c>
      <c r="Q143" s="60">
        <v>141076</v>
      </c>
      <c r="R143" s="60">
        <f t="shared" si="22"/>
        <v>148129.80000000002</v>
      </c>
      <c r="S143" s="60">
        <f t="shared" si="23"/>
        <v>155536.29000000004</v>
      </c>
      <c r="T143" s="59">
        <f t="shared" si="24"/>
        <v>161757.74160000004</v>
      </c>
      <c r="U143" s="59">
        <f t="shared" si="25"/>
        <v>168228.05126400004</v>
      </c>
      <c r="V143" s="59">
        <f t="shared" si="26"/>
        <v>174957.17331456006</v>
      </c>
      <c r="W143" s="59">
        <f t="shared" si="27"/>
        <v>181955.46024714247</v>
      </c>
      <c r="X143" s="59">
        <f t="shared" si="28"/>
        <v>189233.67865702818</v>
      </c>
      <c r="Y143" s="59">
        <f t="shared" si="29"/>
        <v>196803.02580330931</v>
      </c>
      <c r="Z143" s="59">
        <f t="shared" si="30"/>
        <v>204675.1468354417</v>
      </c>
      <c r="AA143" s="59">
        <f t="shared" si="31"/>
        <v>212862.15270885939</v>
      </c>
      <c r="AB143" s="59">
        <f t="shared" si="32"/>
        <v>221376.63881721377</v>
      </c>
    </row>
    <row r="144" spans="2:28" x14ac:dyDescent="0.25">
      <c r="B144" s="48">
        <v>70</v>
      </c>
      <c r="C144" s="409"/>
      <c r="D144" s="409"/>
      <c r="E144" s="130"/>
      <c r="F144" s="137"/>
      <c r="G144" s="51">
        <v>112767.9</v>
      </c>
      <c r="H144" s="52">
        <v>113331.73949999998</v>
      </c>
      <c r="I144" s="52">
        <v>113785.06645799999</v>
      </c>
      <c r="J144" s="52">
        <v>113935.06645799999</v>
      </c>
      <c r="K144" s="52">
        <v>115359.25478872498</v>
      </c>
      <c r="L144" s="57">
        <v>116225.1612938058</v>
      </c>
      <c r="M144" s="57">
        <v>118549</v>
      </c>
      <c r="N144" s="58">
        <v>119735</v>
      </c>
      <c r="O144" s="58">
        <v>121052</v>
      </c>
      <c r="P144" s="58">
        <v>140326</v>
      </c>
      <c r="Q144" s="60">
        <v>142526</v>
      </c>
      <c r="R144" s="60">
        <f t="shared" si="22"/>
        <v>149652.30000000002</v>
      </c>
      <c r="S144" s="60">
        <f t="shared" si="23"/>
        <v>157134.91500000004</v>
      </c>
      <c r="T144" s="59">
        <f t="shared" si="24"/>
        <v>163420.31160000004</v>
      </c>
      <c r="U144" s="59">
        <f t="shared" si="25"/>
        <v>169957.12406400006</v>
      </c>
      <c r="V144" s="59">
        <f t="shared" si="26"/>
        <v>176755.40902656008</v>
      </c>
      <c r="W144" s="59">
        <f t="shared" si="27"/>
        <v>183825.62538762248</v>
      </c>
      <c r="X144" s="59">
        <f t="shared" si="28"/>
        <v>191178.65040312739</v>
      </c>
      <c r="Y144" s="59">
        <f t="shared" si="29"/>
        <v>198825.7964192525</v>
      </c>
      <c r="Z144" s="59">
        <f t="shared" si="30"/>
        <v>206778.8282760226</v>
      </c>
      <c r="AA144" s="59">
        <f t="shared" si="31"/>
        <v>215049.98140706352</v>
      </c>
      <c r="AB144" s="59">
        <f t="shared" si="32"/>
        <v>223651.98066334607</v>
      </c>
    </row>
    <row r="145" spans="2:28" x14ac:dyDescent="0.25">
      <c r="B145" s="48">
        <v>70.5</v>
      </c>
      <c r="C145" s="409"/>
      <c r="D145" s="409"/>
      <c r="E145" s="130"/>
      <c r="F145" s="137"/>
      <c r="G145" s="51">
        <v>113935.5</v>
      </c>
      <c r="H145" s="52">
        <v>114505.17749999999</v>
      </c>
      <c r="I145" s="52">
        <v>114963.19820999999</v>
      </c>
      <c r="J145" s="52">
        <v>115113.19820999999</v>
      </c>
      <c r="K145" s="52">
        <v>116552.11318762499</v>
      </c>
      <c r="L145" s="57">
        <v>117426.97349402099</v>
      </c>
      <c r="M145" s="57">
        <v>119775</v>
      </c>
      <c r="N145" s="58">
        <v>120973</v>
      </c>
      <c r="O145" s="58">
        <v>122303</v>
      </c>
      <c r="P145" s="58">
        <v>141778</v>
      </c>
      <c r="Q145" s="60">
        <v>143978</v>
      </c>
      <c r="R145" s="60">
        <f t="shared" si="22"/>
        <v>151176.9</v>
      </c>
      <c r="S145" s="60">
        <f t="shared" si="23"/>
        <v>158735.745</v>
      </c>
      <c r="T145" s="59">
        <f t="shared" si="24"/>
        <v>165085.17480000001</v>
      </c>
      <c r="U145" s="59">
        <f t="shared" si="25"/>
        <v>171688.58179200001</v>
      </c>
      <c r="V145" s="59">
        <f t="shared" si="26"/>
        <v>178556.12506368003</v>
      </c>
      <c r="W145" s="59">
        <f t="shared" si="27"/>
        <v>185698.37006622725</v>
      </c>
      <c r="X145" s="59">
        <f t="shared" si="28"/>
        <v>193126.30486887635</v>
      </c>
      <c r="Y145" s="59">
        <f t="shared" si="29"/>
        <v>200851.35706363141</v>
      </c>
      <c r="Z145" s="59">
        <f t="shared" si="30"/>
        <v>208885.41134617667</v>
      </c>
      <c r="AA145" s="59">
        <f t="shared" si="31"/>
        <v>217240.82780002375</v>
      </c>
      <c r="AB145" s="59">
        <f t="shared" si="32"/>
        <v>225930.46091202472</v>
      </c>
    </row>
    <row r="146" spans="2:28" x14ac:dyDescent="0.25">
      <c r="B146" s="48">
        <v>71</v>
      </c>
      <c r="C146" s="409"/>
      <c r="D146" s="411"/>
      <c r="E146" s="131"/>
      <c r="F146" s="138"/>
      <c r="G146" s="120">
        <v>115102.05</v>
      </c>
      <c r="H146" s="119">
        <v>115677.56024999999</v>
      </c>
      <c r="I146" s="52">
        <v>116140.27049099999</v>
      </c>
      <c r="J146" s="52">
        <v>116290.27049099999</v>
      </c>
      <c r="K146" s="52">
        <v>117743.89887213748</v>
      </c>
      <c r="L146" s="58">
        <v>118921.33786085885</v>
      </c>
      <c r="M146" s="58">
        <v>121001</v>
      </c>
      <c r="N146" s="58">
        <v>122211</v>
      </c>
      <c r="O146" s="58">
        <v>123555</v>
      </c>
      <c r="P146" s="58">
        <v>143230</v>
      </c>
      <c r="Q146" s="59">
        <v>145430</v>
      </c>
      <c r="R146" s="60">
        <f t="shared" si="22"/>
        <v>152701.5</v>
      </c>
      <c r="S146" s="60">
        <f t="shared" si="23"/>
        <v>160336.57500000001</v>
      </c>
      <c r="T146" s="59">
        <f t="shared" si="24"/>
        <v>166750.03800000003</v>
      </c>
      <c r="U146" s="59">
        <f t="shared" si="25"/>
        <v>173420.03952000005</v>
      </c>
      <c r="V146" s="59">
        <f t="shared" si="26"/>
        <v>180356.84110080005</v>
      </c>
      <c r="W146" s="59">
        <f t="shared" si="27"/>
        <v>187571.11474483207</v>
      </c>
      <c r="X146" s="59">
        <f t="shared" si="28"/>
        <v>195073.95933462537</v>
      </c>
      <c r="Y146" s="59">
        <f t="shared" si="29"/>
        <v>202876.91770801038</v>
      </c>
      <c r="Z146" s="59">
        <f t="shared" si="30"/>
        <v>210991.9944163308</v>
      </c>
      <c r="AA146" s="59">
        <f t="shared" si="31"/>
        <v>219431.67419298404</v>
      </c>
      <c r="AB146" s="59">
        <f t="shared" si="32"/>
        <v>228208.9411607034</v>
      </c>
    </row>
    <row r="147" spans="2:28" x14ac:dyDescent="0.25">
      <c r="B147" s="48">
        <v>71.5</v>
      </c>
      <c r="C147" s="409"/>
      <c r="D147" s="411"/>
      <c r="E147" s="131"/>
      <c r="F147" s="138"/>
      <c r="G147" s="120"/>
      <c r="H147" s="119"/>
      <c r="I147" s="52"/>
      <c r="J147" s="52"/>
      <c r="K147" s="52"/>
      <c r="L147" s="58"/>
      <c r="M147" s="58"/>
      <c r="N147" s="58"/>
      <c r="O147" s="58">
        <v>124805</v>
      </c>
      <c r="P147" s="58">
        <v>144677</v>
      </c>
      <c r="Q147" s="59">
        <v>146877</v>
      </c>
      <c r="R147" s="60">
        <f t="shared" si="22"/>
        <v>154220.85</v>
      </c>
      <c r="S147" s="60">
        <f t="shared" si="23"/>
        <v>161931.89250000002</v>
      </c>
      <c r="T147" s="59">
        <f t="shared" si="24"/>
        <v>168409.16820000001</v>
      </c>
      <c r="U147" s="59">
        <f t="shared" si="25"/>
        <v>175145.53492800001</v>
      </c>
      <c r="V147" s="59">
        <f t="shared" si="26"/>
        <v>182151.35632512002</v>
      </c>
      <c r="W147" s="59">
        <f t="shared" si="27"/>
        <v>189437.41057812484</v>
      </c>
      <c r="X147" s="59">
        <f t="shared" si="28"/>
        <v>197014.90700124984</v>
      </c>
      <c r="Y147" s="59">
        <f t="shared" si="29"/>
        <v>204895.50328129984</v>
      </c>
      <c r="Z147" s="59">
        <f t="shared" si="30"/>
        <v>213091.32341255184</v>
      </c>
      <c r="AA147" s="59">
        <f t="shared" si="31"/>
        <v>221614.9763490539</v>
      </c>
      <c r="AB147" s="59">
        <f t="shared" si="32"/>
        <v>230479.57540301606</v>
      </c>
    </row>
    <row r="148" spans="2:28" x14ac:dyDescent="0.25">
      <c r="B148" s="48">
        <v>72</v>
      </c>
      <c r="C148" s="409"/>
      <c r="D148" s="411"/>
      <c r="E148" s="131"/>
      <c r="F148" s="138"/>
      <c r="G148" s="120"/>
      <c r="H148" s="119"/>
      <c r="I148" s="52"/>
      <c r="J148" s="52"/>
      <c r="K148" s="52"/>
      <c r="L148" s="58"/>
      <c r="M148" s="58"/>
      <c r="N148" s="58"/>
      <c r="O148" s="58">
        <v>126055</v>
      </c>
      <c r="P148" s="58">
        <v>146126</v>
      </c>
      <c r="Q148" s="59">
        <v>148326</v>
      </c>
      <c r="R148" s="60">
        <f t="shared" si="22"/>
        <v>155742.30000000002</v>
      </c>
      <c r="S148" s="60">
        <f t="shared" si="23"/>
        <v>163529.41500000004</v>
      </c>
      <c r="T148" s="59">
        <f t="shared" si="24"/>
        <v>170070.59160000004</v>
      </c>
      <c r="U148" s="59">
        <f t="shared" si="25"/>
        <v>176873.41526400004</v>
      </c>
      <c r="V148" s="59">
        <f t="shared" si="26"/>
        <v>183948.35187456006</v>
      </c>
      <c r="W148" s="59">
        <f t="shared" si="27"/>
        <v>191306.28594954248</v>
      </c>
      <c r="X148" s="59">
        <f t="shared" si="28"/>
        <v>198958.53738752418</v>
      </c>
      <c r="Y148" s="59">
        <f t="shared" si="29"/>
        <v>206916.87888302514</v>
      </c>
      <c r="Z148" s="59">
        <f t="shared" si="30"/>
        <v>215193.55403834616</v>
      </c>
      <c r="AA148" s="59">
        <f t="shared" si="31"/>
        <v>223801.29619988002</v>
      </c>
      <c r="AB148" s="59">
        <f t="shared" si="32"/>
        <v>232753.34804787522</v>
      </c>
    </row>
    <row r="149" spans="2:28" x14ac:dyDescent="0.25">
      <c r="B149" s="48">
        <v>72.5</v>
      </c>
      <c r="C149" s="409"/>
      <c r="D149" s="411"/>
      <c r="E149" s="131"/>
      <c r="F149" s="138"/>
      <c r="G149" s="120"/>
      <c r="H149" s="119"/>
      <c r="I149" s="52"/>
      <c r="J149" s="52"/>
      <c r="K149" s="52"/>
      <c r="L149" s="58"/>
      <c r="M149" s="58"/>
      <c r="N149" s="58"/>
      <c r="O149" s="58">
        <v>127305</v>
      </c>
      <c r="P149" s="58">
        <v>147575</v>
      </c>
      <c r="Q149" s="59">
        <v>149775</v>
      </c>
      <c r="R149" s="60">
        <f t="shared" si="22"/>
        <v>157263.75</v>
      </c>
      <c r="S149" s="60">
        <f t="shared" si="23"/>
        <v>165126.9375</v>
      </c>
      <c r="T149" s="59">
        <f t="shared" si="24"/>
        <v>171732.01500000001</v>
      </c>
      <c r="U149" s="59">
        <f t="shared" si="25"/>
        <v>178601.29560000001</v>
      </c>
      <c r="V149" s="59">
        <f t="shared" si="26"/>
        <v>185745.34742400001</v>
      </c>
      <c r="W149" s="59">
        <f t="shared" si="27"/>
        <v>193175.16132096</v>
      </c>
      <c r="X149" s="59">
        <f t="shared" si="28"/>
        <v>200902.1677737984</v>
      </c>
      <c r="Y149" s="59">
        <f t="shared" si="29"/>
        <v>208938.25448475033</v>
      </c>
      <c r="Z149" s="59">
        <f t="shared" si="30"/>
        <v>217295.78466414034</v>
      </c>
      <c r="AA149" s="59">
        <f t="shared" si="31"/>
        <v>225987.61605070595</v>
      </c>
      <c r="AB149" s="59">
        <f t="shared" si="32"/>
        <v>235027.1206927342</v>
      </c>
    </row>
    <row r="150" spans="2:28" x14ac:dyDescent="0.25">
      <c r="B150" s="48">
        <v>73</v>
      </c>
      <c r="C150" s="409"/>
      <c r="D150" s="411"/>
      <c r="E150" s="131"/>
      <c r="F150" s="138"/>
      <c r="G150" s="120"/>
      <c r="H150" s="119"/>
      <c r="I150" s="52"/>
      <c r="J150" s="52"/>
      <c r="K150" s="52"/>
      <c r="L150" s="58"/>
      <c r="M150" s="58"/>
      <c r="N150" s="58"/>
      <c r="O150" s="58">
        <v>128555</v>
      </c>
      <c r="P150" s="58">
        <v>149024</v>
      </c>
      <c r="Q150" s="59">
        <v>151224</v>
      </c>
      <c r="R150" s="60">
        <f t="shared" si="22"/>
        <v>158785.20000000001</v>
      </c>
      <c r="S150" s="60">
        <f t="shared" si="23"/>
        <v>166724.46000000002</v>
      </c>
      <c r="T150" s="59">
        <f t="shared" si="24"/>
        <v>173393.43840000001</v>
      </c>
      <c r="U150" s="59">
        <f t="shared" si="25"/>
        <v>180329.17593600001</v>
      </c>
      <c r="V150" s="59">
        <f t="shared" si="26"/>
        <v>187542.34297344001</v>
      </c>
      <c r="W150" s="59">
        <f t="shared" si="27"/>
        <v>195044.03669237762</v>
      </c>
      <c r="X150" s="59">
        <f t="shared" si="28"/>
        <v>202845.79816007274</v>
      </c>
      <c r="Y150" s="59">
        <f t="shared" si="29"/>
        <v>210959.63008647566</v>
      </c>
      <c r="Z150" s="59">
        <f t="shared" si="30"/>
        <v>219398.0152899347</v>
      </c>
      <c r="AA150" s="59">
        <f t="shared" si="31"/>
        <v>228173.9359015321</v>
      </c>
      <c r="AB150" s="59">
        <f t="shared" si="32"/>
        <v>237300.89333759338</v>
      </c>
    </row>
    <row r="151" spans="2:28" x14ac:dyDescent="0.25">
      <c r="B151" s="48">
        <v>73.5</v>
      </c>
      <c r="C151" s="409"/>
      <c r="D151" s="411"/>
      <c r="E151" s="131"/>
      <c r="F151" s="138"/>
      <c r="G151" s="120"/>
      <c r="H151" s="119"/>
      <c r="I151" s="52"/>
      <c r="J151" s="52"/>
      <c r="K151" s="52"/>
      <c r="L151" s="58"/>
      <c r="M151" s="58"/>
      <c r="N151" s="58"/>
      <c r="O151" s="58">
        <v>129805</v>
      </c>
      <c r="P151" s="58">
        <v>150473</v>
      </c>
      <c r="Q151" s="59">
        <v>152673</v>
      </c>
      <c r="R151" s="60">
        <f t="shared" si="22"/>
        <v>160306.65</v>
      </c>
      <c r="S151" s="60">
        <f t="shared" si="23"/>
        <v>168321.98250000001</v>
      </c>
      <c r="T151" s="59">
        <f t="shared" si="24"/>
        <v>175054.86180000001</v>
      </c>
      <c r="U151" s="59">
        <f t="shared" si="25"/>
        <v>182057.05627200002</v>
      </c>
      <c r="V151" s="59">
        <f t="shared" si="26"/>
        <v>189339.33852288002</v>
      </c>
      <c r="W151" s="59">
        <f t="shared" si="27"/>
        <v>196912.91206379523</v>
      </c>
      <c r="X151" s="59">
        <f t="shared" si="28"/>
        <v>204789.42854634704</v>
      </c>
      <c r="Y151" s="59">
        <f t="shared" si="29"/>
        <v>212981.00568820094</v>
      </c>
      <c r="Z151" s="59">
        <f t="shared" si="30"/>
        <v>221500.24591572897</v>
      </c>
      <c r="AA151" s="59">
        <f t="shared" si="31"/>
        <v>230360.25575235815</v>
      </c>
      <c r="AB151" s="59">
        <f t="shared" si="32"/>
        <v>239574.66598245248</v>
      </c>
    </row>
    <row r="152" spans="2:28" x14ac:dyDescent="0.25">
      <c r="B152" s="48">
        <v>74</v>
      </c>
      <c r="C152" s="409"/>
      <c r="D152" s="411"/>
      <c r="E152" s="131"/>
      <c r="F152" s="138"/>
      <c r="G152" s="120"/>
      <c r="H152" s="119"/>
      <c r="I152" s="52"/>
      <c r="J152" s="52"/>
      <c r="K152" s="52"/>
      <c r="L152" s="58"/>
      <c r="M152" s="58"/>
      <c r="N152" s="58"/>
      <c r="O152" s="58">
        <v>131055</v>
      </c>
      <c r="P152" s="58">
        <v>151922</v>
      </c>
      <c r="Q152" s="59">
        <v>154122</v>
      </c>
      <c r="R152" s="60">
        <f t="shared" si="22"/>
        <v>161828.1</v>
      </c>
      <c r="S152" s="60">
        <f t="shared" si="23"/>
        <v>169919.505</v>
      </c>
      <c r="T152" s="59">
        <f t="shared" si="24"/>
        <v>176716.28520000001</v>
      </c>
      <c r="U152" s="59">
        <f t="shared" si="25"/>
        <v>183784.93660800002</v>
      </c>
      <c r="V152" s="59">
        <f t="shared" si="26"/>
        <v>191136.33407232002</v>
      </c>
      <c r="W152" s="59">
        <f t="shared" si="27"/>
        <v>198781.78743521284</v>
      </c>
      <c r="X152" s="59">
        <f t="shared" si="28"/>
        <v>206733.05893262135</v>
      </c>
      <c r="Y152" s="59">
        <f t="shared" si="29"/>
        <v>215002.38128992621</v>
      </c>
      <c r="Z152" s="59">
        <f t="shared" si="30"/>
        <v>223602.47654152327</v>
      </c>
      <c r="AA152" s="59">
        <f t="shared" si="31"/>
        <v>232546.5756031842</v>
      </c>
      <c r="AB152" s="59">
        <f t="shared" si="32"/>
        <v>241848.43862731158</v>
      </c>
    </row>
    <row r="153" spans="2:28" x14ac:dyDescent="0.25">
      <c r="B153" s="48">
        <v>74.5</v>
      </c>
      <c r="C153" s="409"/>
      <c r="D153" s="411"/>
      <c r="E153" s="131"/>
      <c r="F153" s="138"/>
      <c r="G153" s="120"/>
      <c r="H153" s="119"/>
      <c r="I153" s="52"/>
      <c r="J153" s="52"/>
      <c r="K153" s="52"/>
      <c r="L153" s="58"/>
      <c r="M153" s="58"/>
      <c r="N153" s="58"/>
      <c r="O153" s="58">
        <v>132305</v>
      </c>
      <c r="P153" s="58">
        <v>153371</v>
      </c>
      <c r="Q153" s="59">
        <v>155571</v>
      </c>
      <c r="R153" s="60">
        <f t="shared" si="22"/>
        <v>163349.55000000002</v>
      </c>
      <c r="S153" s="60">
        <f t="shared" si="23"/>
        <v>171517.02750000003</v>
      </c>
      <c r="T153" s="59">
        <f t="shared" si="24"/>
        <v>178377.70860000004</v>
      </c>
      <c r="U153" s="59">
        <f t="shared" si="25"/>
        <v>185512.81694400005</v>
      </c>
      <c r="V153" s="59">
        <f t="shared" si="26"/>
        <v>192933.32962176006</v>
      </c>
      <c r="W153" s="59">
        <f t="shared" si="27"/>
        <v>200650.66280663045</v>
      </c>
      <c r="X153" s="59">
        <f t="shared" si="28"/>
        <v>208676.68931889569</v>
      </c>
      <c r="Y153" s="59">
        <f t="shared" si="29"/>
        <v>217023.75689165152</v>
      </c>
      <c r="Z153" s="59">
        <f t="shared" si="30"/>
        <v>225704.7071673176</v>
      </c>
      <c r="AA153" s="59">
        <f t="shared" si="31"/>
        <v>234732.89545401032</v>
      </c>
      <c r="AB153" s="59">
        <f t="shared" si="32"/>
        <v>244122.21127217074</v>
      </c>
    </row>
    <row r="154" spans="2:28" x14ac:dyDescent="0.25">
      <c r="B154" s="48">
        <v>75</v>
      </c>
      <c r="C154" s="409"/>
      <c r="D154" s="411"/>
      <c r="E154" s="131"/>
      <c r="F154" s="138"/>
      <c r="G154" s="120"/>
      <c r="H154" s="119"/>
      <c r="I154" s="52"/>
      <c r="J154" s="52"/>
      <c r="K154" s="52"/>
      <c r="L154" s="58"/>
      <c r="M154" s="58"/>
      <c r="N154" s="58"/>
      <c r="O154" s="58">
        <v>133555</v>
      </c>
      <c r="P154" s="58">
        <v>154820</v>
      </c>
      <c r="Q154" s="59">
        <v>157020</v>
      </c>
      <c r="R154" s="60">
        <f t="shared" si="22"/>
        <v>164871</v>
      </c>
      <c r="S154" s="60">
        <f t="shared" si="23"/>
        <v>173114.55000000002</v>
      </c>
      <c r="T154" s="59">
        <f t="shared" si="24"/>
        <v>180039.13200000001</v>
      </c>
      <c r="U154" s="59">
        <f t="shared" si="25"/>
        <v>187240.69728000002</v>
      </c>
      <c r="V154" s="59">
        <f t="shared" si="26"/>
        <v>194730.32517120003</v>
      </c>
      <c r="W154" s="59">
        <f t="shared" si="27"/>
        <v>202519.53817804804</v>
      </c>
      <c r="X154" s="59">
        <f t="shared" si="28"/>
        <v>210620.31970516997</v>
      </c>
      <c r="Y154" s="59">
        <f t="shared" si="29"/>
        <v>219045.13249337676</v>
      </c>
      <c r="Z154" s="59">
        <f t="shared" si="30"/>
        <v>227806.93779311184</v>
      </c>
      <c r="AA154" s="59">
        <f t="shared" si="31"/>
        <v>236919.21530483631</v>
      </c>
      <c r="AB154" s="59">
        <f t="shared" si="32"/>
        <v>246395.98391702978</v>
      </c>
    </row>
    <row r="155" spans="2:28" x14ac:dyDescent="0.25">
      <c r="B155" s="48">
        <v>75.5</v>
      </c>
      <c r="C155" s="409"/>
      <c r="D155" s="411"/>
      <c r="E155" s="131"/>
      <c r="F155" s="138"/>
      <c r="G155" s="120"/>
      <c r="H155" s="119"/>
      <c r="I155" s="52"/>
      <c r="J155" s="52"/>
      <c r="K155" s="52"/>
      <c r="L155" s="58"/>
      <c r="M155" s="58"/>
      <c r="N155" s="58"/>
      <c r="O155" s="58">
        <v>134805</v>
      </c>
      <c r="P155" s="58">
        <v>156269</v>
      </c>
      <c r="Q155" s="59">
        <v>158469</v>
      </c>
      <c r="R155" s="60">
        <f t="shared" si="22"/>
        <v>166392.45000000001</v>
      </c>
      <c r="S155" s="60">
        <f t="shared" si="23"/>
        <v>174712.07250000001</v>
      </c>
      <c r="T155" s="59">
        <f t="shared" si="24"/>
        <v>181700.55540000001</v>
      </c>
      <c r="U155" s="59">
        <f t="shared" si="25"/>
        <v>188968.57761600002</v>
      </c>
      <c r="V155" s="59">
        <f t="shared" si="26"/>
        <v>196527.32072064004</v>
      </c>
      <c r="W155" s="59">
        <f t="shared" si="27"/>
        <v>204388.41354946565</v>
      </c>
      <c r="X155" s="59">
        <f t="shared" si="28"/>
        <v>212563.95009144428</v>
      </c>
      <c r="Y155" s="59">
        <f t="shared" si="29"/>
        <v>221066.50809510206</v>
      </c>
      <c r="Z155" s="59">
        <f t="shared" si="30"/>
        <v>229909.16841890616</v>
      </c>
      <c r="AA155" s="59">
        <f t="shared" si="31"/>
        <v>239105.53515566242</v>
      </c>
      <c r="AB155" s="59">
        <f t="shared" si="32"/>
        <v>248669.75656188893</v>
      </c>
    </row>
    <row r="156" spans="2:28" x14ac:dyDescent="0.25">
      <c r="B156" s="48">
        <v>76</v>
      </c>
      <c r="C156" s="409"/>
      <c r="D156" s="411"/>
      <c r="E156" s="131"/>
      <c r="F156" s="138"/>
      <c r="G156" s="120"/>
      <c r="H156" s="119"/>
      <c r="I156" s="52"/>
      <c r="J156" s="52"/>
      <c r="K156" s="52"/>
      <c r="L156" s="58"/>
      <c r="M156" s="58"/>
      <c r="N156" s="58"/>
      <c r="O156" s="58">
        <v>136055</v>
      </c>
      <c r="P156" s="58">
        <v>157718</v>
      </c>
      <c r="Q156" s="59">
        <v>159918</v>
      </c>
      <c r="R156" s="60">
        <f t="shared" si="22"/>
        <v>167913.9</v>
      </c>
      <c r="S156" s="60">
        <f t="shared" si="23"/>
        <v>176309.595</v>
      </c>
      <c r="T156" s="59">
        <f t="shared" si="24"/>
        <v>183361.97880000001</v>
      </c>
      <c r="U156" s="59">
        <f t="shared" si="25"/>
        <v>190696.45795200003</v>
      </c>
      <c r="V156" s="59">
        <f t="shared" si="26"/>
        <v>198324.31627008005</v>
      </c>
      <c r="W156" s="59">
        <f t="shared" si="27"/>
        <v>206257.28892088326</v>
      </c>
      <c r="X156" s="59">
        <f t="shared" si="28"/>
        <v>214507.58047771861</v>
      </c>
      <c r="Y156" s="59">
        <f t="shared" si="29"/>
        <v>223087.88369682737</v>
      </c>
      <c r="Z156" s="59">
        <f t="shared" si="30"/>
        <v>232011.39904470046</v>
      </c>
      <c r="AA156" s="59">
        <f t="shared" si="31"/>
        <v>241291.85500648848</v>
      </c>
      <c r="AB156" s="59">
        <f t="shared" si="32"/>
        <v>250943.52920674803</v>
      </c>
    </row>
    <row r="157" spans="2:28" x14ac:dyDescent="0.25">
      <c r="B157" s="48">
        <v>76.5</v>
      </c>
      <c r="C157" s="409"/>
      <c r="D157" s="411"/>
      <c r="E157" s="131"/>
      <c r="F157" s="138"/>
      <c r="G157" s="120"/>
      <c r="H157" s="119"/>
      <c r="I157" s="52"/>
      <c r="J157" s="52"/>
      <c r="K157" s="52"/>
      <c r="L157" s="58"/>
      <c r="M157" s="58"/>
      <c r="N157" s="58"/>
      <c r="O157" s="58">
        <v>137305</v>
      </c>
      <c r="P157" s="58">
        <v>159167</v>
      </c>
      <c r="Q157" s="59">
        <v>161367</v>
      </c>
      <c r="R157" s="60">
        <f t="shared" si="22"/>
        <v>169435.35</v>
      </c>
      <c r="S157" s="60">
        <f t="shared" si="23"/>
        <v>177907.11750000002</v>
      </c>
      <c r="T157" s="59">
        <f t="shared" si="24"/>
        <v>185023.40220000004</v>
      </c>
      <c r="U157" s="59">
        <f t="shared" si="25"/>
        <v>192424.33828800006</v>
      </c>
      <c r="V157" s="59">
        <f t="shared" si="26"/>
        <v>200121.31181952008</v>
      </c>
      <c r="W157" s="59">
        <f t="shared" si="27"/>
        <v>208126.16429230088</v>
      </c>
      <c r="X157" s="59">
        <f t="shared" si="28"/>
        <v>216451.21086399292</v>
      </c>
      <c r="Y157" s="59">
        <f t="shared" si="29"/>
        <v>225109.25929855264</v>
      </c>
      <c r="Z157" s="59">
        <f t="shared" si="30"/>
        <v>234113.62967049476</v>
      </c>
      <c r="AA157" s="59">
        <f t="shared" si="31"/>
        <v>243478.17485731456</v>
      </c>
      <c r="AB157" s="59">
        <f t="shared" si="32"/>
        <v>253217.30185160716</v>
      </c>
    </row>
    <row r="158" spans="2:28" x14ac:dyDescent="0.25">
      <c r="B158" s="48">
        <v>77</v>
      </c>
      <c r="C158" s="409"/>
      <c r="D158" s="411"/>
      <c r="E158" s="131"/>
      <c r="F158" s="138"/>
      <c r="G158" s="120"/>
      <c r="H158" s="119"/>
      <c r="I158" s="52"/>
      <c r="J158" s="52"/>
      <c r="K158" s="52"/>
      <c r="L158" s="58"/>
      <c r="M158" s="58"/>
      <c r="N158" s="58"/>
      <c r="O158" s="58">
        <v>138555</v>
      </c>
      <c r="P158" s="58">
        <v>160616</v>
      </c>
      <c r="Q158" s="59">
        <v>162816</v>
      </c>
      <c r="R158" s="60">
        <f t="shared" si="22"/>
        <v>170956.80000000002</v>
      </c>
      <c r="S158" s="60">
        <f t="shared" si="23"/>
        <v>179504.64000000001</v>
      </c>
      <c r="T158" s="59">
        <f t="shared" si="24"/>
        <v>186684.82560000001</v>
      </c>
      <c r="U158" s="59">
        <f t="shared" si="25"/>
        <v>194152.21862400003</v>
      </c>
      <c r="V158" s="59">
        <f t="shared" si="26"/>
        <v>201918.30736896003</v>
      </c>
      <c r="W158" s="59">
        <f t="shared" si="27"/>
        <v>209995.03966371843</v>
      </c>
      <c r="X158" s="59">
        <f t="shared" si="28"/>
        <v>218394.84125026717</v>
      </c>
      <c r="Y158" s="59">
        <f t="shared" si="29"/>
        <v>227130.63490027786</v>
      </c>
      <c r="Z158" s="59">
        <f t="shared" si="30"/>
        <v>236215.86029628897</v>
      </c>
      <c r="AA158" s="59">
        <f t="shared" si="31"/>
        <v>245664.49470814053</v>
      </c>
      <c r="AB158" s="59">
        <f t="shared" si="32"/>
        <v>255491.07449646614</v>
      </c>
    </row>
    <row r="159" spans="2:28" x14ac:dyDescent="0.25">
      <c r="B159" s="48">
        <v>77.5</v>
      </c>
      <c r="C159" s="409"/>
      <c r="D159" s="411"/>
      <c r="E159" s="131"/>
      <c r="F159" s="138"/>
      <c r="G159" s="120"/>
      <c r="H159" s="119"/>
      <c r="I159" s="52"/>
      <c r="J159" s="52"/>
      <c r="K159" s="52"/>
      <c r="L159" s="58"/>
      <c r="M159" s="58"/>
      <c r="N159" s="58"/>
      <c r="O159" s="58">
        <v>139805</v>
      </c>
      <c r="P159" s="58">
        <v>162065</v>
      </c>
      <c r="Q159" s="59">
        <v>164265</v>
      </c>
      <c r="R159" s="60">
        <f t="shared" si="22"/>
        <v>172478.25</v>
      </c>
      <c r="S159" s="60">
        <f t="shared" si="23"/>
        <v>181102.16250000001</v>
      </c>
      <c r="T159" s="59">
        <f t="shared" si="24"/>
        <v>188346.24900000001</v>
      </c>
      <c r="U159" s="59">
        <f t="shared" si="25"/>
        <v>195880.09896000003</v>
      </c>
      <c r="V159" s="59">
        <f t="shared" si="26"/>
        <v>203715.30291840003</v>
      </c>
      <c r="W159" s="59">
        <f t="shared" si="27"/>
        <v>211863.91503513604</v>
      </c>
      <c r="X159" s="59">
        <f t="shared" si="28"/>
        <v>220338.47163654148</v>
      </c>
      <c r="Y159" s="59">
        <f t="shared" si="29"/>
        <v>229152.01050200313</v>
      </c>
      <c r="Z159" s="59">
        <f t="shared" si="30"/>
        <v>238318.09092208327</v>
      </c>
      <c r="AA159" s="59">
        <f t="shared" si="31"/>
        <v>247850.81455896661</v>
      </c>
      <c r="AB159" s="59">
        <f t="shared" si="32"/>
        <v>257764.84714132527</v>
      </c>
    </row>
    <row r="160" spans="2:28" x14ac:dyDescent="0.25">
      <c r="B160" s="48">
        <v>78</v>
      </c>
      <c r="C160" s="409"/>
      <c r="D160" s="411"/>
      <c r="E160" s="131"/>
      <c r="F160" s="138"/>
      <c r="G160" s="120"/>
      <c r="H160" s="119"/>
      <c r="I160" s="52"/>
      <c r="J160" s="52"/>
      <c r="K160" s="52"/>
      <c r="L160" s="58"/>
      <c r="M160" s="58"/>
      <c r="N160" s="58"/>
      <c r="O160" s="58">
        <v>141055</v>
      </c>
      <c r="P160" s="58">
        <v>163514</v>
      </c>
      <c r="Q160" s="59">
        <v>165714</v>
      </c>
      <c r="R160" s="60">
        <f t="shared" si="22"/>
        <v>173999.7</v>
      </c>
      <c r="S160" s="60">
        <f t="shared" si="23"/>
        <v>182699.68500000003</v>
      </c>
      <c r="T160" s="59">
        <f t="shared" si="24"/>
        <v>190007.67240000004</v>
      </c>
      <c r="U160" s="59">
        <f t="shared" si="25"/>
        <v>197607.97929600003</v>
      </c>
      <c r="V160" s="59">
        <f t="shared" si="26"/>
        <v>205512.29846784004</v>
      </c>
      <c r="W160" s="59">
        <f t="shared" si="27"/>
        <v>213732.79040655366</v>
      </c>
      <c r="X160" s="59">
        <f t="shared" si="28"/>
        <v>222282.10202281582</v>
      </c>
      <c r="Y160" s="59">
        <f t="shared" si="29"/>
        <v>231173.38610372847</v>
      </c>
      <c r="Z160" s="59">
        <f t="shared" si="30"/>
        <v>240420.32154787763</v>
      </c>
      <c r="AA160" s="59">
        <f t="shared" si="31"/>
        <v>250037.13440979275</v>
      </c>
      <c r="AB160" s="59">
        <f t="shared" si="32"/>
        <v>260038.61978618446</v>
      </c>
    </row>
    <row r="161" spans="1:28" x14ac:dyDescent="0.25">
      <c r="B161" s="48">
        <v>78.5</v>
      </c>
      <c r="C161" s="409"/>
      <c r="D161" s="411"/>
      <c r="E161" s="131"/>
      <c r="F161" s="138"/>
      <c r="G161" s="120"/>
      <c r="H161" s="119"/>
      <c r="I161" s="52"/>
      <c r="J161" s="52"/>
      <c r="K161" s="52"/>
      <c r="L161" s="58"/>
      <c r="M161" s="58"/>
      <c r="N161" s="58"/>
      <c r="O161" s="58">
        <v>142305</v>
      </c>
      <c r="P161" s="58">
        <v>164963</v>
      </c>
      <c r="Q161" s="59">
        <v>167163</v>
      </c>
      <c r="R161" s="60">
        <f t="shared" si="22"/>
        <v>175521.15</v>
      </c>
      <c r="S161" s="60">
        <f t="shared" si="23"/>
        <v>184297.20749999999</v>
      </c>
      <c r="T161" s="59">
        <f t="shared" si="24"/>
        <v>191669.09580000001</v>
      </c>
      <c r="U161" s="59">
        <f t="shared" si="25"/>
        <v>199335.85963200001</v>
      </c>
      <c r="V161" s="59">
        <f t="shared" si="26"/>
        <v>207309.29401728002</v>
      </c>
      <c r="W161" s="59">
        <f t="shared" si="27"/>
        <v>215601.66577797121</v>
      </c>
      <c r="X161" s="59">
        <f t="shared" si="28"/>
        <v>224225.73240909007</v>
      </c>
      <c r="Y161" s="59">
        <f t="shared" si="29"/>
        <v>233194.76170545368</v>
      </c>
      <c r="Z161" s="59">
        <f t="shared" si="30"/>
        <v>242522.55217367184</v>
      </c>
      <c r="AA161" s="59">
        <f t="shared" si="31"/>
        <v>252223.45426061872</v>
      </c>
      <c r="AB161" s="59">
        <f t="shared" si="32"/>
        <v>262312.3924310435</v>
      </c>
    </row>
    <row r="162" spans="1:28" x14ac:dyDescent="0.25">
      <c r="B162" s="48">
        <v>79</v>
      </c>
      <c r="C162" s="409"/>
      <c r="D162" s="411"/>
      <c r="E162" s="131"/>
      <c r="F162" s="138"/>
      <c r="G162" s="120"/>
      <c r="H162" s="119"/>
      <c r="I162" s="52"/>
      <c r="J162" s="52"/>
      <c r="K162" s="52"/>
      <c r="L162" s="58"/>
      <c r="M162" s="58"/>
      <c r="N162" s="58"/>
      <c r="O162" s="58">
        <v>143555</v>
      </c>
      <c r="P162" s="58">
        <v>166412</v>
      </c>
      <c r="Q162" s="59">
        <v>168612</v>
      </c>
      <c r="R162" s="60">
        <f>Q162*$R$2</f>
        <v>177042.6</v>
      </c>
      <c r="S162" s="60">
        <f t="shared" si="23"/>
        <v>185894.73</v>
      </c>
      <c r="T162" s="59">
        <f t="shared" si="24"/>
        <v>193330.51920000001</v>
      </c>
      <c r="U162" s="59">
        <f t="shared" si="25"/>
        <v>201063.73996800001</v>
      </c>
      <c r="V162" s="59">
        <f t="shared" si="26"/>
        <v>209106.28956672002</v>
      </c>
      <c r="W162" s="59">
        <f t="shared" si="27"/>
        <v>217470.54114938882</v>
      </c>
      <c r="X162" s="59">
        <f t="shared" si="28"/>
        <v>226169.36279536437</v>
      </c>
      <c r="Y162" s="59">
        <f t="shared" si="29"/>
        <v>235216.13730717896</v>
      </c>
      <c r="Z162" s="59">
        <f t="shared" si="30"/>
        <v>244624.78279946613</v>
      </c>
      <c r="AA162" s="59">
        <f t="shared" si="31"/>
        <v>254409.7741114448</v>
      </c>
      <c r="AB162" s="59">
        <f t="shared" si="32"/>
        <v>264586.16507590259</v>
      </c>
    </row>
    <row r="163" spans="1:28" x14ac:dyDescent="0.25">
      <c r="B163" s="48">
        <v>79.5</v>
      </c>
      <c r="C163" s="409"/>
      <c r="D163" s="411"/>
      <c r="E163" s="131"/>
      <c r="F163" s="138"/>
      <c r="G163" s="120"/>
      <c r="H163" s="119"/>
      <c r="I163" s="52"/>
      <c r="J163" s="52"/>
      <c r="K163" s="52"/>
      <c r="L163" s="58"/>
      <c r="M163" s="58"/>
      <c r="N163" s="58"/>
      <c r="O163" s="58">
        <v>144805</v>
      </c>
      <c r="P163" s="58">
        <v>167862</v>
      </c>
      <c r="Q163" s="59">
        <v>170062</v>
      </c>
      <c r="R163" s="60">
        <f t="shared" si="22"/>
        <v>178565.1</v>
      </c>
      <c r="S163" s="60">
        <f t="shared" si="23"/>
        <v>187493.35500000001</v>
      </c>
      <c r="T163" s="59">
        <f t="shared" si="24"/>
        <v>194993.08920000002</v>
      </c>
      <c r="U163" s="59">
        <f t="shared" si="25"/>
        <v>202792.81276800003</v>
      </c>
      <c r="V163" s="59">
        <f t="shared" si="26"/>
        <v>210904.52527872004</v>
      </c>
      <c r="W163" s="59">
        <f t="shared" si="27"/>
        <v>219340.70628986886</v>
      </c>
      <c r="X163" s="59">
        <f t="shared" si="28"/>
        <v>228114.33454146361</v>
      </c>
      <c r="Y163" s="59">
        <f t="shared" si="29"/>
        <v>237238.90792312217</v>
      </c>
      <c r="Z163" s="59">
        <f t="shared" si="30"/>
        <v>246728.46424004706</v>
      </c>
      <c r="AA163" s="59">
        <f t="shared" si="31"/>
        <v>256597.60280964896</v>
      </c>
      <c r="AB163" s="59">
        <f t="shared" si="32"/>
        <v>266861.50692203495</v>
      </c>
    </row>
    <row r="164" spans="1:28" x14ac:dyDescent="0.25">
      <c r="B164" s="48">
        <v>80</v>
      </c>
      <c r="C164" s="409"/>
      <c r="D164" s="411"/>
      <c r="E164" s="131"/>
      <c r="F164" s="138"/>
      <c r="G164" s="120"/>
      <c r="H164" s="119"/>
      <c r="I164" s="52"/>
      <c r="J164" s="52"/>
      <c r="K164" s="52"/>
      <c r="L164" s="58"/>
      <c r="M164" s="58"/>
      <c r="N164" s="58"/>
      <c r="O164" s="58">
        <v>146055</v>
      </c>
      <c r="P164" s="58">
        <v>169310</v>
      </c>
      <c r="Q164" s="59">
        <v>171510</v>
      </c>
      <c r="R164" s="60">
        <f t="shared" si="22"/>
        <v>180085.5</v>
      </c>
      <c r="S164" s="60">
        <f t="shared" si="23"/>
        <v>189089.77499999999</v>
      </c>
      <c r="T164" s="59">
        <f t="shared" si="24"/>
        <v>196653.36600000001</v>
      </c>
      <c r="U164" s="59">
        <f t="shared" si="25"/>
        <v>204519.50064000001</v>
      </c>
      <c r="V164" s="59">
        <f t="shared" si="26"/>
        <v>212700.28066560003</v>
      </c>
      <c r="W164" s="59">
        <f t="shared" si="27"/>
        <v>221208.29189222405</v>
      </c>
      <c r="X164" s="59">
        <f t="shared" si="28"/>
        <v>230056.62356791302</v>
      </c>
      <c r="Y164" s="59">
        <f t="shared" si="29"/>
        <v>239258.88851062953</v>
      </c>
      <c r="Z164" s="59">
        <f t="shared" si="30"/>
        <v>248829.24405105473</v>
      </c>
      <c r="AA164" s="59">
        <f t="shared" si="31"/>
        <v>258782.41381309694</v>
      </c>
      <c r="AB164" s="59">
        <f t="shared" si="32"/>
        <v>269133.71036562085</v>
      </c>
    </row>
    <row r="165" spans="1:28" x14ac:dyDescent="0.25">
      <c r="B165" s="48">
        <v>80.5</v>
      </c>
      <c r="C165" s="409"/>
      <c r="D165" s="411"/>
      <c r="E165" s="131"/>
      <c r="F165" s="138"/>
      <c r="G165" s="120"/>
      <c r="H165" s="119"/>
      <c r="I165" s="52"/>
      <c r="J165" s="52"/>
      <c r="K165" s="52"/>
      <c r="L165" s="58"/>
      <c r="M165" s="58"/>
      <c r="N165" s="58"/>
      <c r="O165" s="58">
        <v>147305</v>
      </c>
      <c r="P165" s="58">
        <v>170760</v>
      </c>
      <c r="Q165" s="59">
        <v>172960</v>
      </c>
      <c r="R165" s="60">
        <f t="shared" si="22"/>
        <v>181608</v>
      </c>
      <c r="S165" s="60">
        <f t="shared" si="23"/>
        <v>190688.4</v>
      </c>
      <c r="T165" s="59">
        <f t="shared" si="24"/>
        <v>198315.93599999999</v>
      </c>
      <c r="U165" s="59">
        <f t="shared" si="25"/>
        <v>206248.57344000001</v>
      </c>
      <c r="V165" s="59">
        <f t="shared" si="26"/>
        <v>214498.51637760003</v>
      </c>
      <c r="W165" s="59">
        <f t="shared" si="27"/>
        <v>223078.45703270403</v>
      </c>
      <c r="X165" s="59">
        <f t="shared" si="28"/>
        <v>232001.5953140122</v>
      </c>
      <c r="Y165" s="59">
        <f t="shared" si="29"/>
        <v>241281.65912657269</v>
      </c>
      <c r="Z165" s="59">
        <f t="shared" si="30"/>
        <v>250932.9254916356</v>
      </c>
      <c r="AA165" s="59">
        <f t="shared" si="31"/>
        <v>260970.24251130104</v>
      </c>
      <c r="AB165" s="59">
        <f t="shared" si="32"/>
        <v>271409.05221175309</v>
      </c>
    </row>
    <row r="166" spans="1:28" x14ac:dyDescent="0.25">
      <c r="B166" s="48">
        <v>81</v>
      </c>
      <c r="C166" s="409"/>
      <c r="D166" s="411"/>
      <c r="E166" s="131"/>
      <c r="F166" s="138"/>
      <c r="G166" s="120"/>
      <c r="H166" s="119"/>
      <c r="I166" s="52"/>
      <c r="J166" s="52"/>
      <c r="K166" s="52"/>
      <c r="L166" s="58"/>
      <c r="M166" s="58"/>
      <c r="N166" s="58"/>
      <c r="O166" s="58">
        <v>148555</v>
      </c>
      <c r="P166" s="58">
        <v>172209</v>
      </c>
      <c r="Q166" s="59">
        <v>174409</v>
      </c>
      <c r="R166" s="60">
        <f t="shared" si="22"/>
        <v>183129.45</v>
      </c>
      <c r="S166" s="60">
        <f t="shared" si="23"/>
        <v>192285.92250000002</v>
      </c>
      <c r="T166" s="59">
        <f t="shared" si="24"/>
        <v>199977.35940000002</v>
      </c>
      <c r="U166" s="59">
        <f t="shared" si="25"/>
        <v>207976.45377600001</v>
      </c>
      <c r="V166" s="59">
        <f t="shared" si="26"/>
        <v>216295.51192704</v>
      </c>
      <c r="W166" s="59">
        <f t="shared" si="27"/>
        <v>224947.33240412161</v>
      </c>
      <c r="X166" s="59">
        <f t="shared" si="28"/>
        <v>233945.22570028648</v>
      </c>
      <c r="Y166" s="59">
        <f t="shared" si="29"/>
        <v>243303.03472829793</v>
      </c>
      <c r="Z166" s="59">
        <f t="shared" si="30"/>
        <v>253035.15611742987</v>
      </c>
      <c r="AA166" s="59">
        <f t="shared" si="31"/>
        <v>263156.56236212706</v>
      </c>
      <c r="AB166" s="59">
        <f t="shared" si="32"/>
        <v>273682.82485661213</v>
      </c>
    </row>
    <row r="167" spans="1:28" x14ac:dyDescent="0.25">
      <c r="B167" s="48">
        <v>81.5</v>
      </c>
      <c r="C167" s="409"/>
      <c r="D167" s="411"/>
      <c r="E167" s="131"/>
      <c r="F167" s="138"/>
      <c r="G167" s="120"/>
      <c r="H167" s="119"/>
      <c r="I167" s="52"/>
      <c r="J167" s="52"/>
      <c r="K167" s="52"/>
      <c r="L167" s="58"/>
      <c r="M167" s="58"/>
      <c r="N167" s="58"/>
      <c r="O167" s="58">
        <v>149805</v>
      </c>
      <c r="P167" s="58">
        <v>173657</v>
      </c>
      <c r="Q167" s="59">
        <v>175857</v>
      </c>
      <c r="R167" s="60">
        <f>Q167*$R$2</f>
        <v>184649.85</v>
      </c>
      <c r="S167" s="60">
        <f>R167*$S$2</f>
        <v>193882.34250000003</v>
      </c>
      <c r="T167" s="59">
        <f>S167*$T$2</f>
        <v>201637.63620000004</v>
      </c>
      <c r="U167" s="59">
        <f>T167*$U$2</f>
        <v>209703.14164800005</v>
      </c>
      <c r="V167" s="59">
        <f>U167*$V$2</f>
        <v>218091.26731392005</v>
      </c>
      <c r="W167" s="59">
        <f>V167*$W$2</f>
        <v>226814.91800647686</v>
      </c>
      <c r="X167" s="59">
        <f>W167*$X$2</f>
        <v>235887.51472673594</v>
      </c>
      <c r="Y167" s="59">
        <f>X167*$Y$2</f>
        <v>245323.01531580539</v>
      </c>
      <c r="Z167" s="59">
        <f>Y167*$Z$2</f>
        <v>255135.9359284376</v>
      </c>
      <c r="AA167" s="59">
        <f>Z167*$AA$2</f>
        <v>265341.3733655751</v>
      </c>
      <c r="AB167" s="59">
        <f>AA167*$AB$2</f>
        <v>275955.02830019809</v>
      </c>
    </row>
    <row r="168" spans="1:28" x14ac:dyDescent="0.25">
      <c r="B168" s="48">
        <v>82</v>
      </c>
      <c r="C168" s="409"/>
      <c r="D168" s="411"/>
      <c r="E168" s="131"/>
      <c r="F168" s="138"/>
      <c r="G168" s="120"/>
      <c r="H168" s="119"/>
      <c r="I168" s="52"/>
      <c r="J168" s="52"/>
      <c r="K168" s="52"/>
      <c r="L168" s="58"/>
      <c r="M168" s="58"/>
      <c r="N168" s="58"/>
      <c r="O168" s="64">
        <v>151055</v>
      </c>
      <c r="P168" s="64">
        <v>175107</v>
      </c>
      <c r="Q168" s="59">
        <v>177307</v>
      </c>
      <c r="R168" s="60">
        <f>Q168*$R$2</f>
        <v>186172.35</v>
      </c>
      <c r="S168" s="60">
        <f>R168*$S$2</f>
        <v>195480.96750000003</v>
      </c>
      <c r="T168" s="59">
        <f>S168*$T$2</f>
        <v>203300.20620000004</v>
      </c>
      <c r="U168" s="59">
        <f>T168*$U$2</f>
        <v>211432.21444800004</v>
      </c>
      <c r="V168" s="59">
        <f>U168*$V$2</f>
        <v>219889.50302592004</v>
      </c>
      <c r="W168" s="59">
        <f>V168*$W$2</f>
        <v>228685.08314695687</v>
      </c>
      <c r="X168" s="59">
        <f>W168*$X$2</f>
        <v>237832.48647283515</v>
      </c>
      <c r="Y168" s="59">
        <f>X168*$Y$2</f>
        <v>247345.78593174857</v>
      </c>
      <c r="Z168" s="59">
        <f>Y168*$Z$2</f>
        <v>257239.61736901852</v>
      </c>
      <c r="AA168" s="59">
        <f>Z168*$AA$2</f>
        <v>267529.20206377929</v>
      </c>
      <c r="AB168" s="59">
        <f>AA168*$AB$2</f>
        <v>278230.37014633045</v>
      </c>
    </row>
    <row r="169" spans="1:28" x14ac:dyDescent="0.25">
      <c r="B169" s="48">
        <v>82.5</v>
      </c>
      <c r="C169" s="409"/>
      <c r="D169" s="411"/>
      <c r="E169" s="131"/>
      <c r="F169" s="138"/>
      <c r="G169" s="120"/>
      <c r="H169" s="119"/>
      <c r="I169" s="52"/>
      <c r="J169" s="52"/>
      <c r="K169" s="52"/>
      <c r="L169" s="58"/>
      <c r="M169" s="58"/>
      <c r="N169" s="58"/>
      <c r="O169" s="58"/>
      <c r="P169" s="58"/>
      <c r="Q169" s="59">
        <v>178770</v>
      </c>
      <c r="R169" s="60">
        <f>Q169*$R$2</f>
        <v>187708.5</v>
      </c>
      <c r="S169" s="60">
        <f>R169*$S$2</f>
        <v>197093.92500000002</v>
      </c>
      <c r="T169" s="59">
        <f>S169*$T$2</f>
        <v>204977.68200000003</v>
      </c>
      <c r="U169" s="59">
        <f>T169*$U$2</f>
        <v>213176.78928000003</v>
      </c>
      <c r="V169" s="59">
        <f>U169*$V$2</f>
        <v>221703.86085120004</v>
      </c>
      <c r="W169" s="59">
        <f>V169*$W$2</f>
        <v>230572.01528524805</v>
      </c>
      <c r="X169" s="59">
        <f>W169*$X$2</f>
        <v>239794.89589665798</v>
      </c>
      <c r="Y169" s="59">
        <f>X169*$Y$2</f>
        <v>249386.69173252431</v>
      </c>
      <c r="Z169" s="59">
        <f>Y169*$Z$2</f>
        <v>259362.15940182528</v>
      </c>
      <c r="AA169" s="59">
        <f>Z169*$AA$2</f>
        <v>269736.64577789832</v>
      </c>
      <c r="AB169" s="59">
        <f>AA169*$AB$2</f>
        <v>280526.11160901428</v>
      </c>
    </row>
    <row r="170" spans="1:28" x14ac:dyDescent="0.25">
      <c r="A170" s="34">
        <v>10</v>
      </c>
      <c r="B170" s="48">
        <v>83</v>
      </c>
      <c r="C170" s="410"/>
      <c r="D170" s="412"/>
      <c r="E170" s="132"/>
      <c r="F170" s="139"/>
      <c r="G170" s="121"/>
      <c r="H170" s="63"/>
      <c r="I170" s="63"/>
      <c r="J170" s="63"/>
      <c r="K170" s="63"/>
      <c r="L170" s="64"/>
      <c r="M170" s="64"/>
      <c r="N170" s="64"/>
      <c r="O170" s="64"/>
      <c r="P170" s="64"/>
      <c r="Q170" s="59">
        <v>180245</v>
      </c>
      <c r="R170" s="60">
        <f>Q170*$R$2</f>
        <v>189257.25</v>
      </c>
      <c r="S170" s="60">
        <f>R170*$S$2</f>
        <v>198720.11250000002</v>
      </c>
      <c r="T170" s="59">
        <f>S170*$T$2</f>
        <v>206668.91700000002</v>
      </c>
      <c r="U170" s="59">
        <f>T170*$U$2</f>
        <v>214935.67368000004</v>
      </c>
      <c r="V170" s="59">
        <f>U170*$V$2</f>
        <v>223533.10062720004</v>
      </c>
      <c r="W170" s="59">
        <f>V170*$W$2</f>
        <v>232474.42465228806</v>
      </c>
      <c r="X170" s="59">
        <f>W170*$X$2</f>
        <v>241773.40163837958</v>
      </c>
      <c r="Y170" s="59">
        <f>X170*$Y$2</f>
        <v>251444.33770391476</v>
      </c>
      <c r="Z170" s="59">
        <f>Y170*$Z$2</f>
        <v>261502.11121207135</v>
      </c>
      <c r="AA170" s="59">
        <f>Z170*$AA$2</f>
        <v>271962.19566055422</v>
      </c>
      <c r="AB170" s="59">
        <f>AA170*$AB$2</f>
        <v>282840.68348697643</v>
      </c>
    </row>
    <row r="171" spans="1:28" outlineLevel="1" x14ac:dyDescent="0.25"/>
    <row r="172" spans="1:28" ht="12.5" customHeight="1" outlineLevel="1" x14ac:dyDescent="0.25">
      <c r="C172" s="413" t="s">
        <v>232</v>
      </c>
      <c r="D172" s="414"/>
      <c r="E172" s="414"/>
      <c r="F172" s="414"/>
      <c r="G172" s="414"/>
      <c r="H172" s="414"/>
      <c r="I172" s="414"/>
      <c r="J172" s="414"/>
      <c r="K172" s="415"/>
      <c r="L172" s="416" t="s">
        <v>233</v>
      </c>
      <c r="M172" s="417"/>
      <c r="N172" s="417"/>
      <c r="O172" s="417"/>
      <c r="P172" s="417"/>
      <c r="Q172" s="417"/>
      <c r="R172" s="418"/>
    </row>
    <row r="173" spans="1:28" outlineLevel="1" x14ac:dyDescent="0.25">
      <c r="C173" s="65"/>
      <c r="K173" s="66"/>
      <c r="L173" s="65"/>
      <c r="R173" s="66"/>
    </row>
    <row r="174" spans="1:28" ht="13" outlineLevel="1" x14ac:dyDescent="0.3">
      <c r="C174" s="67" t="s">
        <v>88</v>
      </c>
      <c r="D174" s="68"/>
      <c r="E174" s="68"/>
      <c r="F174" s="68"/>
      <c r="G174" s="68"/>
      <c r="H174" s="68"/>
      <c r="I174" s="68"/>
      <c r="K174" s="66"/>
      <c r="L174" s="67" t="s">
        <v>88</v>
      </c>
      <c r="M174" s="68"/>
      <c r="N174" s="68"/>
      <c r="O174" s="68"/>
      <c r="P174" s="68"/>
      <c r="R174" s="66"/>
    </row>
    <row r="175" spans="1:28" ht="13" outlineLevel="1" x14ac:dyDescent="0.3">
      <c r="C175" s="67"/>
      <c r="D175" s="68"/>
      <c r="E175" s="68"/>
      <c r="F175" s="68"/>
      <c r="G175" s="68"/>
      <c r="H175" s="68"/>
      <c r="I175" s="68"/>
      <c r="K175" s="66"/>
      <c r="L175" s="67"/>
      <c r="M175" s="68"/>
      <c r="N175" s="68"/>
      <c r="O175" s="68"/>
      <c r="P175" s="68"/>
      <c r="R175" s="66"/>
    </row>
    <row r="176" spans="1:28" ht="13" outlineLevel="1" x14ac:dyDescent="0.3">
      <c r="C176" s="67" t="s">
        <v>89</v>
      </c>
      <c r="H176" s="68" t="s">
        <v>90</v>
      </c>
      <c r="I176" s="35" t="s">
        <v>91</v>
      </c>
      <c r="K176" s="69" t="s">
        <v>92</v>
      </c>
      <c r="L176" s="67" t="s">
        <v>89</v>
      </c>
      <c r="O176" s="68" t="s">
        <v>90</v>
      </c>
      <c r="P176" s="35" t="s">
        <v>91</v>
      </c>
      <c r="R176" s="69" t="s">
        <v>92</v>
      </c>
    </row>
    <row r="177" spans="1:20" outlineLevel="1" x14ac:dyDescent="0.25">
      <c r="A177" s="34" t="s">
        <v>93</v>
      </c>
      <c r="C177" s="70">
        <v>0</v>
      </c>
      <c r="D177" s="335">
        <v>520</v>
      </c>
      <c r="E177" s="71"/>
      <c r="F177" s="71"/>
      <c r="G177" s="71"/>
      <c r="H177" s="72">
        <v>0</v>
      </c>
      <c r="I177" s="72">
        <v>0</v>
      </c>
      <c r="K177" s="73">
        <v>0</v>
      </c>
      <c r="L177" s="70">
        <v>0</v>
      </c>
      <c r="M177" s="335">
        <v>520</v>
      </c>
      <c r="N177" s="71"/>
      <c r="O177" s="72">
        <v>0</v>
      </c>
      <c r="P177" s="72">
        <v>0</v>
      </c>
      <c r="R177" s="73">
        <v>0</v>
      </c>
    </row>
    <row r="178" spans="1:20" outlineLevel="1" x14ac:dyDescent="0.25">
      <c r="A178" s="34" t="s">
        <v>94</v>
      </c>
      <c r="C178" s="70">
        <v>737</v>
      </c>
      <c r="D178" s="75">
        <v>4166.99</v>
      </c>
      <c r="E178" s="71"/>
      <c r="F178" s="71"/>
      <c r="G178" s="71"/>
      <c r="H178" s="72">
        <v>0.13800000000000001</v>
      </c>
      <c r="I178" s="72">
        <v>0.13800000000000001</v>
      </c>
      <c r="K178" s="73">
        <v>0.13800000000000001</v>
      </c>
      <c r="L178" s="70">
        <v>758</v>
      </c>
      <c r="M178" s="75">
        <v>4188.99</v>
      </c>
      <c r="N178" s="71"/>
      <c r="O178" s="72">
        <v>0.13800000000000001</v>
      </c>
      <c r="P178" s="72">
        <v>0.13800000000000001</v>
      </c>
      <c r="R178" s="73">
        <v>0.13800000000000001</v>
      </c>
      <c r="T178" s="74"/>
    </row>
    <row r="179" spans="1:20" outlineLevel="1" x14ac:dyDescent="0.25">
      <c r="A179" s="34" t="s">
        <v>95</v>
      </c>
      <c r="C179" s="70">
        <v>4167</v>
      </c>
      <c r="D179" s="75">
        <v>500000</v>
      </c>
      <c r="E179" s="75"/>
      <c r="F179" s="75"/>
      <c r="G179" s="75"/>
      <c r="H179" s="72">
        <v>0.13800000000000001</v>
      </c>
      <c r="I179" s="72">
        <v>0</v>
      </c>
      <c r="K179" s="73">
        <v>0.13800000000000001</v>
      </c>
      <c r="L179" s="70">
        <v>4189</v>
      </c>
      <c r="M179" s="75">
        <v>500000</v>
      </c>
      <c r="N179" s="75"/>
      <c r="O179" s="72">
        <v>0.13800000000000001</v>
      </c>
      <c r="P179" s="72">
        <v>0</v>
      </c>
      <c r="R179" s="73">
        <v>0.13800000000000001</v>
      </c>
      <c r="T179" s="76"/>
    </row>
    <row r="180" spans="1:20" outlineLevel="1" x14ac:dyDescent="0.25">
      <c r="C180" s="65"/>
      <c r="K180" s="66"/>
      <c r="L180" s="65"/>
      <c r="R180" s="66"/>
    </row>
    <row r="181" spans="1:20" ht="13" outlineLevel="1" x14ac:dyDescent="0.3">
      <c r="C181" s="77" t="s">
        <v>96</v>
      </c>
      <c r="K181" s="66"/>
      <c r="L181" s="77" t="s">
        <v>96</v>
      </c>
      <c r="R181" s="66"/>
    </row>
    <row r="182" spans="1:20" outlineLevel="1" x14ac:dyDescent="0.25">
      <c r="A182" s="34" t="s">
        <v>93</v>
      </c>
      <c r="C182" s="70">
        <v>0</v>
      </c>
      <c r="D182" s="71">
        <v>6240</v>
      </c>
      <c r="E182" s="71"/>
      <c r="F182" s="71"/>
      <c r="G182" s="71"/>
      <c r="H182" s="72">
        <v>0</v>
      </c>
      <c r="I182" s="72">
        <v>0</v>
      </c>
      <c r="K182" s="73">
        <v>0</v>
      </c>
      <c r="L182" s="70">
        <v>0</v>
      </c>
      <c r="M182" s="71">
        <v>6396</v>
      </c>
      <c r="N182" s="71"/>
      <c r="O182" s="72">
        <v>0</v>
      </c>
      <c r="P182" s="72">
        <v>0</v>
      </c>
      <c r="R182" s="73">
        <v>0</v>
      </c>
    </row>
    <row r="183" spans="1:20" outlineLevel="1" x14ac:dyDescent="0.25">
      <c r="A183" s="34" t="s">
        <v>94</v>
      </c>
      <c r="C183" s="70">
        <v>8788</v>
      </c>
      <c r="D183" s="71">
        <v>49999.99</v>
      </c>
      <c r="E183" s="71"/>
      <c r="F183" s="71"/>
      <c r="G183" s="71"/>
      <c r="H183" s="72">
        <v>0.13800000000000001</v>
      </c>
      <c r="I183" s="72">
        <v>0.13800000000000001</v>
      </c>
      <c r="K183" s="73">
        <v>0.13800000000000001</v>
      </c>
      <c r="L183" s="70">
        <v>9100</v>
      </c>
      <c r="M183" s="71">
        <v>50269.99</v>
      </c>
      <c r="N183" s="71"/>
      <c r="O183" s="72">
        <v>0.13800000000000001</v>
      </c>
      <c r="P183" s="72">
        <v>0.13800000000000001</v>
      </c>
      <c r="R183" s="73">
        <v>0.13800000000000001</v>
      </c>
    </row>
    <row r="184" spans="1:20" outlineLevel="1" x14ac:dyDescent="0.25">
      <c r="A184" s="34" t="s">
        <v>95</v>
      </c>
      <c r="C184" s="78">
        <v>50000</v>
      </c>
      <c r="D184" s="79">
        <v>500000</v>
      </c>
      <c r="E184" s="79"/>
      <c r="F184" s="79"/>
      <c r="G184" s="79"/>
      <c r="H184" s="80">
        <v>0.13800000000000001</v>
      </c>
      <c r="I184" s="80">
        <v>0</v>
      </c>
      <c r="J184" s="81"/>
      <c r="K184" s="82">
        <v>0.13800000000000001</v>
      </c>
      <c r="L184" s="78">
        <v>50270</v>
      </c>
      <c r="M184" s="79">
        <v>500000</v>
      </c>
      <c r="N184" s="79"/>
      <c r="O184" s="80">
        <v>0.13800000000000001</v>
      </c>
      <c r="P184" s="80">
        <v>0</v>
      </c>
      <c r="Q184" s="81"/>
      <c r="R184" s="82">
        <v>0.13800000000000001</v>
      </c>
    </row>
    <row r="185" spans="1:20" outlineLevel="1" x14ac:dyDescent="0.25"/>
    <row r="186" spans="1:20" outlineLevel="1" x14ac:dyDescent="0.25"/>
    <row r="187" spans="1:20" outlineLevel="1" x14ac:dyDescent="0.25">
      <c r="C187" s="413" t="s">
        <v>234</v>
      </c>
      <c r="D187" s="414"/>
      <c r="E187" s="414"/>
      <c r="F187" s="414"/>
      <c r="G187" s="414"/>
      <c r="H187" s="414"/>
      <c r="I187" s="414"/>
      <c r="J187" s="414"/>
      <c r="K187" s="415"/>
      <c r="L187" s="413"/>
      <c r="M187" s="414"/>
      <c r="N187" s="414"/>
      <c r="O187" s="414"/>
      <c r="P187" s="414"/>
      <c r="Q187" s="414"/>
      <c r="R187" s="415"/>
    </row>
    <row r="188" spans="1:20" outlineLevel="1" x14ac:dyDescent="0.25">
      <c r="C188" s="65"/>
      <c r="K188" s="66"/>
      <c r="L188" s="65"/>
      <c r="R188" s="66"/>
    </row>
    <row r="189" spans="1:20" ht="13" outlineLevel="1" x14ac:dyDescent="0.3">
      <c r="C189" s="67" t="s">
        <v>88</v>
      </c>
      <c r="D189" s="68"/>
      <c r="E189" s="68"/>
      <c r="F189" s="68"/>
      <c r="G189" s="68"/>
      <c r="H189" s="68"/>
      <c r="I189" s="68"/>
      <c r="K189" s="83" t="s">
        <v>97</v>
      </c>
      <c r="L189" s="67"/>
      <c r="M189" s="68"/>
      <c r="N189" s="68"/>
      <c r="O189" s="68"/>
      <c r="P189" s="68"/>
      <c r="R189" s="66"/>
    </row>
    <row r="190" spans="1:20" ht="13" outlineLevel="1" x14ac:dyDescent="0.3">
      <c r="C190" s="67"/>
      <c r="D190" s="68"/>
      <c r="E190" s="68"/>
      <c r="F190" s="68"/>
      <c r="G190" s="68"/>
      <c r="H190" s="68"/>
      <c r="I190" s="68"/>
      <c r="K190" s="66"/>
      <c r="L190" s="67"/>
      <c r="M190" s="68"/>
      <c r="N190" s="68"/>
      <c r="O190" s="68"/>
      <c r="P190" s="68"/>
      <c r="R190" s="66"/>
    </row>
    <row r="191" spans="1:20" ht="13" outlineLevel="1" x14ac:dyDescent="0.3">
      <c r="C191" s="67" t="s">
        <v>89</v>
      </c>
      <c r="H191" s="68" t="s">
        <v>90</v>
      </c>
      <c r="I191" s="35" t="s">
        <v>91</v>
      </c>
      <c r="J191" s="68" t="s">
        <v>92</v>
      </c>
      <c r="K191" s="69" t="s">
        <v>91</v>
      </c>
      <c r="L191" s="67"/>
      <c r="O191" s="68"/>
      <c r="P191" s="35"/>
      <c r="R191" s="69"/>
    </row>
    <row r="192" spans="1:20" outlineLevel="1" x14ac:dyDescent="0.25">
      <c r="A192" s="34" t="s">
        <v>93</v>
      </c>
      <c r="C192" s="70">
        <v>0</v>
      </c>
      <c r="D192" s="150">
        <v>533</v>
      </c>
      <c r="E192" s="71"/>
      <c r="F192" s="71"/>
      <c r="G192" s="71"/>
      <c r="H192" s="72">
        <v>0</v>
      </c>
      <c r="I192" s="72">
        <v>0</v>
      </c>
      <c r="J192" s="72">
        <v>0</v>
      </c>
      <c r="K192" s="72">
        <v>0</v>
      </c>
      <c r="L192" s="70"/>
      <c r="M192" s="71"/>
      <c r="N192" s="71"/>
      <c r="O192" s="72"/>
      <c r="P192" s="72"/>
      <c r="R192" s="73"/>
    </row>
    <row r="193" spans="1:18" outlineLevel="1" x14ac:dyDescent="0.25">
      <c r="A193" s="34" t="s">
        <v>94</v>
      </c>
      <c r="C193" s="70">
        <v>758</v>
      </c>
      <c r="D193" s="75">
        <v>4188.99</v>
      </c>
      <c r="E193" s="71"/>
      <c r="F193" s="71"/>
      <c r="G193" s="71"/>
      <c r="H193" s="80">
        <v>0.15</v>
      </c>
      <c r="I193" s="72">
        <v>0.15</v>
      </c>
      <c r="J193" s="72">
        <v>0.15</v>
      </c>
      <c r="K193" s="72">
        <v>0.15</v>
      </c>
      <c r="L193" s="70"/>
      <c r="M193" s="71"/>
      <c r="N193" s="71"/>
      <c r="O193" s="72"/>
      <c r="P193" s="72"/>
      <c r="R193" s="73"/>
    </row>
    <row r="194" spans="1:18" outlineLevel="1" x14ac:dyDescent="0.25">
      <c r="A194" s="34" t="s">
        <v>95</v>
      </c>
      <c r="C194" s="70">
        <v>4189</v>
      </c>
      <c r="D194" s="75">
        <v>500000</v>
      </c>
      <c r="E194" s="75"/>
      <c r="F194" s="75"/>
      <c r="G194" s="75"/>
      <c r="H194" s="80">
        <v>0.15</v>
      </c>
      <c r="I194" s="80">
        <v>0</v>
      </c>
      <c r="J194" s="80">
        <v>0.15</v>
      </c>
      <c r="K194" s="72">
        <v>0.15</v>
      </c>
      <c r="L194" s="70"/>
      <c r="M194" s="75"/>
      <c r="N194" s="75"/>
      <c r="O194" s="72"/>
      <c r="P194" s="72"/>
      <c r="R194" s="73"/>
    </row>
    <row r="195" spans="1:18" outlineLevel="1" x14ac:dyDescent="0.25">
      <c r="C195" s="65"/>
      <c r="L195" s="65"/>
      <c r="R195" s="66"/>
    </row>
    <row r="196" spans="1:18" ht="13" outlineLevel="1" x14ac:dyDescent="0.3">
      <c r="C196" s="77" t="s">
        <v>96</v>
      </c>
      <c r="L196" s="77"/>
      <c r="R196" s="66"/>
    </row>
    <row r="197" spans="1:18" outlineLevel="1" x14ac:dyDescent="0.25">
      <c r="A197" s="34" t="s">
        <v>93</v>
      </c>
      <c r="C197" s="70">
        <v>0</v>
      </c>
      <c r="D197" s="70">
        <v>5000</v>
      </c>
      <c r="E197" s="71"/>
      <c r="F197" s="71"/>
      <c r="G197" s="71"/>
      <c r="H197" s="72">
        <v>0</v>
      </c>
      <c r="I197" s="72">
        <v>0</v>
      </c>
      <c r="J197" s="72">
        <v>0</v>
      </c>
      <c r="K197" s="72">
        <v>0</v>
      </c>
      <c r="L197" s="70"/>
      <c r="M197" s="71"/>
      <c r="N197" s="71"/>
      <c r="O197" s="72"/>
      <c r="P197" s="72"/>
      <c r="R197" s="73"/>
    </row>
    <row r="198" spans="1:18" outlineLevel="1" x14ac:dyDescent="0.25">
      <c r="A198" s="34" t="s">
        <v>94</v>
      </c>
      <c r="C198" s="70">
        <v>5000</v>
      </c>
      <c r="D198" s="71">
        <v>50269.99</v>
      </c>
      <c r="E198" s="71"/>
      <c r="F198" s="71"/>
      <c r="G198" s="71"/>
      <c r="H198" s="80">
        <v>0.15</v>
      </c>
      <c r="I198" s="72">
        <v>0.15</v>
      </c>
      <c r="J198" s="72">
        <v>0.15</v>
      </c>
      <c r="K198" s="72">
        <v>0.15</v>
      </c>
      <c r="L198" s="70"/>
      <c r="M198" s="71"/>
      <c r="N198" s="71"/>
      <c r="O198" s="72"/>
      <c r="P198" s="72"/>
      <c r="Q198" s="85"/>
      <c r="R198" s="84"/>
    </row>
    <row r="199" spans="1:18" outlineLevel="1" x14ac:dyDescent="0.25">
      <c r="A199" s="34" t="s">
        <v>95</v>
      </c>
      <c r="C199" s="78">
        <v>50270</v>
      </c>
      <c r="D199" s="79">
        <v>500000</v>
      </c>
      <c r="E199" s="79"/>
      <c r="F199" s="79"/>
      <c r="G199" s="79"/>
      <c r="H199" s="80">
        <v>0.15</v>
      </c>
      <c r="I199" s="80">
        <v>0</v>
      </c>
      <c r="J199" s="80">
        <v>0.15</v>
      </c>
      <c r="K199" s="80">
        <v>0</v>
      </c>
      <c r="L199" s="78"/>
      <c r="M199" s="79"/>
      <c r="N199" s="79"/>
      <c r="O199" s="80"/>
      <c r="P199" s="80"/>
      <c r="Q199" s="87"/>
      <c r="R199" s="86"/>
    </row>
    <row r="200" spans="1:18" outlineLevel="1" x14ac:dyDescent="0.25"/>
    <row r="201" spans="1:18" outlineLevel="1" x14ac:dyDescent="0.25"/>
    <row r="202" spans="1:18" outlineLevel="1" x14ac:dyDescent="0.25">
      <c r="C202" s="413"/>
      <c r="D202" s="414"/>
      <c r="E202" s="414"/>
      <c r="F202" s="414"/>
      <c r="G202" s="414"/>
      <c r="H202" s="414"/>
      <c r="I202" s="414"/>
      <c r="J202" s="414"/>
      <c r="K202" s="415"/>
      <c r="L202" s="413"/>
      <c r="M202" s="414"/>
      <c r="N202" s="414"/>
      <c r="O202" s="414"/>
      <c r="P202" s="414"/>
      <c r="Q202" s="414"/>
      <c r="R202" s="415"/>
    </row>
    <row r="203" spans="1:18" outlineLevel="1" x14ac:dyDescent="0.25">
      <c r="C203" s="65"/>
      <c r="K203" s="66"/>
      <c r="L203" s="65"/>
      <c r="R203" s="66"/>
    </row>
    <row r="204" spans="1:18" ht="13" outlineLevel="1" x14ac:dyDescent="0.3">
      <c r="C204" s="67"/>
      <c r="D204" s="68"/>
      <c r="E204" s="68"/>
      <c r="F204" s="68"/>
      <c r="G204" s="68"/>
      <c r="H204" s="68"/>
      <c r="I204" s="68"/>
      <c r="K204" s="66"/>
      <c r="L204" s="67"/>
      <c r="M204" s="68"/>
      <c r="N204" s="68"/>
      <c r="O204" s="68"/>
      <c r="P204" s="68"/>
      <c r="R204" s="66"/>
    </row>
    <row r="205" spans="1:18" ht="13" outlineLevel="1" x14ac:dyDescent="0.3">
      <c r="C205" s="67"/>
      <c r="D205" s="68"/>
      <c r="E205" s="68"/>
      <c r="F205" s="68"/>
      <c r="G205" s="68"/>
      <c r="H205" s="68"/>
      <c r="I205" s="68"/>
      <c r="K205" s="66"/>
      <c r="L205" s="67"/>
      <c r="M205" s="68"/>
      <c r="N205" s="68"/>
      <c r="O205" s="68"/>
      <c r="P205" s="68"/>
      <c r="R205" s="66"/>
    </row>
    <row r="206" spans="1:18" ht="13" outlineLevel="1" x14ac:dyDescent="0.3">
      <c r="C206" s="67"/>
      <c r="H206" s="68"/>
      <c r="I206" s="35"/>
      <c r="K206" s="69"/>
      <c r="L206" s="67"/>
      <c r="O206" s="68"/>
      <c r="P206" s="35"/>
      <c r="R206" s="69"/>
    </row>
    <row r="207" spans="1:18" outlineLevel="1" x14ac:dyDescent="0.25">
      <c r="A207" s="34" t="s">
        <v>93</v>
      </c>
      <c r="C207" s="70"/>
      <c r="D207" s="71"/>
      <c r="E207" s="71"/>
      <c r="F207" s="71"/>
      <c r="G207" s="71"/>
      <c r="H207" s="72"/>
      <c r="I207" s="72"/>
      <c r="K207" s="73"/>
      <c r="L207" s="70"/>
      <c r="M207" s="71"/>
      <c r="N207" s="71"/>
      <c r="O207" s="72"/>
      <c r="P207" s="72"/>
      <c r="R207" s="73"/>
    </row>
    <row r="208" spans="1:18" outlineLevel="1" x14ac:dyDescent="0.25">
      <c r="A208" s="34" t="s">
        <v>94</v>
      </c>
      <c r="C208" s="70"/>
      <c r="D208" s="71"/>
      <c r="E208" s="71"/>
      <c r="F208" s="71"/>
      <c r="G208" s="71"/>
      <c r="H208" s="72"/>
      <c r="I208" s="72"/>
      <c r="K208" s="73"/>
      <c r="L208" s="70"/>
      <c r="M208" s="71"/>
      <c r="N208" s="71"/>
      <c r="O208" s="72"/>
      <c r="P208" s="72"/>
      <c r="R208" s="73"/>
    </row>
    <row r="209" spans="1:18" outlineLevel="1" x14ac:dyDescent="0.25">
      <c r="A209" s="34" t="s">
        <v>95</v>
      </c>
      <c r="C209" s="70"/>
      <c r="D209" s="75"/>
      <c r="E209" s="75"/>
      <c r="F209" s="75"/>
      <c r="G209" s="75"/>
      <c r="H209" s="72"/>
      <c r="I209" s="72"/>
      <c r="K209" s="73"/>
      <c r="L209" s="70"/>
      <c r="M209" s="75"/>
      <c r="N209" s="75"/>
      <c r="O209" s="72"/>
      <c r="P209" s="72"/>
      <c r="R209" s="73"/>
    </row>
    <row r="210" spans="1:18" outlineLevel="1" x14ac:dyDescent="0.25">
      <c r="C210" s="65"/>
      <c r="K210" s="66"/>
      <c r="L210" s="65"/>
      <c r="R210" s="66"/>
    </row>
    <row r="211" spans="1:18" ht="13" outlineLevel="1" x14ac:dyDescent="0.3">
      <c r="C211" s="77"/>
      <c r="K211" s="66"/>
      <c r="L211" s="77"/>
      <c r="R211" s="66"/>
    </row>
    <row r="212" spans="1:18" outlineLevel="1" x14ac:dyDescent="0.25">
      <c r="A212" s="34" t="s">
        <v>93</v>
      </c>
      <c r="C212" s="70"/>
      <c r="D212" s="71"/>
      <c r="E212" s="71"/>
      <c r="F212" s="71"/>
      <c r="G212" s="71"/>
      <c r="H212" s="72"/>
      <c r="I212" s="72"/>
      <c r="K212" s="73"/>
      <c r="L212" s="70"/>
      <c r="M212" s="71"/>
      <c r="N212" s="71"/>
      <c r="O212" s="72"/>
      <c r="P212" s="72"/>
      <c r="R212" s="73"/>
    </row>
    <row r="213" spans="1:18" outlineLevel="1" x14ac:dyDescent="0.25">
      <c r="A213" s="34" t="s">
        <v>94</v>
      </c>
      <c r="C213" s="70"/>
      <c r="D213" s="71"/>
      <c r="E213" s="71"/>
      <c r="F213" s="71"/>
      <c r="G213" s="71"/>
      <c r="H213" s="72"/>
      <c r="I213" s="72"/>
      <c r="K213" s="73"/>
      <c r="L213" s="70"/>
      <c r="M213" s="71"/>
      <c r="N213" s="71"/>
      <c r="O213" s="72"/>
      <c r="P213" s="72"/>
      <c r="R213" s="73"/>
    </row>
    <row r="214" spans="1:18" outlineLevel="1" x14ac:dyDescent="0.25">
      <c r="A214" s="34" t="s">
        <v>95</v>
      </c>
      <c r="C214" s="78"/>
      <c r="D214" s="79"/>
      <c r="E214" s="79"/>
      <c r="F214" s="79"/>
      <c r="G214" s="79"/>
      <c r="H214" s="80"/>
      <c r="I214" s="80"/>
      <c r="J214" s="81"/>
      <c r="K214" s="82"/>
      <c r="L214" s="78"/>
      <c r="M214" s="79"/>
      <c r="N214" s="79"/>
      <c r="O214" s="80"/>
      <c r="P214" s="80"/>
      <c r="Q214" s="81"/>
      <c r="R214" s="82"/>
    </row>
    <row r="215" spans="1:18" outlineLevel="1" x14ac:dyDescent="0.25"/>
    <row r="216" spans="1:18" outlineLevel="1" x14ac:dyDescent="0.25"/>
    <row r="217" spans="1:18" outlineLevel="1" x14ac:dyDescent="0.25"/>
    <row r="218" spans="1:18" outlineLevel="1" x14ac:dyDescent="0.25"/>
    <row r="219" spans="1:18" outlineLevel="1" x14ac:dyDescent="0.25"/>
    <row r="220" spans="1:18" outlineLevel="1" x14ac:dyDescent="0.25"/>
    <row r="221" spans="1:18" outlineLevel="1" x14ac:dyDescent="0.25"/>
    <row r="222" spans="1:18" outlineLevel="1" x14ac:dyDescent="0.25">
      <c r="B222" s="34">
        <v>0</v>
      </c>
      <c r="C222" s="34">
        <v>0</v>
      </c>
    </row>
    <row r="223" spans="1:18" outlineLevel="2" x14ac:dyDescent="0.25">
      <c r="B223" s="34">
        <v>1</v>
      </c>
      <c r="C223" s="34">
        <v>2</v>
      </c>
    </row>
    <row r="224" spans="1:18" outlineLevel="2" x14ac:dyDescent="0.25">
      <c r="B224" s="34">
        <v>2</v>
      </c>
      <c r="C224" s="34">
        <v>7.5</v>
      </c>
    </row>
    <row r="225" spans="2:3" outlineLevel="2" x14ac:dyDescent="0.25">
      <c r="B225" s="34">
        <v>3</v>
      </c>
      <c r="C225" s="34">
        <v>13</v>
      </c>
    </row>
    <row r="226" spans="2:3" outlineLevel="2" x14ac:dyDescent="0.25">
      <c r="B226" s="34">
        <v>4</v>
      </c>
      <c r="C226" s="34">
        <v>17.5</v>
      </c>
    </row>
    <row r="227" spans="2:3" outlineLevel="2" x14ac:dyDescent="0.25">
      <c r="B227" s="34">
        <v>5</v>
      </c>
      <c r="C227" s="34">
        <v>23</v>
      </c>
    </row>
    <row r="228" spans="2:3" outlineLevel="2" x14ac:dyDescent="0.25">
      <c r="B228" s="34">
        <v>6</v>
      </c>
      <c r="C228" s="34">
        <v>31</v>
      </c>
    </row>
    <row r="229" spans="2:3" outlineLevel="2" x14ac:dyDescent="0.25">
      <c r="B229" s="34">
        <v>7</v>
      </c>
      <c r="C229" s="34">
        <v>37.5</v>
      </c>
    </row>
    <row r="230" spans="2:3" outlineLevel="2" x14ac:dyDescent="0.25">
      <c r="B230" s="34">
        <v>8</v>
      </c>
      <c r="C230" s="34">
        <v>43.5</v>
      </c>
    </row>
    <row r="231" spans="2:3" outlineLevel="1" x14ac:dyDescent="0.25"/>
    <row r="232" spans="2:3" outlineLevel="1" x14ac:dyDescent="0.25"/>
    <row r="233" spans="2:3" outlineLevel="1" x14ac:dyDescent="0.25"/>
    <row r="234" spans="2:3" outlineLevel="1" x14ac:dyDescent="0.25"/>
    <row r="235" spans="2:3" outlineLevel="1" x14ac:dyDescent="0.25"/>
    <row r="236" spans="2:3" outlineLevel="1" x14ac:dyDescent="0.25"/>
    <row r="237" spans="2:3" outlineLevel="1" x14ac:dyDescent="0.25"/>
    <row r="238" spans="2:3" outlineLevel="1" x14ac:dyDescent="0.25"/>
    <row r="239" spans="2:3" outlineLevel="1" x14ac:dyDescent="0.25"/>
    <row r="240" spans="2:3" outlineLevel="1" x14ac:dyDescent="0.25"/>
    <row r="241" outlineLevel="1" x14ac:dyDescent="0.25"/>
    <row r="242" outlineLevel="1" x14ac:dyDescent="0.25"/>
    <row r="243" outlineLevel="1" x14ac:dyDescent="0.25"/>
    <row r="244" outlineLevel="1" x14ac:dyDescent="0.25"/>
    <row r="245" outlineLevel="1" x14ac:dyDescent="0.25"/>
    <row r="246" outlineLevel="1" x14ac:dyDescent="0.25"/>
    <row r="247" outlineLevel="1" x14ac:dyDescent="0.25"/>
    <row r="248" outlineLevel="1" x14ac:dyDescent="0.25"/>
    <row r="249" outlineLevel="1" x14ac:dyDescent="0.25"/>
    <row r="250" outlineLevel="1" x14ac:dyDescent="0.25"/>
    <row r="251" outlineLevel="1" x14ac:dyDescent="0.25"/>
    <row r="252" outlineLevel="1" x14ac:dyDescent="0.25"/>
    <row r="253" outlineLevel="1" x14ac:dyDescent="0.25"/>
    <row r="254" outlineLevel="1" x14ac:dyDescent="0.25"/>
    <row r="255" outlineLevel="1" x14ac:dyDescent="0.25"/>
    <row r="256" outlineLevel="1" x14ac:dyDescent="0.25"/>
    <row r="257" outlineLevel="1" x14ac:dyDescent="0.25"/>
    <row r="258" outlineLevel="1" x14ac:dyDescent="0.25"/>
    <row r="259" outlineLevel="1" x14ac:dyDescent="0.25"/>
    <row r="260" outlineLevel="1" x14ac:dyDescent="0.25"/>
    <row r="261" outlineLevel="1" x14ac:dyDescent="0.25"/>
    <row r="262" outlineLevel="1" x14ac:dyDescent="0.25"/>
    <row r="263" outlineLevel="1" x14ac:dyDescent="0.25"/>
    <row r="264" outlineLevel="1" x14ac:dyDescent="0.25"/>
    <row r="265" outlineLevel="1" x14ac:dyDescent="0.25"/>
    <row r="266" outlineLevel="1" x14ac:dyDescent="0.25"/>
    <row r="267" outlineLevel="1" x14ac:dyDescent="0.25"/>
    <row r="268" outlineLevel="1" x14ac:dyDescent="0.25"/>
    <row r="269" outlineLevel="1" x14ac:dyDescent="0.25"/>
    <row r="270" outlineLevel="1" x14ac:dyDescent="0.25"/>
    <row r="271" outlineLevel="1" x14ac:dyDescent="0.25"/>
    <row r="272" outlineLevel="1" x14ac:dyDescent="0.25"/>
    <row r="273" outlineLevel="1" x14ac:dyDescent="0.25"/>
    <row r="274" outlineLevel="1" x14ac:dyDescent="0.25"/>
    <row r="275" outlineLevel="1" x14ac:dyDescent="0.25"/>
    <row r="276" outlineLevel="1" x14ac:dyDescent="0.25"/>
    <row r="277" outlineLevel="1" x14ac:dyDescent="0.25"/>
    <row r="278" outlineLevel="1" x14ac:dyDescent="0.25"/>
    <row r="279" outlineLevel="1" x14ac:dyDescent="0.25"/>
    <row r="280" outlineLevel="1" x14ac:dyDescent="0.25"/>
    <row r="281" outlineLevel="1" x14ac:dyDescent="0.25"/>
    <row r="282" outlineLevel="1" x14ac:dyDescent="0.25"/>
    <row r="283" outlineLevel="1" x14ac:dyDescent="0.25"/>
    <row r="284" outlineLevel="1" x14ac:dyDescent="0.25"/>
    <row r="285" outlineLevel="1" x14ac:dyDescent="0.25"/>
    <row r="286" outlineLevel="1" x14ac:dyDescent="0.25"/>
    <row r="287" outlineLevel="1" x14ac:dyDescent="0.25"/>
    <row r="3664" spans="165:186" x14ac:dyDescent="0.25">
      <c r="FI3664" s="34">
        <f>SUM(FA3664:FC3664)*IF($U3664="USS",$FB$4+$FB$5,IF($U3664="SAUL",$FB$3+$BD$5,0))+(SUM(FA3664:FC3664)*(1-$BD$5)+$BD$5+FE3664+FD3664-'Pay Framework'!$M$182)*'Pay Framework'!$O$183+SUM(FA3664:FC3664)*(1-$BD$5)+$BD$5+FE3664+FD3664+FF3664</f>
        <v>-882.64800000000002</v>
      </c>
      <c r="FJ3664" s="34">
        <f>SUM(FA3664:FC3664)*(IF($U3664="USS",$FB$4,IF($U3664="SAUL",$FB$3,0))+1)+SUM(FD3664:FE3664)+(SUM(FA3664:FE3664)-'Pay Framework'!$M$182)*'Pay Framework'!$O$183+FF3664</f>
        <v>-882.64800000000002</v>
      </c>
      <c r="FS3664" s="34">
        <f>SUM(FK3664:FM3664)*IF($U3664="USS",$FL$4+$FL$5,IF($U3664="SAUL",$FL$3+$BD$5,0))+(SUM(FK3664:FM3664)*(1-$BD$5)+$BD$5+FO3664+FN3664-'Pay Framework'!$M$182)*'Pay Framework'!$O$183+SUM(FK3664:FM3664)*(1-$BD$5)+$BD$5+FO3664+FN3664+FP3664</f>
        <v>-882.64800000000002</v>
      </c>
      <c r="FT3664" s="34">
        <f>SUM(FK3664:FM3664)*(IF($U3664="USS",$FL$4,IF($U3664="SAUL",$FL$3,0))+1)+SUM(FN3664:FO3664)+(SUM(FK3664:FO3664)-'Pay Framework'!$M$182)*'Pay Framework'!$O$183+FP3664</f>
        <v>-882.64800000000002</v>
      </c>
      <c r="GC3664" s="34">
        <f>SUM(FU3664:FW3664)*IF($U3664="USS",$FV$4+$FV$5,IF($U3664="SAUL",$FV$3+$BD$5,0))+(SUM(FU3664:FW3664)*(1-$BD$5)+$BD$5+FY3664+FX3664-'Pay Framework'!$M$182)*'Pay Framework'!$O$183+SUM(FU3664:FW3664)*(1-$BD$5)+$BD$5+FY3664+FX3664+FZ3664</f>
        <v>-882.64800000000002</v>
      </c>
      <c r="GD3664" s="34">
        <f>SUM(FU3664:FW3664)*(IF($U3664="USS",$FV$4,IF($U3664="SAUL",$FV$3,0))+1)+SUM(FX3664:FY3664)+(SUM(FU3664:FY3664)-'Pay Framework'!$M$182)*'Pay Framework'!$O$183+FZ3664</f>
        <v>-882.64800000000002</v>
      </c>
    </row>
    <row r="3665" spans="165:186" x14ac:dyDescent="0.25">
      <c r="FI3665" s="34">
        <f>SUM(FA3665:FC3665)*IF($U3665="USS",$FB$4+$FB$5,IF($U3665="SAUL",$FB$3+$BD$5,0))+(SUM(FA3665:FC3665)*(1-$BD$5)+$BD$5+FE3665+FD3665-'Pay Framework'!$M$182)*'Pay Framework'!$O$183+SUM(FA3665:FC3665)*(1-$BD$5)+$BD$5+FE3665+FD3665+FF3665</f>
        <v>-882.64800000000002</v>
      </c>
      <c r="FJ3665" s="34">
        <f>SUM(FA3665:FC3665)*(IF($U3665="USS",$FB$4,IF($U3665="SAUL",$FB$3,0))+1)+SUM(FD3665:FE3665)+(SUM(FA3665:FE3665)-'Pay Framework'!$M$182)*'Pay Framework'!$O$183+FF3665</f>
        <v>-882.64800000000002</v>
      </c>
      <c r="FS3665" s="34">
        <f>SUM(FK3665:FM3665)*IF($U3665="USS",$FL$4+$FL$5,IF($U3665="SAUL",$FL$3+$BD$5,0))+(SUM(FK3665:FM3665)*(1-$BD$5)+$BD$5+FO3665+FN3665-'Pay Framework'!$M$182)*'Pay Framework'!$O$183+SUM(FK3665:FM3665)*(1-$BD$5)+$BD$5+FO3665+FN3665+FP3665</f>
        <v>-882.64800000000002</v>
      </c>
      <c r="FT3665" s="34">
        <f>SUM(FK3665:FM3665)*(IF($U3665="USS",$FL$4,IF($U3665="SAUL",$FL$3,0))+1)+SUM(FN3665:FO3665)+(SUM(FK3665:FO3665)-'Pay Framework'!$M$182)*'Pay Framework'!$O$183+FP3665</f>
        <v>-882.64800000000002</v>
      </c>
      <c r="GC3665" s="34">
        <f>SUM(FU3665:FW3665)*IF($U3665="USS",$FV$4+$FV$5,IF($U3665="SAUL",$FV$3+$BD$5,0))+(SUM(FU3665:FW3665)*(1-$BD$5)+$BD$5+FY3665+FX3665-'Pay Framework'!$M$182)*'Pay Framework'!$O$183+SUM(FU3665:FW3665)*(1-$BD$5)+$BD$5+FY3665+FX3665+FZ3665</f>
        <v>-882.64800000000002</v>
      </c>
      <c r="GD3665" s="34">
        <f>SUM(FU3665:FW3665)*(IF($U3665="USS",$FV$4,IF($U3665="SAUL",$FV$3,0))+1)+SUM(FX3665:FY3665)+(SUM(FU3665:FY3665)-'Pay Framework'!$M$182)*'Pay Framework'!$O$183+FZ3665</f>
        <v>-882.64800000000002</v>
      </c>
    </row>
    <row r="3666" spans="165:186" x14ac:dyDescent="0.25">
      <c r="FI3666" s="34">
        <f>SUM(FA3666:FC3666)*IF($U3666="USS",$FB$4+$FB$5,IF($U3666="SAUL",$FB$3+$BD$5,0))+(SUM(FA3666:FC3666)*(1-$BD$5)+$BD$5+FE3666+FD3666-'Pay Framework'!$M$182)*'Pay Framework'!$O$183+SUM(FA3666:FC3666)*(1-$BD$5)+$BD$5+FE3666+FD3666+FF3666</f>
        <v>-882.64800000000002</v>
      </c>
      <c r="FJ3666" s="34">
        <f>SUM(FA3666:FC3666)*(IF($U3666="USS",$FB$4,IF($U3666="SAUL",$FB$3,0))+1)+SUM(FD3666:FE3666)+(SUM(FA3666:FE3666)-'Pay Framework'!$M$182)*'Pay Framework'!$O$183+FF3666</f>
        <v>-882.64800000000002</v>
      </c>
      <c r="FS3666" s="34">
        <f>SUM(FK3666:FM3666)*IF($U3666="USS",$FL$4+$FL$5,IF($U3666="SAUL",$FL$3+$BD$5,0))+(SUM(FK3666:FM3666)*(1-$BD$5)+$BD$5+FO3666+FN3666-'Pay Framework'!$M$182)*'Pay Framework'!$O$183+SUM(FK3666:FM3666)*(1-$BD$5)+$BD$5+FO3666+FN3666+FP3666</f>
        <v>-882.64800000000002</v>
      </c>
      <c r="FT3666" s="34">
        <f>SUM(FK3666:FM3666)*(IF($U3666="USS",$FL$4,IF($U3666="SAUL",$FL$3,0))+1)+SUM(FN3666:FO3666)+(SUM(FK3666:FO3666)-'Pay Framework'!$M$182)*'Pay Framework'!$O$183+FP3666</f>
        <v>-882.64800000000002</v>
      </c>
      <c r="GC3666" s="34">
        <f>SUM(FU3666:FW3666)*IF($U3666="USS",$FV$4+$FV$5,IF($U3666="SAUL",$FV$3+$BD$5,0))+(SUM(FU3666:FW3666)*(1-$BD$5)+$BD$5+FY3666+FX3666-'Pay Framework'!$M$182)*'Pay Framework'!$O$183+SUM(FU3666:FW3666)*(1-$BD$5)+$BD$5+FY3666+FX3666+FZ3666</f>
        <v>-882.64800000000002</v>
      </c>
      <c r="GD3666" s="34">
        <f>SUM(FU3666:FW3666)*(IF($U3666="USS",$FV$4,IF($U3666="SAUL",$FV$3,0))+1)+SUM(FX3666:FY3666)+(SUM(FU3666:FY3666)-'Pay Framework'!$M$182)*'Pay Framework'!$O$183+FZ3666</f>
        <v>-882.64800000000002</v>
      </c>
    </row>
    <row r="3667" spans="165:186" x14ac:dyDescent="0.25">
      <c r="FI3667" s="34">
        <f>SUM(FA3667:FC3667)*IF($U3667="USS",$FB$4+$FB$5,IF($U3667="SAUL",$FB$3+$BD$5,0))+(SUM(FA3667:FC3667)*(1-$BD$5)+$BD$5+FE3667+FD3667-'Pay Framework'!$M$182)*'Pay Framework'!$O$183+SUM(FA3667:FC3667)*(1-$BD$5)+$BD$5+FE3667+FD3667+FF3667</f>
        <v>-882.64800000000002</v>
      </c>
      <c r="FJ3667" s="34">
        <f>SUM(FA3667:FC3667)*(IF($U3667="USS",$FB$4,IF($U3667="SAUL",$FB$3,0))+1)+SUM(FD3667:FE3667)+(SUM(FA3667:FE3667)-'Pay Framework'!$M$182)*'Pay Framework'!$O$183+FF3667</f>
        <v>-882.64800000000002</v>
      </c>
      <c r="FS3667" s="34">
        <f>SUM(FK3667:FM3667)*IF($U3667="USS",$FL$4+$FL$5,IF($U3667="SAUL",$FL$3+$BD$5,0))+(SUM(FK3667:FM3667)*(1-$BD$5)+$BD$5+FO3667+FN3667-'Pay Framework'!$M$182)*'Pay Framework'!$O$183+SUM(FK3667:FM3667)*(1-$BD$5)+$BD$5+FO3667+FN3667+FP3667</f>
        <v>-882.64800000000002</v>
      </c>
      <c r="FT3667" s="34">
        <f>SUM(FK3667:FM3667)*(IF($U3667="USS",$FL$4,IF($U3667="SAUL",$FL$3,0))+1)+SUM(FN3667:FO3667)+(SUM(FK3667:FO3667)-'Pay Framework'!$M$182)*'Pay Framework'!$O$183+FP3667</f>
        <v>-882.64800000000002</v>
      </c>
      <c r="GC3667" s="34">
        <f>SUM(FU3667:FW3667)*IF($U3667="USS",$FV$4+$FV$5,IF($U3667="SAUL",$FV$3+$BD$5,0))+(SUM(FU3667:FW3667)*(1-$BD$5)+$BD$5+FY3667+FX3667-'Pay Framework'!$M$182)*'Pay Framework'!$O$183+SUM(FU3667:FW3667)*(1-$BD$5)+$BD$5+FY3667+FX3667+FZ3667</f>
        <v>-882.64800000000002</v>
      </c>
      <c r="GD3667" s="34">
        <f>SUM(FU3667:FW3667)*(IF($U3667="USS",$FV$4,IF($U3667="SAUL",$FV$3,0))+1)+SUM(FX3667:FY3667)+(SUM(FU3667:FY3667)-'Pay Framework'!$M$182)*'Pay Framework'!$O$183+FZ3667</f>
        <v>-882.64800000000002</v>
      </c>
    </row>
    <row r="3668" spans="165:186" x14ac:dyDescent="0.25">
      <c r="FI3668" s="34">
        <f>SUM(FA3668:FC3668)*IF($U3668="USS",$FB$4+$FB$5,IF($U3668="SAUL",$FB$3+$BD$5,0))+(SUM(FA3668:FC3668)*(1-$BD$5)+$BD$5+FE3668+FD3668-'Pay Framework'!$M$182)*'Pay Framework'!$O$183+SUM(FA3668:FC3668)*(1-$BD$5)+$BD$5+FE3668+FD3668+FF3668</f>
        <v>-882.64800000000002</v>
      </c>
      <c r="FJ3668" s="34">
        <f>SUM(FA3668:FC3668)*(IF($U3668="USS",$FB$4,IF($U3668="SAUL",$FB$3,0))+1)+SUM(FD3668:FE3668)+(SUM(FA3668:FE3668)-'Pay Framework'!$M$182)*'Pay Framework'!$O$183+FF3668</f>
        <v>-882.64800000000002</v>
      </c>
      <c r="FS3668" s="34">
        <f>SUM(FK3668:FM3668)*IF($U3668="USS",$FL$4+$FL$5,IF($U3668="SAUL",$FL$3+$BD$5,0))+(SUM(FK3668:FM3668)*(1-$BD$5)+$BD$5+FO3668+FN3668-'Pay Framework'!$M$182)*'Pay Framework'!$O$183+SUM(FK3668:FM3668)*(1-$BD$5)+$BD$5+FO3668+FN3668+FP3668</f>
        <v>-882.64800000000002</v>
      </c>
      <c r="FT3668" s="34">
        <f>SUM(FK3668:FM3668)*(IF($U3668="USS",$FL$4,IF($U3668="SAUL",$FL$3,0))+1)+SUM(FN3668:FO3668)+(SUM(FK3668:FO3668)-'Pay Framework'!$M$182)*'Pay Framework'!$O$183+FP3668</f>
        <v>-882.64800000000002</v>
      </c>
      <c r="GC3668" s="34">
        <f>SUM(FU3668:FW3668)*IF($U3668="USS",$FV$4+$FV$5,IF($U3668="SAUL",$FV$3+$BD$5,0))+(SUM(FU3668:FW3668)*(1-$BD$5)+$BD$5+FY3668+FX3668-'Pay Framework'!$M$182)*'Pay Framework'!$O$183+SUM(FU3668:FW3668)*(1-$BD$5)+$BD$5+FY3668+FX3668+FZ3668</f>
        <v>-882.64800000000002</v>
      </c>
      <c r="GD3668" s="34">
        <f>SUM(FU3668:FW3668)*(IF($U3668="USS",$FV$4,IF($U3668="SAUL",$FV$3,0))+1)+SUM(FX3668:FY3668)+(SUM(FU3668:FY3668)-'Pay Framework'!$M$182)*'Pay Framework'!$O$183+FZ3668</f>
        <v>-882.64800000000002</v>
      </c>
    </row>
    <row r="3669" spans="165:186" x14ac:dyDescent="0.25">
      <c r="FI3669" s="34">
        <f>SUM(FA3669:FC3669)*IF($U3669="USS",$FB$4+$FB$5,IF($U3669="SAUL",$FB$3+$BD$5,0))+(SUM(FA3669:FC3669)*(1-$BD$5)+$BD$5+FE3669+FD3669-'Pay Framework'!$M$182)*'Pay Framework'!$O$183+SUM(FA3669:FC3669)*(1-$BD$5)+$BD$5+FE3669+FD3669+FF3669</f>
        <v>-882.64800000000002</v>
      </c>
      <c r="FJ3669" s="34">
        <f>SUM(FA3669:FC3669)*(IF($U3669="USS",$FB$4,IF($U3669="SAUL",$FB$3,0))+1)+SUM(FD3669:FE3669)+(SUM(FA3669:FE3669)-'Pay Framework'!$M$182)*'Pay Framework'!$O$183+FF3669</f>
        <v>-882.64800000000002</v>
      </c>
      <c r="FS3669" s="34">
        <f>SUM(FK3669:FM3669)*IF($U3669="USS",$FL$4+$FL$5,IF($U3669="SAUL",$FL$3+$BD$5,0))+(SUM(FK3669:FM3669)*(1-$BD$5)+$BD$5+FO3669+FN3669-'Pay Framework'!$M$182)*'Pay Framework'!$O$183+SUM(FK3669:FM3669)*(1-$BD$5)+$BD$5+FO3669+FN3669+FP3669</f>
        <v>-882.64800000000002</v>
      </c>
      <c r="FT3669" s="34">
        <f>SUM(FK3669:FM3669)*(IF($U3669="USS",$FL$4,IF($U3669="SAUL",$FL$3,0))+1)+SUM(FN3669:FO3669)+(SUM(FK3669:FO3669)-'Pay Framework'!$M$182)*'Pay Framework'!$O$183+FP3669</f>
        <v>-882.64800000000002</v>
      </c>
      <c r="GC3669" s="34">
        <f>SUM(FU3669:FW3669)*IF($U3669="USS",$FV$4+$FV$5,IF($U3669="SAUL",$FV$3+$BD$5,0))+(SUM(FU3669:FW3669)*(1-$BD$5)+$BD$5+FY3669+FX3669-'Pay Framework'!$M$182)*'Pay Framework'!$O$183+SUM(FU3669:FW3669)*(1-$BD$5)+$BD$5+FY3669+FX3669+FZ3669</f>
        <v>-882.64800000000002</v>
      </c>
      <c r="GD3669" s="34">
        <f>SUM(FU3669:FW3669)*(IF($U3669="USS",$FV$4,IF($U3669="SAUL",$FV$3,0))+1)+SUM(FX3669:FY3669)+(SUM(FU3669:FY3669)-'Pay Framework'!$M$182)*'Pay Framework'!$O$183+FZ3669</f>
        <v>-882.64800000000002</v>
      </c>
    </row>
    <row r="3670" spans="165:186" x14ac:dyDescent="0.25">
      <c r="FI3670" s="34">
        <f>SUM(FA3670:FC3670)*IF($U3670="USS",$FB$4+$FB$5,IF($U3670="SAUL",$FB$3+$BD$5,0))+(SUM(FA3670:FC3670)*(1-$BD$5)+$BD$5+FE3670+FD3670-'Pay Framework'!$M$182)*'Pay Framework'!$O$183+SUM(FA3670:FC3670)*(1-$BD$5)+$BD$5+FE3670+FD3670+FF3670</f>
        <v>-882.64800000000002</v>
      </c>
      <c r="FJ3670" s="34">
        <f>SUM(FA3670:FC3670)*(IF($U3670="USS",$FB$4,IF($U3670="SAUL",$FB$3,0))+1)+SUM(FD3670:FE3670)+(SUM(FA3670:FE3670)-'Pay Framework'!$M$182)*'Pay Framework'!$O$183+FF3670</f>
        <v>-882.64800000000002</v>
      </c>
      <c r="FS3670" s="34">
        <f>SUM(FK3670:FM3670)*IF($U3670="USS",$FL$4+$FL$5,IF($U3670="SAUL",$FL$3+$BD$5,0))+(SUM(FK3670:FM3670)*(1-$BD$5)+$BD$5+FO3670+FN3670-'Pay Framework'!$M$182)*'Pay Framework'!$O$183+SUM(FK3670:FM3670)*(1-$BD$5)+$BD$5+FO3670+FN3670+FP3670</f>
        <v>-882.64800000000002</v>
      </c>
      <c r="FT3670" s="34">
        <f>SUM(FK3670:FM3670)*(IF($U3670="USS",$FL$4,IF($U3670="SAUL",$FL$3,0))+1)+SUM(FN3670:FO3670)+(SUM(FK3670:FO3670)-'Pay Framework'!$M$182)*'Pay Framework'!$O$183+FP3670</f>
        <v>-882.64800000000002</v>
      </c>
      <c r="GC3670" s="34">
        <f>SUM(FU3670:FW3670)*IF($U3670="USS",$FV$4+$FV$5,IF($U3670="SAUL",$FV$3+$BD$5,0))+(SUM(FU3670:FW3670)*(1-$BD$5)+$BD$5+FY3670+FX3670-'Pay Framework'!$M$182)*'Pay Framework'!$O$183+SUM(FU3670:FW3670)*(1-$BD$5)+$BD$5+FY3670+FX3670+FZ3670</f>
        <v>-882.64800000000002</v>
      </c>
      <c r="GD3670" s="34">
        <f>SUM(FU3670:FW3670)*(IF($U3670="USS",$FV$4,IF($U3670="SAUL",$FV$3,0))+1)+SUM(FX3670:FY3670)+(SUM(FU3670:FY3670)-'Pay Framework'!$M$182)*'Pay Framework'!$O$183+FZ3670</f>
        <v>-882.64800000000002</v>
      </c>
    </row>
    <row r="3671" spans="165:186" x14ac:dyDescent="0.25">
      <c r="FI3671" s="34">
        <f>SUM(FA3671:FC3671)*IF($U3671="USS",$FB$4+$FB$5,IF($U3671="SAUL",$FB$3+$BD$5,0))+(SUM(FA3671:FC3671)*(1-$BD$5)+$BD$5+FE3671+FD3671-'Pay Framework'!$M$182)*'Pay Framework'!$O$183+SUM(FA3671:FC3671)*(1-$BD$5)+$BD$5+FE3671+FD3671+FF3671</f>
        <v>-882.64800000000002</v>
      </c>
      <c r="FJ3671" s="34">
        <f>SUM(FA3671:FC3671)*(IF($U3671="USS",$FB$4,IF($U3671="SAUL",$FB$3,0))+1)+SUM(FD3671:FE3671)+(SUM(FA3671:FE3671)-'Pay Framework'!$M$182)*'Pay Framework'!$O$183+FF3671</f>
        <v>-882.64800000000002</v>
      </c>
      <c r="FS3671" s="34">
        <f>SUM(FK3671:FM3671)*IF($U3671="USS",$FL$4+$FL$5,IF($U3671="SAUL",$FL$3+$BD$5,0))+(SUM(FK3671:FM3671)*(1-$BD$5)+$BD$5+FO3671+FN3671-'Pay Framework'!$M$182)*'Pay Framework'!$O$183+SUM(FK3671:FM3671)*(1-$BD$5)+$BD$5+FO3671+FN3671+FP3671</f>
        <v>-882.64800000000002</v>
      </c>
      <c r="FT3671" s="34">
        <f>SUM(FK3671:FM3671)*(IF($U3671="USS",$FL$4,IF($U3671="SAUL",$FL$3,0))+1)+SUM(FN3671:FO3671)+(SUM(FK3671:FO3671)-'Pay Framework'!$M$182)*'Pay Framework'!$O$183+FP3671</f>
        <v>-882.64800000000002</v>
      </c>
      <c r="GC3671" s="34">
        <f>SUM(FU3671:FW3671)*IF($U3671="USS",$FV$4+$FV$5,IF($U3671="SAUL",$FV$3+$BD$5,0))+(SUM(FU3671:FW3671)*(1-$BD$5)+$BD$5+FY3671+FX3671-'Pay Framework'!$M$182)*'Pay Framework'!$O$183+SUM(FU3671:FW3671)*(1-$BD$5)+$BD$5+FY3671+FX3671+FZ3671</f>
        <v>-882.64800000000002</v>
      </c>
      <c r="GD3671" s="34">
        <f>SUM(FU3671:FW3671)*(IF($U3671="USS",$FV$4,IF($U3671="SAUL",$FV$3,0))+1)+SUM(FX3671:FY3671)+(SUM(FU3671:FY3671)-'Pay Framework'!$M$182)*'Pay Framework'!$O$183+FZ3671</f>
        <v>-882.64800000000002</v>
      </c>
    </row>
    <row r="3672" spans="165:186" x14ac:dyDescent="0.25">
      <c r="FI3672" s="34">
        <f>SUM(FA3672:FC3672)*IF($U3672="USS",$FB$4+$FB$5,IF($U3672="SAUL",$FB$3+$BD$5,0))+(SUM(FA3672:FC3672)*(1-$BD$5)+$BD$5+FE3672+FD3672-'Pay Framework'!$M$182)*'Pay Framework'!$O$183+SUM(FA3672:FC3672)*(1-$BD$5)+$BD$5+FE3672+FD3672+FF3672</f>
        <v>-882.64800000000002</v>
      </c>
      <c r="FJ3672" s="34">
        <f>SUM(FA3672:FC3672)*(IF($U3672="USS",$FB$4,IF($U3672="SAUL",$FB$3,0))+1)+SUM(FD3672:FE3672)+(SUM(FA3672:FE3672)-'Pay Framework'!$M$182)*'Pay Framework'!$O$183+FF3672</f>
        <v>-882.64800000000002</v>
      </c>
      <c r="FS3672" s="34">
        <f>SUM(FK3672:FM3672)*IF($U3672="USS",$FL$4+$FL$5,IF($U3672="SAUL",$FL$3+$BD$5,0))+(SUM(FK3672:FM3672)*(1-$BD$5)+$BD$5+FO3672+FN3672-'Pay Framework'!$M$182)*'Pay Framework'!$O$183+SUM(FK3672:FM3672)*(1-$BD$5)+$BD$5+FO3672+FN3672+FP3672</f>
        <v>-882.64800000000002</v>
      </c>
      <c r="FT3672" s="34">
        <f>SUM(FK3672:FM3672)*(IF($U3672="USS",$FL$4,IF($U3672="SAUL",$FL$3,0))+1)+SUM(FN3672:FO3672)+(SUM(FK3672:FO3672)-'Pay Framework'!$M$182)*'Pay Framework'!$O$183+FP3672</f>
        <v>-882.64800000000002</v>
      </c>
      <c r="GC3672" s="34">
        <f>SUM(FU3672:FW3672)*IF($U3672="USS",$FV$4+$FV$5,IF($U3672="SAUL",$FV$3+$BD$5,0))+(SUM(FU3672:FW3672)*(1-$BD$5)+$BD$5+FY3672+FX3672-'Pay Framework'!$M$182)*'Pay Framework'!$O$183+SUM(FU3672:FW3672)*(1-$BD$5)+$BD$5+FY3672+FX3672+FZ3672</f>
        <v>-882.64800000000002</v>
      </c>
      <c r="GD3672" s="34">
        <f>SUM(FU3672:FW3672)*(IF($U3672="USS",$FV$4,IF($U3672="SAUL",$FV$3,0))+1)+SUM(FX3672:FY3672)+(SUM(FU3672:FY3672)-'Pay Framework'!$M$182)*'Pay Framework'!$O$183+FZ3672</f>
        <v>-882.64800000000002</v>
      </c>
    </row>
    <row r="3673" spans="165:186" x14ac:dyDescent="0.25">
      <c r="FI3673" s="34">
        <f>SUM(FA3673:FC3673)*IF($U3673="USS",$FB$4+$FB$5,IF($U3673="SAUL",$FB$3+$BD$5,0))+(SUM(FA3673:FC3673)*(1-$BD$5)+$BD$5+FE3673+FD3673-'Pay Framework'!$M$182)*'Pay Framework'!$O$183+SUM(FA3673:FC3673)*(1-$BD$5)+$BD$5+FE3673+FD3673+FF3673</f>
        <v>-882.64800000000002</v>
      </c>
      <c r="FJ3673" s="34">
        <f>SUM(FA3673:FC3673)*(IF($U3673="USS",$FB$4,IF($U3673="SAUL",$FB$3,0))+1)+SUM(FD3673:FE3673)+(SUM(FA3673:FE3673)-'Pay Framework'!$M$182)*'Pay Framework'!$O$183+FF3673</f>
        <v>-882.64800000000002</v>
      </c>
      <c r="FS3673" s="34">
        <f>SUM(FK3673:FM3673)*IF($U3673="USS",$FL$4+$FL$5,IF($U3673="SAUL",$FL$3+$BD$5,0))+(SUM(FK3673:FM3673)*(1-$BD$5)+$BD$5+FO3673+FN3673-'Pay Framework'!$M$182)*'Pay Framework'!$O$183+SUM(FK3673:FM3673)*(1-$BD$5)+$BD$5+FO3673+FN3673+FP3673</f>
        <v>-882.64800000000002</v>
      </c>
      <c r="FT3673" s="34">
        <f>SUM(FK3673:FM3673)*(IF($U3673="USS",$FL$4,IF($U3673="SAUL",$FL$3,0))+1)+SUM(FN3673:FO3673)+(SUM(FK3673:FO3673)-'Pay Framework'!$M$182)*'Pay Framework'!$O$183+FP3673</f>
        <v>-882.64800000000002</v>
      </c>
      <c r="GC3673" s="34">
        <f>SUM(FU3673:FW3673)*IF($U3673="USS",$FV$4+$FV$5,IF($U3673="SAUL",$FV$3+$BD$5,0))+(SUM(FU3673:FW3673)*(1-$BD$5)+$BD$5+FY3673+FX3673-'Pay Framework'!$M$182)*'Pay Framework'!$O$183+SUM(FU3673:FW3673)*(1-$BD$5)+$BD$5+FY3673+FX3673+FZ3673</f>
        <v>-882.64800000000002</v>
      </c>
      <c r="GD3673" s="34">
        <f>SUM(FU3673:FW3673)*(IF($U3673="USS",$FV$4,IF($U3673="SAUL",$FV$3,0))+1)+SUM(FX3673:FY3673)+(SUM(FU3673:FY3673)-'Pay Framework'!$M$182)*'Pay Framework'!$O$183+FZ3673</f>
        <v>-882.64800000000002</v>
      </c>
    </row>
    <row r="3674" spans="165:186" x14ac:dyDescent="0.25">
      <c r="FI3674" s="34">
        <f>SUM(FA3674:FC3674)*IF($U3674="USS",$FB$4+$FB$5,IF($U3674="SAUL",$FB$3+$BD$5,0))+(SUM(FA3674:FC3674)*(1-$BD$5)+$BD$5+FE3674+FD3674-'Pay Framework'!$M$182)*'Pay Framework'!$O$183+SUM(FA3674:FC3674)*(1-$BD$5)+$BD$5+FE3674+FD3674+FF3674</f>
        <v>-882.64800000000002</v>
      </c>
      <c r="FJ3674" s="34">
        <f>SUM(FA3674:FC3674)*(IF($U3674="USS",$FB$4,IF($U3674="SAUL",$FB$3,0))+1)+SUM(FD3674:FE3674)+(SUM(FA3674:FE3674)-'Pay Framework'!$M$182)*'Pay Framework'!$O$183+FF3674</f>
        <v>-882.64800000000002</v>
      </c>
      <c r="FS3674" s="34">
        <f>SUM(FK3674:FM3674)*IF($U3674="USS",$FL$4+$FL$5,IF($U3674="SAUL",$FL$3+$BD$5,0))+(SUM(FK3674:FM3674)*(1-$BD$5)+$BD$5+FO3674+FN3674-'Pay Framework'!$M$182)*'Pay Framework'!$O$183+SUM(FK3674:FM3674)*(1-$BD$5)+$BD$5+FO3674+FN3674+FP3674</f>
        <v>-882.64800000000002</v>
      </c>
      <c r="FT3674" s="34">
        <f>SUM(FK3674:FM3674)*(IF($U3674="USS",$FL$4,IF($U3674="SAUL",$FL$3,0))+1)+SUM(FN3674:FO3674)+(SUM(FK3674:FO3674)-'Pay Framework'!$M$182)*'Pay Framework'!$O$183+FP3674</f>
        <v>-882.64800000000002</v>
      </c>
      <c r="GC3674" s="34">
        <f>SUM(FU3674:FW3674)*IF($U3674="USS",$FV$4+$FV$5,IF($U3674="SAUL",$FV$3+$BD$5,0))+(SUM(FU3674:FW3674)*(1-$BD$5)+$BD$5+FY3674+FX3674-'Pay Framework'!$M$182)*'Pay Framework'!$O$183+SUM(FU3674:FW3674)*(1-$BD$5)+$BD$5+FY3674+FX3674+FZ3674</f>
        <v>-882.64800000000002</v>
      </c>
      <c r="GD3674" s="34">
        <f>SUM(FU3674:FW3674)*(IF($U3674="USS",$FV$4,IF($U3674="SAUL",$FV$3,0))+1)+SUM(FX3674:FY3674)+(SUM(FU3674:FY3674)-'Pay Framework'!$M$182)*'Pay Framework'!$O$183+FZ3674</f>
        <v>-882.64800000000002</v>
      </c>
    </row>
    <row r="3675" spans="165:186" x14ac:dyDescent="0.25">
      <c r="FI3675" s="34">
        <f>SUM(FA3675:FC3675)*IF($U3675="USS",$FB$4+$FB$5,IF($U3675="SAUL",$FB$3+$BD$5,0))+(SUM(FA3675:FC3675)*(1-$BD$5)+$BD$5+FE3675+FD3675-'Pay Framework'!$M$182)*'Pay Framework'!$O$183+SUM(FA3675:FC3675)*(1-$BD$5)+$BD$5+FE3675+FD3675+FF3675</f>
        <v>-882.64800000000002</v>
      </c>
      <c r="FJ3675" s="34">
        <f>SUM(FA3675:FC3675)*(IF($U3675="USS",$FB$4,IF($U3675="SAUL",$FB$3,0))+1)+SUM(FD3675:FE3675)+(SUM(FA3675:FE3675)-'Pay Framework'!$M$182)*'Pay Framework'!$O$183+FF3675</f>
        <v>-882.64800000000002</v>
      </c>
      <c r="FS3675" s="34">
        <f>SUM(FK3675:FM3675)*IF($U3675="USS",$FL$4+$FL$5,IF($U3675="SAUL",$FL$3+$BD$5,0))+(SUM(FK3675:FM3675)*(1-$BD$5)+$BD$5+FO3675+FN3675-'Pay Framework'!$M$182)*'Pay Framework'!$O$183+SUM(FK3675:FM3675)*(1-$BD$5)+$BD$5+FO3675+FN3675+FP3675</f>
        <v>-882.64800000000002</v>
      </c>
      <c r="FT3675" s="34">
        <f>SUM(FK3675:FM3675)*(IF($U3675="USS",$FL$4,IF($U3675="SAUL",$FL$3,0))+1)+SUM(FN3675:FO3675)+(SUM(FK3675:FO3675)-'Pay Framework'!$M$182)*'Pay Framework'!$O$183+FP3675</f>
        <v>-882.64800000000002</v>
      </c>
      <c r="GC3675" s="34">
        <f>SUM(FU3675:FW3675)*IF($U3675="USS",$FV$4+$FV$5,IF($U3675="SAUL",$FV$3+$BD$5,0))+(SUM(FU3675:FW3675)*(1-$BD$5)+$BD$5+FY3675+FX3675-'Pay Framework'!$M$182)*'Pay Framework'!$O$183+SUM(FU3675:FW3675)*(1-$BD$5)+$BD$5+FY3675+FX3675+FZ3675</f>
        <v>-882.64800000000002</v>
      </c>
      <c r="GD3675" s="34">
        <f>SUM(FU3675:FW3675)*(IF($U3675="USS",$FV$4,IF($U3675="SAUL",$FV$3,0))+1)+SUM(FX3675:FY3675)+(SUM(FU3675:FY3675)-'Pay Framework'!$M$182)*'Pay Framework'!$O$183+FZ3675</f>
        <v>-882.64800000000002</v>
      </c>
    </row>
    <row r="3676" spans="165:186" x14ac:dyDescent="0.25">
      <c r="FI3676" s="34">
        <f>SUM(FA3676:FC3676)*IF($U3676="USS",$FB$4+$FB$5,IF($U3676="SAUL",$FB$3+$BD$5,0))+(SUM(FA3676:FC3676)*(1-$BD$5)+$BD$5+FE3676+FD3676-'Pay Framework'!$M$182)*'Pay Framework'!$O$183+SUM(FA3676:FC3676)*(1-$BD$5)+$BD$5+FE3676+FD3676+FF3676</f>
        <v>-882.64800000000002</v>
      </c>
      <c r="FJ3676" s="34">
        <f>SUM(FA3676:FC3676)*(IF($U3676="USS",$FB$4,IF($U3676="SAUL",$FB$3,0))+1)+SUM(FD3676:FE3676)+(SUM(FA3676:FE3676)-'Pay Framework'!$M$182)*'Pay Framework'!$O$183+FF3676</f>
        <v>-882.64800000000002</v>
      </c>
      <c r="FS3676" s="34">
        <f>SUM(FK3676:FM3676)*IF($U3676="USS",$FL$4+$FL$5,IF($U3676="SAUL",$FL$3+$BD$5,0))+(SUM(FK3676:FM3676)*(1-$BD$5)+$BD$5+FO3676+FN3676-'Pay Framework'!$M$182)*'Pay Framework'!$O$183+SUM(FK3676:FM3676)*(1-$BD$5)+$BD$5+FO3676+FN3676+FP3676</f>
        <v>-882.64800000000002</v>
      </c>
      <c r="FT3676" s="34">
        <f>SUM(FK3676:FM3676)*(IF($U3676="USS",$FL$4,IF($U3676="SAUL",$FL$3,0))+1)+SUM(FN3676:FO3676)+(SUM(FK3676:FO3676)-'Pay Framework'!$M$182)*'Pay Framework'!$O$183+FP3676</f>
        <v>-882.64800000000002</v>
      </c>
      <c r="GC3676" s="34">
        <f>SUM(FU3676:FW3676)*IF($U3676="USS",$FV$4+$FV$5,IF($U3676="SAUL",$FV$3+$BD$5,0))+(SUM(FU3676:FW3676)*(1-$BD$5)+$BD$5+FY3676+FX3676-'Pay Framework'!$M$182)*'Pay Framework'!$O$183+SUM(FU3676:FW3676)*(1-$BD$5)+$BD$5+FY3676+FX3676+FZ3676</f>
        <v>-882.64800000000002</v>
      </c>
      <c r="GD3676" s="34">
        <f>SUM(FU3676:FW3676)*(IF($U3676="USS",$FV$4,IF($U3676="SAUL",$FV$3,0))+1)+SUM(FX3676:FY3676)+(SUM(FU3676:FY3676)-'Pay Framework'!$M$182)*'Pay Framework'!$O$183+FZ3676</f>
        <v>-882.64800000000002</v>
      </c>
    </row>
    <row r="3677" spans="165:186" x14ac:dyDescent="0.25">
      <c r="FI3677" s="34">
        <f>SUM(FA3677:FC3677)*IF($U3677="USS",$FB$4+$FB$5,IF($U3677="SAUL",$FB$3+$BD$5,0))+(SUM(FA3677:FC3677)*(1-$BD$5)+$BD$5+FE3677+FD3677-'Pay Framework'!$M$182)*'Pay Framework'!$O$183+SUM(FA3677:FC3677)*(1-$BD$5)+$BD$5+FE3677+FD3677+FF3677</f>
        <v>-882.64800000000002</v>
      </c>
      <c r="FJ3677" s="34">
        <f>SUM(FA3677:FC3677)*(IF($U3677="USS",$FB$4,IF($U3677="SAUL",$FB$3,0))+1)+SUM(FD3677:FE3677)+(SUM(FA3677:FE3677)-'Pay Framework'!$M$182)*'Pay Framework'!$O$183+FF3677</f>
        <v>-882.64800000000002</v>
      </c>
      <c r="FS3677" s="34">
        <f>SUM(FK3677:FM3677)*IF($U3677="USS",$FL$4+$FL$5,IF($U3677="SAUL",$FL$3+$BD$5,0))+(SUM(FK3677:FM3677)*(1-$BD$5)+$BD$5+FO3677+FN3677-'Pay Framework'!$M$182)*'Pay Framework'!$O$183+SUM(FK3677:FM3677)*(1-$BD$5)+$BD$5+FO3677+FN3677+FP3677</f>
        <v>-882.64800000000002</v>
      </c>
      <c r="FT3677" s="34">
        <f>SUM(FK3677:FM3677)*(IF($U3677="USS",$FL$4,IF($U3677="SAUL",$FL$3,0))+1)+SUM(FN3677:FO3677)+(SUM(FK3677:FO3677)-'Pay Framework'!$M$182)*'Pay Framework'!$O$183+FP3677</f>
        <v>-882.64800000000002</v>
      </c>
      <c r="GC3677" s="34">
        <f>SUM(FU3677:FW3677)*IF($U3677="USS",$FV$4+$FV$5,IF($U3677="SAUL",$FV$3+$BD$5,0))+(SUM(FU3677:FW3677)*(1-$BD$5)+$BD$5+FY3677+FX3677-'Pay Framework'!$M$182)*'Pay Framework'!$O$183+SUM(FU3677:FW3677)*(1-$BD$5)+$BD$5+FY3677+FX3677+FZ3677</f>
        <v>-882.64800000000002</v>
      </c>
      <c r="GD3677" s="34">
        <f>SUM(FU3677:FW3677)*(IF($U3677="USS",$FV$4,IF($U3677="SAUL",$FV$3,0))+1)+SUM(FX3677:FY3677)+(SUM(FU3677:FY3677)-'Pay Framework'!$M$182)*'Pay Framework'!$O$183+FZ3677</f>
        <v>-882.64800000000002</v>
      </c>
    </row>
    <row r="3678" spans="165:186" x14ac:dyDescent="0.25">
      <c r="FI3678" s="34">
        <f>SUM(FA3678:FC3678)*IF($U3678="USS",$FB$4+$FB$5,IF($U3678="SAUL",$FB$3+$BD$5,0))+(SUM(FA3678:FC3678)*(1-$BD$5)+$BD$5+FE3678+FD3678-'Pay Framework'!$M$182)*'Pay Framework'!$O$183+SUM(FA3678:FC3678)*(1-$BD$5)+$BD$5+FE3678+FD3678+FF3678</f>
        <v>-882.64800000000002</v>
      </c>
      <c r="FJ3678" s="34">
        <f>SUM(FA3678:FC3678)*(IF($U3678="USS",$FB$4,IF($U3678="SAUL",$FB$3,0))+1)+SUM(FD3678:FE3678)+(SUM(FA3678:FE3678)-'Pay Framework'!$M$182)*'Pay Framework'!$O$183+FF3678</f>
        <v>-882.64800000000002</v>
      </c>
      <c r="FS3678" s="34">
        <f>SUM(FK3678:FM3678)*IF($U3678="USS",$FL$4+$FL$5,IF($U3678="SAUL",$FL$3+$BD$5,0))+(SUM(FK3678:FM3678)*(1-$BD$5)+$BD$5+FO3678+FN3678-'Pay Framework'!$M$182)*'Pay Framework'!$O$183+SUM(FK3678:FM3678)*(1-$BD$5)+$BD$5+FO3678+FN3678+FP3678</f>
        <v>-882.64800000000002</v>
      </c>
      <c r="FT3678" s="34">
        <f>SUM(FK3678:FM3678)*(IF($U3678="USS",$FL$4,IF($U3678="SAUL",$FL$3,0))+1)+SUM(FN3678:FO3678)+(SUM(FK3678:FO3678)-'Pay Framework'!$M$182)*'Pay Framework'!$O$183+FP3678</f>
        <v>-882.64800000000002</v>
      </c>
      <c r="GC3678" s="34">
        <f>SUM(FU3678:FW3678)*IF($U3678="USS",$FV$4+$FV$5,IF($U3678="SAUL",$FV$3+$BD$5,0))+(SUM(FU3678:FW3678)*(1-$BD$5)+$BD$5+FY3678+FX3678-'Pay Framework'!$M$182)*'Pay Framework'!$O$183+SUM(FU3678:FW3678)*(1-$BD$5)+$BD$5+FY3678+FX3678+FZ3678</f>
        <v>-882.64800000000002</v>
      </c>
      <c r="GD3678" s="34">
        <f>SUM(FU3678:FW3678)*(IF($U3678="USS",$FV$4,IF($U3678="SAUL",$FV$3,0))+1)+SUM(FX3678:FY3678)+(SUM(FU3678:FY3678)-'Pay Framework'!$M$182)*'Pay Framework'!$O$183+FZ3678</f>
        <v>-882.64800000000002</v>
      </c>
    </row>
    <row r="3679" spans="165:186" x14ac:dyDescent="0.25">
      <c r="FI3679" s="34">
        <f>SUM(FA3679:FC3679)*IF($U3679="USS",$FB$4+$FB$5,IF($U3679="SAUL",$FB$3+$BD$5,0))+(SUM(FA3679:FC3679)*(1-$BD$5)+$BD$5+FE3679+FD3679-'Pay Framework'!$M$182)*'Pay Framework'!$O$183+SUM(FA3679:FC3679)*(1-$BD$5)+$BD$5+FE3679+FD3679+FF3679</f>
        <v>-882.64800000000002</v>
      </c>
      <c r="FJ3679" s="34">
        <f>SUM(FA3679:FC3679)*(IF($U3679="USS",$FB$4,IF($U3679="SAUL",$FB$3,0))+1)+SUM(FD3679:FE3679)+(SUM(FA3679:FE3679)-'Pay Framework'!$M$182)*'Pay Framework'!$O$183+FF3679</f>
        <v>-882.64800000000002</v>
      </c>
      <c r="FS3679" s="34">
        <f>SUM(FK3679:FM3679)*IF($U3679="USS",$FL$4+$FL$5,IF($U3679="SAUL",$FL$3+$BD$5,0))+(SUM(FK3679:FM3679)*(1-$BD$5)+$BD$5+FO3679+FN3679-'Pay Framework'!$M$182)*'Pay Framework'!$O$183+SUM(FK3679:FM3679)*(1-$BD$5)+$BD$5+FO3679+FN3679+FP3679</f>
        <v>-882.64800000000002</v>
      </c>
      <c r="FT3679" s="34">
        <f>SUM(FK3679:FM3679)*(IF($U3679="USS",$FL$4,IF($U3679="SAUL",$FL$3,0))+1)+SUM(FN3679:FO3679)+(SUM(FK3679:FO3679)-'Pay Framework'!$M$182)*'Pay Framework'!$O$183+FP3679</f>
        <v>-882.64800000000002</v>
      </c>
      <c r="GC3679" s="34">
        <f>SUM(FU3679:FW3679)*IF($U3679="USS",$FV$4+$FV$5,IF($U3679="SAUL",$FV$3+$BD$5,0))+(SUM(FU3679:FW3679)*(1-$BD$5)+$BD$5+FY3679+FX3679-'Pay Framework'!$M$182)*'Pay Framework'!$O$183+SUM(FU3679:FW3679)*(1-$BD$5)+$BD$5+FY3679+FX3679+FZ3679</f>
        <v>-882.64800000000002</v>
      </c>
      <c r="GD3679" s="34">
        <f>SUM(FU3679:FW3679)*(IF($U3679="USS",$FV$4,IF($U3679="SAUL",$FV$3,0))+1)+SUM(FX3679:FY3679)+(SUM(FU3679:FY3679)-'Pay Framework'!$M$182)*'Pay Framework'!$O$183+FZ3679</f>
        <v>-882.64800000000002</v>
      </c>
    </row>
    <row r="3680" spans="165:186" x14ac:dyDescent="0.25">
      <c r="FI3680" s="34">
        <f>SUM(FA3680:FC3680)*IF($U3680="USS",$FB$4+$FB$5,IF($U3680="SAUL",$FB$3+$BD$5,0))+(SUM(FA3680:FC3680)*(1-$BD$5)+$BD$5+FE3680+FD3680-'Pay Framework'!$M$182)*'Pay Framework'!$O$183+SUM(FA3680:FC3680)*(1-$BD$5)+$BD$5+FE3680+FD3680+FF3680</f>
        <v>-882.64800000000002</v>
      </c>
      <c r="FJ3680" s="34">
        <f>SUM(FA3680:FC3680)*(IF($U3680="USS",$FB$4,IF($U3680="SAUL",$FB$3,0))+1)+SUM(FD3680:FE3680)+(SUM(FA3680:FE3680)-'Pay Framework'!$M$182)*'Pay Framework'!$O$183+FF3680</f>
        <v>-882.64800000000002</v>
      </c>
      <c r="FS3680" s="34">
        <f>SUM(FK3680:FM3680)*IF($U3680="USS",$FL$4+$FL$5,IF($U3680="SAUL",$FL$3+$BD$5,0))+(SUM(FK3680:FM3680)*(1-$BD$5)+$BD$5+FO3680+FN3680-'Pay Framework'!$M$182)*'Pay Framework'!$O$183+SUM(FK3680:FM3680)*(1-$BD$5)+$BD$5+FO3680+FN3680+FP3680</f>
        <v>-882.64800000000002</v>
      </c>
      <c r="FT3680" s="34">
        <f>SUM(FK3680:FM3680)*(IF($U3680="USS",$FL$4,IF($U3680="SAUL",$FL$3,0))+1)+SUM(FN3680:FO3680)+(SUM(FK3680:FO3680)-'Pay Framework'!$M$182)*'Pay Framework'!$O$183+FP3680</f>
        <v>-882.64800000000002</v>
      </c>
      <c r="GC3680" s="34">
        <f>SUM(FU3680:FW3680)*IF($U3680="USS",$FV$4+$FV$5,IF($U3680="SAUL",$FV$3+$BD$5,0))+(SUM(FU3680:FW3680)*(1-$BD$5)+$BD$5+FY3680+FX3680-'Pay Framework'!$M$182)*'Pay Framework'!$O$183+SUM(FU3680:FW3680)*(1-$BD$5)+$BD$5+FY3680+FX3680+FZ3680</f>
        <v>-882.64800000000002</v>
      </c>
      <c r="GD3680" s="34">
        <f>SUM(FU3680:FW3680)*(IF($U3680="USS",$FV$4,IF($U3680="SAUL",$FV$3,0))+1)+SUM(FX3680:FY3680)+(SUM(FU3680:FY3680)-'Pay Framework'!$M$182)*'Pay Framework'!$O$183+FZ3680</f>
        <v>-882.64800000000002</v>
      </c>
    </row>
    <row r="3681" spans="165:186" x14ac:dyDescent="0.25">
      <c r="FI3681" s="34">
        <f>SUM(FA3681:FC3681)*IF($U3681="USS",$FB$4+$FB$5,IF($U3681="SAUL",$FB$3+$BD$5,0))+(SUM(FA3681:FC3681)*(1-$BD$5)+$BD$5+FE3681+FD3681-'Pay Framework'!$M$182)*'Pay Framework'!$O$183+SUM(FA3681:FC3681)*(1-$BD$5)+$BD$5+FE3681+FD3681+FF3681</f>
        <v>-882.64800000000002</v>
      </c>
      <c r="FJ3681" s="34">
        <f>SUM(FA3681:FC3681)*(IF($U3681="USS",$FB$4,IF($U3681="SAUL",$FB$3,0))+1)+SUM(FD3681:FE3681)+(SUM(FA3681:FE3681)-'Pay Framework'!$M$182)*'Pay Framework'!$O$183+FF3681</f>
        <v>-882.64800000000002</v>
      </c>
      <c r="FS3681" s="34">
        <f>SUM(FK3681:FM3681)*IF($U3681="USS",$FL$4+$FL$5,IF($U3681="SAUL",$FL$3+$BD$5,0))+(SUM(FK3681:FM3681)*(1-$BD$5)+$BD$5+FO3681+FN3681-'Pay Framework'!$M$182)*'Pay Framework'!$O$183+SUM(FK3681:FM3681)*(1-$BD$5)+$BD$5+FO3681+FN3681+FP3681</f>
        <v>-882.64800000000002</v>
      </c>
      <c r="FT3681" s="34">
        <f>SUM(FK3681:FM3681)*(IF($U3681="USS",$FL$4,IF($U3681="SAUL",$FL$3,0))+1)+SUM(FN3681:FO3681)+(SUM(FK3681:FO3681)-'Pay Framework'!$M$182)*'Pay Framework'!$O$183+FP3681</f>
        <v>-882.64800000000002</v>
      </c>
      <c r="GC3681" s="34">
        <f>SUM(FU3681:FW3681)*IF($U3681="USS",$FV$4+$FV$5,IF($U3681="SAUL",$FV$3+$BD$5,0))+(SUM(FU3681:FW3681)*(1-$BD$5)+$BD$5+FY3681+FX3681-'Pay Framework'!$M$182)*'Pay Framework'!$O$183+SUM(FU3681:FW3681)*(1-$BD$5)+$BD$5+FY3681+FX3681+FZ3681</f>
        <v>-882.64800000000002</v>
      </c>
      <c r="GD3681" s="34">
        <f>SUM(FU3681:FW3681)*(IF($U3681="USS",$FV$4,IF($U3681="SAUL",$FV$3,0))+1)+SUM(FX3681:FY3681)+(SUM(FU3681:FY3681)-'Pay Framework'!$M$182)*'Pay Framework'!$O$183+FZ3681</f>
        <v>-882.64800000000002</v>
      </c>
    </row>
    <row r="3682" spans="165:186" x14ac:dyDescent="0.25">
      <c r="FI3682" s="34">
        <f>SUM(FA3682:FC3682)*IF($U3682="USS",$FB$4+$FB$5,IF($U3682="SAUL",$FB$3+$BD$5,0))+(SUM(FA3682:FC3682)*(1-$BD$5)+$BD$5+FE3682+FD3682-'Pay Framework'!$M$182)*'Pay Framework'!$O$183+SUM(FA3682:FC3682)*(1-$BD$5)+$BD$5+FE3682+FD3682+FF3682</f>
        <v>-882.64800000000002</v>
      </c>
      <c r="FJ3682" s="34">
        <f>SUM(FA3682:FC3682)*(IF($U3682="USS",$FB$4,IF($U3682="SAUL",$FB$3,0))+1)+SUM(FD3682:FE3682)+(SUM(FA3682:FE3682)-'Pay Framework'!$M$182)*'Pay Framework'!$O$183+FF3682</f>
        <v>-882.64800000000002</v>
      </c>
      <c r="FS3682" s="34">
        <f>SUM(FK3682:FM3682)*IF($U3682="USS",$FL$4+$FL$5,IF($U3682="SAUL",$FL$3+$BD$5,0))+(SUM(FK3682:FM3682)*(1-$BD$5)+$BD$5+FO3682+FN3682-'Pay Framework'!$M$182)*'Pay Framework'!$O$183+SUM(FK3682:FM3682)*(1-$BD$5)+$BD$5+FO3682+FN3682+FP3682</f>
        <v>-882.64800000000002</v>
      </c>
      <c r="FT3682" s="34">
        <f>SUM(FK3682:FM3682)*(IF($U3682="USS",$FL$4,IF($U3682="SAUL",$FL$3,0))+1)+SUM(FN3682:FO3682)+(SUM(FK3682:FO3682)-'Pay Framework'!$M$182)*'Pay Framework'!$O$183+FP3682</f>
        <v>-882.64800000000002</v>
      </c>
      <c r="GC3682" s="34">
        <f>SUM(FU3682:FW3682)*IF($U3682="USS",$FV$4+$FV$5,IF($U3682="SAUL",$FV$3+$BD$5,0))+(SUM(FU3682:FW3682)*(1-$BD$5)+$BD$5+FY3682+FX3682-'Pay Framework'!$M$182)*'Pay Framework'!$O$183+SUM(FU3682:FW3682)*(1-$BD$5)+$BD$5+FY3682+FX3682+FZ3682</f>
        <v>-882.64800000000002</v>
      </c>
      <c r="GD3682" s="34">
        <f>SUM(FU3682:FW3682)*(IF($U3682="USS",$FV$4,IF($U3682="SAUL",$FV$3,0))+1)+SUM(FX3682:FY3682)+(SUM(FU3682:FY3682)-'Pay Framework'!$M$182)*'Pay Framework'!$O$183+FZ3682</f>
        <v>-882.64800000000002</v>
      </c>
    </row>
    <row r="3683" spans="165:186" x14ac:dyDescent="0.25">
      <c r="FI3683" s="34">
        <f>SUM(FA3683:FC3683)*IF($U3683="USS",$FB$4+$FB$5,IF($U3683="SAUL",$FB$3+$BD$5,0))+(SUM(FA3683:FC3683)*(1-$BD$5)+$BD$5+FE3683+FD3683-'Pay Framework'!$M$182)*'Pay Framework'!$O$183+SUM(FA3683:FC3683)*(1-$BD$5)+$BD$5+FE3683+FD3683+FF3683</f>
        <v>-882.64800000000002</v>
      </c>
      <c r="FJ3683" s="34">
        <f>SUM(FA3683:FC3683)*(IF($U3683="USS",$FB$4,IF($U3683="SAUL",$FB$3,0))+1)+SUM(FD3683:FE3683)+(SUM(FA3683:FE3683)-'Pay Framework'!$M$182)*'Pay Framework'!$O$183+FF3683</f>
        <v>-882.64800000000002</v>
      </c>
      <c r="FS3683" s="34">
        <f>SUM(FK3683:FM3683)*IF($U3683="USS",$FL$4+$FL$5,IF($U3683="SAUL",$FL$3+$BD$5,0))+(SUM(FK3683:FM3683)*(1-$BD$5)+$BD$5+FO3683+FN3683-'Pay Framework'!$M$182)*'Pay Framework'!$O$183+SUM(FK3683:FM3683)*(1-$BD$5)+$BD$5+FO3683+FN3683+FP3683</f>
        <v>-882.64800000000002</v>
      </c>
      <c r="FT3683" s="34">
        <f>SUM(FK3683:FM3683)*(IF($U3683="USS",$FL$4,IF($U3683="SAUL",$FL$3,0))+1)+SUM(FN3683:FO3683)+(SUM(FK3683:FO3683)-'Pay Framework'!$M$182)*'Pay Framework'!$O$183+FP3683</f>
        <v>-882.64800000000002</v>
      </c>
      <c r="GC3683" s="34">
        <f>SUM(FU3683:FW3683)*IF($U3683="USS",$FV$4+$FV$5,IF($U3683="SAUL",$FV$3+$BD$5,0))+(SUM(FU3683:FW3683)*(1-$BD$5)+$BD$5+FY3683+FX3683-'Pay Framework'!$M$182)*'Pay Framework'!$O$183+SUM(FU3683:FW3683)*(1-$BD$5)+$BD$5+FY3683+FX3683+FZ3683</f>
        <v>-882.64800000000002</v>
      </c>
      <c r="GD3683" s="34">
        <f>SUM(FU3683:FW3683)*(IF($U3683="USS",$FV$4,IF($U3683="SAUL",$FV$3,0))+1)+SUM(FX3683:FY3683)+(SUM(FU3683:FY3683)-'Pay Framework'!$M$182)*'Pay Framework'!$O$183+FZ3683</f>
        <v>-882.64800000000002</v>
      </c>
    </row>
    <row r="3684" spans="165:186" x14ac:dyDescent="0.25">
      <c r="FI3684" s="34">
        <f>SUM(FA3684:FC3684)*IF($U3684="USS",$FB$4+$FB$5,IF($U3684="SAUL",$FB$3+$BD$5,0))+(SUM(FA3684:FC3684)*(1-$BD$5)+$BD$5+FE3684+FD3684-'Pay Framework'!$M$182)*'Pay Framework'!$O$183+SUM(FA3684:FC3684)*(1-$BD$5)+$BD$5+FE3684+FD3684+FF3684</f>
        <v>-882.64800000000002</v>
      </c>
      <c r="FJ3684" s="34">
        <f>SUM(FA3684:FC3684)*(IF($U3684="USS",$FB$4,IF($U3684="SAUL",$FB$3,0))+1)+SUM(FD3684:FE3684)+(SUM(FA3684:FE3684)-'Pay Framework'!$M$182)*'Pay Framework'!$O$183+FF3684</f>
        <v>-882.64800000000002</v>
      </c>
      <c r="FS3684" s="34">
        <f>SUM(FK3684:FM3684)*IF($U3684="USS",$FL$4+$FL$5,IF($U3684="SAUL",$FL$3+$BD$5,0))+(SUM(FK3684:FM3684)*(1-$BD$5)+$BD$5+FO3684+FN3684-'Pay Framework'!$M$182)*'Pay Framework'!$O$183+SUM(FK3684:FM3684)*(1-$BD$5)+$BD$5+FO3684+FN3684+FP3684</f>
        <v>-882.64800000000002</v>
      </c>
      <c r="FT3684" s="34">
        <f>SUM(FK3684:FM3684)*(IF($U3684="USS",$FL$4,IF($U3684="SAUL",$FL$3,0))+1)+SUM(FN3684:FO3684)+(SUM(FK3684:FO3684)-'Pay Framework'!$M$182)*'Pay Framework'!$O$183+FP3684</f>
        <v>-882.64800000000002</v>
      </c>
      <c r="GC3684" s="34">
        <f>SUM(FU3684:FW3684)*IF($U3684="USS",$FV$4+$FV$5,IF($U3684="SAUL",$FV$3+$BD$5,0))+(SUM(FU3684:FW3684)*(1-$BD$5)+$BD$5+FY3684+FX3684-'Pay Framework'!$M$182)*'Pay Framework'!$O$183+SUM(FU3684:FW3684)*(1-$BD$5)+$BD$5+FY3684+FX3684+FZ3684</f>
        <v>-882.64800000000002</v>
      </c>
      <c r="GD3684" s="34">
        <f>SUM(FU3684:FW3684)*(IF($U3684="USS",$FV$4,IF($U3684="SAUL",$FV$3,0))+1)+SUM(FX3684:FY3684)+(SUM(FU3684:FY3684)-'Pay Framework'!$M$182)*'Pay Framework'!$O$183+FZ3684</f>
        <v>-882.64800000000002</v>
      </c>
    </row>
    <row r="3685" spans="165:186" x14ac:dyDescent="0.25">
      <c r="FI3685" s="34">
        <f>SUM(FA3685:FC3685)*IF($U3685="USS",$FB$4+$FB$5,IF($U3685="SAUL",$FB$3+$BD$5,0))+(SUM(FA3685:FC3685)*(1-$BD$5)+$BD$5+FE3685+FD3685-'Pay Framework'!$M$182)*'Pay Framework'!$O$183+SUM(FA3685:FC3685)*(1-$BD$5)+$BD$5+FE3685+FD3685+FF3685</f>
        <v>-882.64800000000002</v>
      </c>
      <c r="FJ3685" s="34">
        <f>SUM(FA3685:FC3685)*(IF($U3685="USS",$FB$4,IF($U3685="SAUL",$FB$3,0))+1)+SUM(FD3685:FE3685)+(SUM(FA3685:FE3685)-'Pay Framework'!$M$182)*'Pay Framework'!$O$183+FF3685</f>
        <v>-882.64800000000002</v>
      </c>
      <c r="FS3685" s="34">
        <f>SUM(FK3685:FM3685)*IF($U3685="USS",$FL$4+$FL$5,IF($U3685="SAUL",$FL$3+$BD$5,0))+(SUM(FK3685:FM3685)*(1-$BD$5)+$BD$5+FO3685+FN3685-'Pay Framework'!$M$182)*'Pay Framework'!$O$183+SUM(FK3685:FM3685)*(1-$BD$5)+$BD$5+FO3685+FN3685+FP3685</f>
        <v>-882.64800000000002</v>
      </c>
      <c r="FT3685" s="34">
        <f>SUM(FK3685:FM3685)*(IF($U3685="USS",$FL$4,IF($U3685="SAUL",$FL$3,0))+1)+SUM(FN3685:FO3685)+(SUM(FK3685:FO3685)-'Pay Framework'!$M$182)*'Pay Framework'!$O$183+FP3685</f>
        <v>-882.64800000000002</v>
      </c>
      <c r="GC3685" s="34">
        <f>SUM(FU3685:FW3685)*IF($U3685="USS",$FV$4+$FV$5,IF($U3685="SAUL",$FV$3+$BD$5,0))+(SUM(FU3685:FW3685)*(1-$BD$5)+$BD$5+FY3685+FX3685-'Pay Framework'!$M$182)*'Pay Framework'!$O$183+SUM(FU3685:FW3685)*(1-$BD$5)+$BD$5+FY3685+FX3685+FZ3685</f>
        <v>-882.64800000000002</v>
      </c>
      <c r="GD3685" s="34">
        <f>SUM(FU3685:FW3685)*(IF($U3685="USS",$FV$4,IF($U3685="SAUL",$FV$3,0))+1)+SUM(FX3685:FY3685)+(SUM(FU3685:FY3685)-'Pay Framework'!$M$182)*'Pay Framework'!$O$183+FZ3685</f>
        <v>-882.64800000000002</v>
      </c>
    </row>
    <row r="3686" spans="165:186" x14ac:dyDescent="0.25">
      <c r="FI3686" s="34">
        <f>SUM(FA3686:FC3686)*IF($U3686="USS",$FB$4+$FB$5,IF($U3686="SAUL",$FB$3+$BD$5,0))+(SUM(FA3686:FC3686)*(1-$BD$5)+$BD$5+FE3686+FD3686-'Pay Framework'!$M$182)*'Pay Framework'!$O$183+SUM(FA3686:FC3686)*(1-$BD$5)+$BD$5+FE3686+FD3686+FF3686</f>
        <v>-882.64800000000002</v>
      </c>
      <c r="FJ3686" s="34">
        <f>SUM(FA3686:FC3686)*(IF($U3686="USS",$FB$4,IF($U3686="SAUL",$FB$3,0))+1)+SUM(FD3686:FE3686)+(SUM(FA3686:FE3686)-'Pay Framework'!$M$182)*'Pay Framework'!$O$183+FF3686</f>
        <v>-882.64800000000002</v>
      </c>
      <c r="FS3686" s="34">
        <f>SUM(FK3686:FM3686)*IF($U3686="USS",$FL$4+$FL$5,IF($U3686="SAUL",$FL$3+$BD$5,0))+(SUM(FK3686:FM3686)*(1-$BD$5)+$BD$5+FO3686+FN3686-'Pay Framework'!$M$182)*'Pay Framework'!$O$183+SUM(FK3686:FM3686)*(1-$BD$5)+$BD$5+FO3686+FN3686+FP3686</f>
        <v>-882.64800000000002</v>
      </c>
      <c r="FT3686" s="34">
        <f>SUM(FK3686:FM3686)*(IF($U3686="USS",$FL$4,IF($U3686="SAUL",$FL$3,0))+1)+SUM(FN3686:FO3686)+(SUM(FK3686:FO3686)-'Pay Framework'!$M$182)*'Pay Framework'!$O$183+FP3686</f>
        <v>-882.64800000000002</v>
      </c>
      <c r="GC3686" s="34">
        <f>SUM(FU3686:FW3686)*IF($U3686="USS",$FV$4+$FV$5,IF($U3686="SAUL",$FV$3+$BD$5,0))+(SUM(FU3686:FW3686)*(1-$BD$5)+$BD$5+FY3686+FX3686-'Pay Framework'!$M$182)*'Pay Framework'!$O$183+SUM(FU3686:FW3686)*(1-$BD$5)+$BD$5+FY3686+FX3686+FZ3686</f>
        <v>-882.64800000000002</v>
      </c>
      <c r="GD3686" s="34">
        <f>SUM(FU3686:FW3686)*(IF($U3686="USS",$FV$4,IF($U3686="SAUL",$FV$3,0))+1)+SUM(FX3686:FY3686)+(SUM(FU3686:FY3686)-'Pay Framework'!$M$182)*'Pay Framework'!$O$183+FZ3686</f>
        <v>-882.64800000000002</v>
      </c>
    </row>
    <row r="3687" spans="165:186" x14ac:dyDescent="0.25">
      <c r="FI3687" s="34">
        <f>SUM(FA3687:FC3687)*IF($U3687="USS",$FB$4+$FB$5,IF($U3687="SAUL",$FB$3+$BD$5,0))+(SUM(FA3687:FC3687)*(1-$BD$5)+$BD$5+FE3687+FD3687-'Pay Framework'!$M$182)*'Pay Framework'!$O$183+SUM(FA3687:FC3687)*(1-$BD$5)+$BD$5+FE3687+FD3687+FF3687</f>
        <v>-882.64800000000002</v>
      </c>
      <c r="FJ3687" s="34">
        <f>SUM(FA3687:FC3687)*(IF($U3687="USS",$FB$4,IF($U3687="SAUL",$FB$3,0))+1)+SUM(FD3687:FE3687)+(SUM(FA3687:FE3687)-'Pay Framework'!$M$182)*'Pay Framework'!$O$183+FF3687</f>
        <v>-882.64800000000002</v>
      </c>
      <c r="FS3687" s="34">
        <f>SUM(FK3687:FM3687)*IF($U3687="USS",$FL$4+$FL$5,IF($U3687="SAUL",$FL$3+$BD$5,0))+(SUM(FK3687:FM3687)*(1-$BD$5)+$BD$5+FO3687+FN3687-'Pay Framework'!$M$182)*'Pay Framework'!$O$183+SUM(FK3687:FM3687)*(1-$BD$5)+$BD$5+FO3687+FN3687+FP3687</f>
        <v>-882.64800000000002</v>
      </c>
      <c r="FT3687" s="34">
        <f>SUM(FK3687:FM3687)*(IF($U3687="USS",$FL$4,IF($U3687="SAUL",$FL$3,0))+1)+SUM(FN3687:FO3687)+(SUM(FK3687:FO3687)-'Pay Framework'!$M$182)*'Pay Framework'!$O$183+FP3687</f>
        <v>-882.64800000000002</v>
      </c>
      <c r="GC3687" s="34">
        <f>SUM(FU3687:FW3687)*IF($U3687="USS",$FV$4+$FV$5,IF($U3687="SAUL",$FV$3+$BD$5,0))+(SUM(FU3687:FW3687)*(1-$BD$5)+$BD$5+FY3687+FX3687-'Pay Framework'!$M$182)*'Pay Framework'!$O$183+SUM(FU3687:FW3687)*(1-$BD$5)+$BD$5+FY3687+FX3687+FZ3687</f>
        <v>-882.64800000000002</v>
      </c>
      <c r="GD3687" s="34">
        <f>SUM(FU3687:FW3687)*(IF($U3687="USS",$FV$4,IF($U3687="SAUL",$FV$3,0))+1)+SUM(FX3687:FY3687)+(SUM(FU3687:FY3687)-'Pay Framework'!$M$182)*'Pay Framework'!$O$183+FZ3687</f>
        <v>-882.64800000000002</v>
      </c>
    </row>
    <row r="3688" spans="165:186" x14ac:dyDescent="0.25">
      <c r="FI3688" s="34">
        <f>SUM(FA3688:FC3688)*IF($U3688="USS",$FB$4+$FB$5,IF($U3688="SAUL",$FB$3+$BD$5,0))+(SUM(FA3688:FC3688)*(1-$BD$5)+$BD$5+FE3688+FD3688-'Pay Framework'!$M$182)*'Pay Framework'!$O$183+SUM(FA3688:FC3688)*(1-$BD$5)+$BD$5+FE3688+FD3688+FF3688</f>
        <v>-882.64800000000002</v>
      </c>
      <c r="FJ3688" s="34">
        <f>SUM(FA3688:FC3688)*(IF($U3688="USS",$FB$4,IF($U3688="SAUL",$FB$3,0))+1)+SUM(FD3688:FE3688)+(SUM(FA3688:FE3688)-'Pay Framework'!$M$182)*'Pay Framework'!$O$183+FF3688</f>
        <v>-882.64800000000002</v>
      </c>
      <c r="FS3688" s="34">
        <f>SUM(FK3688:FM3688)*IF($U3688="USS",$FL$4+$FL$5,IF($U3688="SAUL",$FL$3+$BD$5,0))+(SUM(FK3688:FM3688)*(1-$BD$5)+$BD$5+FO3688+FN3688-'Pay Framework'!$M$182)*'Pay Framework'!$O$183+SUM(FK3688:FM3688)*(1-$BD$5)+$BD$5+FO3688+FN3688+FP3688</f>
        <v>-882.64800000000002</v>
      </c>
      <c r="FT3688" s="34">
        <f>SUM(FK3688:FM3688)*(IF($U3688="USS",$FL$4,IF($U3688="SAUL",$FL$3,0))+1)+SUM(FN3688:FO3688)+(SUM(FK3688:FO3688)-'Pay Framework'!$M$182)*'Pay Framework'!$O$183+FP3688</f>
        <v>-882.64800000000002</v>
      </c>
      <c r="GC3688" s="34">
        <f>SUM(FU3688:FW3688)*IF($U3688="USS",$FV$4+$FV$5,IF($U3688="SAUL",$FV$3+$BD$5,0))+(SUM(FU3688:FW3688)*(1-$BD$5)+$BD$5+FY3688+FX3688-'Pay Framework'!$M$182)*'Pay Framework'!$O$183+SUM(FU3688:FW3688)*(1-$BD$5)+$BD$5+FY3688+FX3688+FZ3688</f>
        <v>-882.64800000000002</v>
      </c>
      <c r="GD3688" s="34">
        <f>SUM(FU3688:FW3688)*(IF($U3688="USS",$FV$4,IF($U3688="SAUL",$FV$3,0))+1)+SUM(FX3688:FY3688)+(SUM(FU3688:FY3688)-'Pay Framework'!$M$182)*'Pay Framework'!$O$183+FZ3688</f>
        <v>-882.64800000000002</v>
      </c>
    </row>
    <row r="3689" spans="165:186" x14ac:dyDescent="0.25">
      <c r="FI3689" s="34">
        <f>SUM(FA3689:FC3689)*IF($U3689="USS",$FB$4+$FB$5,IF($U3689="SAUL",$FB$3+$BD$5,0))+(SUM(FA3689:FC3689)*(1-$BD$5)+$BD$5+FE3689+FD3689-'Pay Framework'!$M$182)*'Pay Framework'!$O$183+SUM(FA3689:FC3689)*(1-$BD$5)+$BD$5+FE3689+FD3689+FF3689</f>
        <v>-882.64800000000002</v>
      </c>
      <c r="FJ3689" s="34">
        <f>SUM(FA3689:FC3689)*(IF($U3689="USS",$FB$4,IF($U3689="SAUL",$FB$3,0))+1)+SUM(FD3689:FE3689)+(SUM(FA3689:FE3689)-'Pay Framework'!$M$182)*'Pay Framework'!$O$183+FF3689</f>
        <v>-882.64800000000002</v>
      </c>
      <c r="FS3689" s="34">
        <f>SUM(FK3689:FM3689)*IF($U3689="USS",$FL$4+$FL$5,IF($U3689="SAUL",$FL$3+$BD$5,0))+(SUM(FK3689:FM3689)*(1-$BD$5)+$BD$5+FO3689+FN3689-'Pay Framework'!$M$182)*'Pay Framework'!$O$183+SUM(FK3689:FM3689)*(1-$BD$5)+$BD$5+FO3689+FN3689+FP3689</f>
        <v>-882.64800000000002</v>
      </c>
      <c r="FT3689" s="34">
        <f>SUM(FK3689:FM3689)*(IF($U3689="USS",$FL$4,IF($U3689="SAUL",$FL$3,0))+1)+SUM(FN3689:FO3689)+(SUM(FK3689:FO3689)-'Pay Framework'!$M$182)*'Pay Framework'!$O$183+FP3689</f>
        <v>-882.64800000000002</v>
      </c>
      <c r="GC3689" s="34">
        <f>SUM(FU3689:FW3689)*IF($U3689="USS",$FV$4+$FV$5,IF($U3689="SAUL",$FV$3+$BD$5,0))+(SUM(FU3689:FW3689)*(1-$BD$5)+$BD$5+FY3689+FX3689-'Pay Framework'!$M$182)*'Pay Framework'!$O$183+SUM(FU3689:FW3689)*(1-$BD$5)+$BD$5+FY3689+FX3689+FZ3689</f>
        <v>-882.64800000000002</v>
      </c>
      <c r="GD3689" s="34">
        <f>SUM(FU3689:FW3689)*(IF($U3689="USS",$FV$4,IF($U3689="SAUL",$FV$3,0))+1)+SUM(FX3689:FY3689)+(SUM(FU3689:FY3689)-'Pay Framework'!$M$182)*'Pay Framework'!$O$183+FZ3689</f>
        <v>-882.64800000000002</v>
      </c>
    </row>
    <row r="3690" spans="165:186" x14ac:dyDescent="0.25">
      <c r="FI3690" s="34">
        <f>SUM(FA3690:FC3690)*IF($U3690="USS",$FB$4+$FB$5,IF($U3690="SAUL",$FB$3+$BD$5,0))+(SUM(FA3690:FC3690)*(1-$BD$5)+$BD$5+FE3690+FD3690-'Pay Framework'!$M$182)*'Pay Framework'!$O$183+SUM(FA3690:FC3690)*(1-$BD$5)+$BD$5+FE3690+FD3690+FF3690</f>
        <v>-882.64800000000002</v>
      </c>
      <c r="FJ3690" s="34">
        <f>SUM(FA3690:FC3690)*(IF($U3690="USS",$FB$4,IF($U3690="SAUL",$FB$3,0))+1)+SUM(FD3690:FE3690)+(SUM(FA3690:FE3690)-'Pay Framework'!$M$182)*'Pay Framework'!$O$183+FF3690</f>
        <v>-882.64800000000002</v>
      </c>
      <c r="FS3690" s="34">
        <f>SUM(FK3690:FM3690)*IF($U3690="USS",$FL$4+$FL$5,IF($U3690="SAUL",$FL$3+$BD$5,0))+(SUM(FK3690:FM3690)*(1-$BD$5)+$BD$5+FO3690+FN3690-'Pay Framework'!$M$182)*'Pay Framework'!$O$183+SUM(FK3690:FM3690)*(1-$BD$5)+$BD$5+FO3690+FN3690+FP3690</f>
        <v>-882.64800000000002</v>
      </c>
      <c r="FT3690" s="34">
        <f>SUM(FK3690:FM3690)*(IF($U3690="USS",$FL$4,IF($U3690="SAUL",$FL$3,0))+1)+SUM(FN3690:FO3690)+(SUM(FK3690:FO3690)-'Pay Framework'!$M$182)*'Pay Framework'!$O$183+FP3690</f>
        <v>-882.64800000000002</v>
      </c>
      <c r="GC3690" s="34">
        <f>SUM(FU3690:FW3690)*IF($U3690="USS",$FV$4+$FV$5,IF($U3690="SAUL",$FV$3+$BD$5,0))+(SUM(FU3690:FW3690)*(1-$BD$5)+$BD$5+FY3690+FX3690-'Pay Framework'!$M$182)*'Pay Framework'!$O$183+SUM(FU3690:FW3690)*(1-$BD$5)+$BD$5+FY3690+FX3690+FZ3690</f>
        <v>-882.64800000000002</v>
      </c>
      <c r="GD3690" s="34">
        <f>SUM(FU3690:FW3690)*(IF($U3690="USS",$FV$4,IF($U3690="SAUL",$FV$3,0))+1)+SUM(FX3690:FY3690)+(SUM(FU3690:FY3690)-'Pay Framework'!$M$182)*'Pay Framework'!$O$183+FZ3690</f>
        <v>-882.64800000000002</v>
      </c>
    </row>
    <row r="3691" spans="165:186" x14ac:dyDescent="0.25">
      <c r="FI3691" s="34">
        <f>SUM(FA3691:FC3691)*IF($U3691="USS",$FB$4+$FB$5,IF($U3691="SAUL",$FB$3+$BD$5,0))+(SUM(FA3691:FC3691)*(1-$BD$5)+$BD$5+FE3691+FD3691-'Pay Framework'!$M$182)*'Pay Framework'!$O$183+SUM(FA3691:FC3691)*(1-$BD$5)+$BD$5+FE3691+FD3691+FF3691</f>
        <v>-882.64800000000002</v>
      </c>
      <c r="FJ3691" s="34">
        <f>SUM(FA3691:FC3691)*(IF($U3691="USS",$FB$4,IF($U3691="SAUL",$FB$3,0))+1)+SUM(FD3691:FE3691)+(SUM(FA3691:FE3691)-'Pay Framework'!$M$182)*'Pay Framework'!$O$183+FF3691</f>
        <v>-882.64800000000002</v>
      </c>
      <c r="FS3691" s="34">
        <f>SUM(FK3691:FM3691)*IF($U3691="USS",$FL$4+$FL$5,IF($U3691="SAUL",$FL$3+$BD$5,0))+(SUM(FK3691:FM3691)*(1-$BD$5)+$BD$5+FO3691+FN3691-'Pay Framework'!$M$182)*'Pay Framework'!$O$183+SUM(FK3691:FM3691)*(1-$BD$5)+$BD$5+FO3691+FN3691+FP3691</f>
        <v>-882.64800000000002</v>
      </c>
      <c r="FT3691" s="34">
        <f>SUM(FK3691:FM3691)*(IF($U3691="USS",$FL$4,IF($U3691="SAUL",$FL$3,0))+1)+SUM(FN3691:FO3691)+(SUM(FK3691:FO3691)-'Pay Framework'!$M$182)*'Pay Framework'!$O$183+FP3691</f>
        <v>-882.64800000000002</v>
      </c>
      <c r="GC3691" s="34">
        <f>SUM(FU3691:FW3691)*IF($U3691="USS",$FV$4+$FV$5,IF($U3691="SAUL",$FV$3+$BD$5,0))+(SUM(FU3691:FW3691)*(1-$BD$5)+$BD$5+FY3691+FX3691-'Pay Framework'!$M$182)*'Pay Framework'!$O$183+SUM(FU3691:FW3691)*(1-$BD$5)+$BD$5+FY3691+FX3691+FZ3691</f>
        <v>-882.64800000000002</v>
      </c>
      <c r="GD3691" s="34">
        <f>SUM(FU3691:FW3691)*(IF($U3691="USS",$FV$4,IF($U3691="SAUL",$FV$3,0))+1)+SUM(FX3691:FY3691)+(SUM(FU3691:FY3691)-'Pay Framework'!$M$182)*'Pay Framework'!$O$183+FZ3691</f>
        <v>-882.64800000000002</v>
      </c>
    </row>
    <row r="3692" spans="165:186" x14ac:dyDescent="0.25">
      <c r="FI3692" s="34">
        <f>SUM(FA3692:FC3692)*IF($U3692="USS",$FB$4+$FB$5,IF($U3692="SAUL",$FB$3+$BD$5,0))+(SUM(FA3692:FC3692)*(1-$BD$5)+$BD$5+FE3692+FD3692-'Pay Framework'!$M$182)*'Pay Framework'!$O$183+SUM(FA3692:FC3692)*(1-$BD$5)+$BD$5+FE3692+FD3692+FF3692</f>
        <v>-882.64800000000002</v>
      </c>
      <c r="FJ3692" s="34">
        <f>SUM(FA3692:FC3692)*(IF($U3692="USS",$FB$4,IF($U3692="SAUL",$FB$3,0))+1)+SUM(FD3692:FE3692)+(SUM(FA3692:FE3692)-'Pay Framework'!$M$182)*'Pay Framework'!$O$183+FF3692</f>
        <v>-882.64800000000002</v>
      </c>
      <c r="FS3692" s="34">
        <f>SUM(FK3692:FM3692)*IF($U3692="USS",$FL$4+$FL$5,IF($U3692="SAUL",$FL$3+$BD$5,0))+(SUM(FK3692:FM3692)*(1-$BD$5)+$BD$5+FO3692+FN3692-'Pay Framework'!$M$182)*'Pay Framework'!$O$183+SUM(FK3692:FM3692)*(1-$BD$5)+$BD$5+FO3692+FN3692+FP3692</f>
        <v>-882.64800000000002</v>
      </c>
      <c r="FT3692" s="34">
        <f>SUM(FK3692:FM3692)*(IF($U3692="USS",$FL$4,IF($U3692="SAUL",$FL$3,0))+1)+SUM(FN3692:FO3692)+(SUM(FK3692:FO3692)-'Pay Framework'!$M$182)*'Pay Framework'!$O$183+FP3692</f>
        <v>-882.64800000000002</v>
      </c>
      <c r="GC3692" s="34">
        <f>SUM(FU3692:FW3692)*IF($U3692="USS",$FV$4+$FV$5,IF($U3692="SAUL",$FV$3+$BD$5,0))+(SUM(FU3692:FW3692)*(1-$BD$5)+$BD$5+FY3692+FX3692-'Pay Framework'!$M$182)*'Pay Framework'!$O$183+SUM(FU3692:FW3692)*(1-$BD$5)+$BD$5+FY3692+FX3692+FZ3692</f>
        <v>-882.64800000000002</v>
      </c>
      <c r="GD3692" s="34">
        <f>SUM(FU3692:FW3692)*(IF($U3692="USS",$FV$4,IF($U3692="SAUL",$FV$3,0))+1)+SUM(FX3692:FY3692)+(SUM(FU3692:FY3692)-'Pay Framework'!$M$182)*'Pay Framework'!$O$183+FZ3692</f>
        <v>-882.64800000000002</v>
      </c>
    </row>
    <row r="3693" spans="165:186" x14ac:dyDescent="0.25">
      <c r="FI3693" s="34">
        <f>SUM(FA3693:FC3693)*IF($U3693="USS",$FB$4+$FB$5,IF($U3693="SAUL",$FB$3+$BD$5,0))+(SUM(FA3693:FC3693)*(1-$BD$5)+$BD$5+FE3693+FD3693-'Pay Framework'!$M$182)*'Pay Framework'!$O$183+SUM(FA3693:FC3693)*(1-$BD$5)+$BD$5+FE3693+FD3693+FF3693</f>
        <v>-882.64800000000002</v>
      </c>
      <c r="FJ3693" s="34">
        <f>SUM(FA3693:FC3693)*(IF($U3693="USS",$FB$4,IF($U3693="SAUL",$FB$3,0))+1)+SUM(FD3693:FE3693)+(SUM(FA3693:FE3693)-'Pay Framework'!$M$182)*'Pay Framework'!$O$183+FF3693</f>
        <v>-882.64800000000002</v>
      </c>
      <c r="FS3693" s="34">
        <f>SUM(FK3693:FM3693)*IF($U3693="USS",$FL$4+$FL$5,IF($U3693="SAUL",$FL$3+$BD$5,0))+(SUM(FK3693:FM3693)*(1-$BD$5)+$BD$5+FO3693+FN3693-'Pay Framework'!$M$182)*'Pay Framework'!$O$183+SUM(FK3693:FM3693)*(1-$BD$5)+$BD$5+FO3693+FN3693+FP3693</f>
        <v>-882.64800000000002</v>
      </c>
      <c r="FT3693" s="34">
        <f>SUM(FK3693:FM3693)*(IF($U3693="USS",$FL$4,IF($U3693="SAUL",$FL$3,0))+1)+SUM(FN3693:FO3693)+(SUM(FK3693:FO3693)-'Pay Framework'!$M$182)*'Pay Framework'!$O$183+FP3693</f>
        <v>-882.64800000000002</v>
      </c>
      <c r="GC3693" s="34">
        <f>SUM(FU3693:FW3693)*IF($U3693="USS",$FV$4+$FV$5,IF($U3693="SAUL",$FV$3+$BD$5,0))+(SUM(FU3693:FW3693)*(1-$BD$5)+$BD$5+FY3693+FX3693-'Pay Framework'!$M$182)*'Pay Framework'!$O$183+SUM(FU3693:FW3693)*(1-$BD$5)+$BD$5+FY3693+FX3693+FZ3693</f>
        <v>-882.64800000000002</v>
      </c>
      <c r="GD3693" s="34">
        <f>SUM(FU3693:FW3693)*(IF($U3693="USS",$FV$4,IF($U3693="SAUL",$FV$3,0))+1)+SUM(FX3693:FY3693)+(SUM(FU3693:FY3693)-'Pay Framework'!$M$182)*'Pay Framework'!$O$183+FZ3693</f>
        <v>-882.64800000000002</v>
      </c>
    </row>
    <row r="3694" spans="165:186" x14ac:dyDescent="0.25">
      <c r="FI3694" s="34">
        <f>SUM(FA3694:FC3694)*IF($U3694="USS",$FB$4+$FB$5,IF($U3694="SAUL",$FB$3+$BD$5,0))+(SUM(FA3694:FC3694)*(1-$BD$5)+$BD$5+FE3694+FD3694-'Pay Framework'!$M$182)*'Pay Framework'!$O$183+SUM(FA3694:FC3694)*(1-$BD$5)+$BD$5+FE3694+FD3694+FF3694</f>
        <v>-882.64800000000002</v>
      </c>
      <c r="FJ3694" s="34">
        <f>SUM(FA3694:FC3694)*(IF($U3694="USS",$FB$4,IF($U3694="SAUL",$FB$3,0))+1)+SUM(FD3694:FE3694)+(SUM(FA3694:FE3694)-'Pay Framework'!$M$182)*'Pay Framework'!$O$183+FF3694</f>
        <v>-882.64800000000002</v>
      </c>
      <c r="FS3694" s="34">
        <f>SUM(FK3694:FM3694)*IF($U3694="USS",$FL$4+$FL$5,IF($U3694="SAUL",$FL$3+$BD$5,0))+(SUM(FK3694:FM3694)*(1-$BD$5)+$BD$5+FO3694+FN3694-'Pay Framework'!$M$182)*'Pay Framework'!$O$183+SUM(FK3694:FM3694)*(1-$BD$5)+$BD$5+FO3694+FN3694+FP3694</f>
        <v>-882.64800000000002</v>
      </c>
      <c r="FT3694" s="34">
        <f>SUM(FK3694:FM3694)*(IF($U3694="USS",$FL$4,IF($U3694="SAUL",$FL$3,0))+1)+SUM(FN3694:FO3694)+(SUM(FK3694:FO3694)-'Pay Framework'!$M$182)*'Pay Framework'!$O$183+FP3694</f>
        <v>-882.64800000000002</v>
      </c>
      <c r="GC3694" s="34">
        <f>SUM(FU3694:FW3694)*IF($U3694="USS",$FV$4+$FV$5,IF($U3694="SAUL",$FV$3+$BD$5,0))+(SUM(FU3694:FW3694)*(1-$BD$5)+$BD$5+FY3694+FX3694-'Pay Framework'!$M$182)*'Pay Framework'!$O$183+SUM(FU3694:FW3694)*(1-$BD$5)+$BD$5+FY3694+FX3694+FZ3694</f>
        <v>-882.64800000000002</v>
      </c>
      <c r="GD3694" s="34">
        <f>SUM(FU3694:FW3694)*(IF($U3694="USS",$FV$4,IF($U3694="SAUL",$FV$3,0))+1)+SUM(FX3694:FY3694)+(SUM(FU3694:FY3694)-'Pay Framework'!$M$182)*'Pay Framework'!$O$183+FZ3694</f>
        <v>-882.64800000000002</v>
      </c>
    </row>
    <row r="3695" spans="165:186" x14ac:dyDescent="0.25">
      <c r="FI3695" s="34">
        <f>SUM(FA3695:FC3695)*IF($U3695="USS",$FB$4+$FB$5,IF($U3695="SAUL",$FB$3+$BD$5,0))+(SUM(FA3695:FC3695)*(1-$BD$5)+$BD$5+FE3695+FD3695-'Pay Framework'!$M$182)*'Pay Framework'!$O$183+SUM(FA3695:FC3695)*(1-$BD$5)+$BD$5+FE3695+FD3695+FF3695</f>
        <v>-882.64800000000002</v>
      </c>
      <c r="FJ3695" s="34">
        <f>SUM(FA3695:FC3695)*(IF($U3695="USS",$FB$4,IF($U3695="SAUL",$FB$3,0))+1)+SUM(FD3695:FE3695)+(SUM(FA3695:FE3695)-'Pay Framework'!$M$182)*'Pay Framework'!$O$183+FF3695</f>
        <v>-882.64800000000002</v>
      </c>
      <c r="FS3695" s="34">
        <f>SUM(FK3695:FM3695)*IF($U3695="USS",$FL$4+$FL$5,IF($U3695="SAUL",$FL$3+$BD$5,0))+(SUM(FK3695:FM3695)*(1-$BD$5)+$BD$5+FO3695+FN3695-'Pay Framework'!$M$182)*'Pay Framework'!$O$183+SUM(FK3695:FM3695)*(1-$BD$5)+$BD$5+FO3695+FN3695+FP3695</f>
        <v>-882.64800000000002</v>
      </c>
      <c r="FT3695" s="34">
        <f>SUM(FK3695:FM3695)*(IF($U3695="USS",$FL$4,IF($U3695="SAUL",$FL$3,0))+1)+SUM(FN3695:FO3695)+(SUM(FK3695:FO3695)-'Pay Framework'!$M$182)*'Pay Framework'!$O$183+FP3695</f>
        <v>-882.64800000000002</v>
      </c>
      <c r="GC3695" s="34">
        <f>SUM(FU3695:FW3695)*IF($U3695="USS",$FV$4+$FV$5,IF($U3695="SAUL",$FV$3+$BD$5,0))+(SUM(FU3695:FW3695)*(1-$BD$5)+$BD$5+FY3695+FX3695-'Pay Framework'!$M$182)*'Pay Framework'!$O$183+SUM(FU3695:FW3695)*(1-$BD$5)+$BD$5+FY3695+FX3695+FZ3695</f>
        <v>-882.64800000000002</v>
      </c>
      <c r="GD3695" s="34">
        <f>SUM(FU3695:FW3695)*(IF($U3695="USS",$FV$4,IF($U3695="SAUL",$FV$3,0))+1)+SUM(FX3695:FY3695)+(SUM(FU3695:FY3695)-'Pay Framework'!$M$182)*'Pay Framework'!$O$183+FZ3695</f>
        <v>-882.64800000000002</v>
      </c>
    </row>
    <row r="3696" spans="165:186" x14ac:dyDescent="0.25">
      <c r="FI3696" s="34">
        <f>SUM(FA3696:FC3696)*IF($U3696="USS",$FB$4+$FB$5,IF($U3696="SAUL",$FB$3+$BD$5,0))+(SUM(FA3696:FC3696)*(1-$BD$5)+$BD$5+FE3696+FD3696-'Pay Framework'!$M$182)*'Pay Framework'!$O$183+SUM(FA3696:FC3696)*(1-$BD$5)+$BD$5+FE3696+FD3696+FF3696</f>
        <v>-882.64800000000002</v>
      </c>
      <c r="FJ3696" s="34">
        <f>SUM(FA3696:FC3696)*(IF($U3696="USS",$FB$4,IF($U3696="SAUL",$FB$3,0))+1)+SUM(FD3696:FE3696)+(SUM(FA3696:FE3696)-'Pay Framework'!$M$182)*'Pay Framework'!$O$183+FF3696</f>
        <v>-882.64800000000002</v>
      </c>
      <c r="FS3696" s="34">
        <f>SUM(FK3696:FM3696)*IF($U3696="USS",$FL$4+$FL$5,IF($U3696="SAUL",$FL$3+$BD$5,0))+(SUM(FK3696:FM3696)*(1-$BD$5)+$BD$5+FO3696+FN3696-'Pay Framework'!$M$182)*'Pay Framework'!$O$183+SUM(FK3696:FM3696)*(1-$BD$5)+$BD$5+FO3696+FN3696+FP3696</f>
        <v>-882.64800000000002</v>
      </c>
      <c r="FT3696" s="34">
        <f>SUM(FK3696:FM3696)*(IF($U3696="USS",$FL$4,IF($U3696="SAUL",$FL$3,0))+1)+SUM(FN3696:FO3696)+(SUM(FK3696:FO3696)-'Pay Framework'!$M$182)*'Pay Framework'!$O$183+FP3696</f>
        <v>-882.64800000000002</v>
      </c>
      <c r="GC3696" s="34">
        <f>SUM(FU3696:FW3696)*IF($U3696="USS",$FV$4+$FV$5,IF($U3696="SAUL",$FV$3+$BD$5,0))+(SUM(FU3696:FW3696)*(1-$BD$5)+$BD$5+FY3696+FX3696-'Pay Framework'!$M$182)*'Pay Framework'!$O$183+SUM(FU3696:FW3696)*(1-$BD$5)+$BD$5+FY3696+FX3696+FZ3696</f>
        <v>-882.64800000000002</v>
      </c>
      <c r="GD3696" s="34">
        <f>SUM(FU3696:FW3696)*(IF($U3696="USS",$FV$4,IF($U3696="SAUL",$FV$3,0))+1)+SUM(FX3696:FY3696)+(SUM(FU3696:FY3696)-'Pay Framework'!$M$182)*'Pay Framework'!$O$183+FZ3696</f>
        <v>-882.64800000000002</v>
      </c>
    </row>
    <row r="3697" spans="165:186" x14ac:dyDescent="0.25">
      <c r="FI3697" s="34">
        <f>SUM(FA3697:FC3697)*IF($U3697="USS",$FB$4+$FB$5,IF($U3697="SAUL",$FB$3+$BD$5,0))+(SUM(FA3697:FC3697)*(1-$BD$5)+$BD$5+FE3697+FD3697-'Pay Framework'!$M$182)*'Pay Framework'!$O$183+SUM(FA3697:FC3697)*(1-$BD$5)+$BD$5+FE3697+FD3697+FF3697</f>
        <v>-882.64800000000002</v>
      </c>
      <c r="FJ3697" s="34">
        <f>SUM(FA3697:FC3697)*(IF($U3697="USS",$FB$4,IF($U3697="SAUL",$FB$3,0))+1)+SUM(FD3697:FE3697)+(SUM(FA3697:FE3697)-'Pay Framework'!$M$182)*'Pay Framework'!$O$183+FF3697</f>
        <v>-882.64800000000002</v>
      </c>
      <c r="FS3697" s="34">
        <f>SUM(FK3697:FM3697)*IF($U3697="USS",$FL$4+$FL$5,IF($U3697="SAUL",$FL$3+$BD$5,0))+(SUM(FK3697:FM3697)*(1-$BD$5)+$BD$5+FO3697+FN3697-'Pay Framework'!$M$182)*'Pay Framework'!$O$183+SUM(FK3697:FM3697)*(1-$BD$5)+$BD$5+FO3697+FN3697+FP3697</f>
        <v>-882.64800000000002</v>
      </c>
      <c r="FT3697" s="34">
        <f>SUM(FK3697:FM3697)*(IF($U3697="USS",$FL$4,IF($U3697="SAUL",$FL$3,0))+1)+SUM(FN3697:FO3697)+(SUM(FK3697:FO3697)-'Pay Framework'!$M$182)*'Pay Framework'!$O$183+FP3697</f>
        <v>-882.64800000000002</v>
      </c>
      <c r="GC3697" s="34">
        <f>SUM(FU3697:FW3697)*IF($U3697="USS",$FV$4+$FV$5,IF($U3697="SAUL",$FV$3+$BD$5,0))+(SUM(FU3697:FW3697)*(1-$BD$5)+$BD$5+FY3697+FX3697-'Pay Framework'!$M$182)*'Pay Framework'!$O$183+SUM(FU3697:FW3697)*(1-$BD$5)+$BD$5+FY3697+FX3697+FZ3697</f>
        <v>-882.64800000000002</v>
      </c>
      <c r="GD3697" s="34">
        <f>SUM(FU3697:FW3697)*(IF($U3697="USS",$FV$4,IF($U3697="SAUL",$FV$3,0))+1)+SUM(FX3697:FY3697)+(SUM(FU3697:FY3697)-'Pay Framework'!$M$182)*'Pay Framework'!$O$183+FZ3697</f>
        <v>-882.64800000000002</v>
      </c>
    </row>
    <row r="3698" spans="165:186" x14ac:dyDescent="0.25">
      <c r="FI3698" s="34">
        <f>SUM(FA3698:FC3698)*IF($U3698="USS",$FB$4+$FB$5,IF($U3698="SAUL",$FB$3+$BD$5,0))+(SUM(FA3698:FC3698)*(1-$BD$5)+$BD$5+FE3698+FD3698-'Pay Framework'!$M$182)*'Pay Framework'!$O$183+SUM(FA3698:FC3698)*(1-$BD$5)+$BD$5+FE3698+FD3698+FF3698</f>
        <v>-882.64800000000002</v>
      </c>
      <c r="FJ3698" s="34">
        <f>SUM(FA3698:FC3698)*(IF($U3698="USS",$FB$4,IF($U3698="SAUL",$FB$3,0))+1)+SUM(FD3698:FE3698)+(SUM(FA3698:FE3698)-'Pay Framework'!$M$182)*'Pay Framework'!$O$183+FF3698</f>
        <v>-882.64800000000002</v>
      </c>
      <c r="FS3698" s="34">
        <f>SUM(FK3698:FM3698)*IF($U3698="USS",$FL$4+$FL$5,IF($U3698="SAUL",$FL$3+$BD$5,0))+(SUM(FK3698:FM3698)*(1-$BD$5)+$BD$5+FO3698+FN3698-'Pay Framework'!$M$182)*'Pay Framework'!$O$183+SUM(FK3698:FM3698)*(1-$BD$5)+$BD$5+FO3698+FN3698+FP3698</f>
        <v>-882.64800000000002</v>
      </c>
      <c r="FT3698" s="34">
        <f>SUM(FK3698:FM3698)*(IF($U3698="USS",$FL$4,IF($U3698="SAUL",$FL$3,0))+1)+SUM(FN3698:FO3698)+(SUM(FK3698:FO3698)-'Pay Framework'!$M$182)*'Pay Framework'!$O$183+FP3698</f>
        <v>-882.64800000000002</v>
      </c>
      <c r="GC3698" s="34">
        <f>SUM(FU3698:FW3698)*IF($U3698="USS",$FV$4+$FV$5,IF($U3698="SAUL",$FV$3+$BD$5,0))+(SUM(FU3698:FW3698)*(1-$BD$5)+$BD$5+FY3698+FX3698-'Pay Framework'!$M$182)*'Pay Framework'!$O$183+SUM(FU3698:FW3698)*(1-$BD$5)+$BD$5+FY3698+FX3698+FZ3698</f>
        <v>-882.64800000000002</v>
      </c>
      <c r="GD3698" s="34">
        <f>SUM(FU3698:FW3698)*(IF($U3698="USS",$FV$4,IF($U3698="SAUL",$FV$3,0))+1)+SUM(FX3698:FY3698)+(SUM(FU3698:FY3698)-'Pay Framework'!$M$182)*'Pay Framework'!$O$183+FZ3698</f>
        <v>-882.64800000000002</v>
      </c>
    </row>
    <row r="3699" spans="165:186" x14ac:dyDescent="0.25">
      <c r="FI3699" s="34">
        <f>SUM(FA3699:FC3699)*IF($U3699="USS",$FB$4+$FB$5,IF($U3699="SAUL",$FB$3+$BD$5,0))+(SUM(FA3699:FC3699)*(1-$BD$5)+$BD$5+FE3699+FD3699-'Pay Framework'!$M$182)*'Pay Framework'!$O$183+SUM(FA3699:FC3699)*(1-$BD$5)+$BD$5+FE3699+FD3699+FF3699</f>
        <v>-882.64800000000002</v>
      </c>
      <c r="FJ3699" s="34">
        <f>SUM(FA3699:FC3699)*(IF($U3699="USS",$FB$4,IF($U3699="SAUL",$FB$3,0))+1)+SUM(FD3699:FE3699)+(SUM(FA3699:FE3699)-'Pay Framework'!$M$182)*'Pay Framework'!$O$183+FF3699</f>
        <v>-882.64800000000002</v>
      </c>
      <c r="FS3699" s="34">
        <f>SUM(FK3699:FM3699)*IF($U3699="USS",$FL$4+$FL$5,IF($U3699="SAUL",$FL$3+$BD$5,0))+(SUM(FK3699:FM3699)*(1-$BD$5)+$BD$5+FO3699+FN3699-'Pay Framework'!$M$182)*'Pay Framework'!$O$183+SUM(FK3699:FM3699)*(1-$BD$5)+$BD$5+FO3699+FN3699+FP3699</f>
        <v>-882.64800000000002</v>
      </c>
      <c r="FT3699" s="34">
        <f>SUM(FK3699:FM3699)*(IF($U3699="USS",$FL$4,IF($U3699="SAUL",$FL$3,0))+1)+SUM(FN3699:FO3699)+(SUM(FK3699:FO3699)-'Pay Framework'!$M$182)*'Pay Framework'!$O$183+FP3699</f>
        <v>-882.64800000000002</v>
      </c>
      <c r="GC3699" s="34">
        <f>SUM(FU3699:FW3699)*IF($U3699="USS",$FV$4+$FV$5,IF($U3699="SAUL",$FV$3+$BD$5,0))+(SUM(FU3699:FW3699)*(1-$BD$5)+$BD$5+FY3699+FX3699-'Pay Framework'!$M$182)*'Pay Framework'!$O$183+SUM(FU3699:FW3699)*(1-$BD$5)+$BD$5+FY3699+FX3699+FZ3699</f>
        <v>-882.64800000000002</v>
      </c>
      <c r="GD3699" s="34">
        <f>SUM(FU3699:FW3699)*(IF($U3699="USS",$FV$4,IF($U3699="SAUL",$FV$3,0))+1)+SUM(FX3699:FY3699)+(SUM(FU3699:FY3699)-'Pay Framework'!$M$182)*'Pay Framework'!$O$183+FZ3699</f>
        <v>-882.64800000000002</v>
      </c>
    </row>
    <row r="3700" spans="165:186" x14ac:dyDescent="0.25">
      <c r="FI3700" s="34">
        <f>SUM(FA3700:FC3700)*IF($U3700="USS",$FB$4+$FB$5,IF($U3700="SAUL",$FB$3+$BD$5,0))+(SUM(FA3700:FC3700)*(1-$BD$5)+$BD$5+FE3700+FD3700-'Pay Framework'!$M$182)*'Pay Framework'!$O$183+SUM(FA3700:FC3700)*(1-$BD$5)+$BD$5+FE3700+FD3700+FF3700</f>
        <v>-882.64800000000002</v>
      </c>
      <c r="FJ3700" s="34">
        <f>SUM(FA3700:FC3700)*(IF($U3700="USS",$FB$4,IF($U3700="SAUL",$FB$3,0))+1)+SUM(FD3700:FE3700)+(SUM(FA3700:FE3700)-'Pay Framework'!$M$182)*'Pay Framework'!$O$183+FF3700</f>
        <v>-882.64800000000002</v>
      </c>
      <c r="FS3700" s="34">
        <f>SUM(FK3700:FM3700)*IF($U3700="USS",$FL$4+$FL$5,IF($U3700="SAUL",$FL$3+$BD$5,0))+(SUM(FK3700:FM3700)*(1-$BD$5)+$BD$5+FO3700+FN3700-'Pay Framework'!$M$182)*'Pay Framework'!$O$183+SUM(FK3700:FM3700)*(1-$BD$5)+$BD$5+FO3700+FN3700+FP3700</f>
        <v>-882.64800000000002</v>
      </c>
      <c r="FT3700" s="34">
        <f>SUM(FK3700:FM3700)*(IF($U3700="USS",$FL$4,IF($U3700="SAUL",$FL$3,0))+1)+SUM(FN3700:FO3700)+(SUM(FK3700:FO3700)-'Pay Framework'!$M$182)*'Pay Framework'!$O$183+FP3700</f>
        <v>-882.64800000000002</v>
      </c>
      <c r="GC3700" s="34">
        <f>SUM(FU3700:FW3700)*IF($U3700="USS",$FV$4+$FV$5,IF($U3700="SAUL",$FV$3+$BD$5,0))+(SUM(FU3700:FW3700)*(1-$BD$5)+$BD$5+FY3700+FX3700-'Pay Framework'!$M$182)*'Pay Framework'!$O$183+SUM(FU3700:FW3700)*(1-$BD$5)+$BD$5+FY3700+FX3700+FZ3700</f>
        <v>-882.64800000000002</v>
      </c>
      <c r="GD3700" s="34">
        <f>SUM(FU3700:FW3700)*(IF($U3700="USS",$FV$4,IF($U3700="SAUL",$FV$3,0))+1)+SUM(FX3700:FY3700)+(SUM(FU3700:FY3700)-'Pay Framework'!$M$182)*'Pay Framework'!$O$183+FZ3700</f>
        <v>-882.64800000000002</v>
      </c>
    </row>
    <row r="3701" spans="165:186" x14ac:dyDescent="0.25">
      <c r="FI3701" s="34">
        <f>SUM(FA3701:FC3701)*IF($U3701="USS",$FB$4+$FB$5,IF($U3701="SAUL",$FB$3+$BD$5,0))+(SUM(FA3701:FC3701)*(1-$BD$5)+$BD$5+FE3701+FD3701-'Pay Framework'!$M$182)*'Pay Framework'!$O$183+SUM(FA3701:FC3701)*(1-$BD$5)+$BD$5+FE3701+FD3701+FF3701</f>
        <v>-882.64800000000002</v>
      </c>
      <c r="FJ3701" s="34">
        <f>SUM(FA3701:FC3701)*(IF($U3701="USS",$FB$4,IF($U3701="SAUL",$FB$3,0))+1)+SUM(FD3701:FE3701)+(SUM(FA3701:FE3701)-'Pay Framework'!$M$182)*'Pay Framework'!$O$183+FF3701</f>
        <v>-882.64800000000002</v>
      </c>
      <c r="FS3701" s="34">
        <f>SUM(FK3701:FM3701)*IF($U3701="USS",$FL$4+$FL$5,IF($U3701="SAUL",$FL$3+$BD$5,0))+(SUM(FK3701:FM3701)*(1-$BD$5)+$BD$5+FO3701+FN3701-'Pay Framework'!$M$182)*'Pay Framework'!$O$183+SUM(FK3701:FM3701)*(1-$BD$5)+$BD$5+FO3701+FN3701+FP3701</f>
        <v>-882.64800000000002</v>
      </c>
      <c r="FT3701" s="34">
        <f>SUM(FK3701:FM3701)*(IF($U3701="USS",$FL$4,IF($U3701="SAUL",$FL$3,0))+1)+SUM(FN3701:FO3701)+(SUM(FK3701:FO3701)-'Pay Framework'!$M$182)*'Pay Framework'!$O$183+FP3701</f>
        <v>-882.64800000000002</v>
      </c>
      <c r="GC3701" s="34">
        <f>SUM(FU3701:FW3701)*IF($U3701="USS",$FV$4+$FV$5,IF($U3701="SAUL",$FV$3+$BD$5,0))+(SUM(FU3701:FW3701)*(1-$BD$5)+$BD$5+FY3701+FX3701-'Pay Framework'!$M$182)*'Pay Framework'!$O$183+SUM(FU3701:FW3701)*(1-$BD$5)+$BD$5+FY3701+FX3701+FZ3701</f>
        <v>-882.64800000000002</v>
      </c>
      <c r="GD3701" s="34">
        <f>SUM(FU3701:FW3701)*(IF($U3701="USS",$FV$4,IF($U3701="SAUL",$FV$3,0))+1)+SUM(FX3701:FY3701)+(SUM(FU3701:FY3701)-'Pay Framework'!$M$182)*'Pay Framework'!$O$183+FZ3701</f>
        <v>-882.64800000000002</v>
      </c>
    </row>
    <row r="3702" spans="165:186" x14ac:dyDescent="0.25">
      <c r="FI3702" s="34">
        <f>SUM(FA3702:FC3702)*IF($U3702="USS",$FB$4+$FB$5,IF($U3702="SAUL",$FB$3+$BD$5,0))+(SUM(FA3702:FC3702)*(1-$BD$5)+$BD$5+FE3702+FD3702-'Pay Framework'!$M$182)*'Pay Framework'!$O$183+SUM(FA3702:FC3702)*(1-$BD$5)+$BD$5+FE3702+FD3702+FF3702</f>
        <v>-882.64800000000002</v>
      </c>
      <c r="FJ3702" s="34">
        <f>SUM(FA3702:FC3702)*(IF($U3702="USS",$FB$4,IF($U3702="SAUL",$FB$3,0))+1)+SUM(FD3702:FE3702)+(SUM(FA3702:FE3702)-'Pay Framework'!$M$182)*'Pay Framework'!$O$183+FF3702</f>
        <v>-882.64800000000002</v>
      </c>
      <c r="FS3702" s="34">
        <f>SUM(FK3702:FM3702)*IF($U3702="USS",$FL$4+$FL$5,IF($U3702="SAUL",$FL$3+$BD$5,0))+(SUM(FK3702:FM3702)*(1-$BD$5)+$BD$5+FO3702+FN3702-'Pay Framework'!$M$182)*'Pay Framework'!$O$183+SUM(FK3702:FM3702)*(1-$BD$5)+$BD$5+FO3702+FN3702+FP3702</f>
        <v>-882.64800000000002</v>
      </c>
      <c r="FT3702" s="34">
        <f>SUM(FK3702:FM3702)*(IF($U3702="USS",$FL$4,IF($U3702="SAUL",$FL$3,0))+1)+SUM(FN3702:FO3702)+(SUM(FK3702:FO3702)-'Pay Framework'!$M$182)*'Pay Framework'!$O$183+FP3702</f>
        <v>-882.64800000000002</v>
      </c>
      <c r="GC3702" s="34">
        <f>SUM(FU3702:FW3702)*IF($U3702="USS",$FV$4+$FV$5,IF($U3702="SAUL",$FV$3+$BD$5,0))+(SUM(FU3702:FW3702)*(1-$BD$5)+$BD$5+FY3702+FX3702-'Pay Framework'!$M$182)*'Pay Framework'!$O$183+SUM(FU3702:FW3702)*(1-$BD$5)+$BD$5+FY3702+FX3702+FZ3702</f>
        <v>-882.64800000000002</v>
      </c>
      <c r="GD3702" s="34">
        <f>SUM(FU3702:FW3702)*(IF($U3702="USS",$FV$4,IF($U3702="SAUL",$FV$3,0))+1)+SUM(FX3702:FY3702)+(SUM(FU3702:FY3702)-'Pay Framework'!$M$182)*'Pay Framework'!$O$183+FZ3702</f>
        <v>-882.64800000000002</v>
      </c>
    </row>
    <row r="3703" spans="165:186" x14ac:dyDescent="0.25">
      <c r="FI3703" s="34">
        <f>SUM(FA3703:FC3703)*IF($U3703="USS",$FB$4+$FB$5,IF($U3703="SAUL",$FB$3+$BD$5,0))+(SUM(FA3703:FC3703)*(1-$BD$5)+$BD$5+FE3703+FD3703-'Pay Framework'!$M$182)*'Pay Framework'!$O$183+SUM(FA3703:FC3703)*(1-$BD$5)+$BD$5+FE3703+FD3703+FF3703</f>
        <v>-882.64800000000002</v>
      </c>
      <c r="FJ3703" s="34">
        <f>SUM(FA3703:FC3703)*(IF($U3703="USS",$FB$4,IF($U3703="SAUL",$FB$3,0))+1)+SUM(FD3703:FE3703)+(SUM(FA3703:FE3703)-'Pay Framework'!$M$182)*'Pay Framework'!$O$183+FF3703</f>
        <v>-882.64800000000002</v>
      </c>
      <c r="FS3703" s="34">
        <f>SUM(FK3703:FM3703)*IF($U3703="USS",$FL$4+$FL$5,IF($U3703="SAUL",$FL$3+$BD$5,0))+(SUM(FK3703:FM3703)*(1-$BD$5)+$BD$5+FO3703+FN3703-'Pay Framework'!$M$182)*'Pay Framework'!$O$183+SUM(FK3703:FM3703)*(1-$BD$5)+$BD$5+FO3703+FN3703+FP3703</f>
        <v>-882.64800000000002</v>
      </c>
      <c r="FT3703" s="34">
        <f>SUM(FK3703:FM3703)*(IF($U3703="USS",$FL$4,IF($U3703="SAUL",$FL$3,0))+1)+SUM(FN3703:FO3703)+(SUM(FK3703:FO3703)-'Pay Framework'!$M$182)*'Pay Framework'!$O$183+FP3703</f>
        <v>-882.64800000000002</v>
      </c>
      <c r="GC3703" s="34">
        <f>SUM(FU3703:FW3703)*IF($U3703="USS",$FV$4+$FV$5,IF($U3703="SAUL",$FV$3+$BD$5,0))+(SUM(FU3703:FW3703)*(1-$BD$5)+$BD$5+FY3703+FX3703-'Pay Framework'!$M$182)*'Pay Framework'!$O$183+SUM(FU3703:FW3703)*(1-$BD$5)+$BD$5+FY3703+FX3703+FZ3703</f>
        <v>-882.64800000000002</v>
      </c>
      <c r="GD3703" s="34">
        <f>SUM(FU3703:FW3703)*(IF($U3703="USS",$FV$4,IF($U3703="SAUL",$FV$3,0))+1)+SUM(FX3703:FY3703)+(SUM(FU3703:FY3703)-'Pay Framework'!$M$182)*'Pay Framework'!$O$183+FZ3703</f>
        <v>-882.64800000000002</v>
      </c>
    </row>
    <row r="3704" spans="165:186" x14ac:dyDescent="0.25">
      <c r="FI3704" s="34">
        <f>SUM(FA3704:FC3704)*IF($U3704="USS",$FB$4+$FB$5,IF($U3704="SAUL",$FB$3+$BD$5,0))+(SUM(FA3704:FC3704)*(1-$BD$5)+$BD$5+FE3704+FD3704-'Pay Framework'!$M$182)*'Pay Framework'!$O$183+SUM(FA3704:FC3704)*(1-$BD$5)+$BD$5+FE3704+FD3704+FF3704</f>
        <v>-882.64800000000002</v>
      </c>
      <c r="FJ3704" s="34">
        <f>SUM(FA3704:FC3704)*(IF($U3704="USS",$FB$4,IF($U3704="SAUL",$FB$3,0))+1)+SUM(FD3704:FE3704)+(SUM(FA3704:FE3704)-'Pay Framework'!$M$182)*'Pay Framework'!$O$183+FF3704</f>
        <v>-882.64800000000002</v>
      </c>
      <c r="FS3704" s="34">
        <f>SUM(FK3704:FM3704)*IF($U3704="USS",$FL$4+$FL$5,IF($U3704="SAUL",$FL$3+$BD$5,0))+(SUM(FK3704:FM3704)*(1-$BD$5)+$BD$5+FO3704+FN3704-'Pay Framework'!$M$182)*'Pay Framework'!$O$183+SUM(FK3704:FM3704)*(1-$BD$5)+$BD$5+FO3704+FN3704+FP3704</f>
        <v>-882.64800000000002</v>
      </c>
      <c r="FT3704" s="34">
        <f>SUM(FK3704:FM3704)*(IF($U3704="USS",$FL$4,IF($U3704="SAUL",$FL$3,0))+1)+SUM(FN3704:FO3704)+(SUM(FK3704:FO3704)-'Pay Framework'!$M$182)*'Pay Framework'!$O$183+FP3704</f>
        <v>-882.64800000000002</v>
      </c>
      <c r="GC3704" s="34">
        <f>SUM(FU3704:FW3704)*IF($U3704="USS",$FV$4+$FV$5,IF($U3704="SAUL",$FV$3+$BD$5,0))+(SUM(FU3704:FW3704)*(1-$BD$5)+$BD$5+FY3704+FX3704-'Pay Framework'!$M$182)*'Pay Framework'!$O$183+SUM(FU3704:FW3704)*(1-$BD$5)+$BD$5+FY3704+FX3704+FZ3704</f>
        <v>-882.64800000000002</v>
      </c>
      <c r="GD3704" s="34">
        <f>SUM(FU3704:FW3704)*(IF($U3704="USS",$FV$4,IF($U3704="SAUL",$FV$3,0))+1)+SUM(FX3704:FY3704)+(SUM(FU3704:FY3704)-'Pay Framework'!$M$182)*'Pay Framework'!$O$183+FZ3704</f>
        <v>-882.64800000000002</v>
      </c>
    </row>
    <row r="3705" spans="165:186" x14ac:dyDescent="0.25">
      <c r="FI3705" s="34">
        <f>SUM(FA3705:FC3705)*IF($U3705="USS",$FB$4+$FB$5,IF($U3705="SAUL",$FB$3+$BD$5,0))+(SUM(FA3705:FC3705)*(1-$BD$5)+$BD$5+FE3705+FD3705-'Pay Framework'!$M$182)*'Pay Framework'!$O$183+SUM(FA3705:FC3705)*(1-$BD$5)+$BD$5+FE3705+FD3705+FF3705</f>
        <v>-882.64800000000002</v>
      </c>
      <c r="FJ3705" s="34">
        <f>SUM(FA3705:FC3705)*(IF($U3705="USS",$FB$4,IF($U3705="SAUL",$FB$3,0))+1)+SUM(FD3705:FE3705)+(SUM(FA3705:FE3705)-'Pay Framework'!$M$182)*'Pay Framework'!$O$183+FF3705</f>
        <v>-882.64800000000002</v>
      </c>
      <c r="FS3705" s="34">
        <f>SUM(FK3705:FM3705)*IF($U3705="USS",$FL$4+$FL$5,IF($U3705="SAUL",$FL$3+$BD$5,0))+(SUM(FK3705:FM3705)*(1-$BD$5)+$BD$5+FO3705+FN3705-'Pay Framework'!$M$182)*'Pay Framework'!$O$183+SUM(FK3705:FM3705)*(1-$BD$5)+$BD$5+FO3705+FN3705+FP3705</f>
        <v>-882.64800000000002</v>
      </c>
      <c r="FT3705" s="34">
        <f>SUM(FK3705:FM3705)*(IF($U3705="USS",$FL$4,IF($U3705="SAUL",$FL$3,0))+1)+SUM(FN3705:FO3705)+(SUM(FK3705:FO3705)-'Pay Framework'!$M$182)*'Pay Framework'!$O$183+FP3705</f>
        <v>-882.64800000000002</v>
      </c>
      <c r="GC3705" s="34">
        <f>SUM(FU3705:FW3705)*IF($U3705="USS",$FV$4+$FV$5,IF($U3705="SAUL",$FV$3+$BD$5,0))+(SUM(FU3705:FW3705)*(1-$BD$5)+$BD$5+FY3705+FX3705-'Pay Framework'!$M$182)*'Pay Framework'!$O$183+SUM(FU3705:FW3705)*(1-$BD$5)+$BD$5+FY3705+FX3705+FZ3705</f>
        <v>-882.64800000000002</v>
      </c>
      <c r="GD3705" s="34">
        <f>SUM(FU3705:FW3705)*(IF($U3705="USS",$FV$4,IF($U3705="SAUL",$FV$3,0))+1)+SUM(FX3705:FY3705)+(SUM(FU3705:FY3705)-'Pay Framework'!$M$182)*'Pay Framework'!$O$183+FZ3705</f>
        <v>-882.64800000000002</v>
      </c>
    </row>
    <row r="3706" spans="165:186" x14ac:dyDescent="0.25">
      <c r="FI3706" s="34">
        <f>SUM(FA3706:FC3706)*IF($U3706="USS",$FB$4+$FB$5,IF($U3706="SAUL",$FB$3+$BD$5,0))+(SUM(FA3706:FC3706)*(1-$BD$5)+$BD$5+FE3706+FD3706-'Pay Framework'!$M$182)*'Pay Framework'!$O$183+SUM(FA3706:FC3706)*(1-$BD$5)+$BD$5+FE3706+FD3706+FF3706</f>
        <v>-882.64800000000002</v>
      </c>
      <c r="FJ3706" s="34">
        <f>SUM(FA3706:FC3706)*(IF($U3706="USS",$FB$4,IF($U3706="SAUL",$FB$3,0))+1)+SUM(FD3706:FE3706)+(SUM(FA3706:FE3706)-'Pay Framework'!$M$182)*'Pay Framework'!$O$183+FF3706</f>
        <v>-882.64800000000002</v>
      </c>
      <c r="FS3706" s="34">
        <f>SUM(FK3706:FM3706)*IF($U3706="USS",$FL$4+$FL$5,IF($U3706="SAUL",$FL$3+$BD$5,0))+(SUM(FK3706:FM3706)*(1-$BD$5)+$BD$5+FO3706+FN3706-'Pay Framework'!$M$182)*'Pay Framework'!$O$183+SUM(FK3706:FM3706)*(1-$BD$5)+$BD$5+FO3706+FN3706+FP3706</f>
        <v>-882.64800000000002</v>
      </c>
      <c r="FT3706" s="34">
        <f>SUM(FK3706:FM3706)*(IF($U3706="USS",$FL$4,IF($U3706="SAUL",$FL$3,0))+1)+SUM(FN3706:FO3706)+(SUM(FK3706:FO3706)-'Pay Framework'!$M$182)*'Pay Framework'!$O$183+FP3706</f>
        <v>-882.64800000000002</v>
      </c>
      <c r="GC3706" s="34">
        <f>SUM(FU3706:FW3706)*IF($U3706="USS",$FV$4+$FV$5,IF($U3706="SAUL",$FV$3+$BD$5,0))+(SUM(FU3706:FW3706)*(1-$BD$5)+$BD$5+FY3706+FX3706-'Pay Framework'!$M$182)*'Pay Framework'!$O$183+SUM(FU3706:FW3706)*(1-$BD$5)+$BD$5+FY3706+FX3706+FZ3706</f>
        <v>-882.64800000000002</v>
      </c>
      <c r="GD3706" s="34">
        <f>SUM(FU3706:FW3706)*(IF($U3706="USS",$FV$4,IF($U3706="SAUL",$FV$3,0))+1)+SUM(FX3706:FY3706)+(SUM(FU3706:FY3706)-'Pay Framework'!$M$182)*'Pay Framework'!$O$183+FZ3706</f>
        <v>-882.64800000000002</v>
      </c>
    </row>
    <row r="3707" spans="165:186" x14ac:dyDescent="0.25">
      <c r="FI3707" s="34">
        <f>SUM(FA3707:FC3707)*IF($U3707="USS",$FB$4+$FB$5,IF($U3707="SAUL",$FB$3+$BD$5,0))+(SUM(FA3707:FC3707)*(1-$BD$5)+$BD$5+FE3707+FD3707-'Pay Framework'!$M$182)*'Pay Framework'!$O$183+SUM(FA3707:FC3707)*(1-$BD$5)+$BD$5+FE3707+FD3707+FF3707</f>
        <v>-882.64800000000002</v>
      </c>
      <c r="FJ3707" s="34">
        <f>SUM(FA3707:FC3707)*(IF($U3707="USS",$FB$4,IF($U3707="SAUL",$FB$3,0))+1)+SUM(FD3707:FE3707)+(SUM(FA3707:FE3707)-'Pay Framework'!$M$182)*'Pay Framework'!$O$183+FF3707</f>
        <v>-882.64800000000002</v>
      </c>
      <c r="FS3707" s="34">
        <f>SUM(FK3707:FM3707)*IF($U3707="USS",$FL$4+$FL$5,IF($U3707="SAUL",$FL$3+$BD$5,0))+(SUM(FK3707:FM3707)*(1-$BD$5)+$BD$5+FO3707+FN3707-'Pay Framework'!$M$182)*'Pay Framework'!$O$183+SUM(FK3707:FM3707)*(1-$BD$5)+$BD$5+FO3707+FN3707+FP3707</f>
        <v>-882.64800000000002</v>
      </c>
      <c r="FT3707" s="34">
        <f>SUM(FK3707:FM3707)*(IF($U3707="USS",$FL$4,IF($U3707="SAUL",$FL$3,0))+1)+SUM(FN3707:FO3707)+(SUM(FK3707:FO3707)-'Pay Framework'!$M$182)*'Pay Framework'!$O$183+FP3707</f>
        <v>-882.64800000000002</v>
      </c>
      <c r="GC3707" s="34">
        <f>SUM(FU3707:FW3707)*IF($U3707="USS",$FV$4+$FV$5,IF($U3707="SAUL",$FV$3+$BD$5,0))+(SUM(FU3707:FW3707)*(1-$BD$5)+$BD$5+FY3707+FX3707-'Pay Framework'!$M$182)*'Pay Framework'!$O$183+SUM(FU3707:FW3707)*(1-$BD$5)+$BD$5+FY3707+FX3707+FZ3707</f>
        <v>-882.64800000000002</v>
      </c>
      <c r="GD3707" s="34">
        <f>SUM(FU3707:FW3707)*(IF($U3707="USS",$FV$4,IF($U3707="SAUL",$FV$3,0))+1)+SUM(FX3707:FY3707)+(SUM(FU3707:FY3707)-'Pay Framework'!$M$182)*'Pay Framework'!$O$183+FZ3707</f>
        <v>-882.64800000000002</v>
      </c>
    </row>
    <row r="3708" spans="165:186" x14ac:dyDescent="0.25">
      <c r="FI3708" s="34">
        <f>SUM(FA3708:FC3708)*IF($U3708="USS",$FB$4+$FB$5,IF($U3708="SAUL",$FB$3+$BD$5,0))+(SUM(FA3708:FC3708)*(1-$BD$5)+$BD$5+FE3708+FD3708-'Pay Framework'!$M$182)*'Pay Framework'!$O$183+SUM(FA3708:FC3708)*(1-$BD$5)+$BD$5+FE3708+FD3708+FF3708</f>
        <v>-882.64800000000002</v>
      </c>
      <c r="FJ3708" s="34">
        <f>SUM(FA3708:FC3708)*(IF($U3708="USS",$FB$4,IF($U3708="SAUL",$FB$3,0))+1)+SUM(FD3708:FE3708)+(SUM(FA3708:FE3708)-'Pay Framework'!$M$182)*'Pay Framework'!$O$183+FF3708</f>
        <v>-882.64800000000002</v>
      </c>
      <c r="FS3708" s="34">
        <f>SUM(FK3708:FM3708)*IF($U3708="USS",$FL$4+$FL$5,IF($U3708="SAUL",$FL$3+$BD$5,0))+(SUM(FK3708:FM3708)*(1-$BD$5)+$BD$5+FO3708+FN3708-'Pay Framework'!$M$182)*'Pay Framework'!$O$183+SUM(FK3708:FM3708)*(1-$BD$5)+$BD$5+FO3708+FN3708+FP3708</f>
        <v>-882.64800000000002</v>
      </c>
      <c r="FT3708" s="34">
        <f>SUM(FK3708:FM3708)*(IF($U3708="USS",$FL$4,IF($U3708="SAUL",$FL$3,0))+1)+SUM(FN3708:FO3708)+(SUM(FK3708:FO3708)-'Pay Framework'!$M$182)*'Pay Framework'!$O$183+FP3708</f>
        <v>-882.64800000000002</v>
      </c>
      <c r="GC3708" s="34">
        <f>SUM(FU3708:FW3708)*IF($U3708="USS",$FV$4+$FV$5,IF($U3708="SAUL",$FV$3+$BD$5,0))+(SUM(FU3708:FW3708)*(1-$BD$5)+$BD$5+FY3708+FX3708-'Pay Framework'!$M$182)*'Pay Framework'!$O$183+SUM(FU3708:FW3708)*(1-$BD$5)+$BD$5+FY3708+FX3708+FZ3708</f>
        <v>-882.64800000000002</v>
      </c>
      <c r="GD3708" s="34">
        <f>SUM(FU3708:FW3708)*(IF($U3708="USS",$FV$4,IF($U3708="SAUL",$FV$3,0))+1)+SUM(FX3708:FY3708)+(SUM(FU3708:FY3708)-'Pay Framework'!$M$182)*'Pay Framework'!$O$183+FZ3708</f>
        <v>-882.64800000000002</v>
      </c>
    </row>
    <row r="3709" spans="165:186" x14ac:dyDescent="0.25">
      <c r="FI3709" s="34">
        <f>SUM(FA3709:FC3709)*IF($U3709="USS",$FB$4+$FB$5,IF($U3709="SAUL",$FB$3+$BD$5,0))+(SUM(FA3709:FC3709)*(1-$BD$5)+$BD$5+FE3709+FD3709-'Pay Framework'!$M$182)*'Pay Framework'!$O$183+SUM(FA3709:FC3709)*(1-$BD$5)+$BD$5+FE3709+FD3709+FF3709</f>
        <v>-882.64800000000002</v>
      </c>
      <c r="FJ3709" s="34">
        <f>SUM(FA3709:FC3709)*(IF($U3709="USS",$FB$4,IF($U3709="SAUL",$FB$3,0))+1)+SUM(FD3709:FE3709)+(SUM(FA3709:FE3709)-'Pay Framework'!$M$182)*'Pay Framework'!$O$183+FF3709</f>
        <v>-882.64800000000002</v>
      </c>
      <c r="FS3709" s="34">
        <f>SUM(FK3709:FM3709)*IF($U3709="USS",$FL$4+$FL$5,IF($U3709="SAUL",$FL$3+$BD$5,0))+(SUM(FK3709:FM3709)*(1-$BD$5)+$BD$5+FO3709+FN3709-'Pay Framework'!$M$182)*'Pay Framework'!$O$183+SUM(FK3709:FM3709)*(1-$BD$5)+$BD$5+FO3709+FN3709+FP3709</f>
        <v>-882.64800000000002</v>
      </c>
      <c r="FT3709" s="34">
        <f>SUM(FK3709:FM3709)*(IF($U3709="USS",$FL$4,IF($U3709="SAUL",$FL$3,0))+1)+SUM(FN3709:FO3709)+(SUM(FK3709:FO3709)-'Pay Framework'!$M$182)*'Pay Framework'!$O$183+FP3709</f>
        <v>-882.64800000000002</v>
      </c>
      <c r="GC3709" s="34">
        <f>SUM(FU3709:FW3709)*IF($U3709="USS",$FV$4+$FV$5,IF($U3709="SAUL",$FV$3+$BD$5,0))+(SUM(FU3709:FW3709)*(1-$BD$5)+$BD$5+FY3709+FX3709-'Pay Framework'!$M$182)*'Pay Framework'!$O$183+SUM(FU3709:FW3709)*(1-$BD$5)+$BD$5+FY3709+FX3709+FZ3709</f>
        <v>-882.64800000000002</v>
      </c>
      <c r="GD3709" s="34">
        <f>SUM(FU3709:FW3709)*(IF($U3709="USS",$FV$4,IF($U3709="SAUL",$FV$3,0))+1)+SUM(FX3709:FY3709)+(SUM(FU3709:FY3709)-'Pay Framework'!$M$182)*'Pay Framework'!$O$183+FZ3709</f>
        <v>-882.64800000000002</v>
      </c>
    </row>
    <row r="3710" spans="165:186" x14ac:dyDescent="0.25">
      <c r="FI3710" s="34">
        <f>SUM(FA3710:FC3710)*IF($U3710="USS",$FB$4+$FB$5,IF($U3710="SAUL",$FB$3+$BD$5,0))+(SUM(FA3710:FC3710)*(1-$BD$5)+$BD$5+FE3710+FD3710-'Pay Framework'!$M$182)*'Pay Framework'!$O$183+SUM(FA3710:FC3710)*(1-$BD$5)+$BD$5+FE3710+FD3710+FF3710</f>
        <v>-882.64800000000002</v>
      </c>
      <c r="FJ3710" s="34">
        <f>SUM(FA3710:FC3710)*(IF($U3710="USS",$FB$4,IF($U3710="SAUL",$FB$3,0))+1)+SUM(FD3710:FE3710)+(SUM(FA3710:FE3710)-'Pay Framework'!$M$182)*'Pay Framework'!$O$183+FF3710</f>
        <v>-882.64800000000002</v>
      </c>
      <c r="FS3710" s="34">
        <f>SUM(FK3710:FM3710)*IF($U3710="USS",$FL$4+$FL$5,IF($U3710="SAUL",$FL$3+$BD$5,0))+(SUM(FK3710:FM3710)*(1-$BD$5)+$BD$5+FO3710+FN3710-'Pay Framework'!$M$182)*'Pay Framework'!$O$183+SUM(FK3710:FM3710)*(1-$BD$5)+$BD$5+FO3710+FN3710+FP3710</f>
        <v>-882.64800000000002</v>
      </c>
      <c r="FT3710" s="34">
        <f>SUM(FK3710:FM3710)*(IF($U3710="USS",$FL$4,IF($U3710="SAUL",$FL$3,0))+1)+SUM(FN3710:FO3710)+(SUM(FK3710:FO3710)-'Pay Framework'!$M$182)*'Pay Framework'!$O$183+FP3710</f>
        <v>-882.64800000000002</v>
      </c>
      <c r="GC3710" s="34">
        <f>SUM(FU3710:FW3710)*IF($U3710="USS",$FV$4+$FV$5,IF($U3710="SAUL",$FV$3+$BD$5,0))+(SUM(FU3710:FW3710)*(1-$BD$5)+$BD$5+FY3710+FX3710-'Pay Framework'!$M$182)*'Pay Framework'!$O$183+SUM(FU3710:FW3710)*(1-$BD$5)+$BD$5+FY3710+FX3710+FZ3710</f>
        <v>-882.64800000000002</v>
      </c>
      <c r="GD3710" s="34">
        <f>SUM(FU3710:FW3710)*(IF($U3710="USS",$FV$4,IF($U3710="SAUL",$FV$3,0))+1)+SUM(FX3710:FY3710)+(SUM(FU3710:FY3710)-'Pay Framework'!$M$182)*'Pay Framework'!$O$183+FZ3710</f>
        <v>-882.64800000000002</v>
      </c>
    </row>
    <row r="3711" spans="165:186" x14ac:dyDescent="0.25">
      <c r="FI3711" s="34">
        <f>SUM(FA3711:FC3711)*IF($U3711="USS",$FB$4+$FB$5,IF($U3711="SAUL",$FB$3+$BD$5,0))+(SUM(FA3711:FC3711)*(1-$BD$5)+$BD$5+FE3711+FD3711-'Pay Framework'!$M$182)*'Pay Framework'!$O$183+SUM(FA3711:FC3711)*(1-$BD$5)+$BD$5+FE3711+FD3711+FF3711</f>
        <v>-882.64800000000002</v>
      </c>
      <c r="FJ3711" s="34">
        <f>SUM(FA3711:FC3711)*(IF($U3711="USS",$FB$4,IF($U3711="SAUL",$FB$3,0))+1)+SUM(FD3711:FE3711)+(SUM(FA3711:FE3711)-'Pay Framework'!$M$182)*'Pay Framework'!$O$183+FF3711</f>
        <v>-882.64800000000002</v>
      </c>
      <c r="FS3711" s="34">
        <f>SUM(FK3711:FM3711)*IF($U3711="USS",$FL$4+$FL$5,IF($U3711="SAUL",$FL$3+$BD$5,0))+(SUM(FK3711:FM3711)*(1-$BD$5)+$BD$5+FO3711+FN3711-'Pay Framework'!$M$182)*'Pay Framework'!$O$183+SUM(FK3711:FM3711)*(1-$BD$5)+$BD$5+FO3711+FN3711+FP3711</f>
        <v>-882.64800000000002</v>
      </c>
      <c r="FT3711" s="34">
        <f>SUM(FK3711:FM3711)*(IF($U3711="USS",$FL$4,IF($U3711="SAUL",$FL$3,0))+1)+SUM(FN3711:FO3711)+(SUM(FK3711:FO3711)-'Pay Framework'!$M$182)*'Pay Framework'!$O$183+FP3711</f>
        <v>-882.64800000000002</v>
      </c>
      <c r="GC3711" s="34">
        <f>SUM(FU3711:FW3711)*IF($U3711="USS",$FV$4+$FV$5,IF($U3711="SAUL",$FV$3+$BD$5,0))+(SUM(FU3711:FW3711)*(1-$BD$5)+$BD$5+FY3711+FX3711-'Pay Framework'!$M$182)*'Pay Framework'!$O$183+SUM(FU3711:FW3711)*(1-$BD$5)+$BD$5+FY3711+FX3711+FZ3711</f>
        <v>-882.64800000000002</v>
      </c>
      <c r="GD3711" s="34">
        <f>SUM(FU3711:FW3711)*(IF($U3711="USS",$FV$4,IF($U3711="SAUL",$FV$3,0))+1)+SUM(FX3711:FY3711)+(SUM(FU3711:FY3711)-'Pay Framework'!$M$182)*'Pay Framework'!$O$183+FZ3711</f>
        <v>-882.64800000000002</v>
      </c>
    </row>
    <row r="3712" spans="165:186" x14ac:dyDescent="0.25">
      <c r="FI3712" s="34">
        <f>SUM(FA3712:FC3712)*IF($U3712="USS",$FB$4+$FB$5,IF($U3712="SAUL",$FB$3+$BD$5,0))+(SUM(FA3712:FC3712)*(1-$BD$5)+$BD$5+FE3712+FD3712-'Pay Framework'!$M$182)*'Pay Framework'!$O$183+SUM(FA3712:FC3712)*(1-$BD$5)+$BD$5+FE3712+FD3712+FF3712</f>
        <v>-882.64800000000002</v>
      </c>
      <c r="FJ3712" s="34">
        <f>SUM(FA3712:FC3712)*(IF($U3712="USS",$FB$4,IF($U3712="SAUL",$FB$3,0))+1)+SUM(FD3712:FE3712)+(SUM(FA3712:FE3712)-'Pay Framework'!$M$182)*'Pay Framework'!$O$183+FF3712</f>
        <v>-882.64800000000002</v>
      </c>
      <c r="FS3712" s="34">
        <f>SUM(FK3712:FM3712)*IF($U3712="USS",$FL$4+$FL$5,IF($U3712="SAUL",$FL$3+$BD$5,0))+(SUM(FK3712:FM3712)*(1-$BD$5)+$BD$5+FO3712+FN3712-'Pay Framework'!$M$182)*'Pay Framework'!$O$183+SUM(FK3712:FM3712)*(1-$BD$5)+$BD$5+FO3712+FN3712+FP3712</f>
        <v>-882.64800000000002</v>
      </c>
      <c r="FT3712" s="34">
        <f>SUM(FK3712:FM3712)*(IF($U3712="USS",$FL$4,IF($U3712="SAUL",$FL$3,0))+1)+SUM(FN3712:FO3712)+(SUM(FK3712:FO3712)-'Pay Framework'!$M$182)*'Pay Framework'!$O$183+FP3712</f>
        <v>-882.64800000000002</v>
      </c>
      <c r="GC3712" s="34">
        <f>SUM(FU3712:FW3712)*IF($U3712="USS",$FV$4+$FV$5,IF($U3712="SAUL",$FV$3+$BD$5,0))+(SUM(FU3712:FW3712)*(1-$BD$5)+$BD$5+FY3712+FX3712-'Pay Framework'!$M$182)*'Pay Framework'!$O$183+SUM(FU3712:FW3712)*(1-$BD$5)+$BD$5+FY3712+FX3712+FZ3712</f>
        <v>-882.64800000000002</v>
      </c>
      <c r="GD3712" s="34">
        <f>SUM(FU3712:FW3712)*(IF($U3712="USS",$FV$4,IF($U3712="SAUL",$FV$3,0))+1)+SUM(FX3712:FY3712)+(SUM(FU3712:FY3712)-'Pay Framework'!$M$182)*'Pay Framework'!$O$183+FZ3712</f>
        <v>-882.64800000000002</v>
      </c>
    </row>
    <row r="3713" spans="165:186" x14ac:dyDescent="0.25">
      <c r="FI3713" s="34">
        <f>SUM(FA3713:FC3713)*IF($U3713="USS",$FB$4+$FB$5,IF($U3713="SAUL",$FB$3+$BD$5,0))+(SUM(FA3713:FC3713)*(1-$BD$5)+$BD$5+FE3713+FD3713-'Pay Framework'!$M$182)*'Pay Framework'!$O$183+SUM(FA3713:FC3713)*(1-$BD$5)+$BD$5+FE3713+FD3713+FF3713</f>
        <v>-882.64800000000002</v>
      </c>
      <c r="FJ3713" s="34">
        <f>SUM(FA3713:FC3713)*(IF($U3713="USS",$FB$4,IF($U3713="SAUL",$FB$3,0))+1)+SUM(FD3713:FE3713)+(SUM(FA3713:FE3713)-'Pay Framework'!$M$182)*'Pay Framework'!$O$183+FF3713</f>
        <v>-882.64800000000002</v>
      </c>
      <c r="FS3713" s="34">
        <f>SUM(FK3713:FM3713)*IF($U3713="USS",$FL$4+$FL$5,IF($U3713="SAUL",$FL$3+$BD$5,0))+(SUM(FK3713:FM3713)*(1-$BD$5)+$BD$5+FO3713+FN3713-'Pay Framework'!$M$182)*'Pay Framework'!$O$183+SUM(FK3713:FM3713)*(1-$BD$5)+$BD$5+FO3713+FN3713+FP3713</f>
        <v>-882.64800000000002</v>
      </c>
      <c r="FT3713" s="34">
        <f>SUM(FK3713:FM3713)*(IF($U3713="USS",$FL$4,IF($U3713="SAUL",$FL$3,0))+1)+SUM(FN3713:FO3713)+(SUM(FK3713:FO3713)-'Pay Framework'!$M$182)*'Pay Framework'!$O$183+FP3713</f>
        <v>-882.64800000000002</v>
      </c>
      <c r="GC3713" s="34">
        <f>SUM(FU3713:FW3713)*IF($U3713="USS",$FV$4+$FV$5,IF($U3713="SAUL",$FV$3+$BD$5,0))+(SUM(FU3713:FW3713)*(1-$BD$5)+$BD$5+FY3713+FX3713-'Pay Framework'!$M$182)*'Pay Framework'!$O$183+SUM(FU3713:FW3713)*(1-$BD$5)+$BD$5+FY3713+FX3713+FZ3713</f>
        <v>-882.64800000000002</v>
      </c>
      <c r="GD3713" s="34">
        <f>SUM(FU3713:FW3713)*(IF($U3713="USS",$FV$4,IF($U3713="SAUL",$FV$3,0))+1)+SUM(FX3713:FY3713)+(SUM(FU3713:FY3713)-'Pay Framework'!$M$182)*'Pay Framework'!$O$183+FZ3713</f>
        <v>-882.64800000000002</v>
      </c>
    </row>
    <row r="3714" spans="165:186" x14ac:dyDescent="0.25">
      <c r="FI3714" s="34">
        <f>SUM(FA3714:FC3714)*IF($U3714="USS",$FB$4+$FB$5,IF($U3714="SAUL",$FB$3+$BD$5,0))+(SUM(FA3714:FC3714)*(1-$BD$5)+$BD$5+FE3714+FD3714-'Pay Framework'!$M$182)*'Pay Framework'!$O$183+SUM(FA3714:FC3714)*(1-$BD$5)+$BD$5+FE3714+FD3714+FF3714</f>
        <v>-882.64800000000002</v>
      </c>
      <c r="FJ3714" s="34">
        <f>SUM(FA3714:FC3714)*(IF($U3714="USS",$FB$4,IF($U3714="SAUL",$FB$3,0))+1)+SUM(FD3714:FE3714)+(SUM(FA3714:FE3714)-'Pay Framework'!$M$182)*'Pay Framework'!$O$183+FF3714</f>
        <v>-882.64800000000002</v>
      </c>
      <c r="FS3714" s="34">
        <f>SUM(FK3714:FM3714)*IF($U3714="USS",$FL$4+$FL$5,IF($U3714="SAUL",$FL$3+$BD$5,0))+(SUM(FK3714:FM3714)*(1-$BD$5)+$BD$5+FO3714+FN3714-'Pay Framework'!$M$182)*'Pay Framework'!$O$183+SUM(FK3714:FM3714)*(1-$BD$5)+$BD$5+FO3714+FN3714+FP3714</f>
        <v>-882.64800000000002</v>
      </c>
      <c r="FT3714" s="34">
        <f>SUM(FK3714:FM3714)*(IF($U3714="USS",$FL$4,IF($U3714="SAUL",$FL$3,0))+1)+SUM(FN3714:FO3714)+(SUM(FK3714:FO3714)-'Pay Framework'!$M$182)*'Pay Framework'!$O$183+FP3714</f>
        <v>-882.64800000000002</v>
      </c>
      <c r="GC3714" s="34">
        <f>SUM(FU3714:FW3714)*IF($U3714="USS",$FV$4+$FV$5,IF($U3714="SAUL",$FV$3+$BD$5,0))+(SUM(FU3714:FW3714)*(1-$BD$5)+$BD$5+FY3714+FX3714-'Pay Framework'!$M$182)*'Pay Framework'!$O$183+SUM(FU3714:FW3714)*(1-$BD$5)+$BD$5+FY3714+FX3714+FZ3714</f>
        <v>-882.64800000000002</v>
      </c>
      <c r="GD3714" s="34">
        <f>SUM(FU3714:FW3714)*(IF($U3714="USS",$FV$4,IF($U3714="SAUL",$FV$3,0))+1)+SUM(FX3714:FY3714)+(SUM(FU3714:FY3714)-'Pay Framework'!$M$182)*'Pay Framework'!$O$183+FZ3714</f>
        <v>-882.64800000000002</v>
      </c>
    </row>
    <row r="3715" spans="165:186" x14ac:dyDescent="0.25">
      <c r="FI3715" s="34">
        <f>SUM(FA3715:FC3715)*IF($U3715="USS",$FB$4+$FB$5,IF($U3715="SAUL",$FB$3+$BD$5,0))+(SUM(FA3715:FC3715)*(1-$BD$5)+$BD$5+FE3715+FD3715-'Pay Framework'!$M$182)*'Pay Framework'!$O$183+SUM(FA3715:FC3715)*(1-$BD$5)+$BD$5+FE3715+FD3715+FF3715</f>
        <v>-882.64800000000002</v>
      </c>
      <c r="FJ3715" s="34">
        <f>SUM(FA3715:FC3715)*(IF($U3715="USS",$FB$4,IF($U3715="SAUL",$FB$3,0))+1)+SUM(FD3715:FE3715)+(SUM(FA3715:FE3715)-'Pay Framework'!$M$182)*'Pay Framework'!$O$183+FF3715</f>
        <v>-882.64800000000002</v>
      </c>
      <c r="FS3715" s="34">
        <f>SUM(FK3715:FM3715)*IF($U3715="USS",$FL$4+$FL$5,IF($U3715="SAUL",$FL$3+$BD$5,0))+(SUM(FK3715:FM3715)*(1-$BD$5)+$BD$5+FO3715+FN3715-'Pay Framework'!$M$182)*'Pay Framework'!$O$183+SUM(FK3715:FM3715)*(1-$BD$5)+$BD$5+FO3715+FN3715+FP3715</f>
        <v>-882.64800000000002</v>
      </c>
      <c r="FT3715" s="34">
        <f>SUM(FK3715:FM3715)*(IF($U3715="USS",$FL$4,IF($U3715="SAUL",$FL$3,0))+1)+SUM(FN3715:FO3715)+(SUM(FK3715:FO3715)-'Pay Framework'!$M$182)*'Pay Framework'!$O$183+FP3715</f>
        <v>-882.64800000000002</v>
      </c>
      <c r="GC3715" s="34">
        <f>SUM(FU3715:FW3715)*IF($U3715="USS",$FV$4+$FV$5,IF($U3715="SAUL",$FV$3+$BD$5,0))+(SUM(FU3715:FW3715)*(1-$BD$5)+$BD$5+FY3715+FX3715-'Pay Framework'!$M$182)*'Pay Framework'!$O$183+SUM(FU3715:FW3715)*(1-$BD$5)+$BD$5+FY3715+FX3715+FZ3715</f>
        <v>-882.64800000000002</v>
      </c>
      <c r="GD3715" s="34">
        <f>SUM(FU3715:FW3715)*(IF($U3715="USS",$FV$4,IF($U3715="SAUL",$FV$3,0))+1)+SUM(FX3715:FY3715)+(SUM(FU3715:FY3715)-'Pay Framework'!$M$182)*'Pay Framework'!$O$183+FZ3715</f>
        <v>-882.64800000000002</v>
      </c>
    </row>
    <row r="3716" spans="165:186" x14ac:dyDescent="0.25">
      <c r="FI3716" s="34">
        <f>SUM(FA3716:FC3716)*IF($U3716="USS",$FB$4+$FB$5,IF($U3716="SAUL",$FB$3+$BD$5,0))+(SUM(FA3716:FC3716)*(1-$BD$5)+$BD$5+FE3716+FD3716-'Pay Framework'!$M$182)*'Pay Framework'!$O$183+SUM(FA3716:FC3716)*(1-$BD$5)+$BD$5+FE3716+FD3716+FF3716</f>
        <v>-882.64800000000002</v>
      </c>
      <c r="FJ3716" s="34">
        <f>SUM(FA3716:FC3716)*(IF($U3716="USS",$FB$4,IF($U3716="SAUL",$FB$3,0))+1)+SUM(FD3716:FE3716)+(SUM(FA3716:FE3716)-'Pay Framework'!$M$182)*'Pay Framework'!$O$183+FF3716</f>
        <v>-882.64800000000002</v>
      </c>
      <c r="FS3716" s="34">
        <f>SUM(FK3716:FM3716)*IF($U3716="USS",$FL$4+$FL$5,IF($U3716="SAUL",$FL$3+$BD$5,0))+(SUM(FK3716:FM3716)*(1-$BD$5)+$BD$5+FO3716+FN3716-'Pay Framework'!$M$182)*'Pay Framework'!$O$183+SUM(FK3716:FM3716)*(1-$BD$5)+$BD$5+FO3716+FN3716+FP3716</f>
        <v>-882.64800000000002</v>
      </c>
      <c r="FT3716" s="34">
        <f>SUM(FK3716:FM3716)*(IF($U3716="USS",$FL$4,IF($U3716="SAUL",$FL$3,0))+1)+SUM(FN3716:FO3716)+(SUM(FK3716:FO3716)-'Pay Framework'!$M$182)*'Pay Framework'!$O$183+FP3716</f>
        <v>-882.64800000000002</v>
      </c>
      <c r="GC3716" s="34">
        <f>SUM(FU3716:FW3716)*IF($U3716="USS",$FV$4+$FV$5,IF($U3716="SAUL",$FV$3+$BD$5,0))+(SUM(FU3716:FW3716)*(1-$BD$5)+$BD$5+FY3716+FX3716-'Pay Framework'!$M$182)*'Pay Framework'!$O$183+SUM(FU3716:FW3716)*(1-$BD$5)+$BD$5+FY3716+FX3716+FZ3716</f>
        <v>-882.64800000000002</v>
      </c>
      <c r="GD3716" s="34">
        <f>SUM(FU3716:FW3716)*(IF($U3716="USS",$FV$4,IF($U3716="SAUL",$FV$3,0))+1)+SUM(FX3716:FY3716)+(SUM(FU3716:FY3716)-'Pay Framework'!$M$182)*'Pay Framework'!$O$183+FZ3716</f>
        <v>-882.64800000000002</v>
      </c>
    </row>
    <row r="3717" spans="165:186" x14ac:dyDescent="0.25">
      <c r="FI3717" s="34">
        <f>SUM(FA3717:FC3717)*IF($U3717="USS",$FB$4+$FB$5,IF($U3717="SAUL",$FB$3+$BD$5,0))+(SUM(FA3717:FC3717)*(1-$BD$5)+$BD$5+FE3717+FD3717-'Pay Framework'!$M$182)*'Pay Framework'!$O$183+SUM(FA3717:FC3717)*(1-$BD$5)+$BD$5+FE3717+FD3717+FF3717</f>
        <v>-882.64800000000002</v>
      </c>
      <c r="FJ3717" s="34">
        <f>SUM(FA3717:FC3717)*(IF($U3717="USS",$FB$4,IF($U3717="SAUL",$FB$3,0))+1)+SUM(FD3717:FE3717)+(SUM(FA3717:FE3717)-'Pay Framework'!$M$182)*'Pay Framework'!$O$183+FF3717</f>
        <v>-882.64800000000002</v>
      </c>
      <c r="FS3717" s="34">
        <f>SUM(FK3717:FM3717)*IF($U3717="USS",$FL$4+$FL$5,IF($U3717="SAUL",$FL$3+$BD$5,0))+(SUM(FK3717:FM3717)*(1-$BD$5)+$BD$5+FO3717+FN3717-'Pay Framework'!$M$182)*'Pay Framework'!$O$183+SUM(FK3717:FM3717)*(1-$BD$5)+$BD$5+FO3717+FN3717+FP3717</f>
        <v>-882.64800000000002</v>
      </c>
      <c r="FT3717" s="34">
        <f>SUM(FK3717:FM3717)*(IF($U3717="USS",$FL$4,IF($U3717="SAUL",$FL$3,0))+1)+SUM(FN3717:FO3717)+(SUM(FK3717:FO3717)-'Pay Framework'!$M$182)*'Pay Framework'!$O$183+FP3717</f>
        <v>-882.64800000000002</v>
      </c>
      <c r="GC3717" s="34">
        <f>SUM(FU3717:FW3717)*IF($U3717="USS",$FV$4+$FV$5,IF($U3717="SAUL",$FV$3+$BD$5,0))+(SUM(FU3717:FW3717)*(1-$BD$5)+$BD$5+FY3717+FX3717-'Pay Framework'!$M$182)*'Pay Framework'!$O$183+SUM(FU3717:FW3717)*(1-$BD$5)+$BD$5+FY3717+FX3717+FZ3717</f>
        <v>-882.64800000000002</v>
      </c>
      <c r="GD3717" s="34">
        <f>SUM(FU3717:FW3717)*(IF($U3717="USS",$FV$4,IF($U3717="SAUL",$FV$3,0))+1)+SUM(FX3717:FY3717)+(SUM(FU3717:FY3717)-'Pay Framework'!$M$182)*'Pay Framework'!$O$183+FZ3717</f>
        <v>-882.64800000000002</v>
      </c>
    </row>
    <row r="3718" spans="165:186" x14ac:dyDescent="0.25">
      <c r="FI3718" s="34">
        <f>SUM(FA3718:FC3718)*IF($U3718="USS",$FB$4+$FB$5,IF($U3718="SAUL",$FB$3+$BD$5,0))+(SUM(FA3718:FC3718)*(1-$BD$5)+$BD$5+FE3718+FD3718-'Pay Framework'!$M$182)*'Pay Framework'!$O$183+SUM(FA3718:FC3718)*(1-$BD$5)+$BD$5+FE3718+FD3718+FF3718</f>
        <v>-882.64800000000002</v>
      </c>
      <c r="FJ3718" s="34">
        <f>SUM(FA3718:FC3718)*(IF($U3718="USS",$FB$4,IF($U3718="SAUL",$FB$3,0))+1)+SUM(FD3718:FE3718)+(SUM(FA3718:FE3718)-'Pay Framework'!$M$182)*'Pay Framework'!$O$183+FF3718</f>
        <v>-882.64800000000002</v>
      </c>
      <c r="FS3718" s="34">
        <f>SUM(FK3718:FM3718)*IF($U3718="USS",$FL$4+$FL$5,IF($U3718="SAUL",$FL$3+$BD$5,0))+(SUM(FK3718:FM3718)*(1-$BD$5)+$BD$5+FO3718+FN3718-'Pay Framework'!$M$182)*'Pay Framework'!$O$183+SUM(FK3718:FM3718)*(1-$BD$5)+$BD$5+FO3718+FN3718+FP3718</f>
        <v>-882.64800000000002</v>
      </c>
      <c r="FT3718" s="34">
        <f>SUM(FK3718:FM3718)*(IF($U3718="USS",$FL$4,IF($U3718="SAUL",$FL$3,0))+1)+SUM(FN3718:FO3718)+(SUM(FK3718:FO3718)-'Pay Framework'!$M$182)*'Pay Framework'!$O$183+FP3718</f>
        <v>-882.64800000000002</v>
      </c>
      <c r="GC3718" s="34">
        <f>SUM(FU3718:FW3718)*IF($U3718="USS",$FV$4+$FV$5,IF($U3718="SAUL",$FV$3+$BD$5,0))+(SUM(FU3718:FW3718)*(1-$BD$5)+$BD$5+FY3718+FX3718-'Pay Framework'!$M$182)*'Pay Framework'!$O$183+SUM(FU3718:FW3718)*(1-$BD$5)+$BD$5+FY3718+FX3718+FZ3718</f>
        <v>-882.64800000000002</v>
      </c>
      <c r="GD3718" s="34">
        <f>SUM(FU3718:FW3718)*(IF($U3718="USS",$FV$4,IF($U3718="SAUL",$FV$3,0))+1)+SUM(FX3718:FY3718)+(SUM(FU3718:FY3718)-'Pay Framework'!$M$182)*'Pay Framework'!$O$183+FZ3718</f>
        <v>-882.64800000000002</v>
      </c>
    </row>
    <row r="3719" spans="165:186" x14ac:dyDescent="0.25">
      <c r="FI3719" s="34">
        <f>SUM(FA3719:FC3719)*IF($U3719="USS",$FB$4+$FB$5,IF($U3719="SAUL",$FB$3+$BD$5,0))+(SUM(FA3719:FC3719)*(1-$BD$5)+$BD$5+FE3719+FD3719-'Pay Framework'!$M$182)*'Pay Framework'!$O$183+SUM(FA3719:FC3719)*(1-$BD$5)+$BD$5+FE3719+FD3719+FF3719</f>
        <v>-882.64800000000002</v>
      </c>
      <c r="FJ3719" s="34">
        <f>SUM(FA3719:FC3719)*(IF($U3719="USS",$FB$4,IF($U3719="SAUL",$FB$3,0))+1)+SUM(FD3719:FE3719)+(SUM(FA3719:FE3719)-'Pay Framework'!$M$182)*'Pay Framework'!$O$183+FF3719</f>
        <v>-882.64800000000002</v>
      </c>
      <c r="FS3719" s="34">
        <f>SUM(FK3719:FM3719)*IF($U3719="USS",$FL$4+$FL$5,IF($U3719="SAUL",$FL$3+$BD$5,0))+(SUM(FK3719:FM3719)*(1-$BD$5)+$BD$5+FO3719+FN3719-'Pay Framework'!$M$182)*'Pay Framework'!$O$183+SUM(FK3719:FM3719)*(1-$BD$5)+$BD$5+FO3719+FN3719+FP3719</f>
        <v>-882.64800000000002</v>
      </c>
      <c r="FT3719" s="34">
        <f>SUM(FK3719:FM3719)*(IF($U3719="USS",$FL$4,IF($U3719="SAUL",$FL$3,0))+1)+SUM(FN3719:FO3719)+(SUM(FK3719:FO3719)-'Pay Framework'!$M$182)*'Pay Framework'!$O$183+FP3719</f>
        <v>-882.64800000000002</v>
      </c>
      <c r="GC3719" s="34">
        <f>SUM(FU3719:FW3719)*IF($U3719="USS",$FV$4+$FV$5,IF($U3719="SAUL",$FV$3+$BD$5,0))+(SUM(FU3719:FW3719)*(1-$BD$5)+$BD$5+FY3719+FX3719-'Pay Framework'!$M$182)*'Pay Framework'!$O$183+SUM(FU3719:FW3719)*(1-$BD$5)+$BD$5+FY3719+FX3719+FZ3719</f>
        <v>-882.64800000000002</v>
      </c>
      <c r="GD3719" s="34">
        <f>SUM(FU3719:FW3719)*(IF($U3719="USS",$FV$4,IF($U3719="SAUL",$FV$3,0))+1)+SUM(FX3719:FY3719)+(SUM(FU3719:FY3719)-'Pay Framework'!$M$182)*'Pay Framework'!$O$183+FZ3719</f>
        <v>-882.64800000000002</v>
      </c>
    </row>
    <row r="3720" spans="165:186" x14ac:dyDescent="0.25">
      <c r="FI3720" s="34">
        <f>SUM(FA3720:FC3720)*IF($U3720="USS",$FB$4+$FB$5,IF($U3720="SAUL",$FB$3+$BD$5,0))+(SUM(FA3720:FC3720)*(1-$BD$5)+$BD$5+FE3720+FD3720-'Pay Framework'!$M$182)*'Pay Framework'!$O$183+SUM(FA3720:FC3720)*(1-$BD$5)+$BD$5+FE3720+FD3720+FF3720</f>
        <v>-882.64800000000002</v>
      </c>
      <c r="FJ3720" s="34">
        <f>SUM(FA3720:FC3720)*(IF($U3720="USS",$FB$4,IF($U3720="SAUL",$FB$3,0))+1)+SUM(FD3720:FE3720)+(SUM(FA3720:FE3720)-'Pay Framework'!$M$182)*'Pay Framework'!$O$183+FF3720</f>
        <v>-882.64800000000002</v>
      </c>
      <c r="FS3720" s="34">
        <f>SUM(FK3720:FM3720)*IF($U3720="USS",$FL$4+$FL$5,IF($U3720="SAUL",$FL$3+$BD$5,0))+(SUM(FK3720:FM3720)*(1-$BD$5)+$BD$5+FO3720+FN3720-'Pay Framework'!$M$182)*'Pay Framework'!$O$183+SUM(FK3720:FM3720)*(1-$BD$5)+$BD$5+FO3720+FN3720+FP3720</f>
        <v>-882.64800000000002</v>
      </c>
      <c r="FT3720" s="34">
        <f>SUM(FK3720:FM3720)*(IF($U3720="USS",$FL$4,IF($U3720="SAUL",$FL$3,0))+1)+SUM(FN3720:FO3720)+(SUM(FK3720:FO3720)-'Pay Framework'!$M$182)*'Pay Framework'!$O$183+FP3720</f>
        <v>-882.64800000000002</v>
      </c>
      <c r="GC3720" s="34">
        <f>SUM(FU3720:FW3720)*IF($U3720="USS",$FV$4+$FV$5,IF($U3720="SAUL",$FV$3+$BD$5,0))+(SUM(FU3720:FW3720)*(1-$BD$5)+$BD$5+FY3720+FX3720-'Pay Framework'!$M$182)*'Pay Framework'!$O$183+SUM(FU3720:FW3720)*(1-$BD$5)+$BD$5+FY3720+FX3720+FZ3720</f>
        <v>-882.64800000000002</v>
      </c>
      <c r="GD3720" s="34">
        <f>SUM(FU3720:FW3720)*(IF($U3720="USS",$FV$4,IF($U3720="SAUL",$FV$3,0))+1)+SUM(FX3720:FY3720)+(SUM(FU3720:FY3720)-'Pay Framework'!$M$182)*'Pay Framework'!$O$183+FZ3720</f>
        <v>-882.64800000000002</v>
      </c>
    </row>
    <row r="3721" spans="165:186" x14ac:dyDescent="0.25">
      <c r="FI3721" s="34">
        <f>SUM(FA3721:FC3721)*IF($U3721="USS",$FB$4+$FB$5,IF($U3721="SAUL",$FB$3+$BD$5,0))+(SUM(FA3721:FC3721)*(1-$BD$5)+$BD$5+FE3721+FD3721-'Pay Framework'!$M$182)*'Pay Framework'!$O$183+SUM(FA3721:FC3721)*(1-$BD$5)+$BD$5+FE3721+FD3721+FF3721</f>
        <v>-882.64800000000002</v>
      </c>
      <c r="FJ3721" s="34">
        <f>SUM(FA3721:FC3721)*(IF($U3721="USS",$FB$4,IF($U3721="SAUL",$FB$3,0))+1)+SUM(FD3721:FE3721)+(SUM(FA3721:FE3721)-'Pay Framework'!$M$182)*'Pay Framework'!$O$183+FF3721</f>
        <v>-882.64800000000002</v>
      </c>
      <c r="FS3721" s="34">
        <f>SUM(FK3721:FM3721)*IF($U3721="USS",$FL$4+$FL$5,IF($U3721="SAUL",$FL$3+$BD$5,0))+(SUM(FK3721:FM3721)*(1-$BD$5)+$BD$5+FO3721+FN3721-'Pay Framework'!$M$182)*'Pay Framework'!$O$183+SUM(FK3721:FM3721)*(1-$BD$5)+$BD$5+FO3721+FN3721+FP3721</f>
        <v>-882.64800000000002</v>
      </c>
      <c r="FT3721" s="34">
        <f>SUM(FK3721:FM3721)*(IF($U3721="USS",$FL$4,IF($U3721="SAUL",$FL$3,0))+1)+SUM(FN3721:FO3721)+(SUM(FK3721:FO3721)-'Pay Framework'!$M$182)*'Pay Framework'!$O$183+FP3721</f>
        <v>-882.64800000000002</v>
      </c>
      <c r="GC3721" s="34">
        <f>SUM(FU3721:FW3721)*IF($U3721="USS",$FV$4+$FV$5,IF($U3721="SAUL",$FV$3+$BD$5,0))+(SUM(FU3721:FW3721)*(1-$BD$5)+$BD$5+FY3721+FX3721-'Pay Framework'!$M$182)*'Pay Framework'!$O$183+SUM(FU3721:FW3721)*(1-$BD$5)+$BD$5+FY3721+FX3721+FZ3721</f>
        <v>-882.64800000000002</v>
      </c>
      <c r="GD3721" s="34">
        <f>SUM(FU3721:FW3721)*(IF($U3721="USS",$FV$4,IF($U3721="SAUL",$FV$3,0))+1)+SUM(FX3721:FY3721)+(SUM(FU3721:FY3721)-'Pay Framework'!$M$182)*'Pay Framework'!$O$183+FZ3721</f>
        <v>-882.64800000000002</v>
      </c>
    </row>
    <row r="3722" spans="165:186" x14ac:dyDescent="0.25">
      <c r="FI3722" s="34">
        <f>SUM(FA3722:FC3722)*IF($U3722="USS",$FB$4+$FB$5,IF($U3722="SAUL",$FB$3+$BD$5,0))+(SUM(FA3722:FC3722)*(1-$BD$5)+$BD$5+FE3722+FD3722-'Pay Framework'!$M$182)*'Pay Framework'!$O$183+SUM(FA3722:FC3722)*(1-$BD$5)+$BD$5+FE3722+FD3722+FF3722</f>
        <v>-882.64800000000002</v>
      </c>
      <c r="FJ3722" s="34">
        <f>SUM(FA3722:FC3722)*(IF($U3722="USS",$FB$4,IF($U3722="SAUL",$FB$3,0))+1)+SUM(FD3722:FE3722)+(SUM(FA3722:FE3722)-'Pay Framework'!$M$182)*'Pay Framework'!$O$183+FF3722</f>
        <v>-882.64800000000002</v>
      </c>
      <c r="FS3722" s="34">
        <f>SUM(FK3722:FM3722)*IF($U3722="USS",$FL$4+$FL$5,IF($U3722="SAUL",$FL$3+$BD$5,0))+(SUM(FK3722:FM3722)*(1-$BD$5)+$BD$5+FO3722+FN3722-'Pay Framework'!$M$182)*'Pay Framework'!$O$183+SUM(FK3722:FM3722)*(1-$BD$5)+$BD$5+FO3722+FN3722+FP3722</f>
        <v>-882.64800000000002</v>
      </c>
      <c r="FT3722" s="34">
        <f>SUM(FK3722:FM3722)*(IF($U3722="USS",$FL$4,IF($U3722="SAUL",$FL$3,0))+1)+SUM(FN3722:FO3722)+(SUM(FK3722:FO3722)-'Pay Framework'!$M$182)*'Pay Framework'!$O$183+FP3722</f>
        <v>-882.64800000000002</v>
      </c>
      <c r="GC3722" s="34">
        <f>SUM(FU3722:FW3722)*IF($U3722="USS",$FV$4+$FV$5,IF($U3722="SAUL",$FV$3+$BD$5,0))+(SUM(FU3722:FW3722)*(1-$BD$5)+$BD$5+FY3722+FX3722-'Pay Framework'!$M$182)*'Pay Framework'!$O$183+SUM(FU3722:FW3722)*(1-$BD$5)+$BD$5+FY3722+FX3722+FZ3722</f>
        <v>-882.64800000000002</v>
      </c>
      <c r="GD3722" s="34">
        <f>SUM(FU3722:FW3722)*(IF($U3722="USS",$FV$4,IF($U3722="SAUL",$FV$3,0))+1)+SUM(FX3722:FY3722)+(SUM(FU3722:FY3722)-'Pay Framework'!$M$182)*'Pay Framework'!$O$183+FZ3722</f>
        <v>-882.64800000000002</v>
      </c>
    </row>
    <row r="3723" spans="165:186" x14ac:dyDescent="0.25">
      <c r="FI3723" s="34">
        <f>SUM(FA3723:FC3723)*IF($U3723="USS",$FB$4+$FB$5,IF($U3723="SAUL",$FB$3+$BD$5,0))+(SUM(FA3723:FC3723)*(1-$BD$5)+$BD$5+FE3723+FD3723-'Pay Framework'!$M$182)*'Pay Framework'!$O$183+SUM(FA3723:FC3723)*(1-$BD$5)+$BD$5+FE3723+FD3723+FF3723</f>
        <v>-882.64800000000002</v>
      </c>
      <c r="FJ3723" s="34">
        <f>SUM(FA3723:FC3723)*(IF($U3723="USS",$FB$4,IF($U3723="SAUL",$FB$3,0))+1)+SUM(FD3723:FE3723)+(SUM(FA3723:FE3723)-'Pay Framework'!$M$182)*'Pay Framework'!$O$183+FF3723</f>
        <v>-882.64800000000002</v>
      </c>
      <c r="FS3723" s="34">
        <f>SUM(FK3723:FM3723)*IF($U3723="USS",$FL$4+$FL$5,IF($U3723="SAUL",$FL$3+$BD$5,0))+(SUM(FK3723:FM3723)*(1-$BD$5)+$BD$5+FO3723+FN3723-'Pay Framework'!$M$182)*'Pay Framework'!$O$183+SUM(FK3723:FM3723)*(1-$BD$5)+$BD$5+FO3723+FN3723+FP3723</f>
        <v>-882.64800000000002</v>
      </c>
      <c r="FT3723" s="34">
        <f>SUM(FK3723:FM3723)*(IF($U3723="USS",$FL$4,IF($U3723="SAUL",$FL$3,0))+1)+SUM(FN3723:FO3723)+(SUM(FK3723:FO3723)-'Pay Framework'!$M$182)*'Pay Framework'!$O$183+FP3723</f>
        <v>-882.64800000000002</v>
      </c>
      <c r="GC3723" s="34">
        <f>SUM(FU3723:FW3723)*IF($U3723="USS",$FV$4+$FV$5,IF($U3723="SAUL",$FV$3+$BD$5,0))+(SUM(FU3723:FW3723)*(1-$BD$5)+$BD$5+FY3723+FX3723-'Pay Framework'!$M$182)*'Pay Framework'!$O$183+SUM(FU3723:FW3723)*(1-$BD$5)+$BD$5+FY3723+FX3723+FZ3723</f>
        <v>-882.64800000000002</v>
      </c>
      <c r="GD3723" s="34">
        <f>SUM(FU3723:FW3723)*(IF($U3723="USS",$FV$4,IF($U3723="SAUL",$FV$3,0))+1)+SUM(FX3723:FY3723)+(SUM(FU3723:FY3723)-'Pay Framework'!$M$182)*'Pay Framework'!$O$183+FZ3723</f>
        <v>-882.64800000000002</v>
      </c>
    </row>
    <row r="3724" spans="165:186" x14ac:dyDescent="0.25">
      <c r="FI3724" s="34">
        <f>SUM(FA3724:FC3724)*IF($U3724="USS",$FB$4+$FB$5,IF($U3724="SAUL",$FB$3+$BD$5,0))+(SUM(FA3724:FC3724)*(1-$BD$5)+$BD$5+FE3724+FD3724-'Pay Framework'!$M$182)*'Pay Framework'!$O$183+SUM(FA3724:FC3724)*(1-$BD$5)+$BD$5+FE3724+FD3724+FF3724</f>
        <v>-882.64800000000002</v>
      </c>
      <c r="FJ3724" s="34">
        <f>SUM(FA3724:FC3724)*(IF($U3724="USS",$FB$4,IF($U3724="SAUL",$FB$3,0))+1)+SUM(FD3724:FE3724)+(SUM(FA3724:FE3724)-'Pay Framework'!$M$182)*'Pay Framework'!$O$183+FF3724</f>
        <v>-882.64800000000002</v>
      </c>
      <c r="FS3724" s="34">
        <f>SUM(FK3724:FM3724)*IF($U3724="USS",$FL$4+$FL$5,IF($U3724="SAUL",$FL$3+$BD$5,0))+(SUM(FK3724:FM3724)*(1-$BD$5)+$BD$5+FO3724+FN3724-'Pay Framework'!$M$182)*'Pay Framework'!$O$183+SUM(FK3724:FM3724)*(1-$BD$5)+$BD$5+FO3724+FN3724+FP3724</f>
        <v>-882.64800000000002</v>
      </c>
      <c r="FT3724" s="34">
        <f>SUM(FK3724:FM3724)*(IF($U3724="USS",$FL$4,IF($U3724="SAUL",$FL$3,0))+1)+SUM(FN3724:FO3724)+(SUM(FK3724:FO3724)-'Pay Framework'!$M$182)*'Pay Framework'!$O$183+FP3724</f>
        <v>-882.64800000000002</v>
      </c>
      <c r="GC3724" s="34">
        <f>SUM(FU3724:FW3724)*IF($U3724="USS",$FV$4+$FV$5,IF($U3724="SAUL",$FV$3+$BD$5,0))+(SUM(FU3724:FW3724)*(1-$BD$5)+$BD$5+FY3724+FX3724-'Pay Framework'!$M$182)*'Pay Framework'!$O$183+SUM(FU3724:FW3724)*(1-$BD$5)+$BD$5+FY3724+FX3724+FZ3724</f>
        <v>-882.64800000000002</v>
      </c>
      <c r="GD3724" s="34">
        <f>SUM(FU3724:FW3724)*(IF($U3724="USS",$FV$4,IF($U3724="SAUL",$FV$3,0))+1)+SUM(FX3724:FY3724)+(SUM(FU3724:FY3724)-'Pay Framework'!$M$182)*'Pay Framework'!$O$183+FZ3724</f>
        <v>-882.64800000000002</v>
      </c>
    </row>
    <row r="3725" spans="165:186" x14ac:dyDescent="0.25">
      <c r="FI3725" s="34">
        <f>SUM(FA3725:FC3725)*IF($U3725="USS",$FB$4+$FB$5,IF($U3725="SAUL",$FB$3+$BD$5,0))+(SUM(FA3725:FC3725)*(1-$BD$5)+$BD$5+FE3725+FD3725-'Pay Framework'!$M$182)*'Pay Framework'!$O$183+SUM(FA3725:FC3725)*(1-$BD$5)+$BD$5+FE3725+FD3725+FF3725</f>
        <v>-882.64800000000002</v>
      </c>
      <c r="FJ3725" s="34">
        <f>SUM(FA3725:FC3725)*(IF($U3725="USS",$FB$4,IF($U3725="SAUL",$FB$3,0))+1)+SUM(FD3725:FE3725)+(SUM(FA3725:FE3725)-'Pay Framework'!$M$182)*'Pay Framework'!$O$183+FF3725</f>
        <v>-882.64800000000002</v>
      </c>
      <c r="FS3725" s="34">
        <f>SUM(FK3725:FM3725)*IF($U3725="USS",$FL$4+$FL$5,IF($U3725="SAUL",$FL$3+$BD$5,0))+(SUM(FK3725:FM3725)*(1-$BD$5)+$BD$5+FO3725+FN3725-'Pay Framework'!$M$182)*'Pay Framework'!$O$183+SUM(FK3725:FM3725)*(1-$BD$5)+$BD$5+FO3725+FN3725+FP3725</f>
        <v>-882.64800000000002</v>
      </c>
      <c r="FT3725" s="34">
        <f>SUM(FK3725:FM3725)*(IF($U3725="USS",$FL$4,IF($U3725="SAUL",$FL$3,0))+1)+SUM(FN3725:FO3725)+(SUM(FK3725:FO3725)-'Pay Framework'!$M$182)*'Pay Framework'!$O$183+FP3725</f>
        <v>-882.64800000000002</v>
      </c>
      <c r="GC3725" s="34">
        <f>SUM(FU3725:FW3725)*IF($U3725="USS",$FV$4+$FV$5,IF($U3725="SAUL",$FV$3+$BD$5,0))+(SUM(FU3725:FW3725)*(1-$BD$5)+$BD$5+FY3725+FX3725-'Pay Framework'!$M$182)*'Pay Framework'!$O$183+SUM(FU3725:FW3725)*(1-$BD$5)+$BD$5+FY3725+FX3725+FZ3725</f>
        <v>-882.64800000000002</v>
      </c>
      <c r="GD3725" s="34">
        <f>SUM(FU3725:FW3725)*(IF($U3725="USS",$FV$4,IF($U3725="SAUL",$FV$3,0))+1)+SUM(FX3725:FY3725)+(SUM(FU3725:FY3725)-'Pay Framework'!$M$182)*'Pay Framework'!$O$183+FZ3725</f>
        <v>-882.64800000000002</v>
      </c>
    </row>
    <row r="3726" spans="165:186" x14ac:dyDescent="0.25">
      <c r="FI3726" s="34">
        <f>SUM(FA3726:FC3726)*IF($U3726="USS",$FB$4+$FB$5,IF($U3726="SAUL",$FB$3+$BD$5,0))+(SUM(FA3726:FC3726)*(1-$BD$5)+$BD$5+FE3726+FD3726-'Pay Framework'!$M$182)*'Pay Framework'!$O$183+SUM(FA3726:FC3726)*(1-$BD$5)+$BD$5+FE3726+FD3726+FF3726</f>
        <v>-882.64800000000002</v>
      </c>
      <c r="FJ3726" s="34">
        <f>SUM(FA3726:FC3726)*(IF($U3726="USS",$FB$4,IF($U3726="SAUL",$FB$3,0))+1)+SUM(FD3726:FE3726)+(SUM(FA3726:FE3726)-'Pay Framework'!$M$182)*'Pay Framework'!$O$183+FF3726</f>
        <v>-882.64800000000002</v>
      </c>
      <c r="FS3726" s="34">
        <f>SUM(FK3726:FM3726)*IF($U3726="USS",$FL$4+$FL$5,IF($U3726="SAUL",$FL$3+$BD$5,0))+(SUM(FK3726:FM3726)*(1-$BD$5)+$BD$5+FO3726+FN3726-'Pay Framework'!$M$182)*'Pay Framework'!$O$183+SUM(FK3726:FM3726)*(1-$BD$5)+$BD$5+FO3726+FN3726+FP3726</f>
        <v>-882.64800000000002</v>
      </c>
      <c r="FT3726" s="34">
        <f>SUM(FK3726:FM3726)*(IF($U3726="USS",$FL$4,IF($U3726="SAUL",$FL$3,0))+1)+SUM(FN3726:FO3726)+(SUM(FK3726:FO3726)-'Pay Framework'!$M$182)*'Pay Framework'!$O$183+FP3726</f>
        <v>-882.64800000000002</v>
      </c>
      <c r="GC3726" s="34">
        <f>SUM(FU3726:FW3726)*IF($U3726="USS",$FV$4+$FV$5,IF($U3726="SAUL",$FV$3+$BD$5,0))+(SUM(FU3726:FW3726)*(1-$BD$5)+$BD$5+FY3726+FX3726-'Pay Framework'!$M$182)*'Pay Framework'!$O$183+SUM(FU3726:FW3726)*(1-$BD$5)+$BD$5+FY3726+FX3726+FZ3726</f>
        <v>-882.64800000000002</v>
      </c>
      <c r="GD3726" s="34">
        <f>SUM(FU3726:FW3726)*(IF($U3726="USS",$FV$4,IF($U3726="SAUL",$FV$3,0))+1)+SUM(FX3726:FY3726)+(SUM(FU3726:FY3726)-'Pay Framework'!$M$182)*'Pay Framework'!$O$183+FZ3726</f>
        <v>-882.64800000000002</v>
      </c>
    </row>
    <row r="3727" spans="165:186" x14ac:dyDescent="0.25">
      <c r="FI3727" s="34">
        <f>SUM(FA3727:FC3727)*IF($U3727="USS",$FB$4+$FB$5,IF($U3727="SAUL",$FB$3+$BD$5,0))+(SUM(FA3727:FC3727)*(1-$BD$5)+$BD$5+FE3727+FD3727-'Pay Framework'!$M$182)*'Pay Framework'!$O$183+SUM(FA3727:FC3727)*(1-$BD$5)+$BD$5+FE3727+FD3727+FF3727</f>
        <v>-882.64800000000002</v>
      </c>
      <c r="FJ3727" s="34">
        <f>SUM(FA3727:FC3727)*(IF($U3727="USS",$FB$4,IF($U3727="SAUL",$FB$3,0))+1)+SUM(FD3727:FE3727)+(SUM(FA3727:FE3727)-'Pay Framework'!$M$182)*'Pay Framework'!$O$183+FF3727</f>
        <v>-882.64800000000002</v>
      </c>
      <c r="FS3727" s="34">
        <f>SUM(FK3727:FM3727)*IF($U3727="USS",$FL$4+$FL$5,IF($U3727="SAUL",$FL$3+$BD$5,0))+(SUM(FK3727:FM3727)*(1-$BD$5)+$BD$5+FO3727+FN3727-'Pay Framework'!$M$182)*'Pay Framework'!$O$183+SUM(FK3727:FM3727)*(1-$BD$5)+$BD$5+FO3727+FN3727+FP3727</f>
        <v>-882.64800000000002</v>
      </c>
      <c r="FT3727" s="34">
        <f>SUM(FK3727:FM3727)*(IF($U3727="USS",$FL$4,IF($U3727="SAUL",$FL$3,0))+1)+SUM(FN3727:FO3727)+(SUM(FK3727:FO3727)-'Pay Framework'!$M$182)*'Pay Framework'!$O$183+FP3727</f>
        <v>-882.64800000000002</v>
      </c>
      <c r="GC3727" s="34">
        <f>SUM(FU3727:FW3727)*IF($U3727="USS",$FV$4+$FV$5,IF($U3727="SAUL",$FV$3+$BD$5,0))+(SUM(FU3727:FW3727)*(1-$BD$5)+$BD$5+FY3727+FX3727-'Pay Framework'!$M$182)*'Pay Framework'!$O$183+SUM(FU3727:FW3727)*(1-$BD$5)+$BD$5+FY3727+FX3727+FZ3727</f>
        <v>-882.64800000000002</v>
      </c>
      <c r="GD3727" s="34">
        <f>SUM(FU3727:FW3727)*(IF($U3727="USS",$FV$4,IF($U3727="SAUL",$FV$3,0))+1)+SUM(FX3727:FY3727)+(SUM(FU3727:FY3727)-'Pay Framework'!$M$182)*'Pay Framework'!$O$183+FZ3727</f>
        <v>-882.64800000000002</v>
      </c>
    </row>
    <row r="3728" spans="165:186" x14ac:dyDescent="0.25">
      <c r="FI3728" s="34">
        <f>SUM(FA3728:FC3728)*IF($U3728="USS",$FB$4+$FB$5,IF($U3728="SAUL",$FB$3+$BD$5,0))+(SUM(FA3728:FC3728)*(1-$BD$5)+$BD$5+FE3728+FD3728-'Pay Framework'!$M$182)*'Pay Framework'!$O$183+SUM(FA3728:FC3728)*(1-$BD$5)+$BD$5+FE3728+FD3728+FF3728</f>
        <v>-882.64800000000002</v>
      </c>
      <c r="FJ3728" s="34">
        <f>SUM(FA3728:FC3728)*(IF($U3728="USS",$FB$4,IF($U3728="SAUL",$FB$3,0))+1)+SUM(FD3728:FE3728)+(SUM(FA3728:FE3728)-'Pay Framework'!$M$182)*'Pay Framework'!$O$183+FF3728</f>
        <v>-882.64800000000002</v>
      </c>
      <c r="FS3728" s="34">
        <f>SUM(FK3728:FM3728)*IF($U3728="USS",$FL$4+$FL$5,IF($U3728="SAUL",$FL$3+$BD$5,0))+(SUM(FK3728:FM3728)*(1-$BD$5)+$BD$5+FO3728+FN3728-'Pay Framework'!$M$182)*'Pay Framework'!$O$183+SUM(FK3728:FM3728)*(1-$BD$5)+$BD$5+FO3728+FN3728+FP3728</f>
        <v>-882.64800000000002</v>
      </c>
      <c r="FT3728" s="34">
        <f>SUM(FK3728:FM3728)*(IF($U3728="USS",$FL$4,IF($U3728="SAUL",$FL$3,0))+1)+SUM(FN3728:FO3728)+(SUM(FK3728:FO3728)-'Pay Framework'!$M$182)*'Pay Framework'!$O$183+FP3728</f>
        <v>-882.64800000000002</v>
      </c>
      <c r="GC3728" s="34">
        <f>SUM(FU3728:FW3728)*IF($U3728="USS",$FV$4+$FV$5,IF($U3728="SAUL",$FV$3+$BD$5,0))+(SUM(FU3728:FW3728)*(1-$BD$5)+$BD$5+FY3728+FX3728-'Pay Framework'!$M$182)*'Pay Framework'!$O$183+SUM(FU3728:FW3728)*(1-$BD$5)+$BD$5+FY3728+FX3728+FZ3728</f>
        <v>-882.64800000000002</v>
      </c>
      <c r="GD3728" s="34">
        <f>SUM(FU3728:FW3728)*(IF($U3728="USS",$FV$4,IF($U3728="SAUL",$FV$3,0))+1)+SUM(FX3728:FY3728)+(SUM(FU3728:FY3728)-'Pay Framework'!$M$182)*'Pay Framework'!$O$183+FZ3728</f>
        <v>-882.64800000000002</v>
      </c>
    </row>
    <row r="3729" spans="165:186" x14ac:dyDescent="0.25">
      <c r="FI3729" s="34">
        <f>SUM(FA3729:FC3729)*IF($U3729="USS",$FB$4+$FB$5,IF($U3729="SAUL",$FB$3+$BD$5,0))+(SUM(FA3729:FC3729)*(1-$BD$5)+$BD$5+FE3729+FD3729-'Pay Framework'!$M$182)*'Pay Framework'!$O$183+SUM(FA3729:FC3729)*(1-$BD$5)+$BD$5+FE3729+FD3729+FF3729</f>
        <v>-882.64800000000002</v>
      </c>
      <c r="FJ3729" s="34">
        <f>SUM(FA3729:FC3729)*(IF($U3729="USS",$FB$4,IF($U3729="SAUL",$FB$3,0))+1)+SUM(FD3729:FE3729)+(SUM(FA3729:FE3729)-'Pay Framework'!$M$182)*'Pay Framework'!$O$183+FF3729</f>
        <v>-882.64800000000002</v>
      </c>
      <c r="FS3729" s="34">
        <f>SUM(FK3729:FM3729)*IF($U3729="USS",$FL$4+$FL$5,IF($U3729="SAUL",$FL$3+$BD$5,0))+(SUM(FK3729:FM3729)*(1-$BD$5)+$BD$5+FO3729+FN3729-'Pay Framework'!$M$182)*'Pay Framework'!$O$183+SUM(FK3729:FM3729)*(1-$BD$5)+$BD$5+FO3729+FN3729+FP3729</f>
        <v>-882.64800000000002</v>
      </c>
      <c r="FT3729" s="34">
        <f>SUM(FK3729:FM3729)*(IF($U3729="USS",$FL$4,IF($U3729="SAUL",$FL$3,0))+1)+SUM(FN3729:FO3729)+(SUM(FK3729:FO3729)-'Pay Framework'!$M$182)*'Pay Framework'!$O$183+FP3729</f>
        <v>-882.64800000000002</v>
      </c>
      <c r="GC3729" s="34">
        <f>SUM(FU3729:FW3729)*IF($U3729="USS",$FV$4+$FV$5,IF($U3729="SAUL",$FV$3+$BD$5,0))+(SUM(FU3729:FW3729)*(1-$BD$5)+$BD$5+FY3729+FX3729-'Pay Framework'!$M$182)*'Pay Framework'!$O$183+SUM(FU3729:FW3729)*(1-$BD$5)+$BD$5+FY3729+FX3729+FZ3729</f>
        <v>-882.64800000000002</v>
      </c>
      <c r="GD3729" s="34">
        <f>SUM(FU3729:FW3729)*(IF($U3729="USS",$FV$4,IF($U3729="SAUL",$FV$3,0))+1)+SUM(FX3729:FY3729)+(SUM(FU3729:FY3729)-'Pay Framework'!$M$182)*'Pay Framework'!$O$183+FZ3729</f>
        <v>-882.64800000000002</v>
      </c>
    </row>
    <row r="3730" spans="165:186" x14ac:dyDescent="0.25">
      <c r="FI3730" s="34">
        <f>SUM(FA3730:FC3730)*IF($U3730="USS",$FB$4+$FB$5,IF($U3730="SAUL",$FB$3+$BD$5,0))+(SUM(FA3730:FC3730)*(1-$BD$5)+$BD$5+FE3730+FD3730-'Pay Framework'!$M$182)*'Pay Framework'!$O$183+SUM(FA3730:FC3730)*(1-$BD$5)+$BD$5+FE3730+FD3730+FF3730</f>
        <v>-882.64800000000002</v>
      </c>
      <c r="FJ3730" s="34">
        <f>SUM(FA3730:FC3730)*(IF($U3730="USS",$FB$4,IF($U3730="SAUL",$FB$3,0))+1)+SUM(FD3730:FE3730)+(SUM(FA3730:FE3730)-'Pay Framework'!$M$182)*'Pay Framework'!$O$183+FF3730</f>
        <v>-882.64800000000002</v>
      </c>
      <c r="FS3730" s="34">
        <f>SUM(FK3730:FM3730)*IF($U3730="USS",$FL$4+$FL$5,IF($U3730="SAUL",$FL$3+$BD$5,0))+(SUM(FK3730:FM3730)*(1-$BD$5)+$BD$5+FO3730+FN3730-'Pay Framework'!$M$182)*'Pay Framework'!$O$183+SUM(FK3730:FM3730)*(1-$BD$5)+$BD$5+FO3730+FN3730+FP3730</f>
        <v>-882.64800000000002</v>
      </c>
      <c r="FT3730" s="34">
        <f>SUM(FK3730:FM3730)*(IF($U3730="USS",$FL$4,IF($U3730="SAUL",$FL$3,0))+1)+SUM(FN3730:FO3730)+(SUM(FK3730:FO3730)-'Pay Framework'!$M$182)*'Pay Framework'!$O$183+FP3730</f>
        <v>-882.64800000000002</v>
      </c>
      <c r="GC3730" s="34">
        <f>SUM(FU3730:FW3730)*IF($U3730="USS",$FV$4+$FV$5,IF($U3730="SAUL",$FV$3+$BD$5,0))+(SUM(FU3730:FW3730)*(1-$BD$5)+$BD$5+FY3730+FX3730-'Pay Framework'!$M$182)*'Pay Framework'!$O$183+SUM(FU3730:FW3730)*(1-$BD$5)+$BD$5+FY3730+FX3730+FZ3730</f>
        <v>-882.64800000000002</v>
      </c>
      <c r="GD3730" s="34">
        <f>SUM(FU3730:FW3730)*(IF($U3730="USS",$FV$4,IF($U3730="SAUL",$FV$3,0))+1)+SUM(FX3730:FY3730)+(SUM(FU3730:FY3730)-'Pay Framework'!$M$182)*'Pay Framework'!$O$183+FZ3730</f>
        <v>-882.64800000000002</v>
      </c>
    </row>
    <row r="3731" spans="165:186" x14ac:dyDescent="0.25">
      <c r="FI3731" s="34">
        <f>SUM(FA3731:FC3731)*IF($U3731="USS",$FB$4+$FB$5,IF($U3731="SAUL",$FB$3+$BD$5,0))+(SUM(FA3731:FC3731)*(1-$BD$5)+$BD$5+FE3731+FD3731-'Pay Framework'!$M$182)*'Pay Framework'!$O$183+SUM(FA3731:FC3731)*(1-$BD$5)+$BD$5+FE3731+FD3731+FF3731</f>
        <v>-882.64800000000002</v>
      </c>
      <c r="FJ3731" s="34">
        <f>SUM(FA3731:FC3731)*(IF($U3731="USS",$FB$4,IF($U3731="SAUL",$FB$3,0))+1)+SUM(FD3731:FE3731)+(SUM(FA3731:FE3731)-'Pay Framework'!$M$182)*'Pay Framework'!$O$183+FF3731</f>
        <v>-882.64800000000002</v>
      </c>
      <c r="FS3731" s="34">
        <f>SUM(FK3731:FM3731)*IF($U3731="USS",$FL$4+$FL$5,IF($U3731="SAUL",$FL$3+$BD$5,0))+(SUM(FK3731:FM3731)*(1-$BD$5)+$BD$5+FO3731+FN3731-'Pay Framework'!$M$182)*'Pay Framework'!$O$183+SUM(FK3731:FM3731)*(1-$BD$5)+$BD$5+FO3731+FN3731+FP3731</f>
        <v>-882.64800000000002</v>
      </c>
      <c r="FT3731" s="34">
        <f>SUM(FK3731:FM3731)*(IF($U3731="USS",$FL$4,IF($U3731="SAUL",$FL$3,0))+1)+SUM(FN3731:FO3731)+(SUM(FK3731:FO3731)-'Pay Framework'!$M$182)*'Pay Framework'!$O$183+FP3731</f>
        <v>-882.64800000000002</v>
      </c>
      <c r="GC3731" s="34">
        <f>SUM(FU3731:FW3731)*IF($U3731="USS",$FV$4+$FV$5,IF($U3731="SAUL",$FV$3+$BD$5,0))+(SUM(FU3731:FW3731)*(1-$BD$5)+$BD$5+FY3731+FX3731-'Pay Framework'!$M$182)*'Pay Framework'!$O$183+SUM(FU3731:FW3731)*(1-$BD$5)+$BD$5+FY3731+FX3731+FZ3731</f>
        <v>-882.64800000000002</v>
      </c>
      <c r="GD3731" s="34">
        <f>SUM(FU3731:FW3731)*(IF($U3731="USS",$FV$4,IF($U3731="SAUL",$FV$3,0))+1)+SUM(FX3731:FY3731)+(SUM(FU3731:FY3731)-'Pay Framework'!$M$182)*'Pay Framework'!$O$183+FZ3731</f>
        <v>-882.64800000000002</v>
      </c>
    </row>
    <row r="3732" spans="165:186" x14ac:dyDescent="0.25">
      <c r="FI3732" s="34">
        <f>SUM(FA3732:FC3732)*IF($U3732="USS",$FB$4+$FB$5,IF($U3732="SAUL",$FB$3+$BD$5,0))+(SUM(FA3732:FC3732)*(1-$BD$5)+$BD$5+FE3732+FD3732-'Pay Framework'!$M$182)*'Pay Framework'!$O$183+SUM(FA3732:FC3732)*(1-$BD$5)+$BD$5+FE3732+FD3732+FF3732</f>
        <v>-882.64800000000002</v>
      </c>
      <c r="FJ3732" s="34">
        <f>SUM(FA3732:FC3732)*(IF($U3732="USS",$FB$4,IF($U3732="SAUL",$FB$3,0))+1)+SUM(FD3732:FE3732)+(SUM(FA3732:FE3732)-'Pay Framework'!$M$182)*'Pay Framework'!$O$183+FF3732</f>
        <v>-882.64800000000002</v>
      </c>
      <c r="FS3732" s="34">
        <f>SUM(FK3732:FM3732)*IF($U3732="USS",$FL$4+$FL$5,IF($U3732="SAUL",$FL$3+$BD$5,0))+(SUM(FK3732:FM3732)*(1-$BD$5)+$BD$5+FO3732+FN3732-'Pay Framework'!$M$182)*'Pay Framework'!$O$183+SUM(FK3732:FM3732)*(1-$BD$5)+$BD$5+FO3732+FN3732+FP3732</f>
        <v>-882.64800000000002</v>
      </c>
      <c r="FT3732" s="34">
        <f>SUM(FK3732:FM3732)*(IF($U3732="USS",$FL$4,IF($U3732="SAUL",$FL$3,0))+1)+SUM(FN3732:FO3732)+(SUM(FK3732:FO3732)-'Pay Framework'!$M$182)*'Pay Framework'!$O$183+FP3732</f>
        <v>-882.64800000000002</v>
      </c>
      <c r="GC3732" s="34">
        <f>SUM(FU3732:FW3732)*IF($U3732="USS",$FV$4+$FV$5,IF($U3732="SAUL",$FV$3+$BD$5,0))+(SUM(FU3732:FW3732)*(1-$BD$5)+$BD$5+FY3732+FX3732-'Pay Framework'!$M$182)*'Pay Framework'!$O$183+SUM(FU3732:FW3732)*(1-$BD$5)+$BD$5+FY3732+FX3732+FZ3732</f>
        <v>-882.64800000000002</v>
      </c>
      <c r="GD3732" s="34">
        <f>SUM(FU3732:FW3732)*(IF($U3732="USS",$FV$4,IF($U3732="SAUL",$FV$3,0))+1)+SUM(FX3732:FY3732)+(SUM(FU3732:FY3732)-'Pay Framework'!$M$182)*'Pay Framework'!$O$183+FZ3732</f>
        <v>-882.64800000000002</v>
      </c>
    </row>
    <row r="3733" spans="165:186" x14ac:dyDescent="0.25">
      <c r="FI3733" s="34">
        <f>SUM(FA3733:FC3733)*IF($U3733="USS",$FB$4+$FB$5,IF($U3733="SAUL",$FB$3+$BD$5,0))+(SUM(FA3733:FC3733)*(1-$BD$5)+$BD$5+FE3733+FD3733-'Pay Framework'!$M$182)*'Pay Framework'!$O$183+SUM(FA3733:FC3733)*(1-$BD$5)+$BD$5+FE3733+FD3733+FF3733</f>
        <v>-882.64800000000002</v>
      </c>
      <c r="FJ3733" s="34">
        <f>SUM(FA3733:FC3733)*(IF($U3733="USS",$FB$4,IF($U3733="SAUL",$FB$3,0))+1)+SUM(FD3733:FE3733)+(SUM(FA3733:FE3733)-'Pay Framework'!$M$182)*'Pay Framework'!$O$183+FF3733</f>
        <v>-882.64800000000002</v>
      </c>
      <c r="FS3733" s="34">
        <f>SUM(FK3733:FM3733)*IF($U3733="USS",$FL$4+$FL$5,IF($U3733="SAUL",$FL$3+$BD$5,0))+(SUM(FK3733:FM3733)*(1-$BD$5)+$BD$5+FO3733+FN3733-'Pay Framework'!$M$182)*'Pay Framework'!$O$183+SUM(FK3733:FM3733)*(1-$BD$5)+$BD$5+FO3733+FN3733+FP3733</f>
        <v>-882.64800000000002</v>
      </c>
      <c r="FT3733" s="34">
        <f>SUM(FK3733:FM3733)*(IF($U3733="USS",$FL$4,IF($U3733="SAUL",$FL$3,0))+1)+SUM(FN3733:FO3733)+(SUM(FK3733:FO3733)-'Pay Framework'!$M$182)*'Pay Framework'!$O$183+FP3733</f>
        <v>-882.64800000000002</v>
      </c>
      <c r="GC3733" s="34">
        <f>SUM(FU3733:FW3733)*IF($U3733="USS",$FV$4+$FV$5,IF($U3733="SAUL",$FV$3+$BD$5,0))+(SUM(FU3733:FW3733)*(1-$BD$5)+$BD$5+FY3733+FX3733-'Pay Framework'!$M$182)*'Pay Framework'!$O$183+SUM(FU3733:FW3733)*(1-$BD$5)+$BD$5+FY3733+FX3733+FZ3733</f>
        <v>-882.64800000000002</v>
      </c>
      <c r="GD3733" s="34">
        <f>SUM(FU3733:FW3733)*(IF($U3733="USS",$FV$4,IF($U3733="SAUL",$FV$3,0))+1)+SUM(FX3733:FY3733)+(SUM(FU3733:FY3733)-'Pay Framework'!$M$182)*'Pay Framework'!$O$183+FZ3733</f>
        <v>-882.64800000000002</v>
      </c>
    </row>
    <row r="3734" spans="165:186" x14ac:dyDescent="0.25">
      <c r="FI3734" s="34">
        <f>SUM(FA3734:FC3734)*IF($U3734="USS",$FB$4+$FB$5,IF($U3734="SAUL",$FB$3+$BD$5,0))+(SUM(FA3734:FC3734)*(1-$BD$5)+$BD$5+FE3734+FD3734-'Pay Framework'!$M$182)*'Pay Framework'!$O$183+SUM(FA3734:FC3734)*(1-$BD$5)+$BD$5+FE3734+FD3734+FF3734</f>
        <v>-882.64800000000002</v>
      </c>
      <c r="FJ3734" s="34">
        <f>SUM(FA3734:FC3734)*(IF($U3734="USS",$FB$4,IF($U3734="SAUL",$FB$3,0))+1)+SUM(FD3734:FE3734)+(SUM(FA3734:FE3734)-'Pay Framework'!$M$182)*'Pay Framework'!$O$183+FF3734</f>
        <v>-882.64800000000002</v>
      </c>
      <c r="FS3734" s="34">
        <f>SUM(FK3734:FM3734)*IF($U3734="USS",$FL$4+$FL$5,IF($U3734="SAUL",$FL$3+$BD$5,0))+(SUM(FK3734:FM3734)*(1-$BD$5)+$BD$5+FO3734+FN3734-'Pay Framework'!$M$182)*'Pay Framework'!$O$183+SUM(FK3734:FM3734)*(1-$BD$5)+$BD$5+FO3734+FN3734+FP3734</f>
        <v>-882.64800000000002</v>
      </c>
      <c r="FT3734" s="34">
        <f>SUM(FK3734:FM3734)*(IF($U3734="USS",$FL$4,IF($U3734="SAUL",$FL$3,0))+1)+SUM(FN3734:FO3734)+(SUM(FK3734:FO3734)-'Pay Framework'!$M$182)*'Pay Framework'!$O$183+FP3734</f>
        <v>-882.64800000000002</v>
      </c>
      <c r="GC3734" s="34">
        <f>SUM(FU3734:FW3734)*IF($U3734="USS",$FV$4+$FV$5,IF($U3734="SAUL",$FV$3+$BD$5,0))+(SUM(FU3734:FW3734)*(1-$BD$5)+$BD$5+FY3734+FX3734-'Pay Framework'!$M$182)*'Pay Framework'!$O$183+SUM(FU3734:FW3734)*(1-$BD$5)+$BD$5+FY3734+FX3734+FZ3734</f>
        <v>-882.64800000000002</v>
      </c>
      <c r="GD3734" s="34">
        <f>SUM(FU3734:FW3734)*(IF($U3734="USS",$FV$4,IF($U3734="SAUL",$FV$3,0))+1)+SUM(FX3734:FY3734)+(SUM(FU3734:FY3734)-'Pay Framework'!$M$182)*'Pay Framework'!$O$183+FZ3734</f>
        <v>-882.64800000000002</v>
      </c>
    </row>
    <row r="3735" spans="165:186" x14ac:dyDescent="0.25">
      <c r="FI3735" s="34">
        <f>SUM(FA3735:FC3735)*IF($U3735="USS",$FB$4+$FB$5,IF($U3735="SAUL",$FB$3+$BD$5,0))+(SUM(FA3735:FC3735)*(1-$BD$5)+$BD$5+FE3735+FD3735-'Pay Framework'!$M$182)*'Pay Framework'!$O$183+SUM(FA3735:FC3735)*(1-$BD$5)+$BD$5+FE3735+FD3735+FF3735</f>
        <v>-882.64800000000002</v>
      </c>
      <c r="FJ3735" s="34">
        <f>SUM(FA3735:FC3735)*(IF($U3735="USS",$FB$4,IF($U3735="SAUL",$FB$3,0))+1)+SUM(FD3735:FE3735)+(SUM(FA3735:FE3735)-'Pay Framework'!$M$182)*'Pay Framework'!$O$183+FF3735</f>
        <v>-882.64800000000002</v>
      </c>
      <c r="FS3735" s="34">
        <f>SUM(FK3735:FM3735)*IF($U3735="USS",$FL$4+$FL$5,IF($U3735="SAUL",$FL$3+$BD$5,0))+(SUM(FK3735:FM3735)*(1-$BD$5)+$BD$5+FO3735+FN3735-'Pay Framework'!$M$182)*'Pay Framework'!$O$183+SUM(FK3735:FM3735)*(1-$BD$5)+$BD$5+FO3735+FN3735+FP3735</f>
        <v>-882.64800000000002</v>
      </c>
      <c r="FT3735" s="34">
        <f>SUM(FK3735:FM3735)*(IF($U3735="USS",$FL$4,IF($U3735="SAUL",$FL$3,0))+1)+SUM(FN3735:FO3735)+(SUM(FK3735:FO3735)-'Pay Framework'!$M$182)*'Pay Framework'!$O$183+FP3735</f>
        <v>-882.64800000000002</v>
      </c>
      <c r="GC3735" s="34">
        <f>SUM(FU3735:FW3735)*IF($U3735="USS",$FV$4+$FV$5,IF($U3735="SAUL",$FV$3+$BD$5,0))+(SUM(FU3735:FW3735)*(1-$BD$5)+$BD$5+FY3735+FX3735-'Pay Framework'!$M$182)*'Pay Framework'!$O$183+SUM(FU3735:FW3735)*(1-$BD$5)+$BD$5+FY3735+FX3735+FZ3735</f>
        <v>-882.64800000000002</v>
      </c>
      <c r="GD3735" s="34">
        <f>SUM(FU3735:FW3735)*(IF($U3735="USS",$FV$4,IF($U3735="SAUL",$FV$3,0))+1)+SUM(FX3735:FY3735)+(SUM(FU3735:FY3735)-'Pay Framework'!$M$182)*'Pay Framework'!$O$183+FZ3735</f>
        <v>-882.64800000000002</v>
      </c>
    </row>
    <row r="3736" spans="165:186" x14ac:dyDescent="0.25">
      <c r="FI3736" s="34">
        <f>SUM(FA3736:FC3736)*IF($U3736="USS",$FB$4+$FB$5,IF($U3736="SAUL",$FB$3+$BD$5,0))+(SUM(FA3736:FC3736)*(1-$BD$5)+$BD$5+FE3736+FD3736-'Pay Framework'!$M$182)*'Pay Framework'!$O$183+SUM(FA3736:FC3736)*(1-$BD$5)+$BD$5+FE3736+FD3736+FF3736</f>
        <v>-882.64800000000002</v>
      </c>
      <c r="FJ3736" s="34">
        <f>SUM(FA3736:FC3736)*(IF($U3736="USS",$FB$4,IF($U3736="SAUL",$FB$3,0))+1)+SUM(FD3736:FE3736)+(SUM(FA3736:FE3736)-'Pay Framework'!$M$182)*'Pay Framework'!$O$183+FF3736</f>
        <v>-882.64800000000002</v>
      </c>
      <c r="FS3736" s="34">
        <f>SUM(FK3736:FM3736)*IF($U3736="USS",$FL$4+$FL$5,IF($U3736="SAUL",$FL$3+$BD$5,0))+(SUM(FK3736:FM3736)*(1-$BD$5)+$BD$5+FO3736+FN3736-'Pay Framework'!$M$182)*'Pay Framework'!$O$183+SUM(FK3736:FM3736)*(1-$BD$5)+$BD$5+FO3736+FN3736+FP3736</f>
        <v>-882.64800000000002</v>
      </c>
      <c r="FT3736" s="34">
        <f>SUM(FK3736:FM3736)*(IF($U3736="USS",$FL$4,IF($U3736="SAUL",$FL$3,0))+1)+SUM(FN3736:FO3736)+(SUM(FK3736:FO3736)-'Pay Framework'!$M$182)*'Pay Framework'!$O$183+FP3736</f>
        <v>-882.64800000000002</v>
      </c>
      <c r="GC3736" s="34">
        <f>SUM(FU3736:FW3736)*IF($U3736="USS",$FV$4+$FV$5,IF($U3736="SAUL",$FV$3+$BD$5,0))+(SUM(FU3736:FW3736)*(1-$BD$5)+$BD$5+FY3736+FX3736-'Pay Framework'!$M$182)*'Pay Framework'!$O$183+SUM(FU3736:FW3736)*(1-$BD$5)+$BD$5+FY3736+FX3736+FZ3736</f>
        <v>-882.64800000000002</v>
      </c>
      <c r="GD3736" s="34">
        <f>SUM(FU3736:FW3736)*(IF($U3736="USS",$FV$4,IF($U3736="SAUL",$FV$3,0))+1)+SUM(FX3736:FY3736)+(SUM(FU3736:FY3736)-'Pay Framework'!$M$182)*'Pay Framework'!$O$183+FZ3736</f>
        <v>-882.64800000000002</v>
      </c>
    </row>
    <row r="3737" spans="165:186" x14ac:dyDescent="0.25">
      <c r="FI3737" s="34">
        <f>SUM(FA3737:FC3737)*IF($U3737="USS",$FB$4+$FB$5,IF($U3737="SAUL",$FB$3+$BD$5,0))+(SUM(FA3737:FC3737)*(1-$BD$5)+$BD$5+FE3737+FD3737-'Pay Framework'!$M$182)*'Pay Framework'!$O$183+SUM(FA3737:FC3737)*(1-$BD$5)+$BD$5+FE3737+FD3737+FF3737</f>
        <v>-882.64800000000002</v>
      </c>
      <c r="FJ3737" s="34">
        <f>SUM(FA3737:FC3737)*(IF($U3737="USS",$FB$4,IF($U3737="SAUL",$FB$3,0))+1)+SUM(FD3737:FE3737)+(SUM(FA3737:FE3737)-'Pay Framework'!$M$182)*'Pay Framework'!$O$183+FF3737</f>
        <v>-882.64800000000002</v>
      </c>
      <c r="FS3737" s="34">
        <f>SUM(FK3737:FM3737)*IF($U3737="USS",$FL$4+$FL$5,IF($U3737="SAUL",$FL$3+$BD$5,0))+(SUM(FK3737:FM3737)*(1-$BD$5)+$BD$5+FO3737+FN3737-'Pay Framework'!$M$182)*'Pay Framework'!$O$183+SUM(FK3737:FM3737)*(1-$BD$5)+$BD$5+FO3737+FN3737+FP3737</f>
        <v>-882.64800000000002</v>
      </c>
      <c r="FT3737" s="34">
        <f>SUM(FK3737:FM3737)*(IF($U3737="USS",$FL$4,IF($U3737="SAUL",$FL$3,0))+1)+SUM(FN3737:FO3737)+(SUM(FK3737:FO3737)-'Pay Framework'!$M$182)*'Pay Framework'!$O$183+FP3737</f>
        <v>-882.64800000000002</v>
      </c>
      <c r="GC3737" s="34">
        <f>SUM(FU3737:FW3737)*IF($U3737="USS",$FV$4+$FV$5,IF($U3737="SAUL",$FV$3+$BD$5,0))+(SUM(FU3737:FW3737)*(1-$BD$5)+$BD$5+FY3737+FX3737-'Pay Framework'!$M$182)*'Pay Framework'!$O$183+SUM(FU3737:FW3737)*(1-$BD$5)+$BD$5+FY3737+FX3737+FZ3737</f>
        <v>-882.64800000000002</v>
      </c>
      <c r="GD3737" s="34">
        <f>SUM(FU3737:FW3737)*(IF($U3737="USS",$FV$4,IF($U3737="SAUL",$FV$3,0))+1)+SUM(FX3737:FY3737)+(SUM(FU3737:FY3737)-'Pay Framework'!$M$182)*'Pay Framework'!$O$183+FZ3737</f>
        <v>-882.64800000000002</v>
      </c>
    </row>
    <row r="3738" spans="165:186" x14ac:dyDescent="0.25">
      <c r="FI3738" s="34">
        <f>SUM(FA3738:FC3738)*IF($U3738="USS",$FB$4+$FB$5,IF($U3738="SAUL",$FB$3+$BD$5,0))+(SUM(FA3738:FC3738)*(1-$BD$5)+$BD$5+FE3738+FD3738-'Pay Framework'!$M$182)*'Pay Framework'!$O$183+SUM(FA3738:FC3738)*(1-$BD$5)+$BD$5+FE3738+FD3738+FF3738</f>
        <v>-882.64800000000002</v>
      </c>
      <c r="FJ3738" s="34">
        <f>SUM(FA3738:FC3738)*(IF($U3738="USS",$FB$4,IF($U3738="SAUL",$FB$3,0))+1)+SUM(FD3738:FE3738)+(SUM(FA3738:FE3738)-'Pay Framework'!$M$182)*'Pay Framework'!$O$183+FF3738</f>
        <v>-882.64800000000002</v>
      </c>
      <c r="FS3738" s="34">
        <f>SUM(FK3738:FM3738)*IF($U3738="USS",$FL$4+$FL$5,IF($U3738="SAUL",$FL$3+$BD$5,0))+(SUM(FK3738:FM3738)*(1-$BD$5)+$BD$5+FO3738+FN3738-'Pay Framework'!$M$182)*'Pay Framework'!$O$183+SUM(FK3738:FM3738)*(1-$BD$5)+$BD$5+FO3738+FN3738+FP3738</f>
        <v>-882.64800000000002</v>
      </c>
      <c r="FT3738" s="34">
        <f>SUM(FK3738:FM3738)*(IF($U3738="USS",$FL$4,IF($U3738="SAUL",$FL$3,0))+1)+SUM(FN3738:FO3738)+(SUM(FK3738:FO3738)-'Pay Framework'!$M$182)*'Pay Framework'!$O$183+FP3738</f>
        <v>-882.64800000000002</v>
      </c>
      <c r="GC3738" s="34">
        <f>SUM(FU3738:FW3738)*IF($U3738="USS",$FV$4+$FV$5,IF($U3738="SAUL",$FV$3+$BD$5,0))+(SUM(FU3738:FW3738)*(1-$BD$5)+$BD$5+FY3738+FX3738-'Pay Framework'!$M$182)*'Pay Framework'!$O$183+SUM(FU3738:FW3738)*(1-$BD$5)+$BD$5+FY3738+FX3738+FZ3738</f>
        <v>-882.64800000000002</v>
      </c>
      <c r="GD3738" s="34">
        <f>SUM(FU3738:FW3738)*(IF($U3738="USS",$FV$4,IF($U3738="SAUL",$FV$3,0))+1)+SUM(FX3738:FY3738)+(SUM(FU3738:FY3738)-'Pay Framework'!$M$182)*'Pay Framework'!$O$183+FZ3738</f>
        <v>-882.64800000000002</v>
      </c>
    </row>
    <row r="3739" spans="165:186" x14ac:dyDescent="0.25">
      <c r="FI3739" s="34">
        <f>SUM(FA3739:FC3739)*IF($U3739="USS",$FB$4+$FB$5,IF($U3739="SAUL",$FB$3+$BD$5,0))+(SUM(FA3739:FC3739)*(1-$BD$5)+$BD$5+FE3739+FD3739-'Pay Framework'!$M$182)*'Pay Framework'!$O$183+SUM(FA3739:FC3739)*(1-$BD$5)+$BD$5+FE3739+FD3739+FF3739</f>
        <v>-882.64800000000002</v>
      </c>
      <c r="FJ3739" s="34">
        <f>SUM(FA3739:FC3739)*(IF($U3739="USS",$FB$4,IF($U3739="SAUL",$FB$3,0))+1)+SUM(FD3739:FE3739)+(SUM(FA3739:FE3739)-'Pay Framework'!$M$182)*'Pay Framework'!$O$183+FF3739</f>
        <v>-882.64800000000002</v>
      </c>
      <c r="FS3739" s="34">
        <f>SUM(FK3739:FM3739)*IF($U3739="USS",$FL$4+$FL$5,IF($U3739="SAUL",$FL$3+$BD$5,0))+(SUM(FK3739:FM3739)*(1-$BD$5)+$BD$5+FO3739+FN3739-'Pay Framework'!$M$182)*'Pay Framework'!$O$183+SUM(FK3739:FM3739)*(1-$BD$5)+$BD$5+FO3739+FN3739+FP3739</f>
        <v>-882.64800000000002</v>
      </c>
      <c r="FT3739" s="34">
        <f>SUM(FK3739:FM3739)*(IF($U3739="USS",$FL$4,IF($U3739="SAUL",$FL$3,0))+1)+SUM(FN3739:FO3739)+(SUM(FK3739:FO3739)-'Pay Framework'!$M$182)*'Pay Framework'!$O$183+FP3739</f>
        <v>-882.64800000000002</v>
      </c>
      <c r="GC3739" s="34">
        <f>SUM(FU3739:FW3739)*IF($U3739="USS",$FV$4+$FV$5,IF($U3739="SAUL",$FV$3+$BD$5,0))+(SUM(FU3739:FW3739)*(1-$BD$5)+$BD$5+FY3739+FX3739-'Pay Framework'!$M$182)*'Pay Framework'!$O$183+SUM(FU3739:FW3739)*(1-$BD$5)+$BD$5+FY3739+FX3739+FZ3739</f>
        <v>-882.64800000000002</v>
      </c>
      <c r="GD3739" s="34">
        <f>SUM(FU3739:FW3739)*(IF($U3739="USS",$FV$4,IF($U3739="SAUL",$FV$3,0))+1)+SUM(FX3739:FY3739)+(SUM(FU3739:FY3739)-'Pay Framework'!$M$182)*'Pay Framework'!$O$183+FZ3739</f>
        <v>-882.64800000000002</v>
      </c>
    </row>
    <row r="3740" spans="165:186" x14ac:dyDescent="0.25">
      <c r="FI3740" s="34">
        <f>SUM(FA3740:FC3740)*IF($U3740="USS",$FB$4+$FB$5,IF($U3740="SAUL",$FB$3+$BD$5,0))+(SUM(FA3740:FC3740)*(1-$BD$5)+$BD$5+FE3740+FD3740-'Pay Framework'!$M$182)*'Pay Framework'!$O$183+SUM(FA3740:FC3740)*(1-$BD$5)+$BD$5+FE3740+FD3740+FF3740</f>
        <v>-882.64800000000002</v>
      </c>
      <c r="FJ3740" s="34">
        <f>SUM(FA3740:FC3740)*(IF($U3740="USS",$FB$4,IF($U3740="SAUL",$FB$3,0))+1)+SUM(FD3740:FE3740)+(SUM(FA3740:FE3740)-'Pay Framework'!$M$182)*'Pay Framework'!$O$183+FF3740</f>
        <v>-882.64800000000002</v>
      </c>
      <c r="FS3740" s="34">
        <f>SUM(FK3740:FM3740)*IF($U3740="USS",$FL$4+$FL$5,IF($U3740="SAUL",$FL$3+$BD$5,0))+(SUM(FK3740:FM3740)*(1-$BD$5)+$BD$5+FO3740+FN3740-'Pay Framework'!$M$182)*'Pay Framework'!$O$183+SUM(FK3740:FM3740)*(1-$BD$5)+$BD$5+FO3740+FN3740+FP3740</f>
        <v>-882.64800000000002</v>
      </c>
      <c r="FT3740" s="34">
        <f>SUM(FK3740:FM3740)*(IF($U3740="USS",$FL$4,IF($U3740="SAUL",$FL$3,0))+1)+SUM(FN3740:FO3740)+(SUM(FK3740:FO3740)-'Pay Framework'!$M$182)*'Pay Framework'!$O$183+FP3740</f>
        <v>-882.64800000000002</v>
      </c>
      <c r="GC3740" s="34">
        <f>SUM(FU3740:FW3740)*IF($U3740="USS",$FV$4+$FV$5,IF($U3740="SAUL",$FV$3+$BD$5,0))+(SUM(FU3740:FW3740)*(1-$BD$5)+$BD$5+FY3740+FX3740-'Pay Framework'!$M$182)*'Pay Framework'!$O$183+SUM(FU3740:FW3740)*(1-$BD$5)+$BD$5+FY3740+FX3740+FZ3740</f>
        <v>-882.64800000000002</v>
      </c>
      <c r="GD3740" s="34">
        <f>SUM(FU3740:FW3740)*(IF($U3740="USS",$FV$4,IF($U3740="SAUL",$FV$3,0))+1)+SUM(FX3740:FY3740)+(SUM(FU3740:FY3740)-'Pay Framework'!$M$182)*'Pay Framework'!$O$183+FZ3740</f>
        <v>-882.64800000000002</v>
      </c>
    </row>
    <row r="3741" spans="165:186" x14ac:dyDescent="0.25">
      <c r="FI3741" s="34">
        <f>SUM(FA3741:FC3741)*IF($U3741="USS",$FB$4+$FB$5,IF($U3741="SAUL",$FB$3+$BD$5,0))+(SUM(FA3741:FC3741)*(1-$BD$5)+$BD$5+FE3741+FD3741-'Pay Framework'!$M$182)*'Pay Framework'!$O$183+SUM(FA3741:FC3741)*(1-$BD$5)+$BD$5+FE3741+FD3741+FF3741</f>
        <v>-882.64800000000002</v>
      </c>
      <c r="FJ3741" s="34">
        <f>SUM(FA3741:FC3741)*(IF($U3741="USS",$FB$4,IF($U3741="SAUL",$FB$3,0))+1)+SUM(FD3741:FE3741)+(SUM(FA3741:FE3741)-'Pay Framework'!$M$182)*'Pay Framework'!$O$183+FF3741</f>
        <v>-882.64800000000002</v>
      </c>
      <c r="FS3741" s="34">
        <f>SUM(FK3741:FM3741)*IF($U3741="USS",$FL$4+$FL$5,IF($U3741="SAUL",$FL$3+$BD$5,0))+(SUM(FK3741:FM3741)*(1-$BD$5)+$BD$5+FO3741+FN3741-'Pay Framework'!$M$182)*'Pay Framework'!$O$183+SUM(FK3741:FM3741)*(1-$BD$5)+$BD$5+FO3741+FN3741+FP3741</f>
        <v>-882.64800000000002</v>
      </c>
      <c r="FT3741" s="34">
        <f>SUM(FK3741:FM3741)*(IF($U3741="USS",$FL$4,IF($U3741="SAUL",$FL$3,0))+1)+SUM(FN3741:FO3741)+(SUM(FK3741:FO3741)-'Pay Framework'!$M$182)*'Pay Framework'!$O$183+FP3741</f>
        <v>-882.64800000000002</v>
      </c>
      <c r="GC3741" s="34">
        <f>SUM(FU3741:FW3741)*IF($U3741="USS",$FV$4+$FV$5,IF($U3741="SAUL",$FV$3+$BD$5,0))+(SUM(FU3741:FW3741)*(1-$BD$5)+$BD$5+FY3741+FX3741-'Pay Framework'!$M$182)*'Pay Framework'!$O$183+SUM(FU3741:FW3741)*(1-$BD$5)+$BD$5+FY3741+FX3741+FZ3741</f>
        <v>-882.64800000000002</v>
      </c>
      <c r="GD3741" s="34">
        <f>SUM(FU3741:FW3741)*(IF($U3741="USS",$FV$4,IF($U3741="SAUL",$FV$3,0))+1)+SUM(FX3741:FY3741)+(SUM(FU3741:FY3741)-'Pay Framework'!$M$182)*'Pay Framework'!$O$183+FZ3741</f>
        <v>-882.64800000000002</v>
      </c>
    </row>
    <row r="3742" spans="165:186" x14ac:dyDescent="0.25">
      <c r="FI3742" s="34">
        <f>SUM(FA3742:FC3742)*IF($U3742="USS",$FB$4+$FB$5,IF($U3742="SAUL",$FB$3+$BD$5,0))+(SUM(FA3742:FC3742)*(1-$BD$5)+$BD$5+FE3742+FD3742-'Pay Framework'!$M$182)*'Pay Framework'!$O$183+SUM(FA3742:FC3742)*(1-$BD$5)+$BD$5+FE3742+FD3742+FF3742</f>
        <v>-882.64800000000002</v>
      </c>
      <c r="FJ3742" s="34">
        <f>SUM(FA3742:FC3742)*(IF($U3742="USS",$FB$4,IF($U3742="SAUL",$FB$3,0))+1)+SUM(FD3742:FE3742)+(SUM(FA3742:FE3742)-'Pay Framework'!$M$182)*'Pay Framework'!$O$183+FF3742</f>
        <v>-882.64800000000002</v>
      </c>
      <c r="FS3742" s="34">
        <f>SUM(FK3742:FM3742)*IF($U3742="USS",$FL$4+$FL$5,IF($U3742="SAUL",$FL$3+$BD$5,0))+(SUM(FK3742:FM3742)*(1-$BD$5)+$BD$5+FO3742+FN3742-'Pay Framework'!$M$182)*'Pay Framework'!$O$183+SUM(FK3742:FM3742)*(1-$BD$5)+$BD$5+FO3742+FN3742+FP3742</f>
        <v>-882.64800000000002</v>
      </c>
      <c r="FT3742" s="34">
        <f>SUM(FK3742:FM3742)*(IF($U3742="USS",$FL$4,IF($U3742="SAUL",$FL$3,0))+1)+SUM(FN3742:FO3742)+(SUM(FK3742:FO3742)-'Pay Framework'!$M$182)*'Pay Framework'!$O$183+FP3742</f>
        <v>-882.64800000000002</v>
      </c>
      <c r="GC3742" s="34">
        <f>SUM(FU3742:FW3742)*IF($U3742="USS",$FV$4+$FV$5,IF($U3742="SAUL",$FV$3+$BD$5,0))+(SUM(FU3742:FW3742)*(1-$BD$5)+$BD$5+FY3742+FX3742-'Pay Framework'!$M$182)*'Pay Framework'!$O$183+SUM(FU3742:FW3742)*(1-$BD$5)+$BD$5+FY3742+FX3742+FZ3742</f>
        <v>-882.64800000000002</v>
      </c>
      <c r="GD3742" s="34">
        <f>SUM(FU3742:FW3742)*(IF($U3742="USS",$FV$4,IF($U3742="SAUL",$FV$3,0))+1)+SUM(FX3742:FY3742)+(SUM(FU3742:FY3742)-'Pay Framework'!$M$182)*'Pay Framework'!$O$183+FZ3742</f>
        <v>-882.64800000000002</v>
      </c>
    </row>
    <row r="3743" spans="165:186" x14ac:dyDescent="0.25">
      <c r="FI3743" s="34">
        <f>SUM(FA3743:FC3743)*IF($U3743="USS",$FB$4+$FB$5,IF($U3743="SAUL",$FB$3+$BD$5,0))+(SUM(FA3743:FC3743)*(1-$BD$5)+$BD$5+FE3743+FD3743-'Pay Framework'!$M$182)*'Pay Framework'!$O$183+SUM(FA3743:FC3743)*(1-$BD$5)+$BD$5+FE3743+FD3743+FF3743</f>
        <v>-882.64800000000002</v>
      </c>
      <c r="FJ3743" s="34">
        <f>SUM(FA3743:FC3743)*(IF($U3743="USS",$FB$4,IF($U3743="SAUL",$FB$3,0))+1)+SUM(FD3743:FE3743)+(SUM(FA3743:FE3743)-'Pay Framework'!$M$182)*'Pay Framework'!$O$183+FF3743</f>
        <v>-882.64800000000002</v>
      </c>
      <c r="FS3743" s="34">
        <f>SUM(FK3743:FM3743)*IF($U3743="USS",$FL$4+$FL$5,IF($U3743="SAUL",$FL$3+$BD$5,0))+(SUM(FK3743:FM3743)*(1-$BD$5)+$BD$5+FO3743+FN3743-'Pay Framework'!$M$182)*'Pay Framework'!$O$183+SUM(FK3743:FM3743)*(1-$BD$5)+$BD$5+FO3743+FN3743+FP3743</f>
        <v>-882.64800000000002</v>
      </c>
      <c r="FT3743" s="34">
        <f>SUM(FK3743:FM3743)*(IF($U3743="USS",$FL$4,IF($U3743="SAUL",$FL$3,0))+1)+SUM(FN3743:FO3743)+(SUM(FK3743:FO3743)-'Pay Framework'!$M$182)*'Pay Framework'!$O$183+FP3743</f>
        <v>-882.64800000000002</v>
      </c>
      <c r="GC3743" s="34">
        <f>SUM(FU3743:FW3743)*IF($U3743="USS",$FV$4+$FV$5,IF($U3743="SAUL",$FV$3+$BD$5,0))+(SUM(FU3743:FW3743)*(1-$BD$5)+$BD$5+FY3743+FX3743-'Pay Framework'!$M$182)*'Pay Framework'!$O$183+SUM(FU3743:FW3743)*(1-$BD$5)+$BD$5+FY3743+FX3743+FZ3743</f>
        <v>-882.64800000000002</v>
      </c>
      <c r="GD3743" s="34">
        <f>SUM(FU3743:FW3743)*(IF($U3743="USS",$FV$4,IF($U3743="SAUL",$FV$3,0))+1)+SUM(FX3743:FY3743)+(SUM(FU3743:FY3743)-'Pay Framework'!$M$182)*'Pay Framework'!$O$183+FZ3743</f>
        <v>-882.64800000000002</v>
      </c>
    </row>
    <row r="3744" spans="165:186" x14ac:dyDescent="0.25">
      <c r="FI3744" s="34">
        <f>SUM(FA3744:FC3744)*IF($U3744="USS",$FB$4+$FB$5,IF($U3744="SAUL",$FB$3+$BD$5,0))+(SUM(FA3744:FC3744)*(1-$BD$5)+$BD$5+FE3744+FD3744-'Pay Framework'!$M$182)*'Pay Framework'!$O$183+SUM(FA3744:FC3744)*(1-$BD$5)+$BD$5+FE3744+FD3744+FF3744</f>
        <v>-882.64800000000002</v>
      </c>
      <c r="FJ3744" s="34">
        <f>SUM(FA3744:FC3744)*(IF($U3744="USS",$FB$4,IF($U3744="SAUL",$FB$3,0))+1)+SUM(FD3744:FE3744)+(SUM(FA3744:FE3744)-'Pay Framework'!$M$182)*'Pay Framework'!$O$183+FF3744</f>
        <v>-882.64800000000002</v>
      </c>
      <c r="FS3744" s="34">
        <f>SUM(FK3744:FM3744)*IF($U3744="USS",$FL$4+$FL$5,IF($U3744="SAUL",$FL$3+$BD$5,0))+(SUM(FK3744:FM3744)*(1-$BD$5)+$BD$5+FO3744+FN3744-'Pay Framework'!$M$182)*'Pay Framework'!$O$183+SUM(FK3744:FM3744)*(1-$BD$5)+$BD$5+FO3744+FN3744+FP3744</f>
        <v>-882.64800000000002</v>
      </c>
      <c r="FT3744" s="34">
        <f>SUM(FK3744:FM3744)*(IF($U3744="USS",$FL$4,IF($U3744="SAUL",$FL$3,0))+1)+SUM(FN3744:FO3744)+(SUM(FK3744:FO3744)-'Pay Framework'!$M$182)*'Pay Framework'!$O$183+FP3744</f>
        <v>-882.64800000000002</v>
      </c>
      <c r="GC3744" s="34">
        <f>SUM(FU3744:FW3744)*IF($U3744="USS",$FV$4+$FV$5,IF($U3744="SAUL",$FV$3+$BD$5,0))+(SUM(FU3744:FW3744)*(1-$BD$5)+$BD$5+FY3744+FX3744-'Pay Framework'!$M$182)*'Pay Framework'!$O$183+SUM(FU3744:FW3744)*(1-$BD$5)+$BD$5+FY3744+FX3744+FZ3744</f>
        <v>-882.64800000000002</v>
      </c>
      <c r="GD3744" s="34">
        <f>SUM(FU3744:FW3744)*(IF($U3744="USS",$FV$4,IF($U3744="SAUL",$FV$3,0))+1)+SUM(FX3744:FY3744)+(SUM(FU3744:FY3744)-'Pay Framework'!$M$182)*'Pay Framework'!$O$183+FZ3744</f>
        <v>-882.64800000000002</v>
      </c>
    </row>
    <row r="3745" spans="165:186" x14ac:dyDescent="0.25">
      <c r="FI3745" s="34">
        <f>SUM(FA3745:FC3745)*IF($U3745="USS",$FB$4+$FB$5,IF($U3745="SAUL",$FB$3+$BD$5,0))+(SUM(FA3745:FC3745)*(1-$BD$5)+$BD$5+FE3745+FD3745-'Pay Framework'!$M$182)*'Pay Framework'!$O$183+SUM(FA3745:FC3745)*(1-$BD$5)+$BD$5+FE3745+FD3745+FF3745</f>
        <v>-882.64800000000002</v>
      </c>
      <c r="FJ3745" s="34">
        <f>SUM(FA3745:FC3745)*(IF($U3745="USS",$FB$4,IF($U3745="SAUL",$FB$3,0))+1)+SUM(FD3745:FE3745)+(SUM(FA3745:FE3745)-'Pay Framework'!$M$182)*'Pay Framework'!$O$183+FF3745</f>
        <v>-882.64800000000002</v>
      </c>
      <c r="FS3745" s="34">
        <f>SUM(FK3745:FM3745)*IF($U3745="USS",$FL$4+$FL$5,IF($U3745="SAUL",$FL$3+$BD$5,0))+(SUM(FK3745:FM3745)*(1-$BD$5)+$BD$5+FO3745+FN3745-'Pay Framework'!$M$182)*'Pay Framework'!$O$183+SUM(FK3745:FM3745)*(1-$BD$5)+$BD$5+FO3745+FN3745+FP3745</f>
        <v>-882.64800000000002</v>
      </c>
      <c r="FT3745" s="34">
        <f>SUM(FK3745:FM3745)*(IF($U3745="USS",$FL$4,IF($U3745="SAUL",$FL$3,0))+1)+SUM(FN3745:FO3745)+(SUM(FK3745:FO3745)-'Pay Framework'!$M$182)*'Pay Framework'!$O$183+FP3745</f>
        <v>-882.64800000000002</v>
      </c>
      <c r="GC3745" s="34">
        <f>SUM(FU3745:FW3745)*IF($U3745="USS",$FV$4+$FV$5,IF($U3745="SAUL",$FV$3+$BD$5,0))+(SUM(FU3745:FW3745)*(1-$BD$5)+$BD$5+FY3745+FX3745-'Pay Framework'!$M$182)*'Pay Framework'!$O$183+SUM(FU3745:FW3745)*(1-$BD$5)+$BD$5+FY3745+FX3745+FZ3745</f>
        <v>-882.64800000000002</v>
      </c>
      <c r="GD3745" s="34">
        <f>SUM(FU3745:FW3745)*(IF($U3745="USS",$FV$4,IF($U3745="SAUL",$FV$3,0))+1)+SUM(FX3745:FY3745)+(SUM(FU3745:FY3745)-'Pay Framework'!$M$182)*'Pay Framework'!$O$183+FZ3745</f>
        <v>-882.64800000000002</v>
      </c>
    </row>
    <row r="3746" spans="165:186" x14ac:dyDescent="0.25">
      <c r="FI3746" s="34">
        <f>SUM(FA3746:FC3746)*IF($U3746="USS",$FB$4+$FB$5,IF($U3746="SAUL",$FB$3+$BD$5,0))+(SUM(FA3746:FC3746)*(1-$BD$5)+$BD$5+FE3746+FD3746-'Pay Framework'!$M$182)*'Pay Framework'!$O$183+SUM(FA3746:FC3746)*(1-$BD$5)+$BD$5+FE3746+FD3746+FF3746</f>
        <v>-882.64800000000002</v>
      </c>
      <c r="FJ3746" s="34">
        <f>SUM(FA3746:FC3746)*(IF($U3746="USS",$FB$4,IF($U3746="SAUL",$FB$3,0))+1)+SUM(FD3746:FE3746)+(SUM(FA3746:FE3746)-'Pay Framework'!$M$182)*'Pay Framework'!$O$183+FF3746</f>
        <v>-882.64800000000002</v>
      </c>
      <c r="FS3746" s="34">
        <f>SUM(FK3746:FM3746)*IF($U3746="USS",$FL$4+$FL$5,IF($U3746="SAUL",$FL$3+$BD$5,0))+(SUM(FK3746:FM3746)*(1-$BD$5)+$BD$5+FO3746+FN3746-'Pay Framework'!$M$182)*'Pay Framework'!$O$183+SUM(FK3746:FM3746)*(1-$BD$5)+$BD$5+FO3746+FN3746+FP3746</f>
        <v>-882.64800000000002</v>
      </c>
      <c r="FT3746" s="34">
        <f>SUM(FK3746:FM3746)*(IF($U3746="USS",$FL$4,IF($U3746="SAUL",$FL$3,0))+1)+SUM(FN3746:FO3746)+(SUM(FK3746:FO3746)-'Pay Framework'!$M$182)*'Pay Framework'!$O$183+FP3746</f>
        <v>-882.64800000000002</v>
      </c>
      <c r="GC3746" s="34">
        <f>SUM(FU3746:FW3746)*IF($U3746="USS",$FV$4+$FV$5,IF($U3746="SAUL",$FV$3+$BD$5,0))+(SUM(FU3746:FW3746)*(1-$BD$5)+$BD$5+FY3746+FX3746-'Pay Framework'!$M$182)*'Pay Framework'!$O$183+SUM(FU3746:FW3746)*(1-$BD$5)+$BD$5+FY3746+FX3746+FZ3746</f>
        <v>-882.64800000000002</v>
      </c>
      <c r="GD3746" s="34">
        <f>SUM(FU3746:FW3746)*(IF($U3746="USS",$FV$4,IF($U3746="SAUL",$FV$3,0))+1)+SUM(FX3746:FY3746)+(SUM(FU3746:FY3746)-'Pay Framework'!$M$182)*'Pay Framework'!$O$183+FZ3746</f>
        <v>-882.64800000000002</v>
      </c>
    </row>
    <row r="3747" spans="165:186" x14ac:dyDescent="0.25">
      <c r="FI3747" s="34">
        <f>SUM(FA3747:FC3747)*IF($U3747="USS",$FB$4+$FB$5,IF($U3747="SAUL",$FB$3+$BD$5,0))+(SUM(FA3747:FC3747)*(1-$BD$5)+$BD$5+FE3747+FD3747-'Pay Framework'!$M$182)*'Pay Framework'!$O$183+SUM(FA3747:FC3747)*(1-$BD$5)+$BD$5+FE3747+FD3747+FF3747</f>
        <v>-882.64800000000002</v>
      </c>
      <c r="FJ3747" s="34">
        <f>SUM(FA3747:FC3747)*(IF($U3747="USS",$FB$4,IF($U3747="SAUL",$FB$3,0))+1)+SUM(FD3747:FE3747)+(SUM(FA3747:FE3747)-'Pay Framework'!$M$182)*'Pay Framework'!$O$183+FF3747</f>
        <v>-882.64800000000002</v>
      </c>
      <c r="FS3747" s="34">
        <f>SUM(FK3747:FM3747)*IF($U3747="USS",$FL$4+$FL$5,IF($U3747="SAUL",$FL$3+$BD$5,0))+(SUM(FK3747:FM3747)*(1-$BD$5)+$BD$5+FO3747+FN3747-'Pay Framework'!$M$182)*'Pay Framework'!$O$183+SUM(FK3747:FM3747)*(1-$BD$5)+$BD$5+FO3747+FN3747+FP3747</f>
        <v>-882.64800000000002</v>
      </c>
      <c r="FT3747" s="34">
        <f>SUM(FK3747:FM3747)*(IF($U3747="USS",$FL$4,IF($U3747="SAUL",$FL$3,0))+1)+SUM(FN3747:FO3747)+(SUM(FK3747:FO3747)-'Pay Framework'!$M$182)*'Pay Framework'!$O$183+FP3747</f>
        <v>-882.64800000000002</v>
      </c>
      <c r="GC3747" s="34">
        <f>SUM(FU3747:FW3747)*IF($U3747="USS",$FV$4+$FV$5,IF($U3747="SAUL",$FV$3+$BD$5,0))+(SUM(FU3747:FW3747)*(1-$BD$5)+$BD$5+FY3747+FX3747-'Pay Framework'!$M$182)*'Pay Framework'!$O$183+SUM(FU3747:FW3747)*(1-$BD$5)+$BD$5+FY3747+FX3747+FZ3747</f>
        <v>-882.64800000000002</v>
      </c>
      <c r="GD3747" s="34">
        <f>SUM(FU3747:FW3747)*(IF($U3747="USS",$FV$4,IF($U3747="SAUL",$FV$3,0))+1)+SUM(FX3747:FY3747)+(SUM(FU3747:FY3747)-'Pay Framework'!$M$182)*'Pay Framework'!$O$183+FZ3747</f>
        <v>-882.64800000000002</v>
      </c>
    </row>
    <row r="3748" spans="165:186" x14ac:dyDescent="0.25">
      <c r="FI3748" s="34">
        <f>SUM(FA3748:FC3748)*IF($U3748="USS",$FB$4+$FB$5,IF($U3748="SAUL",$FB$3+$BD$5,0))+(SUM(FA3748:FC3748)*(1-$BD$5)+$BD$5+FE3748+FD3748-'Pay Framework'!$M$182)*'Pay Framework'!$O$183+SUM(FA3748:FC3748)*(1-$BD$5)+$BD$5+FE3748+FD3748+FF3748</f>
        <v>-882.64800000000002</v>
      </c>
      <c r="FJ3748" s="34">
        <f>SUM(FA3748:FC3748)*(IF($U3748="USS",$FB$4,IF($U3748="SAUL",$FB$3,0))+1)+SUM(FD3748:FE3748)+(SUM(FA3748:FE3748)-'Pay Framework'!$M$182)*'Pay Framework'!$O$183+FF3748</f>
        <v>-882.64800000000002</v>
      </c>
      <c r="FS3748" s="34">
        <f>SUM(FK3748:FM3748)*IF($U3748="USS",$FL$4+$FL$5,IF($U3748="SAUL",$FL$3+$BD$5,0))+(SUM(FK3748:FM3748)*(1-$BD$5)+$BD$5+FO3748+FN3748-'Pay Framework'!$M$182)*'Pay Framework'!$O$183+SUM(FK3748:FM3748)*(1-$BD$5)+$BD$5+FO3748+FN3748+FP3748</f>
        <v>-882.64800000000002</v>
      </c>
      <c r="FT3748" s="34">
        <f>SUM(FK3748:FM3748)*(IF($U3748="USS",$FL$4,IF($U3748="SAUL",$FL$3,0))+1)+SUM(FN3748:FO3748)+(SUM(FK3748:FO3748)-'Pay Framework'!$M$182)*'Pay Framework'!$O$183+FP3748</f>
        <v>-882.64800000000002</v>
      </c>
      <c r="GC3748" s="34">
        <f>SUM(FU3748:FW3748)*IF($U3748="USS",$FV$4+$FV$5,IF($U3748="SAUL",$FV$3+$BD$5,0))+(SUM(FU3748:FW3748)*(1-$BD$5)+$BD$5+FY3748+FX3748-'Pay Framework'!$M$182)*'Pay Framework'!$O$183+SUM(FU3748:FW3748)*(1-$BD$5)+$BD$5+FY3748+FX3748+FZ3748</f>
        <v>-882.64800000000002</v>
      </c>
      <c r="GD3748" s="34">
        <f>SUM(FU3748:FW3748)*(IF($U3748="USS",$FV$4,IF($U3748="SAUL",$FV$3,0))+1)+SUM(FX3748:FY3748)+(SUM(FU3748:FY3748)-'Pay Framework'!$M$182)*'Pay Framework'!$O$183+FZ3748</f>
        <v>-882.64800000000002</v>
      </c>
    </row>
    <row r="3749" spans="165:186" x14ac:dyDescent="0.25">
      <c r="FI3749" s="34">
        <f>SUM(FA3749:FC3749)*IF($U3749="USS",$FB$4+$FB$5,IF($U3749="SAUL",$FB$3+$BD$5,0))+(SUM(FA3749:FC3749)*(1-$BD$5)+$BD$5+FE3749+FD3749-'Pay Framework'!$M$182)*'Pay Framework'!$O$183+SUM(FA3749:FC3749)*(1-$BD$5)+$BD$5+FE3749+FD3749+FF3749</f>
        <v>-882.64800000000002</v>
      </c>
      <c r="FJ3749" s="34">
        <f>SUM(FA3749:FC3749)*(IF($U3749="USS",$FB$4,IF($U3749="SAUL",$FB$3,0))+1)+SUM(FD3749:FE3749)+(SUM(FA3749:FE3749)-'Pay Framework'!$M$182)*'Pay Framework'!$O$183+FF3749</f>
        <v>-882.64800000000002</v>
      </c>
      <c r="FS3749" s="34">
        <f>SUM(FK3749:FM3749)*IF($U3749="USS",$FL$4+$FL$5,IF($U3749="SAUL",$FL$3+$BD$5,0))+(SUM(FK3749:FM3749)*(1-$BD$5)+$BD$5+FO3749+FN3749-'Pay Framework'!$M$182)*'Pay Framework'!$O$183+SUM(FK3749:FM3749)*(1-$BD$5)+$BD$5+FO3749+FN3749+FP3749</f>
        <v>-882.64800000000002</v>
      </c>
      <c r="FT3749" s="34">
        <f>SUM(FK3749:FM3749)*(IF($U3749="USS",$FL$4,IF($U3749="SAUL",$FL$3,0))+1)+SUM(FN3749:FO3749)+(SUM(FK3749:FO3749)-'Pay Framework'!$M$182)*'Pay Framework'!$O$183+FP3749</f>
        <v>-882.64800000000002</v>
      </c>
      <c r="GC3749" s="34">
        <f>SUM(FU3749:FW3749)*IF($U3749="USS",$FV$4+$FV$5,IF($U3749="SAUL",$FV$3+$BD$5,0))+(SUM(FU3749:FW3749)*(1-$BD$5)+$BD$5+FY3749+FX3749-'Pay Framework'!$M$182)*'Pay Framework'!$O$183+SUM(FU3749:FW3749)*(1-$BD$5)+$BD$5+FY3749+FX3749+FZ3749</f>
        <v>-882.64800000000002</v>
      </c>
      <c r="GD3749" s="34">
        <f>SUM(FU3749:FW3749)*(IF($U3749="USS",$FV$4,IF($U3749="SAUL",$FV$3,0))+1)+SUM(FX3749:FY3749)+(SUM(FU3749:FY3749)-'Pay Framework'!$M$182)*'Pay Framework'!$O$183+FZ3749</f>
        <v>-882.64800000000002</v>
      </c>
    </row>
    <row r="3750" spans="165:186" x14ac:dyDescent="0.25">
      <c r="FI3750" s="34">
        <f>SUM(FA3750:FC3750)*IF($U3750="USS",$FB$4+$FB$5,IF($U3750="SAUL",$FB$3+$BD$5,0))+(SUM(FA3750:FC3750)*(1-$BD$5)+$BD$5+FE3750+FD3750-'Pay Framework'!$M$182)*'Pay Framework'!$O$183+SUM(FA3750:FC3750)*(1-$BD$5)+$BD$5+FE3750+FD3750+FF3750</f>
        <v>-882.64800000000002</v>
      </c>
      <c r="FJ3750" s="34">
        <f>SUM(FA3750:FC3750)*(IF($U3750="USS",$FB$4,IF($U3750="SAUL",$FB$3,0))+1)+SUM(FD3750:FE3750)+(SUM(FA3750:FE3750)-'Pay Framework'!$M$182)*'Pay Framework'!$O$183+FF3750</f>
        <v>-882.64800000000002</v>
      </c>
      <c r="FS3750" s="34">
        <f>SUM(FK3750:FM3750)*IF($U3750="USS",$FL$4+$FL$5,IF($U3750="SAUL",$FL$3+$BD$5,0))+(SUM(FK3750:FM3750)*(1-$BD$5)+$BD$5+FO3750+FN3750-'Pay Framework'!$M$182)*'Pay Framework'!$O$183+SUM(FK3750:FM3750)*(1-$BD$5)+$BD$5+FO3750+FN3750+FP3750</f>
        <v>-882.64800000000002</v>
      </c>
      <c r="FT3750" s="34">
        <f>SUM(FK3750:FM3750)*(IF($U3750="USS",$FL$4,IF($U3750="SAUL",$FL$3,0))+1)+SUM(FN3750:FO3750)+(SUM(FK3750:FO3750)-'Pay Framework'!$M$182)*'Pay Framework'!$O$183+FP3750</f>
        <v>-882.64800000000002</v>
      </c>
      <c r="GC3750" s="34">
        <f>SUM(FU3750:FW3750)*IF($U3750="USS",$FV$4+$FV$5,IF($U3750="SAUL",$FV$3+$BD$5,0))+(SUM(FU3750:FW3750)*(1-$BD$5)+$BD$5+FY3750+FX3750-'Pay Framework'!$M$182)*'Pay Framework'!$O$183+SUM(FU3750:FW3750)*(1-$BD$5)+$BD$5+FY3750+FX3750+FZ3750</f>
        <v>-882.64800000000002</v>
      </c>
      <c r="GD3750" s="34">
        <f>SUM(FU3750:FW3750)*(IF($U3750="USS",$FV$4,IF($U3750="SAUL",$FV$3,0))+1)+SUM(FX3750:FY3750)+(SUM(FU3750:FY3750)-'Pay Framework'!$M$182)*'Pay Framework'!$O$183+FZ3750</f>
        <v>-882.64800000000002</v>
      </c>
    </row>
    <row r="3751" spans="165:186" x14ac:dyDescent="0.25">
      <c r="FI3751" s="34">
        <f>SUM(FA3751:FC3751)*IF($U3751="USS",$FB$4+$FB$5,IF($U3751="SAUL",$FB$3+$BD$5,0))+(SUM(FA3751:FC3751)*(1-$BD$5)+$BD$5+FE3751+FD3751-'Pay Framework'!$M$182)*'Pay Framework'!$O$183+SUM(FA3751:FC3751)*(1-$BD$5)+$BD$5+FE3751+FD3751+FF3751</f>
        <v>-882.64800000000002</v>
      </c>
      <c r="FJ3751" s="34">
        <f>SUM(FA3751:FC3751)*(IF($U3751="USS",$FB$4,IF($U3751="SAUL",$FB$3,0))+1)+SUM(FD3751:FE3751)+(SUM(FA3751:FE3751)-'Pay Framework'!$M$182)*'Pay Framework'!$O$183+FF3751</f>
        <v>-882.64800000000002</v>
      </c>
      <c r="FS3751" s="34">
        <f>SUM(FK3751:FM3751)*IF($U3751="USS",$FL$4+$FL$5,IF($U3751="SAUL",$FL$3+$BD$5,0))+(SUM(FK3751:FM3751)*(1-$BD$5)+$BD$5+FO3751+FN3751-'Pay Framework'!$M$182)*'Pay Framework'!$O$183+SUM(FK3751:FM3751)*(1-$BD$5)+$BD$5+FO3751+FN3751+FP3751</f>
        <v>-882.64800000000002</v>
      </c>
      <c r="FT3751" s="34">
        <f>SUM(FK3751:FM3751)*(IF($U3751="USS",$FL$4,IF($U3751="SAUL",$FL$3,0))+1)+SUM(FN3751:FO3751)+(SUM(FK3751:FO3751)-'Pay Framework'!$M$182)*'Pay Framework'!$O$183+FP3751</f>
        <v>-882.64800000000002</v>
      </c>
      <c r="GC3751" s="34">
        <f>SUM(FU3751:FW3751)*IF($U3751="USS",$FV$4+$FV$5,IF($U3751="SAUL",$FV$3+$BD$5,0))+(SUM(FU3751:FW3751)*(1-$BD$5)+$BD$5+FY3751+FX3751-'Pay Framework'!$M$182)*'Pay Framework'!$O$183+SUM(FU3751:FW3751)*(1-$BD$5)+$BD$5+FY3751+FX3751+FZ3751</f>
        <v>-882.64800000000002</v>
      </c>
      <c r="GD3751" s="34">
        <f>SUM(FU3751:FW3751)*(IF($U3751="USS",$FV$4,IF($U3751="SAUL",$FV$3,0))+1)+SUM(FX3751:FY3751)+(SUM(FU3751:FY3751)-'Pay Framework'!$M$182)*'Pay Framework'!$O$183+FZ3751</f>
        <v>-882.64800000000002</v>
      </c>
    </row>
    <row r="3752" spans="165:186" x14ac:dyDescent="0.25">
      <c r="FI3752" s="34">
        <f>SUM(FA3752:FC3752)*IF($U3752="USS",$FB$4+$FB$5,IF($U3752="SAUL",$FB$3+$BD$5,0))+(SUM(FA3752:FC3752)*(1-$BD$5)+$BD$5+FE3752+FD3752-'Pay Framework'!$M$182)*'Pay Framework'!$O$183+SUM(FA3752:FC3752)*(1-$BD$5)+$BD$5+FE3752+FD3752+FF3752</f>
        <v>-882.64800000000002</v>
      </c>
      <c r="FJ3752" s="34">
        <f>SUM(FA3752:FC3752)*(IF($U3752="USS",$FB$4,IF($U3752="SAUL",$FB$3,0))+1)+SUM(FD3752:FE3752)+(SUM(FA3752:FE3752)-'Pay Framework'!$M$182)*'Pay Framework'!$O$183+FF3752</f>
        <v>-882.64800000000002</v>
      </c>
      <c r="FS3752" s="34">
        <f>SUM(FK3752:FM3752)*IF($U3752="USS",$FL$4+$FL$5,IF($U3752="SAUL",$FL$3+$BD$5,0))+(SUM(FK3752:FM3752)*(1-$BD$5)+$BD$5+FO3752+FN3752-'Pay Framework'!$M$182)*'Pay Framework'!$O$183+SUM(FK3752:FM3752)*(1-$BD$5)+$BD$5+FO3752+FN3752+FP3752</f>
        <v>-882.64800000000002</v>
      </c>
      <c r="FT3752" s="34">
        <f>SUM(FK3752:FM3752)*(IF($U3752="USS",$FL$4,IF($U3752="SAUL",$FL$3,0))+1)+SUM(FN3752:FO3752)+(SUM(FK3752:FO3752)-'Pay Framework'!$M$182)*'Pay Framework'!$O$183+FP3752</f>
        <v>-882.64800000000002</v>
      </c>
      <c r="GC3752" s="34">
        <f>SUM(FU3752:FW3752)*IF($U3752="USS",$FV$4+$FV$5,IF($U3752="SAUL",$FV$3+$BD$5,0))+(SUM(FU3752:FW3752)*(1-$BD$5)+$BD$5+FY3752+FX3752-'Pay Framework'!$M$182)*'Pay Framework'!$O$183+SUM(FU3752:FW3752)*(1-$BD$5)+$BD$5+FY3752+FX3752+FZ3752</f>
        <v>-882.64800000000002</v>
      </c>
      <c r="GD3752" s="34">
        <f>SUM(FU3752:FW3752)*(IF($U3752="USS",$FV$4,IF($U3752="SAUL",$FV$3,0))+1)+SUM(FX3752:FY3752)+(SUM(FU3752:FY3752)-'Pay Framework'!$M$182)*'Pay Framework'!$O$183+FZ3752</f>
        <v>-882.64800000000002</v>
      </c>
    </row>
    <row r="3753" spans="165:186" x14ac:dyDescent="0.25">
      <c r="FI3753" s="34">
        <f>SUM(FA3753:FC3753)*IF($U3753="USS",$FB$4+$FB$5,IF($U3753="SAUL",$FB$3+$BD$5,0))+(SUM(FA3753:FC3753)*(1-$BD$5)+$BD$5+FE3753+FD3753-'Pay Framework'!$M$182)*'Pay Framework'!$O$183+SUM(FA3753:FC3753)*(1-$BD$5)+$BD$5+FE3753+FD3753+FF3753</f>
        <v>-882.64800000000002</v>
      </c>
      <c r="FJ3753" s="34">
        <f>SUM(FA3753:FC3753)*(IF($U3753="USS",$FB$4,IF($U3753="SAUL",$FB$3,0))+1)+SUM(FD3753:FE3753)+(SUM(FA3753:FE3753)-'Pay Framework'!$M$182)*'Pay Framework'!$O$183+FF3753</f>
        <v>-882.64800000000002</v>
      </c>
      <c r="FS3753" s="34">
        <f>SUM(FK3753:FM3753)*IF($U3753="USS",$FL$4+$FL$5,IF($U3753="SAUL",$FL$3+$BD$5,0))+(SUM(FK3753:FM3753)*(1-$BD$5)+$BD$5+FO3753+FN3753-'Pay Framework'!$M$182)*'Pay Framework'!$O$183+SUM(FK3753:FM3753)*(1-$BD$5)+$BD$5+FO3753+FN3753+FP3753</f>
        <v>-882.64800000000002</v>
      </c>
      <c r="FT3753" s="34">
        <f>SUM(FK3753:FM3753)*(IF($U3753="USS",$FL$4,IF($U3753="SAUL",$FL$3,0))+1)+SUM(FN3753:FO3753)+(SUM(FK3753:FO3753)-'Pay Framework'!$M$182)*'Pay Framework'!$O$183+FP3753</f>
        <v>-882.64800000000002</v>
      </c>
      <c r="GC3753" s="34">
        <f>SUM(FU3753:FW3753)*IF($U3753="USS",$FV$4+$FV$5,IF($U3753="SAUL",$FV$3+$BD$5,0))+(SUM(FU3753:FW3753)*(1-$BD$5)+$BD$5+FY3753+FX3753-'Pay Framework'!$M$182)*'Pay Framework'!$O$183+SUM(FU3753:FW3753)*(1-$BD$5)+$BD$5+FY3753+FX3753+FZ3753</f>
        <v>-882.64800000000002</v>
      </c>
      <c r="GD3753" s="34">
        <f>SUM(FU3753:FW3753)*(IF($U3753="USS",$FV$4,IF($U3753="SAUL",$FV$3,0))+1)+SUM(FX3753:FY3753)+(SUM(FU3753:FY3753)-'Pay Framework'!$M$182)*'Pay Framework'!$O$183+FZ3753</f>
        <v>-882.64800000000002</v>
      </c>
    </row>
    <row r="3754" spans="165:186" x14ac:dyDescent="0.25">
      <c r="FI3754" s="34">
        <f>SUM(FA3754:FC3754)*IF($U3754="USS",$FB$4+$FB$5,IF($U3754="SAUL",$FB$3+$BD$5,0))+(SUM(FA3754:FC3754)*(1-$BD$5)+$BD$5+FE3754+FD3754-'Pay Framework'!$M$182)*'Pay Framework'!$O$183+SUM(FA3754:FC3754)*(1-$BD$5)+$BD$5+FE3754+FD3754+FF3754</f>
        <v>-882.64800000000002</v>
      </c>
      <c r="FJ3754" s="34">
        <f>SUM(FA3754:FC3754)*(IF($U3754="USS",$FB$4,IF($U3754="SAUL",$FB$3,0))+1)+SUM(FD3754:FE3754)+(SUM(FA3754:FE3754)-'Pay Framework'!$M$182)*'Pay Framework'!$O$183+FF3754</f>
        <v>-882.64800000000002</v>
      </c>
      <c r="FS3754" s="34">
        <f>SUM(FK3754:FM3754)*IF($U3754="USS",$FL$4+$FL$5,IF($U3754="SAUL",$FL$3+$BD$5,0))+(SUM(FK3754:FM3754)*(1-$BD$5)+$BD$5+FO3754+FN3754-'Pay Framework'!$M$182)*'Pay Framework'!$O$183+SUM(FK3754:FM3754)*(1-$BD$5)+$BD$5+FO3754+FN3754+FP3754</f>
        <v>-882.64800000000002</v>
      </c>
      <c r="FT3754" s="34">
        <f>SUM(FK3754:FM3754)*(IF($U3754="USS",$FL$4,IF($U3754="SAUL",$FL$3,0))+1)+SUM(FN3754:FO3754)+(SUM(FK3754:FO3754)-'Pay Framework'!$M$182)*'Pay Framework'!$O$183+FP3754</f>
        <v>-882.64800000000002</v>
      </c>
      <c r="GC3754" s="34">
        <f>SUM(FU3754:FW3754)*IF($U3754="USS",$FV$4+$FV$5,IF($U3754="SAUL",$FV$3+$BD$5,0))+(SUM(FU3754:FW3754)*(1-$BD$5)+$BD$5+FY3754+FX3754-'Pay Framework'!$M$182)*'Pay Framework'!$O$183+SUM(FU3754:FW3754)*(1-$BD$5)+$BD$5+FY3754+FX3754+FZ3754</f>
        <v>-882.64800000000002</v>
      </c>
      <c r="GD3754" s="34">
        <f>SUM(FU3754:FW3754)*(IF($U3754="USS",$FV$4,IF($U3754="SAUL",$FV$3,0))+1)+SUM(FX3754:FY3754)+(SUM(FU3754:FY3754)-'Pay Framework'!$M$182)*'Pay Framework'!$O$183+FZ3754</f>
        <v>-882.64800000000002</v>
      </c>
    </row>
    <row r="3755" spans="165:186" x14ac:dyDescent="0.25">
      <c r="FI3755" s="34">
        <f>SUM(FA3755:FC3755)*IF($U3755="USS",$FB$4+$FB$5,IF($U3755="SAUL",$FB$3+$BD$5,0))+(SUM(FA3755:FC3755)*(1-$BD$5)+$BD$5+FE3755+FD3755-'Pay Framework'!$M$182)*'Pay Framework'!$O$183+SUM(FA3755:FC3755)*(1-$BD$5)+$BD$5+FE3755+FD3755+FF3755</f>
        <v>-882.64800000000002</v>
      </c>
      <c r="FJ3755" s="34">
        <f>SUM(FA3755:FC3755)*(IF($U3755="USS",$FB$4,IF($U3755="SAUL",$FB$3,0))+1)+SUM(FD3755:FE3755)+(SUM(FA3755:FE3755)-'Pay Framework'!$M$182)*'Pay Framework'!$O$183+FF3755</f>
        <v>-882.64800000000002</v>
      </c>
      <c r="FS3755" s="34">
        <f>SUM(FK3755:FM3755)*IF($U3755="USS",$FL$4+$FL$5,IF($U3755="SAUL",$FL$3+$BD$5,0))+(SUM(FK3755:FM3755)*(1-$BD$5)+$BD$5+FO3755+FN3755-'Pay Framework'!$M$182)*'Pay Framework'!$O$183+SUM(FK3755:FM3755)*(1-$BD$5)+$BD$5+FO3755+FN3755+FP3755</f>
        <v>-882.64800000000002</v>
      </c>
      <c r="FT3755" s="34">
        <f>SUM(FK3755:FM3755)*(IF($U3755="USS",$FL$4,IF($U3755="SAUL",$FL$3,0))+1)+SUM(FN3755:FO3755)+(SUM(FK3755:FO3755)-'Pay Framework'!$M$182)*'Pay Framework'!$O$183+FP3755</f>
        <v>-882.64800000000002</v>
      </c>
      <c r="GC3755" s="34">
        <f>SUM(FU3755:FW3755)*IF($U3755="USS",$FV$4+$FV$5,IF($U3755="SAUL",$FV$3+$BD$5,0))+(SUM(FU3755:FW3755)*(1-$BD$5)+$BD$5+FY3755+FX3755-'Pay Framework'!$M$182)*'Pay Framework'!$O$183+SUM(FU3755:FW3755)*(1-$BD$5)+$BD$5+FY3755+FX3755+FZ3755</f>
        <v>-882.64800000000002</v>
      </c>
      <c r="GD3755" s="34">
        <f>SUM(FU3755:FW3755)*(IF($U3755="USS",$FV$4,IF($U3755="SAUL",$FV$3,0))+1)+SUM(FX3755:FY3755)+(SUM(FU3755:FY3755)-'Pay Framework'!$M$182)*'Pay Framework'!$O$183+FZ3755</f>
        <v>-882.64800000000002</v>
      </c>
    </row>
    <row r="3756" spans="165:186" x14ac:dyDescent="0.25">
      <c r="FI3756" s="34">
        <f>SUM(FA3756:FC3756)*IF($U3756="USS",$FB$4+$FB$5,IF($U3756="SAUL",$FB$3+$BD$5,0))+(SUM(FA3756:FC3756)*(1-$BD$5)+$BD$5+FE3756+FD3756-'Pay Framework'!$M$182)*'Pay Framework'!$O$183+SUM(FA3756:FC3756)*(1-$BD$5)+$BD$5+FE3756+FD3756+FF3756</f>
        <v>-882.64800000000002</v>
      </c>
      <c r="FJ3756" s="34">
        <f>SUM(FA3756:FC3756)*(IF($U3756="USS",$FB$4,IF($U3756="SAUL",$FB$3,0))+1)+SUM(FD3756:FE3756)+(SUM(FA3756:FE3756)-'Pay Framework'!$M$182)*'Pay Framework'!$O$183+FF3756</f>
        <v>-882.64800000000002</v>
      </c>
      <c r="FS3756" s="34">
        <f>SUM(FK3756:FM3756)*IF($U3756="USS",$FL$4+$FL$5,IF($U3756="SAUL",$FL$3+$BD$5,0))+(SUM(FK3756:FM3756)*(1-$BD$5)+$BD$5+FO3756+FN3756-'Pay Framework'!$M$182)*'Pay Framework'!$O$183+SUM(FK3756:FM3756)*(1-$BD$5)+$BD$5+FO3756+FN3756+FP3756</f>
        <v>-882.64800000000002</v>
      </c>
      <c r="FT3756" s="34">
        <f>SUM(FK3756:FM3756)*(IF($U3756="USS",$FL$4,IF($U3756="SAUL",$FL$3,0))+1)+SUM(FN3756:FO3756)+(SUM(FK3756:FO3756)-'Pay Framework'!$M$182)*'Pay Framework'!$O$183+FP3756</f>
        <v>-882.64800000000002</v>
      </c>
      <c r="GC3756" s="34">
        <f>SUM(FU3756:FW3756)*IF($U3756="USS",$FV$4+$FV$5,IF($U3756="SAUL",$FV$3+$BD$5,0))+(SUM(FU3756:FW3756)*(1-$BD$5)+$BD$5+FY3756+FX3756-'Pay Framework'!$M$182)*'Pay Framework'!$O$183+SUM(FU3756:FW3756)*(1-$BD$5)+$BD$5+FY3756+FX3756+FZ3756</f>
        <v>-882.64800000000002</v>
      </c>
      <c r="GD3756" s="34">
        <f>SUM(FU3756:FW3756)*(IF($U3756="USS",$FV$4,IF($U3756="SAUL",$FV$3,0))+1)+SUM(FX3756:FY3756)+(SUM(FU3756:FY3756)-'Pay Framework'!$M$182)*'Pay Framework'!$O$183+FZ3756</f>
        <v>-882.64800000000002</v>
      </c>
    </row>
    <row r="3757" spans="165:186" x14ac:dyDescent="0.25">
      <c r="FI3757" s="34">
        <f>SUM(FA3757:FC3757)*IF($U3757="USS",$FB$4+$FB$5,IF($U3757="SAUL",$FB$3+$BD$5,0))+(SUM(FA3757:FC3757)*(1-$BD$5)+$BD$5+FE3757+FD3757-'Pay Framework'!$M$182)*'Pay Framework'!$O$183+SUM(FA3757:FC3757)*(1-$BD$5)+$BD$5+FE3757+FD3757+FF3757</f>
        <v>-882.64800000000002</v>
      </c>
      <c r="FJ3757" s="34">
        <f>SUM(FA3757:FC3757)*(IF($U3757="USS",$FB$4,IF($U3757="SAUL",$FB$3,0))+1)+SUM(FD3757:FE3757)+(SUM(FA3757:FE3757)-'Pay Framework'!$M$182)*'Pay Framework'!$O$183+FF3757</f>
        <v>-882.64800000000002</v>
      </c>
      <c r="FS3757" s="34">
        <f>SUM(FK3757:FM3757)*IF($U3757="USS",$FL$4+$FL$5,IF($U3757="SAUL",$FL$3+$BD$5,0))+(SUM(FK3757:FM3757)*(1-$BD$5)+$BD$5+FO3757+FN3757-'Pay Framework'!$M$182)*'Pay Framework'!$O$183+SUM(FK3757:FM3757)*(1-$BD$5)+$BD$5+FO3757+FN3757+FP3757</f>
        <v>-882.64800000000002</v>
      </c>
      <c r="FT3757" s="34">
        <f>SUM(FK3757:FM3757)*(IF($U3757="USS",$FL$4,IF($U3757="SAUL",$FL$3,0))+1)+SUM(FN3757:FO3757)+(SUM(FK3757:FO3757)-'Pay Framework'!$M$182)*'Pay Framework'!$O$183+FP3757</f>
        <v>-882.64800000000002</v>
      </c>
      <c r="GC3757" s="34">
        <f>SUM(FU3757:FW3757)*IF($U3757="USS",$FV$4+$FV$5,IF($U3757="SAUL",$FV$3+$BD$5,0))+(SUM(FU3757:FW3757)*(1-$BD$5)+$BD$5+FY3757+FX3757-'Pay Framework'!$M$182)*'Pay Framework'!$O$183+SUM(FU3757:FW3757)*(1-$BD$5)+$BD$5+FY3757+FX3757+FZ3757</f>
        <v>-882.64800000000002</v>
      </c>
      <c r="GD3757" s="34">
        <f>SUM(FU3757:FW3757)*(IF($U3757="USS",$FV$4,IF($U3757="SAUL",$FV$3,0))+1)+SUM(FX3757:FY3757)+(SUM(FU3757:FY3757)-'Pay Framework'!$M$182)*'Pay Framework'!$O$183+FZ3757</f>
        <v>-882.64800000000002</v>
      </c>
    </row>
    <row r="3758" spans="165:186" x14ac:dyDescent="0.25">
      <c r="FI3758" s="34">
        <f>SUM(FA3758:FC3758)*IF($U3758="USS",$FB$4+$FB$5,IF($U3758="SAUL",$FB$3+$BD$5,0))+(SUM(FA3758:FC3758)*(1-$BD$5)+$BD$5+FE3758+FD3758-'Pay Framework'!$M$182)*'Pay Framework'!$O$183+SUM(FA3758:FC3758)*(1-$BD$5)+$BD$5+FE3758+FD3758+FF3758</f>
        <v>-882.64800000000002</v>
      </c>
      <c r="FJ3758" s="34">
        <f>SUM(FA3758:FC3758)*(IF($U3758="USS",$FB$4,IF($U3758="SAUL",$FB$3,0))+1)+SUM(FD3758:FE3758)+(SUM(FA3758:FE3758)-'Pay Framework'!$M$182)*'Pay Framework'!$O$183+FF3758</f>
        <v>-882.64800000000002</v>
      </c>
      <c r="FS3758" s="34">
        <f>SUM(FK3758:FM3758)*IF($U3758="USS",$FL$4+$FL$5,IF($U3758="SAUL",$FL$3+$BD$5,0))+(SUM(FK3758:FM3758)*(1-$BD$5)+$BD$5+FO3758+FN3758-'Pay Framework'!$M$182)*'Pay Framework'!$O$183+SUM(FK3758:FM3758)*(1-$BD$5)+$BD$5+FO3758+FN3758+FP3758</f>
        <v>-882.64800000000002</v>
      </c>
      <c r="FT3758" s="34">
        <f>SUM(FK3758:FM3758)*(IF($U3758="USS",$FL$4,IF($U3758="SAUL",$FL$3,0))+1)+SUM(FN3758:FO3758)+(SUM(FK3758:FO3758)-'Pay Framework'!$M$182)*'Pay Framework'!$O$183+FP3758</f>
        <v>-882.64800000000002</v>
      </c>
      <c r="GC3758" s="34">
        <f>SUM(FU3758:FW3758)*IF($U3758="USS",$FV$4+$FV$5,IF($U3758="SAUL",$FV$3+$BD$5,0))+(SUM(FU3758:FW3758)*(1-$BD$5)+$BD$5+FY3758+FX3758-'Pay Framework'!$M$182)*'Pay Framework'!$O$183+SUM(FU3758:FW3758)*(1-$BD$5)+$BD$5+FY3758+FX3758+FZ3758</f>
        <v>-882.64800000000002</v>
      </c>
      <c r="GD3758" s="34">
        <f>SUM(FU3758:FW3758)*(IF($U3758="USS",$FV$4,IF($U3758="SAUL",$FV$3,0))+1)+SUM(FX3758:FY3758)+(SUM(FU3758:FY3758)-'Pay Framework'!$M$182)*'Pay Framework'!$O$183+FZ3758</f>
        <v>-882.64800000000002</v>
      </c>
    </row>
    <row r="3759" spans="165:186" x14ac:dyDescent="0.25">
      <c r="FI3759" s="34">
        <f>SUM(FA3759:FC3759)*IF($U3759="USS",$FB$4+$FB$5,IF($U3759="SAUL",$FB$3+$BD$5,0))+(SUM(FA3759:FC3759)*(1-$BD$5)+$BD$5+FE3759+FD3759-'Pay Framework'!$M$182)*'Pay Framework'!$O$183+SUM(FA3759:FC3759)*(1-$BD$5)+$BD$5+FE3759+FD3759+FF3759</f>
        <v>-882.64800000000002</v>
      </c>
      <c r="FJ3759" s="34">
        <f>SUM(FA3759:FC3759)*(IF($U3759="USS",$FB$4,IF($U3759="SAUL",$FB$3,0))+1)+SUM(FD3759:FE3759)+(SUM(FA3759:FE3759)-'Pay Framework'!$M$182)*'Pay Framework'!$O$183+FF3759</f>
        <v>-882.64800000000002</v>
      </c>
      <c r="FS3759" s="34">
        <f>SUM(FK3759:FM3759)*IF($U3759="USS",$FL$4+$FL$5,IF($U3759="SAUL",$FL$3+$BD$5,0))+(SUM(FK3759:FM3759)*(1-$BD$5)+$BD$5+FO3759+FN3759-'Pay Framework'!$M$182)*'Pay Framework'!$O$183+SUM(FK3759:FM3759)*(1-$BD$5)+$BD$5+FO3759+FN3759+FP3759</f>
        <v>-882.64800000000002</v>
      </c>
      <c r="FT3759" s="34">
        <f>SUM(FK3759:FM3759)*(IF($U3759="USS",$FL$4,IF($U3759="SAUL",$FL$3,0))+1)+SUM(FN3759:FO3759)+(SUM(FK3759:FO3759)-'Pay Framework'!$M$182)*'Pay Framework'!$O$183+FP3759</f>
        <v>-882.64800000000002</v>
      </c>
      <c r="GC3759" s="34">
        <f>SUM(FU3759:FW3759)*IF($U3759="USS",$FV$4+$FV$5,IF($U3759="SAUL",$FV$3+$BD$5,0))+(SUM(FU3759:FW3759)*(1-$BD$5)+$BD$5+FY3759+FX3759-'Pay Framework'!$M$182)*'Pay Framework'!$O$183+SUM(FU3759:FW3759)*(1-$BD$5)+$BD$5+FY3759+FX3759+FZ3759</f>
        <v>-882.64800000000002</v>
      </c>
      <c r="GD3759" s="34">
        <f>SUM(FU3759:FW3759)*(IF($U3759="USS",$FV$4,IF($U3759="SAUL",$FV$3,0))+1)+SUM(FX3759:FY3759)+(SUM(FU3759:FY3759)-'Pay Framework'!$M$182)*'Pay Framework'!$O$183+FZ3759</f>
        <v>-882.64800000000002</v>
      </c>
    </row>
    <row r="3760" spans="165:186" x14ac:dyDescent="0.25">
      <c r="FI3760" s="34">
        <f>SUM(FA3760:FC3760)*IF($U3760="USS",$FB$4+$FB$5,IF($U3760="SAUL",$FB$3+$BD$5,0))+(SUM(FA3760:FC3760)*(1-$BD$5)+$BD$5+FE3760+FD3760-'Pay Framework'!$M$182)*'Pay Framework'!$O$183+SUM(FA3760:FC3760)*(1-$BD$5)+$BD$5+FE3760+FD3760+FF3760</f>
        <v>-882.64800000000002</v>
      </c>
      <c r="FJ3760" s="34">
        <f>SUM(FA3760:FC3760)*(IF($U3760="USS",$FB$4,IF($U3760="SAUL",$FB$3,0))+1)+SUM(FD3760:FE3760)+(SUM(FA3760:FE3760)-'Pay Framework'!$M$182)*'Pay Framework'!$O$183+FF3760</f>
        <v>-882.64800000000002</v>
      </c>
      <c r="FS3760" s="34">
        <f>SUM(FK3760:FM3760)*IF($U3760="USS",$FL$4+$FL$5,IF($U3760="SAUL",$FL$3+$BD$5,0))+(SUM(FK3760:FM3760)*(1-$BD$5)+$BD$5+FO3760+FN3760-'Pay Framework'!$M$182)*'Pay Framework'!$O$183+SUM(FK3760:FM3760)*(1-$BD$5)+$BD$5+FO3760+FN3760+FP3760</f>
        <v>-882.64800000000002</v>
      </c>
      <c r="FT3760" s="34">
        <f>SUM(FK3760:FM3760)*(IF($U3760="USS",$FL$4,IF($U3760="SAUL",$FL$3,0))+1)+SUM(FN3760:FO3760)+(SUM(FK3760:FO3760)-'Pay Framework'!$M$182)*'Pay Framework'!$O$183+FP3760</f>
        <v>-882.64800000000002</v>
      </c>
      <c r="GC3760" s="34">
        <f>SUM(FU3760:FW3760)*IF($U3760="USS",$FV$4+$FV$5,IF($U3760="SAUL",$FV$3+$BD$5,0))+(SUM(FU3760:FW3760)*(1-$BD$5)+$BD$5+FY3760+FX3760-'Pay Framework'!$M$182)*'Pay Framework'!$O$183+SUM(FU3760:FW3760)*(1-$BD$5)+$BD$5+FY3760+FX3760+FZ3760</f>
        <v>-882.64800000000002</v>
      </c>
      <c r="GD3760" s="34">
        <f>SUM(FU3760:FW3760)*(IF($U3760="USS",$FV$4,IF($U3760="SAUL",$FV$3,0))+1)+SUM(FX3760:FY3760)+(SUM(FU3760:FY3760)-'Pay Framework'!$M$182)*'Pay Framework'!$O$183+FZ3760</f>
        <v>-882.64800000000002</v>
      </c>
    </row>
    <row r="3761" spans="165:186" x14ac:dyDescent="0.25">
      <c r="FI3761" s="34">
        <f>SUM(FA3761:FC3761)*IF($U3761="USS",$FB$4+$FB$5,IF($U3761="SAUL",$FB$3+$BD$5,0))+(SUM(FA3761:FC3761)*(1-$BD$5)+$BD$5+FE3761+FD3761-'Pay Framework'!$M$182)*'Pay Framework'!$O$183+SUM(FA3761:FC3761)*(1-$BD$5)+$BD$5+FE3761+FD3761+FF3761</f>
        <v>-882.64800000000002</v>
      </c>
      <c r="FJ3761" s="34">
        <f>SUM(FA3761:FC3761)*(IF($U3761="USS",$FB$4,IF($U3761="SAUL",$FB$3,0))+1)+SUM(FD3761:FE3761)+(SUM(FA3761:FE3761)-'Pay Framework'!$M$182)*'Pay Framework'!$O$183+FF3761</f>
        <v>-882.64800000000002</v>
      </c>
      <c r="FS3761" s="34">
        <f>SUM(FK3761:FM3761)*IF($U3761="USS",$FL$4+$FL$5,IF($U3761="SAUL",$FL$3+$BD$5,0))+(SUM(FK3761:FM3761)*(1-$BD$5)+$BD$5+FO3761+FN3761-'Pay Framework'!$M$182)*'Pay Framework'!$O$183+SUM(FK3761:FM3761)*(1-$BD$5)+$BD$5+FO3761+FN3761+FP3761</f>
        <v>-882.64800000000002</v>
      </c>
      <c r="FT3761" s="34">
        <f>SUM(FK3761:FM3761)*(IF($U3761="USS",$FL$4,IF($U3761="SAUL",$FL$3,0))+1)+SUM(FN3761:FO3761)+(SUM(FK3761:FO3761)-'Pay Framework'!$M$182)*'Pay Framework'!$O$183+FP3761</f>
        <v>-882.64800000000002</v>
      </c>
      <c r="GC3761" s="34">
        <f>SUM(FU3761:FW3761)*IF($U3761="USS",$FV$4+$FV$5,IF($U3761="SAUL",$FV$3+$BD$5,0))+(SUM(FU3761:FW3761)*(1-$BD$5)+$BD$5+FY3761+FX3761-'Pay Framework'!$M$182)*'Pay Framework'!$O$183+SUM(FU3761:FW3761)*(1-$BD$5)+$BD$5+FY3761+FX3761+FZ3761</f>
        <v>-882.64800000000002</v>
      </c>
      <c r="GD3761" s="34">
        <f>SUM(FU3761:FW3761)*(IF($U3761="USS",$FV$4,IF($U3761="SAUL",$FV$3,0))+1)+SUM(FX3761:FY3761)+(SUM(FU3761:FY3761)-'Pay Framework'!$M$182)*'Pay Framework'!$O$183+FZ3761</f>
        <v>-882.64800000000002</v>
      </c>
    </row>
    <row r="3762" spans="165:186" x14ac:dyDescent="0.25">
      <c r="FI3762" s="34">
        <f>SUM(FA3762:FC3762)*IF($U3762="USS",$FB$4+$FB$5,IF($U3762="SAUL",$FB$3+$BD$5,0))+(SUM(FA3762:FC3762)*(1-$BD$5)+$BD$5+FE3762+FD3762-'Pay Framework'!$M$182)*'Pay Framework'!$O$183+SUM(FA3762:FC3762)*(1-$BD$5)+$BD$5+FE3762+FD3762+FF3762</f>
        <v>-882.64800000000002</v>
      </c>
      <c r="FJ3762" s="34">
        <f>SUM(FA3762:FC3762)*(IF($U3762="USS",$FB$4,IF($U3762="SAUL",$FB$3,0))+1)+SUM(FD3762:FE3762)+(SUM(FA3762:FE3762)-'Pay Framework'!$M$182)*'Pay Framework'!$O$183+FF3762</f>
        <v>-882.64800000000002</v>
      </c>
      <c r="FS3762" s="34">
        <f>SUM(FK3762:FM3762)*IF($U3762="USS",$FL$4+$FL$5,IF($U3762="SAUL",$FL$3+$BD$5,0))+(SUM(FK3762:FM3762)*(1-$BD$5)+$BD$5+FO3762+FN3762-'Pay Framework'!$M$182)*'Pay Framework'!$O$183+SUM(FK3762:FM3762)*(1-$BD$5)+$BD$5+FO3762+FN3762+FP3762</f>
        <v>-882.64800000000002</v>
      </c>
      <c r="FT3762" s="34">
        <f>SUM(FK3762:FM3762)*(IF($U3762="USS",$FL$4,IF($U3762="SAUL",$FL$3,0))+1)+SUM(FN3762:FO3762)+(SUM(FK3762:FO3762)-'Pay Framework'!$M$182)*'Pay Framework'!$O$183+FP3762</f>
        <v>-882.64800000000002</v>
      </c>
      <c r="GC3762" s="34">
        <f>SUM(FU3762:FW3762)*IF($U3762="USS",$FV$4+$FV$5,IF($U3762="SAUL",$FV$3+$BD$5,0))+(SUM(FU3762:FW3762)*(1-$BD$5)+$BD$5+FY3762+FX3762-'Pay Framework'!$M$182)*'Pay Framework'!$O$183+SUM(FU3762:FW3762)*(1-$BD$5)+$BD$5+FY3762+FX3762+FZ3762</f>
        <v>-882.64800000000002</v>
      </c>
      <c r="GD3762" s="34">
        <f>SUM(FU3762:FW3762)*(IF($U3762="USS",$FV$4,IF($U3762="SAUL",$FV$3,0))+1)+SUM(FX3762:FY3762)+(SUM(FU3762:FY3762)-'Pay Framework'!$M$182)*'Pay Framework'!$O$183+FZ3762</f>
        <v>-882.64800000000002</v>
      </c>
    </row>
    <row r="3763" spans="165:186" x14ac:dyDescent="0.25">
      <c r="FI3763" s="34">
        <f>SUM(FA3763:FC3763)*IF($U3763="USS",$FB$4+$FB$5,IF($U3763="SAUL",$FB$3+$BD$5,0))+(SUM(FA3763:FC3763)*(1-$BD$5)+$BD$5+FE3763+FD3763-'Pay Framework'!$M$182)*'Pay Framework'!$O$183+SUM(FA3763:FC3763)*(1-$BD$5)+$BD$5+FE3763+FD3763+FF3763</f>
        <v>-882.64800000000002</v>
      </c>
      <c r="FJ3763" s="34">
        <f>SUM(FA3763:FC3763)*(IF($U3763="USS",$FB$4,IF($U3763="SAUL",$FB$3,0))+1)+SUM(FD3763:FE3763)+(SUM(FA3763:FE3763)-'Pay Framework'!$M$182)*'Pay Framework'!$O$183+FF3763</f>
        <v>-882.64800000000002</v>
      </c>
      <c r="FS3763" s="34">
        <f>SUM(FK3763:FM3763)*IF($U3763="USS",$FL$4+$FL$5,IF($U3763="SAUL",$FL$3+$BD$5,0))+(SUM(FK3763:FM3763)*(1-$BD$5)+$BD$5+FO3763+FN3763-'Pay Framework'!$M$182)*'Pay Framework'!$O$183+SUM(FK3763:FM3763)*(1-$BD$5)+$BD$5+FO3763+FN3763+FP3763</f>
        <v>-882.64800000000002</v>
      </c>
      <c r="FT3763" s="34">
        <f>SUM(FK3763:FM3763)*(IF($U3763="USS",$FL$4,IF($U3763="SAUL",$FL$3,0))+1)+SUM(FN3763:FO3763)+(SUM(FK3763:FO3763)-'Pay Framework'!$M$182)*'Pay Framework'!$O$183+FP3763</f>
        <v>-882.64800000000002</v>
      </c>
      <c r="GC3763" s="34">
        <f>SUM(FU3763:FW3763)*IF($U3763="USS",$FV$4+$FV$5,IF($U3763="SAUL",$FV$3+$BD$5,0))+(SUM(FU3763:FW3763)*(1-$BD$5)+$BD$5+FY3763+FX3763-'Pay Framework'!$M$182)*'Pay Framework'!$O$183+SUM(FU3763:FW3763)*(1-$BD$5)+$BD$5+FY3763+FX3763+FZ3763</f>
        <v>-882.64800000000002</v>
      </c>
      <c r="GD3763" s="34">
        <f>SUM(FU3763:FW3763)*(IF($U3763="USS",$FV$4,IF($U3763="SAUL",$FV$3,0))+1)+SUM(FX3763:FY3763)+(SUM(FU3763:FY3763)-'Pay Framework'!$M$182)*'Pay Framework'!$O$183+FZ3763</f>
        <v>-882.64800000000002</v>
      </c>
    </row>
    <row r="3764" spans="165:186" x14ac:dyDescent="0.25">
      <c r="FI3764" s="34">
        <f>SUM(FA3764:FC3764)*IF($U3764="USS",$FB$4+$FB$5,IF($U3764="SAUL",$FB$3+$BD$5,0))+(SUM(FA3764:FC3764)*(1-$BD$5)+$BD$5+FE3764+FD3764-'Pay Framework'!$M$182)*'Pay Framework'!$O$183+SUM(FA3764:FC3764)*(1-$BD$5)+$BD$5+FE3764+FD3764+FF3764</f>
        <v>-882.64800000000002</v>
      </c>
      <c r="FJ3764" s="34">
        <f>SUM(FA3764:FC3764)*(IF($U3764="USS",$FB$4,IF($U3764="SAUL",$FB$3,0))+1)+SUM(FD3764:FE3764)+(SUM(FA3764:FE3764)-'Pay Framework'!$M$182)*'Pay Framework'!$O$183+FF3764</f>
        <v>-882.64800000000002</v>
      </c>
      <c r="FS3764" s="34">
        <f>SUM(FK3764:FM3764)*IF($U3764="USS",$FL$4+$FL$5,IF($U3764="SAUL",$FL$3+$BD$5,0))+(SUM(FK3764:FM3764)*(1-$BD$5)+$BD$5+FO3764+FN3764-'Pay Framework'!$M$182)*'Pay Framework'!$O$183+SUM(FK3764:FM3764)*(1-$BD$5)+$BD$5+FO3764+FN3764+FP3764</f>
        <v>-882.64800000000002</v>
      </c>
      <c r="FT3764" s="34">
        <f>SUM(FK3764:FM3764)*(IF($U3764="USS",$FL$4,IF($U3764="SAUL",$FL$3,0))+1)+SUM(FN3764:FO3764)+(SUM(FK3764:FO3764)-'Pay Framework'!$M$182)*'Pay Framework'!$O$183+FP3764</f>
        <v>-882.64800000000002</v>
      </c>
      <c r="GC3764" s="34">
        <f>SUM(FU3764:FW3764)*IF($U3764="USS",$FV$4+$FV$5,IF($U3764="SAUL",$FV$3+$BD$5,0))+(SUM(FU3764:FW3764)*(1-$BD$5)+$BD$5+FY3764+FX3764-'Pay Framework'!$M$182)*'Pay Framework'!$O$183+SUM(FU3764:FW3764)*(1-$BD$5)+$BD$5+FY3764+FX3764+FZ3764</f>
        <v>-882.64800000000002</v>
      </c>
      <c r="GD3764" s="34">
        <f>SUM(FU3764:FW3764)*(IF($U3764="USS",$FV$4,IF($U3764="SAUL",$FV$3,0))+1)+SUM(FX3764:FY3764)+(SUM(FU3764:FY3764)-'Pay Framework'!$M$182)*'Pay Framework'!$O$183+FZ3764</f>
        <v>-882.64800000000002</v>
      </c>
    </row>
    <row r="3765" spans="165:186" x14ac:dyDescent="0.25">
      <c r="FI3765" s="34">
        <f>SUM(FA3765:FC3765)*IF($U3765="USS",$FB$4+$FB$5,IF($U3765="SAUL",$FB$3+$BD$5,0))+(SUM(FA3765:FC3765)*(1-$BD$5)+$BD$5+FE3765+FD3765-'Pay Framework'!$M$182)*'Pay Framework'!$O$183+SUM(FA3765:FC3765)*(1-$BD$5)+$BD$5+FE3765+FD3765+FF3765</f>
        <v>-882.64800000000002</v>
      </c>
      <c r="FJ3765" s="34">
        <f>SUM(FA3765:FC3765)*(IF($U3765="USS",$FB$4,IF($U3765="SAUL",$FB$3,0))+1)+SUM(FD3765:FE3765)+(SUM(FA3765:FE3765)-'Pay Framework'!$M$182)*'Pay Framework'!$O$183+FF3765</f>
        <v>-882.64800000000002</v>
      </c>
      <c r="FS3765" s="34">
        <f>SUM(FK3765:FM3765)*IF($U3765="USS",$FL$4+$FL$5,IF($U3765="SAUL",$FL$3+$BD$5,0))+(SUM(FK3765:FM3765)*(1-$BD$5)+$BD$5+FO3765+FN3765-'Pay Framework'!$M$182)*'Pay Framework'!$O$183+SUM(FK3765:FM3765)*(1-$BD$5)+$BD$5+FO3765+FN3765+FP3765</f>
        <v>-882.64800000000002</v>
      </c>
      <c r="FT3765" s="34">
        <f>SUM(FK3765:FM3765)*(IF($U3765="USS",$FL$4,IF($U3765="SAUL",$FL$3,0))+1)+SUM(FN3765:FO3765)+(SUM(FK3765:FO3765)-'Pay Framework'!$M$182)*'Pay Framework'!$O$183+FP3765</f>
        <v>-882.64800000000002</v>
      </c>
      <c r="GC3765" s="34">
        <f>SUM(FU3765:FW3765)*IF($U3765="USS",$FV$4+$FV$5,IF($U3765="SAUL",$FV$3+$BD$5,0))+(SUM(FU3765:FW3765)*(1-$BD$5)+$BD$5+FY3765+FX3765-'Pay Framework'!$M$182)*'Pay Framework'!$O$183+SUM(FU3765:FW3765)*(1-$BD$5)+$BD$5+FY3765+FX3765+FZ3765</f>
        <v>-882.64800000000002</v>
      </c>
      <c r="GD3765" s="34">
        <f>SUM(FU3765:FW3765)*(IF($U3765="USS",$FV$4,IF($U3765="SAUL",$FV$3,0))+1)+SUM(FX3765:FY3765)+(SUM(FU3765:FY3765)-'Pay Framework'!$M$182)*'Pay Framework'!$O$183+FZ3765</f>
        <v>-882.64800000000002</v>
      </c>
    </row>
    <row r="3766" spans="165:186" x14ac:dyDescent="0.25">
      <c r="FI3766" s="34">
        <f>SUM(FA3766:FC3766)*IF($U3766="USS",$FB$4+$FB$5,IF($U3766="SAUL",$FB$3+$BD$5,0))+(SUM(FA3766:FC3766)*(1-$BD$5)+$BD$5+FE3766+FD3766-'Pay Framework'!$M$182)*'Pay Framework'!$O$183+SUM(FA3766:FC3766)*(1-$BD$5)+$BD$5+FE3766+FD3766+FF3766</f>
        <v>-882.64800000000002</v>
      </c>
      <c r="FJ3766" s="34">
        <f>SUM(FA3766:FC3766)*(IF($U3766="USS",$FB$4,IF($U3766="SAUL",$FB$3,0))+1)+SUM(FD3766:FE3766)+(SUM(FA3766:FE3766)-'Pay Framework'!$M$182)*'Pay Framework'!$O$183+FF3766</f>
        <v>-882.64800000000002</v>
      </c>
      <c r="FS3766" s="34">
        <f>SUM(FK3766:FM3766)*IF($U3766="USS",$FL$4+$FL$5,IF($U3766="SAUL",$FL$3+$BD$5,0))+(SUM(FK3766:FM3766)*(1-$BD$5)+$BD$5+FO3766+FN3766-'Pay Framework'!$M$182)*'Pay Framework'!$O$183+SUM(FK3766:FM3766)*(1-$BD$5)+$BD$5+FO3766+FN3766+FP3766</f>
        <v>-882.64800000000002</v>
      </c>
      <c r="FT3766" s="34">
        <f>SUM(FK3766:FM3766)*(IF($U3766="USS",$FL$4,IF($U3766="SAUL",$FL$3,0))+1)+SUM(FN3766:FO3766)+(SUM(FK3766:FO3766)-'Pay Framework'!$M$182)*'Pay Framework'!$O$183+FP3766</f>
        <v>-882.64800000000002</v>
      </c>
      <c r="GC3766" s="34">
        <f>SUM(FU3766:FW3766)*IF($U3766="USS",$FV$4+$FV$5,IF($U3766="SAUL",$FV$3+$BD$5,0))+(SUM(FU3766:FW3766)*(1-$BD$5)+$BD$5+FY3766+FX3766-'Pay Framework'!$M$182)*'Pay Framework'!$O$183+SUM(FU3766:FW3766)*(1-$BD$5)+$BD$5+FY3766+FX3766+FZ3766</f>
        <v>-882.64800000000002</v>
      </c>
      <c r="GD3766" s="34">
        <f>SUM(FU3766:FW3766)*(IF($U3766="USS",$FV$4,IF($U3766="SAUL",$FV$3,0))+1)+SUM(FX3766:FY3766)+(SUM(FU3766:FY3766)-'Pay Framework'!$M$182)*'Pay Framework'!$O$183+FZ3766</f>
        <v>-882.64800000000002</v>
      </c>
    </row>
    <row r="3767" spans="165:186" x14ac:dyDescent="0.25">
      <c r="FI3767" s="34">
        <f>SUM(FA3767:FC3767)*IF($U3767="USS",$FB$4+$FB$5,IF($U3767="SAUL",$FB$3+$BD$5,0))+(SUM(FA3767:FC3767)*(1-$BD$5)+$BD$5+FE3767+FD3767-'Pay Framework'!$M$182)*'Pay Framework'!$O$183+SUM(FA3767:FC3767)*(1-$BD$5)+$BD$5+FE3767+FD3767+FF3767</f>
        <v>-882.64800000000002</v>
      </c>
      <c r="FJ3767" s="34">
        <f>SUM(FA3767:FC3767)*(IF($U3767="USS",$FB$4,IF($U3767="SAUL",$FB$3,0))+1)+SUM(FD3767:FE3767)+(SUM(FA3767:FE3767)-'Pay Framework'!$M$182)*'Pay Framework'!$O$183+FF3767</f>
        <v>-882.64800000000002</v>
      </c>
      <c r="FS3767" s="34">
        <f>SUM(FK3767:FM3767)*IF($U3767="USS",$FL$4+$FL$5,IF($U3767="SAUL",$FL$3+$BD$5,0))+(SUM(FK3767:FM3767)*(1-$BD$5)+$BD$5+FO3767+FN3767-'Pay Framework'!$M$182)*'Pay Framework'!$O$183+SUM(FK3767:FM3767)*(1-$BD$5)+$BD$5+FO3767+FN3767+FP3767</f>
        <v>-882.64800000000002</v>
      </c>
      <c r="FT3767" s="34">
        <f>SUM(FK3767:FM3767)*(IF($U3767="USS",$FL$4,IF($U3767="SAUL",$FL$3,0))+1)+SUM(FN3767:FO3767)+(SUM(FK3767:FO3767)-'Pay Framework'!$M$182)*'Pay Framework'!$O$183+FP3767</f>
        <v>-882.64800000000002</v>
      </c>
      <c r="GC3767" s="34">
        <f>SUM(FU3767:FW3767)*IF($U3767="USS",$FV$4+$FV$5,IF($U3767="SAUL",$FV$3+$BD$5,0))+(SUM(FU3767:FW3767)*(1-$BD$5)+$BD$5+FY3767+FX3767-'Pay Framework'!$M$182)*'Pay Framework'!$O$183+SUM(FU3767:FW3767)*(1-$BD$5)+$BD$5+FY3767+FX3767+FZ3767</f>
        <v>-882.64800000000002</v>
      </c>
      <c r="GD3767" s="34">
        <f>SUM(FU3767:FW3767)*(IF($U3767="USS",$FV$4,IF($U3767="SAUL",$FV$3,0))+1)+SUM(FX3767:FY3767)+(SUM(FU3767:FY3767)-'Pay Framework'!$M$182)*'Pay Framework'!$O$183+FZ3767</f>
        <v>-882.64800000000002</v>
      </c>
    </row>
    <row r="3768" spans="165:186" x14ac:dyDescent="0.25">
      <c r="FI3768" s="34">
        <f>SUM(FA3768:FC3768)*IF($U3768="USS",$FB$4+$FB$5,IF($U3768="SAUL",$FB$3+$BD$5,0))+(SUM(FA3768:FC3768)*(1-$BD$5)+$BD$5+FE3768+FD3768-'Pay Framework'!$M$182)*'Pay Framework'!$O$183+SUM(FA3768:FC3768)*(1-$BD$5)+$BD$5+FE3768+FD3768+FF3768</f>
        <v>-882.64800000000002</v>
      </c>
      <c r="FJ3768" s="34">
        <f>SUM(FA3768:FC3768)*(IF($U3768="USS",$FB$4,IF($U3768="SAUL",$FB$3,0))+1)+SUM(FD3768:FE3768)+(SUM(FA3768:FE3768)-'Pay Framework'!$M$182)*'Pay Framework'!$O$183+FF3768</f>
        <v>-882.64800000000002</v>
      </c>
      <c r="FS3768" s="34">
        <f>SUM(FK3768:FM3768)*IF($U3768="USS",$FL$4+$FL$5,IF($U3768="SAUL",$FL$3+$BD$5,0))+(SUM(FK3768:FM3768)*(1-$BD$5)+$BD$5+FO3768+FN3768-'Pay Framework'!$M$182)*'Pay Framework'!$O$183+SUM(FK3768:FM3768)*(1-$BD$5)+$BD$5+FO3768+FN3768+FP3768</f>
        <v>-882.64800000000002</v>
      </c>
      <c r="FT3768" s="34">
        <f>SUM(FK3768:FM3768)*(IF($U3768="USS",$FL$4,IF($U3768="SAUL",$FL$3,0))+1)+SUM(FN3768:FO3768)+(SUM(FK3768:FO3768)-'Pay Framework'!$M$182)*'Pay Framework'!$O$183+FP3768</f>
        <v>-882.64800000000002</v>
      </c>
      <c r="GC3768" s="34">
        <f>SUM(FU3768:FW3768)*IF($U3768="USS",$FV$4+$FV$5,IF($U3768="SAUL",$FV$3+$BD$5,0))+(SUM(FU3768:FW3768)*(1-$BD$5)+$BD$5+FY3768+FX3768-'Pay Framework'!$M$182)*'Pay Framework'!$O$183+SUM(FU3768:FW3768)*(1-$BD$5)+$BD$5+FY3768+FX3768+FZ3768</f>
        <v>-882.64800000000002</v>
      </c>
      <c r="GD3768" s="34">
        <f>SUM(FU3768:FW3768)*(IF($U3768="USS",$FV$4,IF($U3768="SAUL",$FV$3,0))+1)+SUM(FX3768:FY3768)+(SUM(FU3768:FY3768)-'Pay Framework'!$M$182)*'Pay Framework'!$O$183+FZ3768</f>
        <v>-882.64800000000002</v>
      </c>
    </row>
    <row r="3769" spans="165:186" x14ac:dyDescent="0.25">
      <c r="FI3769" s="34">
        <f>SUM(FA3769:FC3769)*IF($U3769="USS",$FB$4+$FB$5,IF($U3769="SAUL",$FB$3+$BD$5,0))+(SUM(FA3769:FC3769)*(1-$BD$5)+$BD$5+FE3769+FD3769-'Pay Framework'!$M$182)*'Pay Framework'!$O$183+SUM(FA3769:FC3769)*(1-$BD$5)+$BD$5+FE3769+FD3769+FF3769</f>
        <v>-882.64800000000002</v>
      </c>
      <c r="FJ3769" s="34">
        <f>SUM(FA3769:FC3769)*(IF($U3769="USS",$FB$4,IF($U3769="SAUL",$FB$3,0))+1)+SUM(FD3769:FE3769)+(SUM(FA3769:FE3769)-'Pay Framework'!$M$182)*'Pay Framework'!$O$183+FF3769</f>
        <v>-882.64800000000002</v>
      </c>
      <c r="FS3769" s="34">
        <f>SUM(FK3769:FM3769)*IF($U3769="USS",$FL$4+$FL$5,IF($U3769="SAUL",$FL$3+$BD$5,0))+(SUM(FK3769:FM3769)*(1-$BD$5)+$BD$5+FO3769+FN3769-'Pay Framework'!$M$182)*'Pay Framework'!$O$183+SUM(FK3769:FM3769)*(1-$BD$5)+$BD$5+FO3769+FN3769+FP3769</f>
        <v>-882.64800000000002</v>
      </c>
      <c r="FT3769" s="34">
        <f>SUM(FK3769:FM3769)*(IF($U3769="USS",$FL$4,IF($U3769="SAUL",$FL$3,0))+1)+SUM(FN3769:FO3769)+(SUM(FK3769:FO3769)-'Pay Framework'!$M$182)*'Pay Framework'!$O$183+FP3769</f>
        <v>-882.64800000000002</v>
      </c>
      <c r="GC3769" s="34">
        <f>SUM(FU3769:FW3769)*IF($U3769="USS",$FV$4+$FV$5,IF($U3769="SAUL",$FV$3+$BD$5,0))+(SUM(FU3769:FW3769)*(1-$BD$5)+$BD$5+FY3769+FX3769-'Pay Framework'!$M$182)*'Pay Framework'!$O$183+SUM(FU3769:FW3769)*(1-$BD$5)+$BD$5+FY3769+FX3769+FZ3769</f>
        <v>-882.64800000000002</v>
      </c>
      <c r="GD3769" s="34">
        <f>SUM(FU3769:FW3769)*(IF($U3769="USS",$FV$4,IF($U3769="SAUL",$FV$3,0))+1)+SUM(FX3769:FY3769)+(SUM(FU3769:FY3769)-'Pay Framework'!$M$182)*'Pay Framework'!$O$183+FZ3769</f>
        <v>-882.64800000000002</v>
      </c>
    </row>
    <row r="3770" spans="165:186" x14ac:dyDescent="0.25">
      <c r="FI3770" s="34">
        <f>SUM(FA3770:FC3770)*IF($U3770="USS",$FB$4+$FB$5,IF($U3770="SAUL",$FB$3+$BD$5,0))+(SUM(FA3770:FC3770)*(1-$BD$5)+$BD$5+FE3770+FD3770-'Pay Framework'!$M$182)*'Pay Framework'!$O$183+SUM(FA3770:FC3770)*(1-$BD$5)+$BD$5+FE3770+FD3770+FF3770</f>
        <v>-882.64800000000002</v>
      </c>
      <c r="FJ3770" s="34">
        <f>SUM(FA3770:FC3770)*(IF($U3770="USS",$FB$4,IF($U3770="SAUL",$FB$3,0))+1)+SUM(FD3770:FE3770)+(SUM(FA3770:FE3770)-'Pay Framework'!$M$182)*'Pay Framework'!$O$183+FF3770</f>
        <v>-882.64800000000002</v>
      </c>
      <c r="FS3770" s="34">
        <f>SUM(FK3770:FM3770)*IF($U3770="USS",$FL$4+$FL$5,IF($U3770="SAUL",$FL$3+$BD$5,0))+(SUM(FK3770:FM3770)*(1-$BD$5)+$BD$5+FO3770+FN3770-'Pay Framework'!$M$182)*'Pay Framework'!$O$183+SUM(FK3770:FM3770)*(1-$BD$5)+$BD$5+FO3770+FN3770+FP3770</f>
        <v>-882.64800000000002</v>
      </c>
      <c r="FT3770" s="34">
        <f>SUM(FK3770:FM3770)*(IF($U3770="USS",$FL$4,IF($U3770="SAUL",$FL$3,0))+1)+SUM(FN3770:FO3770)+(SUM(FK3770:FO3770)-'Pay Framework'!$M$182)*'Pay Framework'!$O$183+FP3770</f>
        <v>-882.64800000000002</v>
      </c>
      <c r="GC3770" s="34">
        <f>SUM(FU3770:FW3770)*IF($U3770="USS",$FV$4+$FV$5,IF($U3770="SAUL",$FV$3+$BD$5,0))+(SUM(FU3770:FW3770)*(1-$BD$5)+$BD$5+FY3770+FX3770-'Pay Framework'!$M$182)*'Pay Framework'!$O$183+SUM(FU3770:FW3770)*(1-$BD$5)+$BD$5+FY3770+FX3770+FZ3770</f>
        <v>-882.64800000000002</v>
      </c>
      <c r="GD3770" s="34">
        <f>SUM(FU3770:FW3770)*(IF($U3770="USS",$FV$4,IF($U3770="SAUL",$FV$3,0))+1)+SUM(FX3770:FY3770)+(SUM(FU3770:FY3770)-'Pay Framework'!$M$182)*'Pay Framework'!$O$183+FZ3770</f>
        <v>-882.64800000000002</v>
      </c>
    </row>
    <row r="3771" spans="165:186" x14ac:dyDescent="0.25">
      <c r="FI3771" s="34">
        <f>SUM(FA3771:FC3771)*IF($U3771="USS",$FB$4+$FB$5,IF($U3771="SAUL",$FB$3+$BD$5,0))+(SUM(FA3771:FC3771)*(1-$BD$5)+$BD$5+FE3771+FD3771-'Pay Framework'!$M$182)*'Pay Framework'!$O$183+SUM(FA3771:FC3771)*(1-$BD$5)+$BD$5+FE3771+FD3771+FF3771</f>
        <v>-882.64800000000002</v>
      </c>
      <c r="FJ3771" s="34">
        <f>SUM(FA3771:FC3771)*(IF($U3771="USS",$FB$4,IF($U3771="SAUL",$FB$3,0))+1)+SUM(FD3771:FE3771)+(SUM(FA3771:FE3771)-'Pay Framework'!$M$182)*'Pay Framework'!$O$183+FF3771</f>
        <v>-882.64800000000002</v>
      </c>
      <c r="FS3771" s="34">
        <f>SUM(FK3771:FM3771)*IF($U3771="USS",$FL$4+$FL$5,IF($U3771="SAUL",$FL$3+$BD$5,0))+(SUM(FK3771:FM3771)*(1-$BD$5)+$BD$5+FO3771+FN3771-'Pay Framework'!$M$182)*'Pay Framework'!$O$183+SUM(FK3771:FM3771)*(1-$BD$5)+$BD$5+FO3771+FN3771+FP3771</f>
        <v>-882.64800000000002</v>
      </c>
      <c r="FT3771" s="34">
        <f>SUM(FK3771:FM3771)*(IF($U3771="USS",$FL$4,IF($U3771="SAUL",$FL$3,0))+1)+SUM(FN3771:FO3771)+(SUM(FK3771:FO3771)-'Pay Framework'!$M$182)*'Pay Framework'!$O$183+FP3771</f>
        <v>-882.64800000000002</v>
      </c>
      <c r="GC3771" s="34">
        <f>SUM(FU3771:FW3771)*IF($U3771="USS",$FV$4+$FV$5,IF($U3771="SAUL",$FV$3+$BD$5,0))+(SUM(FU3771:FW3771)*(1-$BD$5)+$BD$5+FY3771+FX3771-'Pay Framework'!$M$182)*'Pay Framework'!$O$183+SUM(FU3771:FW3771)*(1-$BD$5)+$BD$5+FY3771+FX3771+FZ3771</f>
        <v>-882.64800000000002</v>
      </c>
      <c r="GD3771" s="34">
        <f>SUM(FU3771:FW3771)*(IF($U3771="USS",$FV$4,IF($U3771="SAUL",$FV$3,0))+1)+SUM(FX3771:FY3771)+(SUM(FU3771:FY3771)-'Pay Framework'!$M$182)*'Pay Framework'!$O$183+FZ3771</f>
        <v>-882.64800000000002</v>
      </c>
    </row>
    <row r="3772" spans="165:186" x14ac:dyDescent="0.25">
      <c r="FI3772" s="34">
        <f>SUM(FA3772:FC3772)*IF($U3772="USS",$FB$4+$FB$5,IF($U3772="SAUL",$FB$3+$BD$5,0))+(SUM(FA3772:FC3772)*(1-$BD$5)+$BD$5+FE3772+FD3772-'Pay Framework'!$M$182)*'Pay Framework'!$O$183+SUM(FA3772:FC3772)*(1-$BD$5)+$BD$5+FE3772+FD3772+FF3772</f>
        <v>-882.64800000000002</v>
      </c>
      <c r="FJ3772" s="34">
        <f>SUM(FA3772:FC3772)*(IF($U3772="USS",$FB$4,IF($U3772="SAUL",$FB$3,0))+1)+SUM(FD3772:FE3772)+(SUM(FA3772:FE3772)-'Pay Framework'!$M$182)*'Pay Framework'!$O$183+FF3772</f>
        <v>-882.64800000000002</v>
      </c>
      <c r="FS3772" s="34">
        <f>SUM(FK3772:FM3772)*IF($U3772="USS",$FL$4+$FL$5,IF($U3772="SAUL",$FL$3+$BD$5,0))+(SUM(FK3772:FM3772)*(1-$BD$5)+$BD$5+FO3772+FN3772-'Pay Framework'!$M$182)*'Pay Framework'!$O$183+SUM(FK3772:FM3772)*(1-$BD$5)+$BD$5+FO3772+FN3772+FP3772</f>
        <v>-882.64800000000002</v>
      </c>
      <c r="FT3772" s="34">
        <f>SUM(FK3772:FM3772)*(IF($U3772="USS",$FL$4,IF($U3772="SAUL",$FL$3,0))+1)+SUM(FN3772:FO3772)+(SUM(FK3772:FO3772)-'Pay Framework'!$M$182)*'Pay Framework'!$O$183+FP3772</f>
        <v>-882.64800000000002</v>
      </c>
      <c r="GC3772" s="34">
        <f>SUM(FU3772:FW3772)*IF($U3772="USS",$FV$4+$FV$5,IF($U3772="SAUL",$FV$3+$BD$5,0))+(SUM(FU3772:FW3772)*(1-$BD$5)+$BD$5+FY3772+FX3772-'Pay Framework'!$M$182)*'Pay Framework'!$O$183+SUM(FU3772:FW3772)*(1-$BD$5)+$BD$5+FY3772+FX3772+FZ3772</f>
        <v>-882.64800000000002</v>
      </c>
      <c r="GD3772" s="34">
        <f>SUM(FU3772:FW3772)*(IF($U3772="USS",$FV$4,IF($U3772="SAUL",$FV$3,0))+1)+SUM(FX3772:FY3772)+(SUM(FU3772:FY3772)-'Pay Framework'!$M$182)*'Pay Framework'!$O$183+FZ3772</f>
        <v>-882.64800000000002</v>
      </c>
    </row>
    <row r="3773" spans="165:186" x14ac:dyDescent="0.25">
      <c r="FI3773" s="34">
        <f>SUM(FA3773:FC3773)*IF($U3773="USS",$FB$4+$FB$5,IF($U3773="SAUL",$FB$3+$BD$5,0))+(SUM(FA3773:FC3773)*(1-$BD$5)+$BD$5+FE3773+FD3773-'Pay Framework'!$M$182)*'Pay Framework'!$O$183+SUM(FA3773:FC3773)*(1-$BD$5)+$BD$5+FE3773+FD3773+FF3773</f>
        <v>-882.64800000000002</v>
      </c>
      <c r="FJ3773" s="34">
        <f>SUM(FA3773:FC3773)*(IF($U3773="USS",$FB$4,IF($U3773="SAUL",$FB$3,0))+1)+SUM(FD3773:FE3773)+(SUM(FA3773:FE3773)-'Pay Framework'!$M$182)*'Pay Framework'!$O$183+FF3773</f>
        <v>-882.64800000000002</v>
      </c>
      <c r="FS3773" s="34">
        <f>SUM(FK3773:FM3773)*IF($U3773="USS",$FL$4+$FL$5,IF($U3773="SAUL",$FL$3+$BD$5,0))+(SUM(FK3773:FM3773)*(1-$BD$5)+$BD$5+FO3773+FN3773-'Pay Framework'!$M$182)*'Pay Framework'!$O$183+SUM(FK3773:FM3773)*(1-$BD$5)+$BD$5+FO3773+FN3773+FP3773</f>
        <v>-882.64800000000002</v>
      </c>
      <c r="FT3773" s="34">
        <f>SUM(FK3773:FM3773)*(IF($U3773="USS",$FL$4,IF($U3773="SAUL",$FL$3,0))+1)+SUM(FN3773:FO3773)+(SUM(FK3773:FO3773)-'Pay Framework'!$M$182)*'Pay Framework'!$O$183+FP3773</f>
        <v>-882.64800000000002</v>
      </c>
      <c r="GC3773" s="34">
        <f>SUM(FU3773:FW3773)*IF($U3773="USS",$FV$4+$FV$5,IF($U3773="SAUL",$FV$3+$BD$5,0))+(SUM(FU3773:FW3773)*(1-$BD$5)+$BD$5+FY3773+FX3773-'Pay Framework'!$M$182)*'Pay Framework'!$O$183+SUM(FU3773:FW3773)*(1-$BD$5)+$BD$5+FY3773+FX3773+FZ3773</f>
        <v>-882.64800000000002</v>
      </c>
      <c r="GD3773" s="34">
        <f>SUM(FU3773:FW3773)*(IF($U3773="USS",$FV$4,IF($U3773="SAUL",$FV$3,0))+1)+SUM(FX3773:FY3773)+(SUM(FU3773:FY3773)-'Pay Framework'!$M$182)*'Pay Framework'!$O$183+FZ3773</f>
        <v>-882.64800000000002</v>
      </c>
    </row>
    <row r="3774" spans="165:186" x14ac:dyDescent="0.25">
      <c r="FI3774" s="34">
        <f>SUM(FA3774:FC3774)*IF($U3774="USS",$FB$4+$FB$5,IF($U3774="SAUL",$FB$3+$BD$5,0))+(SUM(FA3774:FC3774)*(1-$BD$5)+$BD$5+FE3774+FD3774-'Pay Framework'!$M$182)*'Pay Framework'!$O$183+SUM(FA3774:FC3774)*(1-$BD$5)+$BD$5+FE3774+FD3774+FF3774</f>
        <v>-882.64800000000002</v>
      </c>
      <c r="FJ3774" s="34">
        <f>SUM(FA3774:FC3774)*(IF($U3774="USS",$FB$4,IF($U3774="SAUL",$FB$3,0))+1)+SUM(FD3774:FE3774)+(SUM(FA3774:FE3774)-'Pay Framework'!$M$182)*'Pay Framework'!$O$183+FF3774</f>
        <v>-882.64800000000002</v>
      </c>
      <c r="FS3774" s="34">
        <f>SUM(FK3774:FM3774)*IF($U3774="USS",$FL$4+$FL$5,IF($U3774="SAUL",$FL$3+$BD$5,0))+(SUM(FK3774:FM3774)*(1-$BD$5)+$BD$5+FO3774+FN3774-'Pay Framework'!$M$182)*'Pay Framework'!$O$183+SUM(FK3774:FM3774)*(1-$BD$5)+$BD$5+FO3774+FN3774+FP3774</f>
        <v>-882.64800000000002</v>
      </c>
      <c r="FT3774" s="34">
        <f>SUM(FK3774:FM3774)*(IF($U3774="USS",$FL$4,IF($U3774="SAUL",$FL$3,0))+1)+SUM(FN3774:FO3774)+(SUM(FK3774:FO3774)-'Pay Framework'!$M$182)*'Pay Framework'!$O$183+FP3774</f>
        <v>-882.64800000000002</v>
      </c>
      <c r="GC3774" s="34">
        <f>SUM(FU3774:FW3774)*IF($U3774="USS",$FV$4+$FV$5,IF($U3774="SAUL",$FV$3+$BD$5,0))+(SUM(FU3774:FW3774)*(1-$BD$5)+$BD$5+FY3774+FX3774-'Pay Framework'!$M$182)*'Pay Framework'!$O$183+SUM(FU3774:FW3774)*(1-$BD$5)+$BD$5+FY3774+FX3774+FZ3774</f>
        <v>-882.64800000000002</v>
      </c>
      <c r="GD3774" s="34">
        <f>SUM(FU3774:FW3774)*(IF($U3774="USS",$FV$4,IF($U3774="SAUL",$FV$3,0))+1)+SUM(FX3774:FY3774)+(SUM(FU3774:FY3774)-'Pay Framework'!$M$182)*'Pay Framework'!$O$183+FZ3774</f>
        <v>-882.64800000000002</v>
      </c>
    </row>
    <row r="3775" spans="165:186" x14ac:dyDescent="0.25">
      <c r="FI3775" s="34">
        <f>SUM(FA3775:FC3775)*IF($U3775="USS",$FB$4+$FB$5,IF($U3775="SAUL",$FB$3+$BD$5,0))+(SUM(FA3775:FC3775)*(1-$BD$5)+$BD$5+FE3775+FD3775-'Pay Framework'!$M$182)*'Pay Framework'!$O$183+SUM(FA3775:FC3775)*(1-$BD$5)+$BD$5+FE3775+FD3775+FF3775</f>
        <v>-882.64800000000002</v>
      </c>
      <c r="FJ3775" s="34">
        <f>SUM(FA3775:FC3775)*(IF($U3775="USS",$FB$4,IF($U3775="SAUL",$FB$3,0))+1)+SUM(FD3775:FE3775)+(SUM(FA3775:FE3775)-'Pay Framework'!$M$182)*'Pay Framework'!$O$183+FF3775</f>
        <v>-882.64800000000002</v>
      </c>
      <c r="FS3775" s="34">
        <f>SUM(FK3775:FM3775)*IF($U3775="USS",$FL$4+$FL$5,IF($U3775="SAUL",$FL$3+$BD$5,0))+(SUM(FK3775:FM3775)*(1-$BD$5)+$BD$5+FO3775+FN3775-'Pay Framework'!$M$182)*'Pay Framework'!$O$183+SUM(FK3775:FM3775)*(1-$BD$5)+$BD$5+FO3775+FN3775+FP3775</f>
        <v>-882.64800000000002</v>
      </c>
      <c r="FT3775" s="34">
        <f>SUM(FK3775:FM3775)*(IF($U3775="USS",$FL$4,IF($U3775="SAUL",$FL$3,0))+1)+SUM(FN3775:FO3775)+(SUM(FK3775:FO3775)-'Pay Framework'!$M$182)*'Pay Framework'!$O$183+FP3775</f>
        <v>-882.64800000000002</v>
      </c>
      <c r="GC3775" s="34">
        <f>SUM(FU3775:FW3775)*IF($U3775="USS",$FV$4+$FV$5,IF($U3775="SAUL",$FV$3+$BD$5,0))+(SUM(FU3775:FW3775)*(1-$BD$5)+$BD$5+FY3775+FX3775-'Pay Framework'!$M$182)*'Pay Framework'!$O$183+SUM(FU3775:FW3775)*(1-$BD$5)+$BD$5+FY3775+FX3775+FZ3775</f>
        <v>-882.64800000000002</v>
      </c>
      <c r="GD3775" s="34">
        <f>SUM(FU3775:FW3775)*(IF($U3775="USS",$FV$4,IF($U3775="SAUL",$FV$3,0))+1)+SUM(FX3775:FY3775)+(SUM(FU3775:FY3775)-'Pay Framework'!$M$182)*'Pay Framework'!$O$183+FZ3775</f>
        <v>-882.64800000000002</v>
      </c>
    </row>
    <row r="3776" spans="165:186" x14ac:dyDescent="0.25">
      <c r="FI3776" s="34">
        <f>SUM(FA3776:FC3776)*IF($U3776="USS",$FB$4+$FB$5,IF($U3776="SAUL",$FB$3+$BD$5,0))+(SUM(FA3776:FC3776)*(1-$BD$5)+$BD$5+FE3776+FD3776-'Pay Framework'!$M$182)*'Pay Framework'!$O$183+SUM(FA3776:FC3776)*(1-$BD$5)+$BD$5+FE3776+FD3776+FF3776</f>
        <v>-882.64800000000002</v>
      </c>
      <c r="FJ3776" s="34">
        <f>SUM(FA3776:FC3776)*(IF($U3776="USS",$FB$4,IF($U3776="SAUL",$FB$3,0))+1)+SUM(FD3776:FE3776)+(SUM(FA3776:FE3776)-'Pay Framework'!$M$182)*'Pay Framework'!$O$183+FF3776</f>
        <v>-882.64800000000002</v>
      </c>
      <c r="FS3776" s="34">
        <f>SUM(FK3776:FM3776)*IF($U3776="USS",$FL$4+$FL$5,IF($U3776="SAUL",$FL$3+$BD$5,0))+(SUM(FK3776:FM3776)*(1-$BD$5)+$BD$5+FO3776+FN3776-'Pay Framework'!$M$182)*'Pay Framework'!$O$183+SUM(FK3776:FM3776)*(1-$BD$5)+$BD$5+FO3776+FN3776+FP3776</f>
        <v>-882.64800000000002</v>
      </c>
      <c r="FT3776" s="34">
        <f>SUM(FK3776:FM3776)*(IF($U3776="USS",$FL$4,IF($U3776="SAUL",$FL$3,0))+1)+SUM(FN3776:FO3776)+(SUM(FK3776:FO3776)-'Pay Framework'!$M$182)*'Pay Framework'!$O$183+FP3776</f>
        <v>-882.64800000000002</v>
      </c>
      <c r="GC3776" s="34">
        <f>SUM(FU3776:FW3776)*IF($U3776="USS",$FV$4+$FV$5,IF($U3776="SAUL",$FV$3+$BD$5,0))+(SUM(FU3776:FW3776)*(1-$BD$5)+$BD$5+FY3776+FX3776-'Pay Framework'!$M$182)*'Pay Framework'!$O$183+SUM(FU3776:FW3776)*(1-$BD$5)+$BD$5+FY3776+FX3776+FZ3776</f>
        <v>-882.64800000000002</v>
      </c>
      <c r="GD3776" s="34">
        <f>SUM(FU3776:FW3776)*(IF($U3776="USS",$FV$4,IF($U3776="SAUL",$FV$3,0))+1)+SUM(FX3776:FY3776)+(SUM(FU3776:FY3776)-'Pay Framework'!$M$182)*'Pay Framework'!$O$183+FZ3776</f>
        <v>-882.64800000000002</v>
      </c>
    </row>
    <row r="3777" spans="165:186" x14ac:dyDescent="0.25">
      <c r="FI3777" s="34">
        <f>SUM(FA3777:FC3777)*IF($U3777="USS",$FB$4+$FB$5,IF($U3777="SAUL",$FB$3+$BD$5,0))+(SUM(FA3777:FC3777)*(1-$BD$5)+$BD$5+FE3777+FD3777-'Pay Framework'!$M$182)*'Pay Framework'!$O$183+SUM(FA3777:FC3777)*(1-$BD$5)+$BD$5+FE3777+FD3777+FF3777</f>
        <v>-882.64800000000002</v>
      </c>
      <c r="FJ3777" s="34">
        <f>SUM(FA3777:FC3777)*(IF($U3777="USS",$FB$4,IF($U3777="SAUL",$FB$3,0))+1)+SUM(FD3777:FE3777)+(SUM(FA3777:FE3777)-'Pay Framework'!$M$182)*'Pay Framework'!$O$183+FF3777</f>
        <v>-882.64800000000002</v>
      </c>
      <c r="FS3777" s="34">
        <f>SUM(FK3777:FM3777)*IF($U3777="USS",$FL$4+$FL$5,IF($U3777="SAUL",$FL$3+$BD$5,0))+(SUM(FK3777:FM3777)*(1-$BD$5)+$BD$5+FO3777+FN3777-'Pay Framework'!$M$182)*'Pay Framework'!$O$183+SUM(FK3777:FM3777)*(1-$BD$5)+$BD$5+FO3777+FN3777+FP3777</f>
        <v>-882.64800000000002</v>
      </c>
      <c r="FT3777" s="34">
        <f>SUM(FK3777:FM3777)*(IF($U3777="USS",$FL$4,IF($U3777="SAUL",$FL$3,0))+1)+SUM(FN3777:FO3777)+(SUM(FK3777:FO3777)-'Pay Framework'!$M$182)*'Pay Framework'!$O$183+FP3777</f>
        <v>-882.64800000000002</v>
      </c>
      <c r="GC3777" s="34">
        <f>SUM(FU3777:FW3777)*IF($U3777="USS",$FV$4+$FV$5,IF($U3777="SAUL",$FV$3+$BD$5,0))+(SUM(FU3777:FW3777)*(1-$BD$5)+$BD$5+FY3777+FX3777-'Pay Framework'!$M$182)*'Pay Framework'!$O$183+SUM(FU3777:FW3777)*(1-$BD$5)+$BD$5+FY3777+FX3777+FZ3777</f>
        <v>-882.64800000000002</v>
      </c>
      <c r="GD3777" s="34">
        <f>SUM(FU3777:FW3777)*(IF($U3777="USS",$FV$4,IF($U3777="SAUL",$FV$3,0))+1)+SUM(FX3777:FY3777)+(SUM(FU3777:FY3777)-'Pay Framework'!$M$182)*'Pay Framework'!$O$183+FZ3777</f>
        <v>-882.64800000000002</v>
      </c>
    </row>
    <row r="3778" spans="165:186" x14ac:dyDescent="0.25">
      <c r="FI3778" s="34">
        <f>SUM(FA3778:FC3778)*IF($U3778="USS",$FB$4+$FB$5,IF($U3778="SAUL",$FB$3+$BD$5,0))+(SUM(FA3778:FC3778)*(1-$BD$5)+$BD$5+FE3778+FD3778-'Pay Framework'!$M$182)*'Pay Framework'!$O$183+SUM(FA3778:FC3778)*(1-$BD$5)+$BD$5+FE3778+FD3778+FF3778</f>
        <v>-882.64800000000002</v>
      </c>
      <c r="FJ3778" s="34">
        <f>SUM(FA3778:FC3778)*(IF($U3778="USS",$FB$4,IF($U3778="SAUL",$FB$3,0))+1)+SUM(FD3778:FE3778)+(SUM(FA3778:FE3778)-'Pay Framework'!$M$182)*'Pay Framework'!$O$183+FF3778</f>
        <v>-882.64800000000002</v>
      </c>
      <c r="FS3778" s="34">
        <f>SUM(FK3778:FM3778)*IF($U3778="USS",$FL$4+$FL$5,IF($U3778="SAUL",$FL$3+$BD$5,0))+(SUM(FK3778:FM3778)*(1-$BD$5)+$BD$5+FO3778+FN3778-'Pay Framework'!$M$182)*'Pay Framework'!$O$183+SUM(FK3778:FM3778)*(1-$BD$5)+$BD$5+FO3778+FN3778+FP3778</f>
        <v>-882.64800000000002</v>
      </c>
      <c r="FT3778" s="34">
        <f>SUM(FK3778:FM3778)*(IF($U3778="USS",$FL$4,IF($U3778="SAUL",$FL$3,0))+1)+SUM(FN3778:FO3778)+(SUM(FK3778:FO3778)-'Pay Framework'!$M$182)*'Pay Framework'!$O$183+FP3778</f>
        <v>-882.64800000000002</v>
      </c>
      <c r="GC3778" s="34">
        <f>SUM(FU3778:FW3778)*IF($U3778="USS",$FV$4+$FV$5,IF($U3778="SAUL",$FV$3+$BD$5,0))+(SUM(FU3778:FW3778)*(1-$BD$5)+$BD$5+FY3778+FX3778-'Pay Framework'!$M$182)*'Pay Framework'!$O$183+SUM(FU3778:FW3778)*(1-$BD$5)+$BD$5+FY3778+FX3778+FZ3778</f>
        <v>-882.64800000000002</v>
      </c>
      <c r="GD3778" s="34">
        <f>SUM(FU3778:FW3778)*(IF($U3778="USS",$FV$4,IF($U3778="SAUL",$FV$3,0))+1)+SUM(FX3778:FY3778)+(SUM(FU3778:FY3778)-'Pay Framework'!$M$182)*'Pay Framework'!$O$183+FZ3778</f>
        <v>-882.64800000000002</v>
      </c>
    </row>
    <row r="3779" spans="165:186" x14ac:dyDescent="0.25">
      <c r="FI3779" s="34">
        <f>SUM(FA3779:FC3779)*IF($U3779="USS",$FB$4+$FB$5,IF($U3779="SAUL",$FB$3+$BD$5,0))+(SUM(FA3779:FC3779)*(1-$BD$5)+$BD$5+FE3779+FD3779-'Pay Framework'!$M$182)*'Pay Framework'!$O$183+SUM(FA3779:FC3779)*(1-$BD$5)+$BD$5+FE3779+FD3779+FF3779</f>
        <v>-882.64800000000002</v>
      </c>
      <c r="FJ3779" s="34">
        <f>SUM(FA3779:FC3779)*(IF($U3779="USS",$FB$4,IF($U3779="SAUL",$FB$3,0))+1)+SUM(FD3779:FE3779)+(SUM(FA3779:FE3779)-'Pay Framework'!$M$182)*'Pay Framework'!$O$183+FF3779</f>
        <v>-882.64800000000002</v>
      </c>
      <c r="FS3779" s="34">
        <f>SUM(FK3779:FM3779)*IF($U3779="USS",$FL$4+$FL$5,IF($U3779="SAUL",$FL$3+$BD$5,0))+(SUM(FK3779:FM3779)*(1-$BD$5)+$BD$5+FO3779+FN3779-'Pay Framework'!$M$182)*'Pay Framework'!$O$183+SUM(FK3779:FM3779)*(1-$BD$5)+$BD$5+FO3779+FN3779+FP3779</f>
        <v>-882.64800000000002</v>
      </c>
      <c r="FT3779" s="34">
        <f>SUM(FK3779:FM3779)*(IF($U3779="USS",$FL$4,IF($U3779="SAUL",$FL$3,0))+1)+SUM(FN3779:FO3779)+(SUM(FK3779:FO3779)-'Pay Framework'!$M$182)*'Pay Framework'!$O$183+FP3779</f>
        <v>-882.64800000000002</v>
      </c>
      <c r="GC3779" s="34">
        <f>SUM(FU3779:FW3779)*IF($U3779="USS",$FV$4+$FV$5,IF($U3779="SAUL",$FV$3+$BD$5,0))+(SUM(FU3779:FW3779)*(1-$BD$5)+$BD$5+FY3779+FX3779-'Pay Framework'!$M$182)*'Pay Framework'!$O$183+SUM(FU3779:FW3779)*(1-$BD$5)+$BD$5+FY3779+FX3779+FZ3779</f>
        <v>-882.64800000000002</v>
      </c>
      <c r="GD3779" s="34">
        <f>SUM(FU3779:FW3779)*(IF($U3779="USS",$FV$4,IF($U3779="SAUL",$FV$3,0))+1)+SUM(FX3779:FY3779)+(SUM(FU3779:FY3779)-'Pay Framework'!$M$182)*'Pay Framework'!$O$183+FZ3779</f>
        <v>-882.64800000000002</v>
      </c>
    </row>
    <row r="3780" spans="165:186" x14ac:dyDescent="0.25">
      <c r="FI3780" s="34">
        <f>SUM(FA3780:FC3780)*IF($U3780="USS",$FB$4+$FB$5,IF($U3780="SAUL",$FB$3+$BD$5,0))+(SUM(FA3780:FC3780)*(1-$BD$5)+$BD$5+FE3780+FD3780-'Pay Framework'!$M$182)*'Pay Framework'!$O$183+SUM(FA3780:FC3780)*(1-$BD$5)+$BD$5+FE3780+FD3780+FF3780</f>
        <v>-882.64800000000002</v>
      </c>
      <c r="FJ3780" s="34">
        <f>SUM(FA3780:FC3780)*(IF($U3780="USS",$FB$4,IF($U3780="SAUL",$FB$3,0))+1)+SUM(FD3780:FE3780)+(SUM(FA3780:FE3780)-'Pay Framework'!$M$182)*'Pay Framework'!$O$183+FF3780</f>
        <v>-882.64800000000002</v>
      </c>
      <c r="FS3780" s="34">
        <f>SUM(FK3780:FM3780)*IF($U3780="USS",$FL$4+$FL$5,IF($U3780="SAUL",$FL$3+$BD$5,0))+(SUM(FK3780:FM3780)*(1-$BD$5)+$BD$5+FO3780+FN3780-'Pay Framework'!$M$182)*'Pay Framework'!$O$183+SUM(FK3780:FM3780)*(1-$BD$5)+$BD$5+FO3780+FN3780+FP3780</f>
        <v>-882.64800000000002</v>
      </c>
      <c r="FT3780" s="34">
        <f>SUM(FK3780:FM3780)*(IF($U3780="USS",$FL$4,IF($U3780="SAUL",$FL$3,0))+1)+SUM(FN3780:FO3780)+(SUM(FK3780:FO3780)-'Pay Framework'!$M$182)*'Pay Framework'!$O$183+FP3780</f>
        <v>-882.64800000000002</v>
      </c>
      <c r="GC3780" s="34">
        <f>SUM(FU3780:FW3780)*IF($U3780="USS",$FV$4+$FV$5,IF($U3780="SAUL",$FV$3+$BD$5,0))+(SUM(FU3780:FW3780)*(1-$BD$5)+$BD$5+FY3780+FX3780-'Pay Framework'!$M$182)*'Pay Framework'!$O$183+SUM(FU3780:FW3780)*(1-$BD$5)+$BD$5+FY3780+FX3780+FZ3780</f>
        <v>-882.64800000000002</v>
      </c>
      <c r="GD3780" s="34">
        <f>SUM(FU3780:FW3780)*(IF($U3780="USS",$FV$4,IF($U3780="SAUL",$FV$3,0))+1)+SUM(FX3780:FY3780)+(SUM(FU3780:FY3780)-'Pay Framework'!$M$182)*'Pay Framework'!$O$183+FZ3780</f>
        <v>-882.64800000000002</v>
      </c>
    </row>
    <row r="3781" spans="165:186" x14ac:dyDescent="0.25">
      <c r="FI3781" s="34">
        <f>SUM(FA3781:FC3781)*IF($U3781="USS",$FB$4+$FB$5,IF($U3781="SAUL",$FB$3+$BD$5,0))+(SUM(FA3781:FC3781)*(1-$BD$5)+$BD$5+FE3781+FD3781-'Pay Framework'!$M$182)*'Pay Framework'!$O$183+SUM(FA3781:FC3781)*(1-$BD$5)+$BD$5+FE3781+FD3781+FF3781</f>
        <v>-882.64800000000002</v>
      </c>
      <c r="FJ3781" s="34">
        <f>SUM(FA3781:FC3781)*(IF($U3781="USS",$FB$4,IF($U3781="SAUL",$FB$3,0))+1)+SUM(FD3781:FE3781)+(SUM(FA3781:FE3781)-'Pay Framework'!$M$182)*'Pay Framework'!$O$183+FF3781</f>
        <v>-882.64800000000002</v>
      </c>
      <c r="FS3781" s="34">
        <f>SUM(FK3781:FM3781)*IF($U3781="USS",$FL$4+$FL$5,IF($U3781="SAUL",$FL$3+$BD$5,0))+(SUM(FK3781:FM3781)*(1-$BD$5)+$BD$5+FO3781+FN3781-'Pay Framework'!$M$182)*'Pay Framework'!$O$183+SUM(FK3781:FM3781)*(1-$BD$5)+$BD$5+FO3781+FN3781+FP3781</f>
        <v>-882.64800000000002</v>
      </c>
      <c r="FT3781" s="34">
        <f>SUM(FK3781:FM3781)*(IF($U3781="USS",$FL$4,IF($U3781="SAUL",$FL$3,0))+1)+SUM(FN3781:FO3781)+(SUM(FK3781:FO3781)-'Pay Framework'!$M$182)*'Pay Framework'!$O$183+FP3781</f>
        <v>-882.64800000000002</v>
      </c>
      <c r="GC3781" s="34">
        <f>SUM(FU3781:FW3781)*IF($U3781="USS",$FV$4+$FV$5,IF($U3781="SAUL",$FV$3+$BD$5,0))+(SUM(FU3781:FW3781)*(1-$BD$5)+$BD$5+FY3781+FX3781-'Pay Framework'!$M$182)*'Pay Framework'!$O$183+SUM(FU3781:FW3781)*(1-$BD$5)+$BD$5+FY3781+FX3781+FZ3781</f>
        <v>-882.64800000000002</v>
      </c>
      <c r="GD3781" s="34">
        <f>SUM(FU3781:FW3781)*(IF($U3781="USS",$FV$4,IF($U3781="SAUL",$FV$3,0))+1)+SUM(FX3781:FY3781)+(SUM(FU3781:FY3781)-'Pay Framework'!$M$182)*'Pay Framework'!$O$183+FZ3781</f>
        <v>-882.64800000000002</v>
      </c>
    </row>
    <row r="3782" spans="165:186" x14ac:dyDescent="0.25">
      <c r="FI3782" s="34">
        <f>SUM(FA3782:FC3782)*IF($U3782="USS",$FB$4+$FB$5,IF($U3782="SAUL",$FB$3+$BD$5,0))+(SUM(FA3782:FC3782)*(1-$BD$5)+$BD$5+FE3782+FD3782-'Pay Framework'!$M$182)*'Pay Framework'!$O$183+SUM(FA3782:FC3782)*(1-$BD$5)+$BD$5+FE3782+FD3782+FF3782</f>
        <v>-882.64800000000002</v>
      </c>
      <c r="FJ3782" s="34">
        <f>SUM(FA3782:FC3782)*(IF($U3782="USS",$FB$4,IF($U3782="SAUL",$FB$3,0))+1)+SUM(FD3782:FE3782)+(SUM(FA3782:FE3782)-'Pay Framework'!$M$182)*'Pay Framework'!$O$183+FF3782</f>
        <v>-882.64800000000002</v>
      </c>
      <c r="FS3782" s="34">
        <f>SUM(FK3782:FM3782)*IF($U3782="USS",$FL$4+$FL$5,IF($U3782="SAUL",$FL$3+$BD$5,0))+(SUM(FK3782:FM3782)*(1-$BD$5)+$BD$5+FO3782+FN3782-'Pay Framework'!$M$182)*'Pay Framework'!$O$183+SUM(FK3782:FM3782)*(1-$BD$5)+$BD$5+FO3782+FN3782+FP3782</f>
        <v>-882.64800000000002</v>
      </c>
      <c r="FT3782" s="34">
        <f>SUM(FK3782:FM3782)*(IF($U3782="USS",$FL$4,IF($U3782="SAUL",$FL$3,0))+1)+SUM(FN3782:FO3782)+(SUM(FK3782:FO3782)-'Pay Framework'!$M$182)*'Pay Framework'!$O$183+FP3782</f>
        <v>-882.64800000000002</v>
      </c>
      <c r="GC3782" s="34">
        <f>SUM(FU3782:FW3782)*IF($U3782="USS",$FV$4+$FV$5,IF($U3782="SAUL",$FV$3+$BD$5,0))+(SUM(FU3782:FW3782)*(1-$BD$5)+$BD$5+FY3782+FX3782-'Pay Framework'!$M$182)*'Pay Framework'!$O$183+SUM(FU3782:FW3782)*(1-$BD$5)+$BD$5+FY3782+FX3782+FZ3782</f>
        <v>-882.64800000000002</v>
      </c>
      <c r="GD3782" s="34">
        <f>SUM(FU3782:FW3782)*(IF($U3782="USS",$FV$4,IF($U3782="SAUL",$FV$3,0))+1)+SUM(FX3782:FY3782)+(SUM(FU3782:FY3782)-'Pay Framework'!$M$182)*'Pay Framework'!$O$183+FZ3782</f>
        <v>-882.64800000000002</v>
      </c>
    </row>
    <row r="3783" spans="165:186" x14ac:dyDescent="0.25">
      <c r="FI3783" s="34">
        <f>SUM(FA3783:FC3783)*IF($U3783="USS",$FB$4+$FB$5,IF($U3783="SAUL",$FB$3+$BD$5,0))+(SUM(FA3783:FC3783)*(1-$BD$5)+$BD$5+FE3783+FD3783-'Pay Framework'!$M$182)*'Pay Framework'!$O$183+SUM(FA3783:FC3783)*(1-$BD$5)+$BD$5+FE3783+FD3783+FF3783</f>
        <v>-882.64800000000002</v>
      </c>
      <c r="FJ3783" s="34">
        <f>SUM(FA3783:FC3783)*(IF($U3783="USS",$FB$4,IF($U3783="SAUL",$FB$3,0))+1)+SUM(FD3783:FE3783)+(SUM(FA3783:FE3783)-'Pay Framework'!$M$182)*'Pay Framework'!$O$183+FF3783</f>
        <v>-882.64800000000002</v>
      </c>
      <c r="FS3783" s="34">
        <f>SUM(FK3783:FM3783)*IF($U3783="USS",$FL$4+$FL$5,IF($U3783="SAUL",$FL$3+$BD$5,0))+(SUM(FK3783:FM3783)*(1-$BD$5)+$BD$5+FO3783+FN3783-'Pay Framework'!$M$182)*'Pay Framework'!$O$183+SUM(FK3783:FM3783)*(1-$BD$5)+$BD$5+FO3783+FN3783+FP3783</f>
        <v>-882.64800000000002</v>
      </c>
      <c r="FT3783" s="34">
        <f>SUM(FK3783:FM3783)*(IF($U3783="USS",$FL$4,IF($U3783="SAUL",$FL$3,0))+1)+SUM(FN3783:FO3783)+(SUM(FK3783:FO3783)-'Pay Framework'!$M$182)*'Pay Framework'!$O$183+FP3783</f>
        <v>-882.64800000000002</v>
      </c>
      <c r="GC3783" s="34">
        <f>SUM(FU3783:FW3783)*IF($U3783="USS",$FV$4+$FV$5,IF($U3783="SAUL",$FV$3+$BD$5,0))+(SUM(FU3783:FW3783)*(1-$BD$5)+$BD$5+FY3783+FX3783-'Pay Framework'!$M$182)*'Pay Framework'!$O$183+SUM(FU3783:FW3783)*(1-$BD$5)+$BD$5+FY3783+FX3783+FZ3783</f>
        <v>-882.64800000000002</v>
      </c>
      <c r="GD3783" s="34">
        <f>SUM(FU3783:FW3783)*(IF($U3783="USS",$FV$4,IF($U3783="SAUL",$FV$3,0))+1)+SUM(FX3783:FY3783)+(SUM(FU3783:FY3783)-'Pay Framework'!$M$182)*'Pay Framework'!$O$183+FZ3783</f>
        <v>-882.64800000000002</v>
      </c>
    </row>
    <row r="3784" spans="165:186" x14ac:dyDescent="0.25">
      <c r="FI3784" s="34">
        <f>SUM(FA3784:FC3784)*IF($U3784="USS",$FB$4+$FB$5,IF($U3784="SAUL",$FB$3+$BD$5,0))+(SUM(FA3784:FC3784)*(1-$BD$5)+$BD$5+FE3784+FD3784-'Pay Framework'!$M$182)*'Pay Framework'!$O$183+SUM(FA3784:FC3784)*(1-$BD$5)+$BD$5+FE3784+FD3784+FF3784</f>
        <v>-882.64800000000002</v>
      </c>
      <c r="FJ3784" s="34">
        <f>SUM(FA3784:FC3784)*(IF($U3784="USS",$FB$4,IF($U3784="SAUL",$FB$3,0))+1)+SUM(FD3784:FE3784)+(SUM(FA3784:FE3784)-'Pay Framework'!$M$182)*'Pay Framework'!$O$183+FF3784</f>
        <v>-882.64800000000002</v>
      </c>
      <c r="FS3784" s="34">
        <f>SUM(FK3784:FM3784)*IF($U3784="USS",$FL$4+$FL$5,IF($U3784="SAUL",$FL$3+$BD$5,0))+(SUM(FK3784:FM3784)*(1-$BD$5)+$BD$5+FO3784+FN3784-'Pay Framework'!$M$182)*'Pay Framework'!$O$183+SUM(FK3784:FM3784)*(1-$BD$5)+$BD$5+FO3784+FN3784+FP3784</f>
        <v>-882.64800000000002</v>
      </c>
      <c r="FT3784" s="34">
        <f>SUM(FK3784:FM3784)*(IF($U3784="USS",$FL$4,IF($U3784="SAUL",$FL$3,0))+1)+SUM(FN3784:FO3784)+(SUM(FK3784:FO3784)-'Pay Framework'!$M$182)*'Pay Framework'!$O$183+FP3784</f>
        <v>-882.64800000000002</v>
      </c>
      <c r="GC3784" s="34">
        <f>SUM(FU3784:FW3784)*IF($U3784="USS",$FV$4+$FV$5,IF($U3784="SAUL",$FV$3+$BD$5,0))+(SUM(FU3784:FW3784)*(1-$BD$5)+$BD$5+FY3784+FX3784-'Pay Framework'!$M$182)*'Pay Framework'!$O$183+SUM(FU3784:FW3784)*(1-$BD$5)+$BD$5+FY3784+FX3784+FZ3784</f>
        <v>-882.64800000000002</v>
      </c>
      <c r="GD3784" s="34">
        <f>SUM(FU3784:FW3784)*(IF($U3784="USS",$FV$4,IF($U3784="SAUL",$FV$3,0))+1)+SUM(FX3784:FY3784)+(SUM(FU3784:FY3784)-'Pay Framework'!$M$182)*'Pay Framework'!$O$183+FZ3784</f>
        <v>-882.64800000000002</v>
      </c>
    </row>
    <row r="3785" spans="165:186" x14ac:dyDescent="0.25">
      <c r="FI3785" s="34">
        <f>SUM(FA3785:FC3785)*IF($U3785="USS",$FB$4+$FB$5,IF($U3785="SAUL",$FB$3+$BD$5,0))+(SUM(FA3785:FC3785)*(1-$BD$5)+$BD$5+FE3785+FD3785-'Pay Framework'!$M$182)*'Pay Framework'!$O$183+SUM(FA3785:FC3785)*(1-$BD$5)+$BD$5+FE3785+FD3785+FF3785</f>
        <v>-882.64800000000002</v>
      </c>
      <c r="FJ3785" s="34">
        <f>SUM(FA3785:FC3785)*(IF($U3785="USS",$FB$4,IF($U3785="SAUL",$FB$3,0))+1)+SUM(FD3785:FE3785)+(SUM(FA3785:FE3785)-'Pay Framework'!$M$182)*'Pay Framework'!$O$183+FF3785</f>
        <v>-882.64800000000002</v>
      </c>
      <c r="FS3785" s="34">
        <f>SUM(FK3785:FM3785)*IF($U3785="USS",$FL$4+$FL$5,IF($U3785="SAUL",$FL$3+$BD$5,0))+(SUM(FK3785:FM3785)*(1-$BD$5)+$BD$5+FO3785+FN3785-'Pay Framework'!$M$182)*'Pay Framework'!$O$183+SUM(FK3785:FM3785)*(1-$BD$5)+$BD$5+FO3785+FN3785+FP3785</f>
        <v>-882.64800000000002</v>
      </c>
      <c r="FT3785" s="34">
        <f>SUM(FK3785:FM3785)*(IF($U3785="USS",$FL$4,IF($U3785="SAUL",$FL$3,0))+1)+SUM(FN3785:FO3785)+(SUM(FK3785:FO3785)-'Pay Framework'!$M$182)*'Pay Framework'!$O$183+FP3785</f>
        <v>-882.64800000000002</v>
      </c>
      <c r="GC3785" s="34">
        <f>SUM(FU3785:FW3785)*IF($U3785="USS",$FV$4+$FV$5,IF($U3785="SAUL",$FV$3+$BD$5,0))+(SUM(FU3785:FW3785)*(1-$BD$5)+$BD$5+FY3785+FX3785-'Pay Framework'!$M$182)*'Pay Framework'!$O$183+SUM(FU3785:FW3785)*(1-$BD$5)+$BD$5+FY3785+FX3785+FZ3785</f>
        <v>-882.64800000000002</v>
      </c>
      <c r="GD3785" s="34">
        <f>SUM(FU3785:FW3785)*(IF($U3785="USS",$FV$4,IF($U3785="SAUL",$FV$3,0))+1)+SUM(FX3785:FY3785)+(SUM(FU3785:FY3785)-'Pay Framework'!$M$182)*'Pay Framework'!$O$183+FZ3785</f>
        <v>-882.64800000000002</v>
      </c>
    </row>
    <row r="3786" spans="165:186" x14ac:dyDescent="0.25">
      <c r="FI3786" s="34">
        <f>SUM(FA3786:FC3786)*IF($U3786="USS",$FB$4+$FB$5,IF($U3786="SAUL",$FB$3+$BD$5,0))+(SUM(FA3786:FC3786)*(1-$BD$5)+$BD$5+FE3786+FD3786-'Pay Framework'!$M$182)*'Pay Framework'!$O$183+SUM(FA3786:FC3786)*(1-$BD$5)+$BD$5+FE3786+FD3786+FF3786</f>
        <v>-882.64800000000002</v>
      </c>
      <c r="FJ3786" s="34">
        <f>SUM(FA3786:FC3786)*(IF($U3786="USS",$FB$4,IF($U3786="SAUL",$FB$3,0))+1)+SUM(FD3786:FE3786)+(SUM(FA3786:FE3786)-'Pay Framework'!$M$182)*'Pay Framework'!$O$183+FF3786</f>
        <v>-882.64800000000002</v>
      </c>
      <c r="FS3786" s="34">
        <f>SUM(FK3786:FM3786)*IF($U3786="USS",$FL$4+$FL$5,IF($U3786="SAUL",$FL$3+$BD$5,0))+(SUM(FK3786:FM3786)*(1-$BD$5)+$BD$5+FO3786+FN3786-'Pay Framework'!$M$182)*'Pay Framework'!$O$183+SUM(FK3786:FM3786)*(1-$BD$5)+$BD$5+FO3786+FN3786+FP3786</f>
        <v>-882.64800000000002</v>
      </c>
      <c r="FT3786" s="34">
        <f>SUM(FK3786:FM3786)*(IF($U3786="USS",$FL$4,IF($U3786="SAUL",$FL$3,0))+1)+SUM(FN3786:FO3786)+(SUM(FK3786:FO3786)-'Pay Framework'!$M$182)*'Pay Framework'!$O$183+FP3786</f>
        <v>-882.64800000000002</v>
      </c>
      <c r="GC3786" s="34">
        <f>SUM(FU3786:FW3786)*IF($U3786="USS",$FV$4+$FV$5,IF($U3786="SAUL",$FV$3+$BD$5,0))+(SUM(FU3786:FW3786)*(1-$BD$5)+$BD$5+FY3786+FX3786-'Pay Framework'!$M$182)*'Pay Framework'!$O$183+SUM(FU3786:FW3786)*(1-$BD$5)+$BD$5+FY3786+FX3786+FZ3786</f>
        <v>-882.64800000000002</v>
      </c>
      <c r="GD3786" s="34">
        <f>SUM(FU3786:FW3786)*(IF($U3786="USS",$FV$4,IF($U3786="SAUL",$FV$3,0))+1)+SUM(FX3786:FY3786)+(SUM(FU3786:FY3786)-'Pay Framework'!$M$182)*'Pay Framework'!$O$183+FZ3786</f>
        <v>-882.64800000000002</v>
      </c>
    </row>
    <row r="3787" spans="165:186" x14ac:dyDescent="0.25">
      <c r="FI3787" s="34">
        <f>SUM(FA3787:FC3787)*IF($U3787="USS",$FB$4+$FB$5,IF($U3787="SAUL",$FB$3+$BD$5,0))+(SUM(FA3787:FC3787)*(1-$BD$5)+$BD$5+FE3787+FD3787-'Pay Framework'!$M$182)*'Pay Framework'!$O$183+SUM(FA3787:FC3787)*(1-$BD$5)+$BD$5+FE3787+FD3787+FF3787</f>
        <v>-882.64800000000002</v>
      </c>
      <c r="FJ3787" s="34">
        <f>SUM(FA3787:FC3787)*(IF($U3787="USS",$FB$4,IF($U3787="SAUL",$FB$3,0))+1)+SUM(FD3787:FE3787)+(SUM(FA3787:FE3787)-'Pay Framework'!$M$182)*'Pay Framework'!$O$183+FF3787</f>
        <v>-882.64800000000002</v>
      </c>
      <c r="FS3787" s="34">
        <f>SUM(FK3787:FM3787)*IF($U3787="USS",$FL$4+$FL$5,IF($U3787="SAUL",$FL$3+$BD$5,0))+(SUM(FK3787:FM3787)*(1-$BD$5)+$BD$5+FO3787+FN3787-'Pay Framework'!$M$182)*'Pay Framework'!$O$183+SUM(FK3787:FM3787)*(1-$BD$5)+$BD$5+FO3787+FN3787+FP3787</f>
        <v>-882.64800000000002</v>
      </c>
      <c r="FT3787" s="34">
        <f>SUM(FK3787:FM3787)*(IF($U3787="USS",$FL$4,IF($U3787="SAUL",$FL$3,0))+1)+SUM(FN3787:FO3787)+(SUM(FK3787:FO3787)-'Pay Framework'!$M$182)*'Pay Framework'!$O$183+FP3787</f>
        <v>-882.64800000000002</v>
      </c>
      <c r="GC3787" s="34">
        <f>SUM(FU3787:FW3787)*IF($U3787="USS",$FV$4+$FV$5,IF($U3787="SAUL",$FV$3+$BD$5,0))+(SUM(FU3787:FW3787)*(1-$BD$5)+$BD$5+FY3787+FX3787-'Pay Framework'!$M$182)*'Pay Framework'!$O$183+SUM(FU3787:FW3787)*(1-$BD$5)+$BD$5+FY3787+FX3787+FZ3787</f>
        <v>-882.64800000000002</v>
      </c>
      <c r="GD3787" s="34">
        <f>SUM(FU3787:FW3787)*(IF($U3787="USS",$FV$4,IF($U3787="SAUL",$FV$3,0))+1)+SUM(FX3787:FY3787)+(SUM(FU3787:FY3787)-'Pay Framework'!$M$182)*'Pay Framework'!$O$183+FZ3787</f>
        <v>-882.64800000000002</v>
      </c>
    </row>
    <row r="3788" spans="165:186" x14ac:dyDescent="0.25">
      <c r="FI3788" s="34">
        <f>SUM(FA3788:FC3788)*IF($U3788="USS",$FB$4+$FB$5,IF($U3788="SAUL",$FB$3+$BD$5,0))+(SUM(FA3788:FC3788)*(1-$BD$5)+$BD$5+FE3788+FD3788-'Pay Framework'!$M$182)*'Pay Framework'!$O$183+SUM(FA3788:FC3788)*(1-$BD$5)+$BD$5+FE3788+FD3788+FF3788</f>
        <v>-882.64800000000002</v>
      </c>
      <c r="FJ3788" s="34">
        <f>SUM(FA3788:FC3788)*(IF($U3788="USS",$FB$4,IF($U3788="SAUL",$FB$3,0))+1)+SUM(FD3788:FE3788)+(SUM(FA3788:FE3788)-'Pay Framework'!$M$182)*'Pay Framework'!$O$183+FF3788</f>
        <v>-882.64800000000002</v>
      </c>
      <c r="FS3788" s="34">
        <f>SUM(FK3788:FM3788)*IF($U3788="USS",$FL$4+$FL$5,IF($U3788="SAUL",$FL$3+$BD$5,0))+(SUM(FK3788:FM3788)*(1-$BD$5)+$BD$5+FO3788+FN3788-'Pay Framework'!$M$182)*'Pay Framework'!$O$183+SUM(FK3788:FM3788)*(1-$BD$5)+$BD$5+FO3788+FN3788+FP3788</f>
        <v>-882.64800000000002</v>
      </c>
      <c r="FT3788" s="34">
        <f>SUM(FK3788:FM3788)*(IF($U3788="USS",$FL$4,IF($U3788="SAUL",$FL$3,0))+1)+SUM(FN3788:FO3788)+(SUM(FK3788:FO3788)-'Pay Framework'!$M$182)*'Pay Framework'!$O$183+FP3788</f>
        <v>-882.64800000000002</v>
      </c>
      <c r="GC3788" s="34">
        <f>SUM(FU3788:FW3788)*IF($U3788="USS",$FV$4+$FV$5,IF($U3788="SAUL",$FV$3+$BD$5,0))+(SUM(FU3788:FW3788)*(1-$BD$5)+$BD$5+FY3788+FX3788-'Pay Framework'!$M$182)*'Pay Framework'!$O$183+SUM(FU3788:FW3788)*(1-$BD$5)+$BD$5+FY3788+FX3788+FZ3788</f>
        <v>-882.64800000000002</v>
      </c>
      <c r="GD3788" s="34">
        <f>SUM(FU3788:FW3788)*(IF($U3788="USS",$FV$4,IF($U3788="SAUL",$FV$3,0))+1)+SUM(FX3788:FY3788)+(SUM(FU3788:FY3788)-'Pay Framework'!$M$182)*'Pay Framework'!$O$183+FZ3788</f>
        <v>-882.64800000000002</v>
      </c>
    </row>
    <row r="3789" spans="165:186" x14ac:dyDescent="0.25">
      <c r="FI3789" s="34">
        <f>SUM(FA3789:FC3789)*IF($U3789="USS",$FB$4+$FB$5,IF($U3789="SAUL",$FB$3+$BD$5,0))+(SUM(FA3789:FC3789)*(1-$BD$5)+$BD$5+FE3789+FD3789-'Pay Framework'!$M$182)*'Pay Framework'!$O$183+SUM(FA3789:FC3789)*(1-$BD$5)+$BD$5+FE3789+FD3789+FF3789</f>
        <v>-882.64800000000002</v>
      </c>
      <c r="FJ3789" s="34">
        <f>SUM(FA3789:FC3789)*(IF($U3789="USS",$FB$4,IF($U3789="SAUL",$FB$3,0))+1)+SUM(FD3789:FE3789)+(SUM(FA3789:FE3789)-'Pay Framework'!$M$182)*'Pay Framework'!$O$183+FF3789</f>
        <v>-882.64800000000002</v>
      </c>
      <c r="FS3789" s="34">
        <f>SUM(FK3789:FM3789)*IF($U3789="USS",$FL$4+$FL$5,IF($U3789="SAUL",$FL$3+$BD$5,0))+(SUM(FK3789:FM3789)*(1-$BD$5)+$BD$5+FO3789+FN3789-'Pay Framework'!$M$182)*'Pay Framework'!$O$183+SUM(FK3789:FM3789)*(1-$BD$5)+$BD$5+FO3789+FN3789+FP3789</f>
        <v>-882.64800000000002</v>
      </c>
      <c r="FT3789" s="34">
        <f>SUM(FK3789:FM3789)*(IF($U3789="USS",$FL$4,IF($U3789="SAUL",$FL$3,0))+1)+SUM(FN3789:FO3789)+(SUM(FK3789:FO3789)-'Pay Framework'!$M$182)*'Pay Framework'!$O$183+FP3789</f>
        <v>-882.64800000000002</v>
      </c>
      <c r="GC3789" s="34">
        <f>SUM(FU3789:FW3789)*IF($U3789="USS",$FV$4+$FV$5,IF($U3789="SAUL",$FV$3+$BD$5,0))+(SUM(FU3789:FW3789)*(1-$BD$5)+$BD$5+FY3789+FX3789-'Pay Framework'!$M$182)*'Pay Framework'!$O$183+SUM(FU3789:FW3789)*(1-$BD$5)+$BD$5+FY3789+FX3789+FZ3789</f>
        <v>-882.64800000000002</v>
      </c>
      <c r="GD3789" s="34">
        <f>SUM(FU3789:FW3789)*(IF($U3789="USS",$FV$4,IF($U3789="SAUL",$FV$3,0))+1)+SUM(FX3789:FY3789)+(SUM(FU3789:FY3789)-'Pay Framework'!$M$182)*'Pay Framework'!$O$183+FZ3789</f>
        <v>-882.64800000000002</v>
      </c>
    </row>
    <row r="3790" spans="165:186" x14ac:dyDescent="0.25">
      <c r="FI3790" s="34">
        <f>SUM(FA3790:FC3790)*IF($U3790="USS",$FB$4+$FB$5,IF($U3790="SAUL",$FB$3+$BD$5,0))+(SUM(FA3790:FC3790)*(1-$BD$5)+$BD$5+FE3790+FD3790-'Pay Framework'!$M$182)*'Pay Framework'!$O$183+SUM(FA3790:FC3790)*(1-$BD$5)+$BD$5+FE3790+FD3790+FF3790</f>
        <v>-882.64800000000002</v>
      </c>
      <c r="FJ3790" s="34">
        <f>SUM(FA3790:FC3790)*(IF($U3790="USS",$FB$4,IF($U3790="SAUL",$FB$3,0))+1)+SUM(FD3790:FE3790)+(SUM(FA3790:FE3790)-'Pay Framework'!$M$182)*'Pay Framework'!$O$183+FF3790</f>
        <v>-882.64800000000002</v>
      </c>
      <c r="FS3790" s="34">
        <f>SUM(FK3790:FM3790)*IF($U3790="USS",$FL$4+$FL$5,IF($U3790="SAUL",$FL$3+$BD$5,0))+(SUM(FK3790:FM3790)*(1-$BD$5)+$BD$5+FO3790+FN3790-'Pay Framework'!$M$182)*'Pay Framework'!$O$183+SUM(FK3790:FM3790)*(1-$BD$5)+$BD$5+FO3790+FN3790+FP3790</f>
        <v>-882.64800000000002</v>
      </c>
      <c r="FT3790" s="34">
        <f>SUM(FK3790:FM3790)*(IF($U3790="USS",$FL$4,IF($U3790="SAUL",$FL$3,0))+1)+SUM(FN3790:FO3790)+(SUM(FK3790:FO3790)-'Pay Framework'!$M$182)*'Pay Framework'!$O$183+FP3790</f>
        <v>-882.64800000000002</v>
      </c>
      <c r="GC3790" s="34">
        <f>SUM(FU3790:FW3790)*IF($U3790="USS",$FV$4+$FV$5,IF($U3790="SAUL",$FV$3+$BD$5,0))+(SUM(FU3790:FW3790)*(1-$BD$5)+$BD$5+FY3790+FX3790-'Pay Framework'!$M$182)*'Pay Framework'!$O$183+SUM(FU3790:FW3790)*(1-$BD$5)+$BD$5+FY3790+FX3790+FZ3790</f>
        <v>-882.64800000000002</v>
      </c>
      <c r="GD3790" s="34">
        <f>SUM(FU3790:FW3790)*(IF($U3790="USS",$FV$4,IF($U3790="SAUL",$FV$3,0))+1)+SUM(FX3790:FY3790)+(SUM(FU3790:FY3790)-'Pay Framework'!$M$182)*'Pay Framework'!$O$183+FZ3790</f>
        <v>-882.64800000000002</v>
      </c>
    </row>
    <row r="3791" spans="165:186" x14ac:dyDescent="0.25">
      <c r="FI3791" s="34">
        <f>SUM(FA3791:FC3791)*IF($U3791="USS",$FB$4+$FB$5,IF($U3791="SAUL",$FB$3+$BD$5,0))+(SUM(FA3791:FC3791)*(1-$BD$5)+$BD$5+FE3791+FD3791-'Pay Framework'!$M$182)*'Pay Framework'!$O$183+SUM(FA3791:FC3791)*(1-$BD$5)+$BD$5+FE3791+FD3791+FF3791</f>
        <v>-882.64800000000002</v>
      </c>
      <c r="FJ3791" s="34">
        <f>SUM(FA3791:FC3791)*(IF($U3791="USS",$FB$4,IF($U3791="SAUL",$FB$3,0))+1)+SUM(FD3791:FE3791)+(SUM(FA3791:FE3791)-'Pay Framework'!$M$182)*'Pay Framework'!$O$183+FF3791</f>
        <v>-882.64800000000002</v>
      </c>
      <c r="FS3791" s="34">
        <f>SUM(FK3791:FM3791)*IF($U3791="USS",$FL$4+$FL$5,IF($U3791="SAUL",$FL$3+$BD$5,0))+(SUM(FK3791:FM3791)*(1-$BD$5)+$BD$5+FO3791+FN3791-'Pay Framework'!$M$182)*'Pay Framework'!$O$183+SUM(FK3791:FM3791)*(1-$BD$5)+$BD$5+FO3791+FN3791+FP3791</f>
        <v>-882.64800000000002</v>
      </c>
      <c r="FT3791" s="34">
        <f>SUM(FK3791:FM3791)*(IF($U3791="USS",$FL$4,IF($U3791="SAUL",$FL$3,0))+1)+SUM(FN3791:FO3791)+(SUM(FK3791:FO3791)-'Pay Framework'!$M$182)*'Pay Framework'!$O$183+FP3791</f>
        <v>-882.64800000000002</v>
      </c>
      <c r="GC3791" s="34">
        <f>SUM(FU3791:FW3791)*IF($U3791="USS",$FV$4+$FV$5,IF($U3791="SAUL",$FV$3+$BD$5,0))+(SUM(FU3791:FW3791)*(1-$BD$5)+$BD$5+FY3791+FX3791-'Pay Framework'!$M$182)*'Pay Framework'!$O$183+SUM(FU3791:FW3791)*(1-$BD$5)+$BD$5+FY3791+FX3791+FZ3791</f>
        <v>-882.64800000000002</v>
      </c>
      <c r="GD3791" s="34">
        <f>SUM(FU3791:FW3791)*(IF($U3791="USS",$FV$4,IF($U3791="SAUL",$FV$3,0))+1)+SUM(FX3791:FY3791)+(SUM(FU3791:FY3791)-'Pay Framework'!$M$182)*'Pay Framework'!$O$183+FZ3791</f>
        <v>-882.64800000000002</v>
      </c>
    </row>
    <row r="3792" spans="165:186" x14ac:dyDescent="0.25">
      <c r="FI3792" s="34">
        <f>SUM(FA3792:FC3792)*IF($U3792="USS",$FB$4+$FB$5,IF($U3792="SAUL",$FB$3+$BD$5,0))+(SUM(FA3792:FC3792)*(1-$BD$5)+$BD$5+FE3792+FD3792-'Pay Framework'!$M$182)*'Pay Framework'!$O$183+SUM(FA3792:FC3792)*(1-$BD$5)+$BD$5+FE3792+FD3792+FF3792</f>
        <v>-882.64800000000002</v>
      </c>
      <c r="FJ3792" s="34">
        <f>SUM(FA3792:FC3792)*(IF($U3792="USS",$FB$4,IF($U3792="SAUL",$FB$3,0))+1)+SUM(FD3792:FE3792)+(SUM(FA3792:FE3792)-'Pay Framework'!$M$182)*'Pay Framework'!$O$183+FF3792</f>
        <v>-882.64800000000002</v>
      </c>
      <c r="FS3792" s="34">
        <f>SUM(FK3792:FM3792)*IF($U3792="USS",$FL$4+$FL$5,IF($U3792="SAUL",$FL$3+$BD$5,0))+(SUM(FK3792:FM3792)*(1-$BD$5)+$BD$5+FO3792+FN3792-'Pay Framework'!$M$182)*'Pay Framework'!$O$183+SUM(FK3792:FM3792)*(1-$BD$5)+$BD$5+FO3792+FN3792+FP3792</f>
        <v>-882.64800000000002</v>
      </c>
      <c r="FT3792" s="34">
        <f>SUM(FK3792:FM3792)*(IF($U3792="USS",$FL$4,IF($U3792="SAUL",$FL$3,0))+1)+SUM(FN3792:FO3792)+(SUM(FK3792:FO3792)-'Pay Framework'!$M$182)*'Pay Framework'!$O$183+FP3792</f>
        <v>-882.64800000000002</v>
      </c>
      <c r="GC3792" s="34">
        <f>SUM(FU3792:FW3792)*IF($U3792="USS",$FV$4+$FV$5,IF($U3792="SAUL",$FV$3+$BD$5,0))+(SUM(FU3792:FW3792)*(1-$BD$5)+$BD$5+FY3792+FX3792-'Pay Framework'!$M$182)*'Pay Framework'!$O$183+SUM(FU3792:FW3792)*(1-$BD$5)+$BD$5+FY3792+FX3792+FZ3792</f>
        <v>-882.64800000000002</v>
      </c>
      <c r="GD3792" s="34">
        <f>SUM(FU3792:FW3792)*(IF($U3792="USS",$FV$4,IF($U3792="SAUL",$FV$3,0))+1)+SUM(FX3792:FY3792)+(SUM(FU3792:FY3792)-'Pay Framework'!$M$182)*'Pay Framework'!$O$183+FZ3792</f>
        <v>-882.64800000000002</v>
      </c>
    </row>
    <row r="3793" spans="165:186" x14ac:dyDescent="0.25">
      <c r="FI3793" s="34">
        <f>SUM(FA3793:FC3793)*IF($U3793="USS",$FB$4+$FB$5,IF($U3793="SAUL",$FB$3+$BD$5,0))+(SUM(FA3793:FC3793)*(1-$BD$5)+$BD$5+FE3793+FD3793-'Pay Framework'!$M$182)*'Pay Framework'!$O$183+SUM(FA3793:FC3793)*(1-$BD$5)+$BD$5+FE3793+FD3793+FF3793</f>
        <v>-882.64800000000002</v>
      </c>
      <c r="FJ3793" s="34">
        <f>SUM(FA3793:FC3793)*(IF($U3793="USS",$FB$4,IF($U3793="SAUL",$FB$3,0))+1)+SUM(FD3793:FE3793)+(SUM(FA3793:FE3793)-'Pay Framework'!$M$182)*'Pay Framework'!$O$183+FF3793</f>
        <v>-882.64800000000002</v>
      </c>
      <c r="FS3793" s="34">
        <f>SUM(FK3793:FM3793)*IF($U3793="USS",$FL$4+$FL$5,IF($U3793="SAUL",$FL$3+$BD$5,0))+(SUM(FK3793:FM3793)*(1-$BD$5)+$BD$5+FO3793+FN3793-'Pay Framework'!$M$182)*'Pay Framework'!$O$183+SUM(FK3793:FM3793)*(1-$BD$5)+$BD$5+FO3793+FN3793+FP3793</f>
        <v>-882.64800000000002</v>
      </c>
      <c r="FT3793" s="34">
        <f>SUM(FK3793:FM3793)*(IF($U3793="USS",$FL$4,IF($U3793="SAUL",$FL$3,0))+1)+SUM(FN3793:FO3793)+(SUM(FK3793:FO3793)-'Pay Framework'!$M$182)*'Pay Framework'!$O$183+FP3793</f>
        <v>-882.64800000000002</v>
      </c>
      <c r="GC3793" s="34">
        <f>SUM(FU3793:FW3793)*IF($U3793="USS",$FV$4+$FV$5,IF($U3793="SAUL",$FV$3+$BD$5,0))+(SUM(FU3793:FW3793)*(1-$BD$5)+$BD$5+FY3793+FX3793-'Pay Framework'!$M$182)*'Pay Framework'!$O$183+SUM(FU3793:FW3793)*(1-$BD$5)+$BD$5+FY3793+FX3793+FZ3793</f>
        <v>-882.64800000000002</v>
      </c>
      <c r="GD3793" s="34">
        <f>SUM(FU3793:FW3793)*(IF($U3793="USS",$FV$4,IF($U3793="SAUL",$FV$3,0))+1)+SUM(FX3793:FY3793)+(SUM(FU3793:FY3793)-'Pay Framework'!$M$182)*'Pay Framework'!$O$183+FZ3793</f>
        <v>-882.64800000000002</v>
      </c>
    </row>
    <row r="3794" spans="165:186" x14ac:dyDescent="0.25">
      <c r="FI3794" s="34">
        <f>SUM(FA3794:FC3794)*IF($U3794="USS",$FB$4+$FB$5,IF($U3794="SAUL",$FB$3+$BD$5,0))+(SUM(FA3794:FC3794)*(1-$BD$5)+$BD$5+FE3794+FD3794-'Pay Framework'!$M$182)*'Pay Framework'!$O$183+SUM(FA3794:FC3794)*(1-$BD$5)+$BD$5+FE3794+FD3794+FF3794</f>
        <v>-882.64800000000002</v>
      </c>
      <c r="FJ3794" s="34">
        <f>SUM(FA3794:FC3794)*(IF($U3794="USS",$FB$4,IF($U3794="SAUL",$FB$3,0))+1)+SUM(FD3794:FE3794)+(SUM(FA3794:FE3794)-'Pay Framework'!$M$182)*'Pay Framework'!$O$183+FF3794</f>
        <v>-882.64800000000002</v>
      </c>
      <c r="FS3794" s="34">
        <f>SUM(FK3794:FM3794)*IF($U3794="USS",$FL$4+$FL$5,IF($U3794="SAUL",$FL$3+$BD$5,0))+(SUM(FK3794:FM3794)*(1-$BD$5)+$BD$5+FO3794+FN3794-'Pay Framework'!$M$182)*'Pay Framework'!$O$183+SUM(FK3794:FM3794)*(1-$BD$5)+$BD$5+FO3794+FN3794+FP3794</f>
        <v>-882.64800000000002</v>
      </c>
      <c r="FT3794" s="34">
        <f>SUM(FK3794:FM3794)*(IF($U3794="USS",$FL$4,IF($U3794="SAUL",$FL$3,0))+1)+SUM(FN3794:FO3794)+(SUM(FK3794:FO3794)-'Pay Framework'!$M$182)*'Pay Framework'!$O$183+FP3794</f>
        <v>-882.64800000000002</v>
      </c>
      <c r="GC3794" s="34">
        <f>SUM(FU3794:FW3794)*IF($U3794="USS",$FV$4+$FV$5,IF($U3794="SAUL",$FV$3+$BD$5,0))+(SUM(FU3794:FW3794)*(1-$BD$5)+$BD$5+FY3794+FX3794-'Pay Framework'!$M$182)*'Pay Framework'!$O$183+SUM(FU3794:FW3794)*(1-$BD$5)+$BD$5+FY3794+FX3794+FZ3794</f>
        <v>-882.64800000000002</v>
      </c>
      <c r="GD3794" s="34">
        <f>SUM(FU3794:FW3794)*(IF($U3794="USS",$FV$4,IF($U3794="SAUL",$FV$3,0))+1)+SUM(FX3794:FY3794)+(SUM(FU3794:FY3794)-'Pay Framework'!$M$182)*'Pay Framework'!$O$183+FZ3794</f>
        <v>-882.64800000000002</v>
      </c>
    </row>
    <row r="3795" spans="165:186" x14ac:dyDescent="0.25">
      <c r="FI3795" s="34">
        <f>SUM(FA3795:FC3795)*IF($U3795="USS",$FB$4+$FB$5,IF($U3795="SAUL",$FB$3+$BD$5,0))+(SUM(FA3795:FC3795)*(1-$BD$5)+$BD$5+FE3795+FD3795-'Pay Framework'!$M$182)*'Pay Framework'!$O$183+SUM(FA3795:FC3795)*(1-$BD$5)+$BD$5+FE3795+FD3795+FF3795</f>
        <v>-882.64800000000002</v>
      </c>
      <c r="FJ3795" s="34">
        <f>SUM(FA3795:FC3795)*(IF($U3795="USS",$FB$4,IF($U3795="SAUL",$FB$3,0))+1)+SUM(FD3795:FE3795)+(SUM(FA3795:FE3795)-'Pay Framework'!$M$182)*'Pay Framework'!$O$183+FF3795</f>
        <v>-882.64800000000002</v>
      </c>
      <c r="FS3795" s="34">
        <f>SUM(FK3795:FM3795)*IF($U3795="USS",$FL$4+$FL$5,IF($U3795="SAUL",$FL$3+$BD$5,0))+(SUM(FK3795:FM3795)*(1-$BD$5)+$BD$5+FO3795+FN3795-'Pay Framework'!$M$182)*'Pay Framework'!$O$183+SUM(FK3795:FM3795)*(1-$BD$5)+$BD$5+FO3795+FN3795+FP3795</f>
        <v>-882.64800000000002</v>
      </c>
      <c r="FT3795" s="34">
        <f>SUM(FK3795:FM3795)*(IF($U3795="USS",$FL$4,IF($U3795="SAUL",$FL$3,0))+1)+SUM(FN3795:FO3795)+(SUM(FK3795:FO3795)-'Pay Framework'!$M$182)*'Pay Framework'!$O$183+FP3795</f>
        <v>-882.64800000000002</v>
      </c>
      <c r="GC3795" s="34">
        <f>SUM(FU3795:FW3795)*IF($U3795="USS",$FV$4+$FV$5,IF($U3795="SAUL",$FV$3+$BD$5,0))+(SUM(FU3795:FW3795)*(1-$BD$5)+$BD$5+FY3795+FX3795-'Pay Framework'!$M$182)*'Pay Framework'!$O$183+SUM(FU3795:FW3795)*(1-$BD$5)+$BD$5+FY3795+FX3795+FZ3795</f>
        <v>-882.64800000000002</v>
      </c>
      <c r="GD3795" s="34">
        <f>SUM(FU3795:FW3795)*(IF($U3795="USS",$FV$4,IF($U3795="SAUL",$FV$3,0))+1)+SUM(FX3795:FY3795)+(SUM(FU3795:FY3795)-'Pay Framework'!$M$182)*'Pay Framework'!$O$183+FZ3795</f>
        <v>-882.64800000000002</v>
      </c>
    </row>
    <row r="3796" spans="165:186" x14ac:dyDescent="0.25">
      <c r="FI3796" s="34">
        <f>SUM(FA3796:FC3796)*IF($U3796="USS",$FB$4+$FB$5,IF($U3796="SAUL",$FB$3+$BD$5,0))+(SUM(FA3796:FC3796)*(1-$BD$5)+$BD$5+FE3796+FD3796-'Pay Framework'!$M$182)*'Pay Framework'!$O$183+SUM(FA3796:FC3796)*(1-$BD$5)+$BD$5+FE3796+FD3796+FF3796</f>
        <v>-882.64800000000002</v>
      </c>
      <c r="FJ3796" s="34">
        <f>SUM(FA3796:FC3796)*(IF($U3796="USS",$FB$4,IF($U3796="SAUL",$FB$3,0))+1)+SUM(FD3796:FE3796)+(SUM(FA3796:FE3796)-'Pay Framework'!$M$182)*'Pay Framework'!$O$183+FF3796</f>
        <v>-882.64800000000002</v>
      </c>
      <c r="FS3796" s="34">
        <f>SUM(FK3796:FM3796)*IF($U3796="USS",$FL$4+$FL$5,IF($U3796="SAUL",$FL$3+$BD$5,0))+(SUM(FK3796:FM3796)*(1-$BD$5)+$BD$5+FO3796+FN3796-'Pay Framework'!$M$182)*'Pay Framework'!$O$183+SUM(FK3796:FM3796)*(1-$BD$5)+$BD$5+FO3796+FN3796+FP3796</f>
        <v>-882.64800000000002</v>
      </c>
      <c r="FT3796" s="34">
        <f>SUM(FK3796:FM3796)*(IF($U3796="USS",$FL$4,IF($U3796="SAUL",$FL$3,0))+1)+SUM(FN3796:FO3796)+(SUM(FK3796:FO3796)-'Pay Framework'!$M$182)*'Pay Framework'!$O$183+FP3796</f>
        <v>-882.64800000000002</v>
      </c>
      <c r="GC3796" s="34">
        <f>SUM(FU3796:FW3796)*IF($U3796="USS",$FV$4+$FV$5,IF($U3796="SAUL",$FV$3+$BD$5,0))+(SUM(FU3796:FW3796)*(1-$BD$5)+$BD$5+FY3796+FX3796-'Pay Framework'!$M$182)*'Pay Framework'!$O$183+SUM(FU3796:FW3796)*(1-$BD$5)+$BD$5+FY3796+FX3796+FZ3796</f>
        <v>-882.64800000000002</v>
      </c>
      <c r="GD3796" s="34">
        <f>SUM(FU3796:FW3796)*(IF($U3796="USS",$FV$4,IF($U3796="SAUL",$FV$3,0))+1)+SUM(FX3796:FY3796)+(SUM(FU3796:FY3796)-'Pay Framework'!$M$182)*'Pay Framework'!$O$183+FZ3796</f>
        <v>-882.64800000000002</v>
      </c>
    </row>
    <row r="3797" spans="165:186" x14ac:dyDescent="0.25">
      <c r="FI3797" s="34">
        <f>SUM(FA3797:FC3797)*IF($U3797="USS",$FB$4+$FB$5,IF($U3797="SAUL",$FB$3+$BD$5,0))+(SUM(FA3797:FC3797)*(1-$BD$5)+$BD$5+FE3797+FD3797-'Pay Framework'!$M$182)*'Pay Framework'!$O$183+SUM(FA3797:FC3797)*(1-$BD$5)+$BD$5+FE3797+FD3797+FF3797</f>
        <v>-882.64800000000002</v>
      </c>
      <c r="FJ3797" s="34">
        <f>SUM(FA3797:FC3797)*(IF($U3797="USS",$FB$4,IF($U3797="SAUL",$FB$3,0))+1)+SUM(FD3797:FE3797)+(SUM(FA3797:FE3797)-'Pay Framework'!$M$182)*'Pay Framework'!$O$183+FF3797</f>
        <v>-882.64800000000002</v>
      </c>
      <c r="FS3797" s="34">
        <f>SUM(FK3797:FM3797)*IF($U3797="USS",$FL$4+$FL$5,IF($U3797="SAUL",$FL$3+$BD$5,0))+(SUM(FK3797:FM3797)*(1-$BD$5)+$BD$5+FO3797+FN3797-'Pay Framework'!$M$182)*'Pay Framework'!$O$183+SUM(FK3797:FM3797)*(1-$BD$5)+$BD$5+FO3797+FN3797+FP3797</f>
        <v>-882.64800000000002</v>
      </c>
      <c r="FT3797" s="34">
        <f>SUM(FK3797:FM3797)*(IF($U3797="USS",$FL$4,IF($U3797="SAUL",$FL$3,0))+1)+SUM(FN3797:FO3797)+(SUM(FK3797:FO3797)-'Pay Framework'!$M$182)*'Pay Framework'!$O$183+FP3797</f>
        <v>-882.64800000000002</v>
      </c>
      <c r="GC3797" s="34">
        <f>SUM(FU3797:FW3797)*IF($U3797="USS",$FV$4+$FV$5,IF($U3797="SAUL",$FV$3+$BD$5,0))+(SUM(FU3797:FW3797)*(1-$BD$5)+$BD$5+FY3797+FX3797-'Pay Framework'!$M$182)*'Pay Framework'!$O$183+SUM(FU3797:FW3797)*(1-$BD$5)+$BD$5+FY3797+FX3797+FZ3797</f>
        <v>-882.64800000000002</v>
      </c>
      <c r="GD3797" s="34">
        <f>SUM(FU3797:FW3797)*(IF($U3797="USS",$FV$4,IF($U3797="SAUL",$FV$3,0))+1)+SUM(FX3797:FY3797)+(SUM(FU3797:FY3797)-'Pay Framework'!$M$182)*'Pay Framework'!$O$183+FZ3797</f>
        <v>-882.64800000000002</v>
      </c>
    </row>
    <row r="3798" spans="165:186" x14ac:dyDescent="0.25">
      <c r="FI3798" s="34">
        <f>SUM(FA3798:FC3798)*IF($U3798="USS",$FB$4+$FB$5,IF($U3798="SAUL",$FB$3+$BD$5,0))+(SUM(FA3798:FC3798)*(1-$BD$5)+$BD$5+FE3798+FD3798-'Pay Framework'!$M$182)*'Pay Framework'!$O$183+SUM(FA3798:FC3798)*(1-$BD$5)+$BD$5+FE3798+FD3798+FF3798</f>
        <v>-882.64800000000002</v>
      </c>
      <c r="FJ3798" s="34">
        <f>SUM(FA3798:FC3798)*(IF($U3798="USS",$FB$4,IF($U3798="SAUL",$FB$3,0))+1)+SUM(FD3798:FE3798)+(SUM(FA3798:FE3798)-'Pay Framework'!$M$182)*'Pay Framework'!$O$183+FF3798</f>
        <v>-882.64800000000002</v>
      </c>
      <c r="FS3798" s="34">
        <f>SUM(FK3798:FM3798)*IF($U3798="USS",$FL$4+$FL$5,IF($U3798="SAUL",$FL$3+$BD$5,0))+(SUM(FK3798:FM3798)*(1-$BD$5)+$BD$5+FO3798+FN3798-'Pay Framework'!$M$182)*'Pay Framework'!$O$183+SUM(FK3798:FM3798)*(1-$BD$5)+$BD$5+FO3798+FN3798+FP3798</f>
        <v>-882.64800000000002</v>
      </c>
      <c r="FT3798" s="34">
        <f>SUM(FK3798:FM3798)*(IF($U3798="USS",$FL$4,IF($U3798="SAUL",$FL$3,0))+1)+SUM(FN3798:FO3798)+(SUM(FK3798:FO3798)-'Pay Framework'!$M$182)*'Pay Framework'!$O$183+FP3798</f>
        <v>-882.64800000000002</v>
      </c>
      <c r="GC3798" s="34">
        <f>SUM(FU3798:FW3798)*IF($U3798="USS",$FV$4+$FV$5,IF($U3798="SAUL",$FV$3+$BD$5,0))+(SUM(FU3798:FW3798)*(1-$BD$5)+$BD$5+FY3798+FX3798-'Pay Framework'!$M$182)*'Pay Framework'!$O$183+SUM(FU3798:FW3798)*(1-$BD$5)+$BD$5+FY3798+FX3798+FZ3798</f>
        <v>-882.64800000000002</v>
      </c>
      <c r="GD3798" s="34">
        <f>SUM(FU3798:FW3798)*(IF($U3798="USS",$FV$4,IF($U3798="SAUL",$FV$3,0))+1)+SUM(FX3798:FY3798)+(SUM(FU3798:FY3798)-'Pay Framework'!$M$182)*'Pay Framework'!$O$183+FZ3798</f>
        <v>-882.64800000000002</v>
      </c>
    </row>
    <row r="3799" spans="165:186" x14ac:dyDescent="0.25">
      <c r="FI3799" s="34">
        <f>SUM(FA3799:FC3799)*IF($U3799="USS",$FB$4+$FB$5,IF($U3799="SAUL",$FB$3+$BD$5,0))+(SUM(FA3799:FC3799)*(1-$BD$5)+$BD$5+FE3799+FD3799-'Pay Framework'!$M$182)*'Pay Framework'!$O$183+SUM(FA3799:FC3799)*(1-$BD$5)+$BD$5+FE3799+FD3799+FF3799</f>
        <v>-882.64800000000002</v>
      </c>
      <c r="FJ3799" s="34">
        <f>SUM(FA3799:FC3799)*(IF($U3799="USS",$FB$4,IF($U3799="SAUL",$FB$3,0))+1)+SUM(FD3799:FE3799)+(SUM(FA3799:FE3799)-'Pay Framework'!$M$182)*'Pay Framework'!$O$183+FF3799</f>
        <v>-882.64800000000002</v>
      </c>
      <c r="FS3799" s="34">
        <f>SUM(FK3799:FM3799)*IF($U3799="USS",$FL$4+$FL$5,IF($U3799="SAUL",$FL$3+$BD$5,0))+(SUM(FK3799:FM3799)*(1-$BD$5)+$BD$5+FO3799+FN3799-'Pay Framework'!$M$182)*'Pay Framework'!$O$183+SUM(FK3799:FM3799)*(1-$BD$5)+$BD$5+FO3799+FN3799+FP3799</f>
        <v>-882.64800000000002</v>
      </c>
      <c r="FT3799" s="34">
        <f>SUM(FK3799:FM3799)*(IF($U3799="USS",$FL$4,IF($U3799="SAUL",$FL$3,0))+1)+SUM(FN3799:FO3799)+(SUM(FK3799:FO3799)-'Pay Framework'!$M$182)*'Pay Framework'!$O$183+FP3799</f>
        <v>-882.64800000000002</v>
      </c>
      <c r="GC3799" s="34">
        <f>SUM(FU3799:FW3799)*IF($U3799="USS",$FV$4+$FV$5,IF($U3799="SAUL",$FV$3+$BD$5,0))+(SUM(FU3799:FW3799)*(1-$BD$5)+$BD$5+FY3799+FX3799-'Pay Framework'!$M$182)*'Pay Framework'!$O$183+SUM(FU3799:FW3799)*(1-$BD$5)+$BD$5+FY3799+FX3799+FZ3799</f>
        <v>-882.64800000000002</v>
      </c>
      <c r="GD3799" s="34">
        <f>SUM(FU3799:FW3799)*(IF($U3799="USS",$FV$4,IF($U3799="SAUL",$FV$3,0))+1)+SUM(FX3799:FY3799)+(SUM(FU3799:FY3799)-'Pay Framework'!$M$182)*'Pay Framework'!$O$183+FZ3799</f>
        <v>-882.64800000000002</v>
      </c>
    </row>
    <row r="3800" spans="165:186" x14ac:dyDescent="0.25">
      <c r="FI3800" s="34">
        <f>SUM(FA3800:FC3800)*IF($U3800="USS",$FB$4+$FB$5,IF($U3800="SAUL",$FB$3+$BD$5,0))+(SUM(FA3800:FC3800)*(1-$BD$5)+$BD$5+FE3800+FD3800-'Pay Framework'!$M$182)*'Pay Framework'!$O$183+SUM(FA3800:FC3800)*(1-$BD$5)+$BD$5+FE3800+FD3800+FF3800</f>
        <v>-882.64800000000002</v>
      </c>
      <c r="FJ3800" s="34">
        <f>SUM(FA3800:FC3800)*(IF($U3800="USS",$FB$4,IF($U3800="SAUL",$FB$3,0))+1)+SUM(FD3800:FE3800)+(SUM(FA3800:FE3800)-'Pay Framework'!$M$182)*'Pay Framework'!$O$183+FF3800</f>
        <v>-882.64800000000002</v>
      </c>
      <c r="FS3800" s="34">
        <f>SUM(FK3800:FM3800)*IF($U3800="USS",$FL$4+$FL$5,IF($U3800="SAUL",$FL$3+$BD$5,0))+(SUM(FK3800:FM3800)*(1-$BD$5)+$BD$5+FO3800+FN3800-'Pay Framework'!$M$182)*'Pay Framework'!$O$183+SUM(FK3800:FM3800)*(1-$BD$5)+$BD$5+FO3800+FN3800+FP3800</f>
        <v>-882.64800000000002</v>
      </c>
      <c r="FT3800" s="34">
        <f>SUM(FK3800:FM3800)*(IF($U3800="USS",$FL$4,IF($U3800="SAUL",$FL$3,0))+1)+SUM(FN3800:FO3800)+(SUM(FK3800:FO3800)-'Pay Framework'!$M$182)*'Pay Framework'!$O$183+FP3800</f>
        <v>-882.64800000000002</v>
      </c>
      <c r="GC3800" s="34">
        <f>SUM(FU3800:FW3800)*IF($U3800="USS",$FV$4+$FV$5,IF($U3800="SAUL",$FV$3+$BD$5,0))+(SUM(FU3800:FW3800)*(1-$BD$5)+$BD$5+FY3800+FX3800-'Pay Framework'!$M$182)*'Pay Framework'!$O$183+SUM(FU3800:FW3800)*(1-$BD$5)+$BD$5+FY3800+FX3800+FZ3800</f>
        <v>-882.64800000000002</v>
      </c>
      <c r="GD3800" s="34">
        <f>SUM(FU3800:FW3800)*(IF($U3800="USS",$FV$4,IF($U3800="SAUL",$FV$3,0))+1)+SUM(FX3800:FY3800)+(SUM(FU3800:FY3800)-'Pay Framework'!$M$182)*'Pay Framework'!$O$183+FZ3800</f>
        <v>-882.64800000000002</v>
      </c>
    </row>
    <row r="3801" spans="165:186" x14ac:dyDescent="0.25">
      <c r="FI3801" s="34">
        <f>SUM(FA3801:FC3801)*IF($U3801="USS",$FB$4+$FB$5,IF($U3801="SAUL",$FB$3+$BD$5,0))+(SUM(FA3801:FC3801)*(1-$BD$5)+$BD$5+FE3801+FD3801-'Pay Framework'!$M$182)*'Pay Framework'!$O$183+SUM(FA3801:FC3801)*(1-$BD$5)+$BD$5+FE3801+FD3801+FF3801</f>
        <v>-882.64800000000002</v>
      </c>
      <c r="FJ3801" s="34">
        <f>SUM(FA3801:FC3801)*(IF($U3801="USS",$FB$4,IF($U3801="SAUL",$FB$3,0))+1)+SUM(FD3801:FE3801)+(SUM(FA3801:FE3801)-'Pay Framework'!$M$182)*'Pay Framework'!$O$183+FF3801</f>
        <v>-882.64800000000002</v>
      </c>
      <c r="FS3801" s="34">
        <f>SUM(FK3801:FM3801)*IF($U3801="USS",$FL$4+$FL$5,IF($U3801="SAUL",$FL$3+$BD$5,0))+(SUM(FK3801:FM3801)*(1-$BD$5)+$BD$5+FO3801+FN3801-'Pay Framework'!$M$182)*'Pay Framework'!$O$183+SUM(FK3801:FM3801)*(1-$BD$5)+$BD$5+FO3801+FN3801+FP3801</f>
        <v>-882.64800000000002</v>
      </c>
      <c r="FT3801" s="34">
        <f>SUM(FK3801:FM3801)*(IF($U3801="USS",$FL$4,IF($U3801="SAUL",$FL$3,0))+1)+SUM(FN3801:FO3801)+(SUM(FK3801:FO3801)-'Pay Framework'!$M$182)*'Pay Framework'!$O$183+FP3801</f>
        <v>-882.64800000000002</v>
      </c>
      <c r="GC3801" s="34">
        <f>SUM(FU3801:FW3801)*IF($U3801="USS",$FV$4+$FV$5,IF($U3801="SAUL",$FV$3+$BD$5,0))+(SUM(FU3801:FW3801)*(1-$BD$5)+$BD$5+FY3801+FX3801-'Pay Framework'!$M$182)*'Pay Framework'!$O$183+SUM(FU3801:FW3801)*(1-$BD$5)+$BD$5+FY3801+FX3801+FZ3801</f>
        <v>-882.64800000000002</v>
      </c>
      <c r="GD3801" s="34">
        <f>SUM(FU3801:FW3801)*(IF($U3801="USS",$FV$4,IF($U3801="SAUL",$FV$3,0))+1)+SUM(FX3801:FY3801)+(SUM(FU3801:FY3801)-'Pay Framework'!$M$182)*'Pay Framework'!$O$183+FZ3801</f>
        <v>-882.64800000000002</v>
      </c>
    </row>
    <row r="3802" spans="165:186" x14ac:dyDescent="0.25">
      <c r="FI3802" s="34">
        <f>SUM(FA3802:FC3802)*IF($U3802="USS",$FB$4+$FB$5,IF($U3802="SAUL",$FB$3+$BD$5,0))+(SUM(FA3802:FC3802)*(1-$BD$5)+$BD$5+FE3802+FD3802-'Pay Framework'!$M$182)*'Pay Framework'!$O$183+SUM(FA3802:FC3802)*(1-$BD$5)+$BD$5+FE3802+FD3802+FF3802</f>
        <v>-882.64800000000002</v>
      </c>
      <c r="FJ3802" s="34">
        <f>SUM(FA3802:FC3802)*(IF($U3802="USS",$FB$4,IF($U3802="SAUL",$FB$3,0))+1)+SUM(FD3802:FE3802)+(SUM(FA3802:FE3802)-'Pay Framework'!$M$182)*'Pay Framework'!$O$183+FF3802</f>
        <v>-882.64800000000002</v>
      </c>
      <c r="FS3802" s="34">
        <f>SUM(FK3802:FM3802)*IF($U3802="USS",$FL$4+$FL$5,IF($U3802="SAUL",$FL$3+$BD$5,0))+(SUM(FK3802:FM3802)*(1-$BD$5)+$BD$5+FO3802+FN3802-'Pay Framework'!$M$182)*'Pay Framework'!$O$183+SUM(FK3802:FM3802)*(1-$BD$5)+$BD$5+FO3802+FN3802+FP3802</f>
        <v>-882.64800000000002</v>
      </c>
      <c r="FT3802" s="34">
        <f>SUM(FK3802:FM3802)*(IF($U3802="USS",$FL$4,IF($U3802="SAUL",$FL$3,0))+1)+SUM(FN3802:FO3802)+(SUM(FK3802:FO3802)-'Pay Framework'!$M$182)*'Pay Framework'!$O$183+FP3802</f>
        <v>-882.64800000000002</v>
      </c>
      <c r="GC3802" s="34">
        <f>SUM(FU3802:FW3802)*IF($U3802="USS",$FV$4+$FV$5,IF($U3802="SAUL",$FV$3+$BD$5,0))+(SUM(FU3802:FW3802)*(1-$BD$5)+$BD$5+FY3802+FX3802-'Pay Framework'!$M$182)*'Pay Framework'!$O$183+SUM(FU3802:FW3802)*(1-$BD$5)+$BD$5+FY3802+FX3802+FZ3802</f>
        <v>-882.64800000000002</v>
      </c>
      <c r="GD3802" s="34">
        <f>SUM(FU3802:FW3802)*(IF($U3802="USS",$FV$4,IF($U3802="SAUL",$FV$3,0))+1)+SUM(FX3802:FY3802)+(SUM(FU3802:FY3802)-'Pay Framework'!$M$182)*'Pay Framework'!$O$183+FZ3802</f>
        <v>-882.64800000000002</v>
      </c>
    </row>
    <row r="3803" spans="165:186" x14ac:dyDescent="0.25">
      <c r="FI3803" s="34">
        <f>SUM(FA3803:FC3803)*IF($U3803="USS",$FB$4+$FB$5,IF($U3803="SAUL",$FB$3+$BD$5,0))+(SUM(FA3803:FC3803)*(1-$BD$5)+$BD$5+FE3803+FD3803-'Pay Framework'!$M$182)*'Pay Framework'!$O$183+SUM(FA3803:FC3803)*(1-$BD$5)+$BD$5+FE3803+FD3803+FF3803</f>
        <v>-882.64800000000002</v>
      </c>
      <c r="FJ3803" s="34">
        <f>SUM(FA3803:FC3803)*(IF($U3803="USS",$FB$4,IF($U3803="SAUL",$FB$3,0))+1)+SUM(FD3803:FE3803)+(SUM(FA3803:FE3803)-'Pay Framework'!$M$182)*'Pay Framework'!$O$183+FF3803</f>
        <v>-882.64800000000002</v>
      </c>
      <c r="FS3803" s="34">
        <f>SUM(FK3803:FM3803)*IF($U3803="USS",$FL$4+$FL$5,IF($U3803="SAUL",$FL$3+$BD$5,0))+(SUM(FK3803:FM3803)*(1-$BD$5)+$BD$5+FO3803+FN3803-'Pay Framework'!$M$182)*'Pay Framework'!$O$183+SUM(FK3803:FM3803)*(1-$BD$5)+$BD$5+FO3803+FN3803+FP3803</f>
        <v>-882.64800000000002</v>
      </c>
      <c r="FT3803" s="34">
        <f>SUM(FK3803:FM3803)*(IF($U3803="USS",$FL$4,IF($U3803="SAUL",$FL$3,0))+1)+SUM(FN3803:FO3803)+(SUM(FK3803:FO3803)-'Pay Framework'!$M$182)*'Pay Framework'!$O$183+FP3803</f>
        <v>-882.64800000000002</v>
      </c>
      <c r="GC3803" s="34">
        <f>SUM(FU3803:FW3803)*IF($U3803="USS",$FV$4+$FV$5,IF($U3803="SAUL",$FV$3+$BD$5,0))+(SUM(FU3803:FW3803)*(1-$BD$5)+$BD$5+FY3803+FX3803-'Pay Framework'!$M$182)*'Pay Framework'!$O$183+SUM(FU3803:FW3803)*(1-$BD$5)+$BD$5+FY3803+FX3803+FZ3803</f>
        <v>-882.64800000000002</v>
      </c>
      <c r="GD3803" s="34">
        <f>SUM(FU3803:FW3803)*(IF($U3803="USS",$FV$4,IF($U3803="SAUL",$FV$3,0))+1)+SUM(FX3803:FY3803)+(SUM(FU3803:FY3803)-'Pay Framework'!$M$182)*'Pay Framework'!$O$183+FZ3803</f>
        <v>-882.64800000000002</v>
      </c>
    </row>
    <row r="3804" spans="165:186" x14ac:dyDescent="0.25">
      <c r="FI3804" s="34">
        <f>SUM(FA3804:FC3804)*IF($U3804="USS",$FB$4+$FB$5,IF($U3804="SAUL",$FB$3+$BD$5,0))+(SUM(FA3804:FC3804)*(1-$BD$5)+$BD$5+FE3804+FD3804-'Pay Framework'!$M$182)*'Pay Framework'!$O$183+SUM(FA3804:FC3804)*(1-$BD$5)+$BD$5+FE3804+FD3804+FF3804</f>
        <v>-882.64800000000002</v>
      </c>
      <c r="FJ3804" s="34">
        <f>SUM(FA3804:FC3804)*(IF($U3804="USS",$FB$4,IF($U3804="SAUL",$FB$3,0))+1)+SUM(FD3804:FE3804)+(SUM(FA3804:FE3804)-'Pay Framework'!$M$182)*'Pay Framework'!$O$183+FF3804</f>
        <v>-882.64800000000002</v>
      </c>
      <c r="FS3804" s="34">
        <f>SUM(FK3804:FM3804)*IF($U3804="USS",$FL$4+$FL$5,IF($U3804="SAUL",$FL$3+$BD$5,0))+(SUM(FK3804:FM3804)*(1-$BD$5)+$BD$5+FO3804+FN3804-'Pay Framework'!$M$182)*'Pay Framework'!$O$183+SUM(FK3804:FM3804)*(1-$BD$5)+$BD$5+FO3804+FN3804+FP3804</f>
        <v>-882.64800000000002</v>
      </c>
      <c r="FT3804" s="34">
        <f>SUM(FK3804:FM3804)*(IF($U3804="USS",$FL$4,IF($U3804="SAUL",$FL$3,0))+1)+SUM(FN3804:FO3804)+(SUM(FK3804:FO3804)-'Pay Framework'!$M$182)*'Pay Framework'!$O$183+FP3804</f>
        <v>-882.64800000000002</v>
      </c>
      <c r="GC3804" s="34">
        <f>SUM(FU3804:FW3804)*IF($U3804="USS",$FV$4+$FV$5,IF($U3804="SAUL",$FV$3+$BD$5,0))+(SUM(FU3804:FW3804)*(1-$BD$5)+$BD$5+FY3804+FX3804-'Pay Framework'!$M$182)*'Pay Framework'!$O$183+SUM(FU3804:FW3804)*(1-$BD$5)+$BD$5+FY3804+FX3804+FZ3804</f>
        <v>-882.64800000000002</v>
      </c>
      <c r="GD3804" s="34">
        <f>SUM(FU3804:FW3804)*(IF($U3804="USS",$FV$4,IF($U3804="SAUL",$FV$3,0))+1)+SUM(FX3804:FY3804)+(SUM(FU3804:FY3804)-'Pay Framework'!$M$182)*'Pay Framework'!$O$183+FZ3804</f>
        <v>-882.64800000000002</v>
      </c>
    </row>
    <row r="3805" spans="165:186" x14ac:dyDescent="0.25">
      <c r="FI3805" s="34">
        <f>SUM(FA3805:FC3805)*IF($U3805="USS",$FB$4+$FB$5,IF($U3805="SAUL",$FB$3+$BD$5,0))+(SUM(FA3805:FC3805)*(1-$BD$5)+$BD$5+FE3805+FD3805-'Pay Framework'!$M$182)*'Pay Framework'!$O$183+SUM(FA3805:FC3805)*(1-$BD$5)+$BD$5+FE3805+FD3805+FF3805</f>
        <v>-882.64800000000002</v>
      </c>
      <c r="FJ3805" s="34">
        <f>SUM(FA3805:FC3805)*(IF($U3805="USS",$FB$4,IF($U3805="SAUL",$FB$3,0))+1)+SUM(FD3805:FE3805)+(SUM(FA3805:FE3805)-'Pay Framework'!$M$182)*'Pay Framework'!$O$183+FF3805</f>
        <v>-882.64800000000002</v>
      </c>
      <c r="FS3805" s="34">
        <f>SUM(FK3805:FM3805)*IF($U3805="USS",$FL$4+$FL$5,IF($U3805="SAUL",$FL$3+$BD$5,0))+(SUM(FK3805:FM3805)*(1-$BD$5)+$BD$5+FO3805+FN3805-'Pay Framework'!$M$182)*'Pay Framework'!$O$183+SUM(FK3805:FM3805)*(1-$BD$5)+$BD$5+FO3805+FN3805+FP3805</f>
        <v>-882.64800000000002</v>
      </c>
      <c r="FT3805" s="34">
        <f>SUM(FK3805:FM3805)*(IF($U3805="USS",$FL$4,IF($U3805="SAUL",$FL$3,0))+1)+SUM(FN3805:FO3805)+(SUM(FK3805:FO3805)-'Pay Framework'!$M$182)*'Pay Framework'!$O$183+FP3805</f>
        <v>-882.64800000000002</v>
      </c>
      <c r="GC3805" s="34">
        <f>SUM(FU3805:FW3805)*IF($U3805="USS",$FV$4+$FV$5,IF($U3805="SAUL",$FV$3+$BD$5,0))+(SUM(FU3805:FW3805)*(1-$BD$5)+$BD$5+FY3805+FX3805-'Pay Framework'!$M$182)*'Pay Framework'!$O$183+SUM(FU3805:FW3805)*(1-$BD$5)+$BD$5+FY3805+FX3805+FZ3805</f>
        <v>-882.64800000000002</v>
      </c>
      <c r="GD3805" s="34">
        <f>SUM(FU3805:FW3805)*(IF($U3805="USS",$FV$4,IF($U3805="SAUL",$FV$3,0))+1)+SUM(FX3805:FY3805)+(SUM(FU3805:FY3805)-'Pay Framework'!$M$182)*'Pay Framework'!$O$183+FZ3805</f>
        <v>-882.64800000000002</v>
      </c>
    </row>
    <row r="3806" spans="165:186" x14ac:dyDescent="0.25">
      <c r="FI3806" s="34">
        <f>SUM(FA3806:FC3806)*IF($U3806="USS",$FB$4+$FB$5,IF($U3806="SAUL",$FB$3+$BD$5,0))+(SUM(FA3806:FC3806)*(1-$BD$5)+$BD$5+FE3806+FD3806-'Pay Framework'!$M$182)*'Pay Framework'!$O$183+SUM(FA3806:FC3806)*(1-$BD$5)+$BD$5+FE3806+FD3806+FF3806</f>
        <v>-882.64800000000002</v>
      </c>
      <c r="FJ3806" s="34">
        <f>SUM(FA3806:FC3806)*(IF($U3806="USS",$FB$4,IF($U3806="SAUL",$FB$3,0))+1)+SUM(FD3806:FE3806)+(SUM(FA3806:FE3806)-'Pay Framework'!$M$182)*'Pay Framework'!$O$183+FF3806</f>
        <v>-882.64800000000002</v>
      </c>
      <c r="FS3806" s="34">
        <f>SUM(FK3806:FM3806)*IF($U3806="USS",$FL$4+$FL$5,IF($U3806="SAUL",$FL$3+$BD$5,0))+(SUM(FK3806:FM3806)*(1-$BD$5)+$BD$5+FO3806+FN3806-'Pay Framework'!$M$182)*'Pay Framework'!$O$183+SUM(FK3806:FM3806)*(1-$BD$5)+$BD$5+FO3806+FN3806+FP3806</f>
        <v>-882.64800000000002</v>
      </c>
      <c r="FT3806" s="34">
        <f>SUM(FK3806:FM3806)*(IF($U3806="USS",$FL$4,IF($U3806="SAUL",$FL$3,0))+1)+SUM(FN3806:FO3806)+(SUM(FK3806:FO3806)-'Pay Framework'!$M$182)*'Pay Framework'!$O$183+FP3806</f>
        <v>-882.64800000000002</v>
      </c>
      <c r="GC3806" s="34">
        <f>SUM(FU3806:FW3806)*IF($U3806="USS",$FV$4+$FV$5,IF($U3806="SAUL",$FV$3+$BD$5,0))+(SUM(FU3806:FW3806)*(1-$BD$5)+$BD$5+FY3806+FX3806-'Pay Framework'!$M$182)*'Pay Framework'!$O$183+SUM(FU3806:FW3806)*(1-$BD$5)+$BD$5+FY3806+FX3806+FZ3806</f>
        <v>-882.64800000000002</v>
      </c>
      <c r="GD3806" s="34">
        <f>SUM(FU3806:FW3806)*(IF($U3806="USS",$FV$4,IF($U3806="SAUL",$FV$3,0))+1)+SUM(FX3806:FY3806)+(SUM(FU3806:FY3806)-'Pay Framework'!$M$182)*'Pay Framework'!$O$183+FZ3806</f>
        <v>-882.64800000000002</v>
      </c>
    </row>
    <row r="3807" spans="165:186" x14ac:dyDescent="0.25">
      <c r="FI3807" s="34">
        <f>SUM(FA3807:FC3807)*IF($U3807="USS",$FB$4+$FB$5,IF($U3807="SAUL",$FB$3+$BD$5,0))+(SUM(FA3807:FC3807)*(1-$BD$5)+$BD$5+FE3807+FD3807-'Pay Framework'!$M$182)*'Pay Framework'!$O$183+SUM(FA3807:FC3807)*(1-$BD$5)+$BD$5+FE3807+FD3807+FF3807</f>
        <v>-882.64800000000002</v>
      </c>
      <c r="FJ3807" s="34">
        <f>SUM(FA3807:FC3807)*(IF($U3807="USS",$FB$4,IF($U3807="SAUL",$FB$3,0))+1)+SUM(FD3807:FE3807)+(SUM(FA3807:FE3807)-'Pay Framework'!$M$182)*'Pay Framework'!$O$183+FF3807</f>
        <v>-882.64800000000002</v>
      </c>
      <c r="FS3807" s="34">
        <f>SUM(FK3807:FM3807)*IF($U3807="USS",$FL$4+$FL$5,IF($U3807="SAUL",$FL$3+$BD$5,0))+(SUM(FK3807:FM3807)*(1-$BD$5)+$BD$5+FO3807+FN3807-'Pay Framework'!$M$182)*'Pay Framework'!$O$183+SUM(FK3807:FM3807)*(1-$BD$5)+$BD$5+FO3807+FN3807+FP3807</f>
        <v>-882.64800000000002</v>
      </c>
      <c r="FT3807" s="34">
        <f>SUM(FK3807:FM3807)*(IF($U3807="USS",$FL$4,IF($U3807="SAUL",$FL$3,0))+1)+SUM(FN3807:FO3807)+(SUM(FK3807:FO3807)-'Pay Framework'!$M$182)*'Pay Framework'!$O$183+FP3807</f>
        <v>-882.64800000000002</v>
      </c>
      <c r="GC3807" s="34">
        <f>SUM(FU3807:FW3807)*IF($U3807="USS",$FV$4+$FV$5,IF($U3807="SAUL",$FV$3+$BD$5,0))+(SUM(FU3807:FW3807)*(1-$BD$5)+$BD$5+FY3807+FX3807-'Pay Framework'!$M$182)*'Pay Framework'!$O$183+SUM(FU3807:FW3807)*(1-$BD$5)+$BD$5+FY3807+FX3807+FZ3807</f>
        <v>-882.64800000000002</v>
      </c>
      <c r="GD3807" s="34">
        <f>SUM(FU3807:FW3807)*(IF($U3807="USS",$FV$4,IF($U3807="SAUL",$FV$3,0))+1)+SUM(FX3807:FY3807)+(SUM(FU3807:FY3807)-'Pay Framework'!$M$182)*'Pay Framework'!$O$183+FZ3807</f>
        <v>-882.64800000000002</v>
      </c>
    </row>
    <row r="3808" spans="165:186" x14ac:dyDescent="0.25">
      <c r="FI3808" s="34">
        <f>SUM(FA3808:FC3808)*IF($U3808="USS",$FB$4+$FB$5,IF($U3808="SAUL",$FB$3+$BD$5,0))+(SUM(FA3808:FC3808)*(1-$BD$5)+$BD$5+FE3808+FD3808-'Pay Framework'!$M$182)*'Pay Framework'!$O$183+SUM(FA3808:FC3808)*(1-$BD$5)+$BD$5+FE3808+FD3808+FF3808</f>
        <v>-882.64800000000002</v>
      </c>
      <c r="FJ3808" s="34">
        <f>SUM(FA3808:FC3808)*(IF($U3808="USS",$FB$4,IF($U3808="SAUL",$FB$3,0))+1)+SUM(FD3808:FE3808)+(SUM(FA3808:FE3808)-'Pay Framework'!$M$182)*'Pay Framework'!$O$183+FF3808</f>
        <v>-882.64800000000002</v>
      </c>
      <c r="FS3808" s="34">
        <f>SUM(FK3808:FM3808)*IF($U3808="USS",$FL$4+$FL$5,IF($U3808="SAUL",$FL$3+$BD$5,0))+(SUM(FK3808:FM3808)*(1-$BD$5)+$BD$5+FO3808+FN3808-'Pay Framework'!$M$182)*'Pay Framework'!$O$183+SUM(FK3808:FM3808)*(1-$BD$5)+$BD$5+FO3808+FN3808+FP3808</f>
        <v>-882.64800000000002</v>
      </c>
      <c r="FT3808" s="34">
        <f>SUM(FK3808:FM3808)*(IF($U3808="USS",$FL$4,IF($U3808="SAUL",$FL$3,0))+1)+SUM(FN3808:FO3808)+(SUM(FK3808:FO3808)-'Pay Framework'!$M$182)*'Pay Framework'!$O$183+FP3808</f>
        <v>-882.64800000000002</v>
      </c>
      <c r="GC3808" s="34">
        <f>SUM(FU3808:FW3808)*IF($U3808="USS",$FV$4+$FV$5,IF($U3808="SAUL",$FV$3+$BD$5,0))+(SUM(FU3808:FW3808)*(1-$BD$5)+$BD$5+FY3808+FX3808-'Pay Framework'!$M$182)*'Pay Framework'!$O$183+SUM(FU3808:FW3808)*(1-$BD$5)+$BD$5+FY3808+FX3808+FZ3808</f>
        <v>-882.64800000000002</v>
      </c>
      <c r="GD3808" s="34">
        <f>SUM(FU3808:FW3808)*(IF($U3808="USS",$FV$4,IF($U3808="SAUL",$FV$3,0))+1)+SUM(FX3808:FY3808)+(SUM(FU3808:FY3808)-'Pay Framework'!$M$182)*'Pay Framework'!$O$183+FZ3808</f>
        <v>-882.64800000000002</v>
      </c>
    </row>
    <row r="3809" spans="165:186" x14ac:dyDescent="0.25">
      <c r="FI3809" s="34">
        <f>SUM(FA3809:FC3809)*IF($U3809="USS",$FB$4+$FB$5,IF($U3809="SAUL",$FB$3+$BD$5,0))+(SUM(FA3809:FC3809)*(1-$BD$5)+$BD$5+FE3809+FD3809-'Pay Framework'!$M$182)*'Pay Framework'!$O$183+SUM(FA3809:FC3809)*(1-$BD$5)+$BD$5+FE3809+FD3809+FF3809</f>
        <v>-882.64800000000002</v>
      </c>
      <c r="FJ3809" s="34">
        <f>SUM(FA3809:FC3809)*(IF($U3809="USS",$FB$4,IF($U3809="SAUL",$FB$3,0))+1)+SUM(FD3809:FE3809)+(SUM(FA3809:FE3809)-'Pay Framework'!$M$182)*'Pay Framework'!$O$183+FF3809</f>
        <v>-882.64800000000002</v>
      </c>
      <c r="FS3809" s="34">
        <f>SUM(FK3809:FM3809)*IF($U3809="USS",$FL$4+$FL$5,IF($U3809="SAUL",$FL$3+$BD$5,0))+(SUM(FK3809:FM3809)*(1-$BD$5)+$BD$5+FO3809+FN3809-'Pay Framework'!$M$182)*'Pay Framework'!$O$183+SUM(FK3809:FM3809)*(1-$BD$5)+$BD$5+FO3809+FN3809+FP3809</f>
        <v>-882.64800000000002</v>
      </c>
      <c r="FT3809" s="34">
        <f>SUM(FK3809:FM3809)*(IF($U3809="USS",$FL$4,IF($U3809="SAUL",$FL$3,0))+1)+SUM(FN3809:FO3809)+(SUM(FK3809:FO3809)-'Pay Framework'!$M$182)*'Pay Framework'!$O$183+FP3809</f>
        <v>-882.64800000000002</v>
      </c>
      <c r="GC3809" s="34">
        <f>SUM(FU3809:FW3809)*IF($U3809="USS",$FV$4+$FV$5,IF($U3809="SAUL",$FV$3+$BD$5,0))+(SUM(FU3809:FW3809)*(1-$BD$5)+$BD$5+FY3809+FX3809-'Pay Framework'!$M$182)*'Pay Framework'!$O$183+SUM(FU3809:FW3809)*(1-$BD$5)+$BD$5+FY3809+FX3809+FZ3809</f>
        <v>-882.64800000000002</v>
      </c>
      <c r="GD3809" s="34">
        <f>SUM(FU3809:FW3809)*(IF($U3809="USS",$FV$4,IF($U3809="SAUL",$FV$3,0))+1)+SUM(FX3809:FY3809)+(SUM(FU3809:FY3809)-'Pay Framework'!$M$182)*'Pay Framework'!$O$183+FZ3809</f>
        <v>-882.64800000000002</v>
      </c>
    </row>
    <row r="3810" spans="165:186" x14ac:dyDescent="0.25">
      <c r="FI3810" s="34">
        <f>SUM(FA3810:FC3810)*IF($U3810="USS",$FB$4+$FB$5,IF($U3810="SAUL",$FB$3+$BD$5,0))+(SUM(FA3810:FC3810)*(1-$BD$5)+$BD$5+FE3810+FD3810-'Pay Framework'!$M$182)*'Pay Framework'!$O$183+SUM(FA3810:FC3810)*(1-$BD$5)+$BD$5+FE3810+FD3810+FF3810</f>
        <v>-882.64800000000002</v>
      </c>
      <c r="FJ3810" s="34">
        <f>SUM(FA3810:FC3810)*(IF($U3810="USS",$FB$4,IF($U3810="SAUL",$FB$3,0))+1)+SUM(FD3810:FE3810)+(SUM(FA3810:FE3810)-'Pay Framework'!$M$182)*'Pay Framework'!$O$183+FF3810</f>
        <v>-882.64800000000002</v>
      </c>
      <c r="FS3810" s="34">
        <f>SUM(FK3810:FM3810)*IF($U3810="USS",$FL$4+$FL$5,IF($U3810="SAUL",$FL$3+$BD$5,0))+(SUM(FK3810:FM3810)*(1-$BD$5)+$BD$5+FO3810+FN3810-'Pay Framework'!$M$182)*'Pay Framework'!$O$183+SUM(FK3810:FM3810)*(1-$BD$5)+$BD$5+FO3810+FN3810+FP3810</f>
        <v>-882.64800000000002</v>
      </c>
      <c r="FT3810" s="34">
        <f>SUM(FK3810:FM3810)*(IF($U3810="USS",$FL$4,IF($U3810="SAUL",$FL$3,0))+1)+SUM(FN3810:FO3810)+(SUM(FK3810:FO3810)-'Pay Framework'!$M$182)*'Pay Framework'!$O$183+FP3810</f>
        <v>-882.64800000000002</v>
      </c>
      <c r="GC3810" s="34">
        <f>SUM(FU3810:FW3810)*IF($U3810="USS",$FV$4+$FV$5,IF($U3810="SAUL",$FV$3+$BD$5,0))+(SUM(FU3810:FW3810)*(1-$BD$5)+$BD$5+FY3810+FX3810-'Pay Framework'!$M$182)*'Pay Framework'!$O$183+SUM(FU3810:FW3810)*(1-$BD$5)+$BD$5+FY3810+FX3810+FZ3810</f>
        <v>-882.64800000000002</v>
      </c>
      <c r="GD3810" s="34">
        <f>SUM(FU3810:FW3810)*(IF($U3810="USS",$FV$4,IF($U3810="SAUL",$FV$3,0))+1)+SUM(FX3810:FY3810)+(SUM(FU3810:FY3810)-'Pay Framework'!$M$182)*'Pay Framework'!$O$183+FZ3810</f>
        <v>-882.64800000000002</v>
      </c>
    </row>
    <row r="3811" spans="165:186" x14ac:dyDescent="0.25">
      <c r="FI3811" s="34">
        <f>SUM(FA3811:FC3811)*IF($U3811="USS",$FB$4+$FB$5,IF($U3811="SAUL",$FB$3+$BD$5,0))+(SUM(FA3811:FC3811)*(1-$BD$5)+$BD$5+FE3811+FD3811-'Pay Framework'!$M$182)*'Pay Framework'!$O$183+SUM(FA3811:FC3811)*(1-$BD$5)+$BD$5+FE3811+FD3811+FF3811</f>
        <v>-882.64800000000002</v>
      </c>
      <c r="FJ3811" s="34">
        <f>SUM(FA3811:FC3811)*(IF($U3811="USS",$FB$4,IF($U3811="SAUL",$FB$3,0))+1)+SUM(FD3811:FE3811)+(SUM(FA3811:FE3811)-'Pay Framework'!$M$182)*'Pay Framework'!$O$183+FF3811</f>
        <v>-882.64800000000002</v>
      </c>
      <c r="FS3811" s="34">
        <f>SUM(FK3811:FM3811)*IF($U3811="USS",$FL$4+$FL$5,IF($U3811="SAUL",$FL$3+$BD$5,0))+(SUM(FK3811:FM3811)*(1-$BD$5)+$BD$5+FO3811+FN3811-'Pay Framework'!$M$182)*'Pay Framework'!$O$183+SUM(FK3811:FM3811)*(1-$BD$5)+$BD$5+FO3811+FN3811+FP3811</f>
        <v>-882.64800000000002</v>
      </c>
      <c r="FT3811" s="34">
        <f>SUM(FK3811:FM3811)*(IF($U3811="USS",$FL$4,IF($U3811="SAUL",$FL$3,0))+1)+SUM(FN3811:FO3811)+(SUM(FK3811:FO3811)-'Pay Framework'!$M$182)*'Pay Framework'!$O$183+FP3811</f>
        <v>-882.64800000000002</v>
      </c>
      <c r="GC3811" s="34">
        <f>SUM(FU3811:FW3811)*IF($U3811="USS",$FV$4+$FV$5,IF($U3811="SAUL",$FV$3+$BD$5,0))+(SUM(FU3811:FW3811)*(1-$BD$5)+$BD$5+FY3811+FX3811-'Pay Framework'!$M$182)*'Pay Framework'!$O$183+SUM(FU3811:FW3811)*(1-$BD$5)+$BD$5+FY3811+FX3811+FZ3811</f>
        <v>-882.64800000000002</v>
      </c>
      <c r="GD3811" s="34">
        <f>SUM(FU3811:FW3811)*(IF($U3811="USS",$FV$4,IF($U3811="SAUL",$FV$3,0))+1)+SUM(FX3811:FY3811)+(SUM(FU3811:FY3811)-'Pay Framework'!$M$182)*'Pay Framework'!$O$183+FZ3811</f>
        <v>-882.64800000000002</v>
      </c>
    </row>
    <row r="3812" spans="165:186" x14ac:dyDescent="0.25">
      <c r="FI3812" s="34">
        <f>SUM(FA3812:FC3812)*IF($U3812="USS",$FB$4+$FB$5,IF($U3812="SAUL",$FB$3+$BD$5,0))+(SUM(FA3812:FC3812)*(1-$BD$5)+$BD$5+FE3812+FD3812-'Pay Framework'!$M$182)*'Pay Framework'!$O$183+SUM(FA3812:FC3812)*(1-$BD$5)+$BD$5+FE3812+FD3812+FF3812</f>
        <v>-882.64800000000002</v>
      </c>
      <c r="FJ3812" s="34">
        <f>SUM(FA3812:FC3812)*(IF($U3812="USS",$FB$4,IF($U3812="SAUL",$FB$3,0))+1)+SUM(FD3812:FE3812)+(SUM(FA3812:FE3812)-'Pay Framework'!$M$182)*'Pay Framework'!$O$183+FF3812</f>
        <v>-882.64800000000002</v>
      </c>
      <c r="FS3812" s="34">
        <f>SUM(FK3812:FM3812)*IF($U3812="USS",$FL$4+$FL$5,IF($U3812="SAUL",$FL$3+$BD$5,0))+(SUM(FK3812:FM3812)*(1-$BD$5)+$BD$5+FO3812+FN3812-'Pay Framework'!$M$182)*'Pay Framework'!$O$183+SUM(FK3812:FM3812)*(1-$BD$5)+$BD$5+FO3812+FN3812+FP3812</f>
        <v>-882.64800000000002</v>
      </c>
      <c r="FT3812" s="34">
        <f>SUM(FK3812:FM3812)*(IF($U3812="USS",$FL$4,IF($U3812="SAUL",$FL$3,0))+1)+SUM(FN3812:FO3812)+(SUM(FK3812:FO3812)-'Pay Framework'!$M$182)*'Pay Framework'!$O$183+FP3812</f>
        <v>-882.64800000000002</v>
      </c>
      <c r="GC3812" s="34">
        <f>SUM(FU3812:FW3812)*IF($U3812="USS",$FV$4+$FV$5,IF($U3812="SAUL",$FV$3+$BD$5,0))+(SUM(FU3812:FW3812)*(1-$BD$5)+$BD$5+FY3812+FX3812-'Pay Framework'!$M$182)*'Pay Framework'!$O$183+SUM(FU3812:FW3812)*(1-$BD$5)+$BD$5+FY3812+FX3812+FZ3812</f>
        <v>-882.64800000000002</v>
      </c>
      <c r="GD3812" s="34">
        <f>SUM(FU3812:FW3812)*(IF($U3812="USS",$FV$4,IF($U3812="SAUL",$FV$3,0))+1)+SUM(FX3812:FY3812)+(SUM(FU3812:FY3812)-'Pay Framework'!$M$182)*'Pay Framework'!$O$183+FZ3812</f>
        <v>-882.64800000000002</v>
      </c>
    </row>
    <row r="3813" spans="165:186" x14ac:dyDescent="0.25">
      <c r="FI3813" s="34">
        <f>SUM(FA3813:FC3813)*IF($U3813="USS",$FB$4+$FB$5,IF($U3813="SAUL",$FB$3+$BD$5,0))+(SUM(FA3813:FC3813)*(1-$BD$5)+$BD$5+FE3813+FD3813-'Pay Framework'!$M$182)*'Pay Framework'!$O$183+SUM(FA3813:FC3813)*(1-$BD$5)+$BD$5+FE3813+FD3813+FF3813</f>
        <v>-882.64800000000002</v>
      </c>
      <c r="FJ3813" s="34">
        <f>SUM(FA3813:FC3813)*(IF($U3813="USS",$FB$4,IF($U3813="SAUL",$FB$3,0))+1)+SUM(FD3813:FE3813)+(SUM(FA3813:FE3813)-'Pay Framework'!$M$182)*'Pay Framework'!$O$183+FF3813</f>
        <v>-882.64800000000002</v>
      </c>
      <c r="FS3813" s="34">
        <f>SUM(FK3813:FM3813)*IF($U3813="USS",$FL$4+$FL$5,IF($U3813="SAUL",$FL$3+$BD$5,0))+(SUM(FK3813:FM3813)*(1-$BD$5)+$BD$5+FO3813+FN3813-'Pay Framework'!$M$182)*'Pay Framework'!$O$183+SUM(FK3813:FM3813)*(1-$BD$5)+$BD$5+FO3813+FN3813+FP3813</f>
        <v>-882.64800000000002</v>
      </c>
      <c r="FT3813" s="34">
        <f>SUM(FK3813:FM3813)*(IF($U3813="USS",$FL$4,IF($U3813="SAUL",$FL$3,0))+1)+SUM(FN3813:FO3813)+(SUM(FK3813:FO3813)-'Pay Framework'!$M$182)*'Pay Framework'!$O$183+FP3813</f>
        <v>-882.64800000000002</v>
      </c>
      <c r="GC3813" s="34">
        <f>SUM(FU3813:FW3813)*IF($U3813="USS",$FV$4+$FV$5,IF($U3813="SAUL",$FV$3+$BD$5,0))+(SUM(FU3813:FW3813)*(1-$BD$5)+$BD$5+FY3813+FX3813-'Pay Framework'!$M$182)*'Pay Framework'!$O$183+SUM(FU3813:FW3813)*(1-$BD$5)+$BD$5+FY3813+FX3813+FZ3813</f>
        <v>-882.64800000000002</v>
      </c>
      <c r="GD3813" s="34">
        <f>SUM(FU3813:FW3813)*(IF($U3813="USS",$FV$4,IF($U3813="SAUL",$FV$3,0))+1)+SUM(FX3813:FY3813)+(SUM(FU3813:FY3813)-'Pay Framework'!$M$182)*'Pay Framework'!$O$183+FZ3813</f>
        <v>-882.64800000000002</v>
      </c>
    </row>
    <row r="3814" spans="165:186" x14ac:dyDescent="0.25">
      <c r="FI3814" s="34">
        <f>SUM(FA3814:FC3814)*IF($U3814="USS",$FB$4+$FB$5,IF($U3814="SAUL",$FB$3+$BD$5,0))+(SUM(FA3814:FC3814)*(1-$BD$5)+$BD$5+FE3814+FD3814-'Pay Framework'!$M$182)*'Pay Framework'!$O$183+SUM(FA3814:FC3814)*(1-$BD$5)+$BD$5+FE3814+FD3814+FF3814</f>
        <v>-882.64800000000002</v>
      </c>
      <c r="FJ3814" s="34">
        <f>SUM(FA3814:FC3814)*(IF($U3814="USS",$FB$4,IF($U3814="SAUL",$FB$3,0))+1)+SUM(FD3814:FE3814)+(SUM(FA3814:FE3814)-'Pay Framework'!$M$182)*'Pay Framework'!$O$183+FF3814</f>
        <v>-882.64800000000002</v>
      </c>
      <c r="FS3814" s="34">
        <f>SUM(FK3814:FM3814)*IF($U3814="USS",$FL$4+$FL$5,IF($U3814="SAUL",$FL$3+$BD$5,0))+(SUM(FK3814:FM3814)*(1-$BD$5)+$BD$5+FO3814+FN3814-'Pay Framework'!$M$182)*'Pay Framework'!$O$183+SUM(FK3814:FM3814)*(1-$BD$5)+$BD$5+FO3814+FN3814+FP3814</f>
        <v>-882.64800000000002</v>
      </c>
      <c r="FT3814" s="34">
        <f>SUM(FK3814:FM3814)*(IF($U3814="USS",$FL$4,IF($U3814="SAUL",$FL$3,0))+1)+SUM(FN3814:FO3814)+(SUM(FK3814:FO3814)-'Pay Framework'!$M$182)*'Pay Framework'!$O$183+FP3814</f>
        <v>-882.64800000000002</v>
      </c>
      <c r="GC3814" s="34">
        <f>SUM(FU3814:FW3814)*IF($U3814="USS",$FV$4+$FV$5,IF($U3814="SAUL",$FV$3+$BD$5,0))+(SUM(FU3814:FW3814)*(1-$BD$5)+$BD$5+FY3814+FX3814-'Pay Framework'!$M$182)*'Pay Framework'!$O$183+SUM(FU3814:FW3814)*(1-$BD$5)+$BD$5+FY3814+FX3814+FZ3814</f>
        <v>-882.64800000000002</v>
      </c>
      <c r="GD3814" s="34">
        <f>SUM(FU3814:FW3814)*(IF($U3814="USS",$FV$4,IF($U3814="SAUL",$FV$3,0))+1)+SUM(FX3814:FY3814)+(SUM(FU3814:FY3814)-'Pay Framework'!$M$182)*'Pay Framework'!$O$183+FZ3814</f>
        <v>-882.64800000000002</v>
      </c>
    </row>
    <row r="3815" spans="165:186" x14ac:dyDescent="0.25">
      <c r="FI3815" s="34">
        <f>SUM(FA3815:FC3815)*IF($U3815="USS",$FB$4+$FB$5,IF($U3815="SAUL",$FB$3+$BD$5,0))+(SUM(FA3815:FC3815)*(1-$BD$5)+$BD$5+FE3815+FD3815-'Pay Framework'!$M$182)*'Pay Framework'!$O$183+SUM(FA3815:FC3815)*(1-$BD$5)+$BD$5+FE3815+FD3815+FF3815</f>
        <v>-882.64800000000002</v>
      </c>
      <c r="FJ3815" s="34">
        <f>SUM(FA3815:FC3815)*(IF($U3815="USS",$FB$4,IF($U3815="SAUL",$FB$3,0))+1)+SUM(FD3815:FE3815)+(SUM(FA3815:FE3815)-'Pay Framework'!$M$182)*'Pay Framework'!$O$183+FF3815</f>
        <v>-882.64800000000002</v>
      </c>
      <c r="FS3815" s="34">
        <f>SUM(FK3815:FM3815)*IF($U3815="USS",$FL$4+$FL$5,IF($U3815="SAUL",$FL$3+$BD$5,0))+(SUM(FK3815:FM3815)*(1-$BD$5)+$BD$5+FO3815+FN3815-'Pay Framework'!$M$182)*'Pay Framework'!$O$183+SUM(FK3815:FM3815)*(1-$BD$5)+$BD$5+FO3815+FN3815+FP3815</f>
        <v>-882.64800000000002</v>
      </c>
      <c r="FT3815" s="34">
        <f>SUM(FK3815:FM3815)*(IF($U3815="USS",$FL$4,IF($U3815="SAUL",$FL$3,0))+1)+SUM(FN3815:FO3815)+(SUM(FK3815:FO3815)-'Pay Framework'!$M$182)*'Pay Framework'!$O$183+FP3815</f>
        <v>-882.64800000000002</v>
      </c>
      <c r="GC3815" s="34">
        <f>SUM(FU3815:FW3815)*IF($U3815="USS",$FV$4+$FV$5,IF($U3815="SAUL",$FV$3+$BD$5,0))+(SUM(FU3815:FW3815)*(1-$BD$5)+$BD$5+FY3815+FX3815-'Pay Framework'!$M$182)*'Pay Framework'!$O$183+SUM(FU3815:FW3815)*(1-$BD$5)+$BD$5+FY3815+FX3815+FZ3815</f>
        <v>-882.64800000000002</v>
      </c>
      <c r="GD3815" s="34">
        <f>SUM(FU3815:FW3815)*(IF($U3815="USS",$FV$4,IF($U3815="SAUL",$FV$3,0))+1)+SUM(FX3815:FY3815)+(SUM(FU3815:FY3815)-'Pay Framework'!$M$182)*'Pay Framework'!$O$183+FZ3815</f>
        <v>-882.64800000000002</v>
      </c>
    </row>
    <row r="3816" spans="165:186" x14ac:dyDescent="0.25">
      <c r="FI3816" s="34">
        <f>SUM(FA3816:FC3816)*IF($U3816="USS",$FB$4+$FB$5,IF($U3816="SAUL",$FB$3+$BD$5,0))+(SUM(FA3816:FC3816)*(1-$BD$5)+$BD$5+FE3816+FD3816-'Pay Framework'!$M$182)*'Pay Framework'!$O$183+SUM(FA3816:FC3816)*(1-$BD$5)+$BD$5+FE3816+FD3816+FF3816</f>
        <v>-882.64800000000002</v>
      </c>
      <c r="FJ3816" s="34">
        <f>SUM(FA3816:FC3816)*(IF($U3816="USS",$FB$4,IF($U3816="SAUL",$FB$3,0))+1)+SUM(FD3816:FE3816)+(SUM(FA3816:FE3816)-'Pay Framework'!$M$182)*'Pay Framework'!$O$183+FF3816</f>
        <v>-882.64800000000002</v>
      </c>
      <c r="FS3816" s="34">
        <f>SUM(FK3816:FM3816)*IF($U3816="USS",$FL$4+$FL$5,IF($U3816="SAUL",$FL$3+$BD$5,0))+(SUM(FK3816:FM3816)*(1-$BD$5)+$BD$5+FO3816+FN3816-'Pay Framework'!$M$182)*'Pay Framework'!$O$183+SUM(FK3816:FM3816)*(1-$BD$5)+$BD$5+FO3816+FN3816+FP3816</f>
        <v>-882.64800000000002</v>
      </c>
      <c r="FT3816" s="34">
        <f>SUM(FK3816:FM3816)*(IF($U3816="USS",$FL$4,IF($U3816="SAUL",$FL$3,0))+1)+SUM(FN3816:FO3816)+(SUM(FK3816:FO3816)-'Pay Framework'!$M$182)*'Pay Framework'!$O$183+FP3816</f>
        <v>-882.64800000000002</v>
      </c>
      <c r="GC3816" s="34">
        <f>SUM(FU3816:FW3816)*IF($U3816="USS",$FV$4+$FV$5,IF($U3816="SAUL",$FV$3+$BD$5,0))+(SUM(FU3816:FW3816)*(1-$BD$5)+$BD$5+FY3816+FX3816-'Pay Framework'!$M$182)*'Pay Framework'!$O$183+SUM(FU3816:FW3816)*(1-$BD$5)+$BD$5+FY3816+FX3816+FZ3816</f>
        <v>-882.64800000000002</v>
      </c>
      <c r="GD3816" s="34">
        <f>SUM(FU3816:FW3816)*(IF($U3816="USS",$FV$4,IF($U3816="SAUL",$FV$3,0))+1)+SUM(FX3816:FY3816)+(SUM(FU3816:FY3816)-'Pay Framework'!$M$182)*'Pay Framework'!$O$183+FZ3816</f>
        <v>-882.64800000000002</v>
      </c>
    </row>
    <row r="3817" spans="165:186" x14ac:dyDescent="0.25">
      <c r="FI3817" s="34">
        <f>SUM(FA3817:FC3817)*IF($U3817="USS",$FB$4+$FB$5,IF($U3817="SAUL",$FB$3+$BD$5,0))+(SUM(FA3817:FC3817)*(1-$BD$5)+$BD$5+FE3817+FD3817-'Pay Framework'!$M$182)*'Pay Framework'!$O$183+SUM(FA3817:FC3817)*(1-$BD$5)+$BD$5+FE3817+FD3817+FF3817</f>
        <v>-882.64800000000002</v>
      </c>
      <c r="FJ3817" s="34">
        <f>SUM(FA3817:FC3817)*(IF($U3817="USS",$FB$4,IF($U3817="SAUL",$FB$3,0))+1)+SUM(FD3817:FE3817)+(SUM(FA3817:FE3817)-'Pay Framework'!$M$182)*'Pay Framework'!$O$183+FF3817</f>
        <v>-882.64800000000002</v>
      </c>
      <c r="FS3817" s="34">
        <f>SUM(FK3817:FM3817)*IF($U3817="USS",$FL$4+$FL$5,IF($U3817="SAUL",$FL$3+$BD$5,0))+(SUM(FK3817:FM3817)*(1-$BD$5)+$BD$5+FO3817+FN3817-'Pay Framework'!$M$182)*'Pay Framework'!$O$183+SUM(FK3817:FM3817)*(1-$BD$5)+$BD$5+FO3817+FN3817+FP3817</f>
        <v>-882.64800000000002</v>
      </c>
      <c r="FT3817" s="34">
        <f>SUM(FK3817:FM3817)*(IF($U3817="USS",$FL$4,IF($U3817="SAUL",$FL$3,0))+1)+SUM(FN3817:FO3817)+(SUM(FK3817:FO3817)-'Pay Framework'!$M$182)*'Pay Framework'!$O$183+FP3817</f>
        <v>-882.64800000000002</v>
      </c>
      <c r="GC3817" s="34">
        <f>SUM(FU3817:FW3817)*IF($U3817="USS",$FV$4+$FV$5,IF($U3817="SAUL",$FV$3+$BD$5,0))+(SUM(FU3817:FW3817)*(1-$BD$5)+$BD$5+FY3817+FX3817-'Pay Framework'!$M$182)*'Pay Framework'!$O$183+SUM(FU3817:FW3817)*(1-$BD$5)+$BD$5+FY3817+FX3817+FZ3817</f>
        <v>-882.64800000000002</v>
      </c>
      <c r="GD3817" s="34">
        <f>SUM(FU3817:FW3817)*(IF($U3817="USS",$FV$4,IF($U3817="SAUL",$FV$3,0))+1)+SUM(FX3817:FY3817)+(SUM(FU3817:FY3817)-'Pay Framework'!$M$182)*'Pay Framework'!$O$183+FZ3817</f>
        <v>-882.64800000000002</v>
      </c>
    </row>
    <row r="3818" spans="165:186" x14ac:dyDescent="0.25">
      <c r="FI3818" s="34">
        <f>SUM(FA3818:FC3818)*IF($U3818="USS",$FB$4+$FB$5,IF($U3818="SAUL",$FB$3+$BD$5,0))+(SUM(FA3818:FC3818)*(1-$BD$5)+$BD$5+FE3818+FD3818-'Pay Framework'!$M$182)*'Pay Framework'!$O$183+SUM(FA3818:FC3818)*(1-$BD$5)+$BD$5+FE3818+FD3818+FF3818</f>
        <v>-882.64800000000002</v>
      </c>
      <c r="FJ3818" s="34">
        <f>SUM(FA3818:FC3818)*(IF($U3818="USS",$FB$4,IF($U3818="SAUL",$FB$3,0))+1)+SUM(FD3818:FE3818)+(SUM(FA3818:FE3818)-'Pay Framework'!$M$182)*'Pay Framework'!$O$183+FF3818</f>
        <v>-882.64800000000002</v>
      </c>
      <c r="FS3818" s="34">
        <f>SUM(FK3818:FM3818)*IF($U3818="USS",$FL$4+$FL$5,IF($U3818="SAUL",$FL$3+$BD$5,0))+(SUM(FK3818:FM3818)*(1-$BD$5)+$BD$5+FO3818+FN3818-'Pay Framework'!$M$182)*'Pay Framework'!$O$183+SUM(FK3818:FM3818)*(1-$BD$5)+$BD$5+FO3818+FN3818+FP3818</f>
        <v>-882.64800000000002</v>
      </c>
      <c r="FT3818" s="34">
        <f>SUM(FK3818:FM3818)*(IF($U3818="USS",$FL$4,IF($U3818="SAUL",$FL$3,0))+1)+SUM(FN3818:FO3818)+(SUM(FK3818:FO3818)-'Pay Framework'!$M$182)*'Pay Framework'!$O$183+FP3818</f>
        <v>-882.64800000000002</v>
      </c>
      <c r="GC3818" s="34">
        <f>SUM(FU3818:FW3818)*IF($U3818="USS",$FV$4+$FV$5,IF($U3818="SAUL",$FV$3+$BD$5,0))+(SUM(FU3818:FW3818)*(1-$BD$5)+$BD$5+FY3818+FX3818-'Pay Framework'!$M$182)*'Pay Framework'!$O$183+SUM(FU3818:FW3818)*(1-$BD$5)+$BD$5+FY3818+FX3818+FZ3818</f>
        <v>-882.64800000000002</v>
      </c>
      <c r="GD3818" s="34">
        <f>SUM(FU3818:FW3818)*(IF($U3818="USS",$FV$4,IF($U3818="SAUL",$FV$3,0))+1)+SUM(FX3818:FY3818)+(SUM(FU3818:FY3818)-'Pay Framework'!$M$182)*'Pay Framework'!$O$183+FZ3818</f>
        <v>-882.64800000000002</v>
      </c>
    </row>
    <row r="3819" spans="165:186" x14ac:dyDescent="0.25">
      <c r="FI3819" s="34">
        <f>SUM(FA3819:FC3819)*IF($U3819="USS",$FB$4+$FB$5,IF($U3819="SAUL",$FB$3+$BD$5,0))+(SUM(FA3819:FC3819)*(1-$BD$5)+$BD$5+FE3819+FD3819-'Pay Framework'!$M$182)*'Pay Framework'!$O$183+SUM(FA3819:FC3819)*(1-$BD$5)+$BD$5+FE3819+FD3819+FF3819</f>
        <v>-882.64800000000002</v>
      </c>
      <c r="FJ3819" s="34">
        <f>SUM(FA3819:FC3819)*(IF($U3819="USS",$FB$4,IF($U3819="SAUL",$FB$3,0))+1)+SUM(FD3819:FE3819)+(SUM(FA3819:FE3819)-'Pay Framework'!$M$182)*'Pay Framework'!$O$183+FF3819</f>
        <v>-882.64800000000002</v>
      </c>
      <c r="FS3819" s="34">
        <f>SUM(FK3819:FM3819)*IF($U3819="USS",$FL$4+$FL$5,IF($U3819="SAUL",$FL$3+$BD$5,0))+(SUM(FK3819:FM3819)*(1-$BD$5)+$BD$5+FO3819+FN3819-'Pay Framework'!$M$182)*'Pay Framework'!$O$183+SUM(FK3819:FM3819)*(1-$BD$5)+$BD$5+FO3819+FN3819+FP3819</f>
        <v>-882.64800000000002</v>
      </c>
      <c r="FT3819" s="34">
        <f>SUM(FK3819:FM3819)*(IF($U3819="USS",$FL$4,IF($U3819="SAUL",$FL$3,0))+1)+SUM(FN3819:FO3819)+(SUM(FK3819:FO3819)-'Pay Framework'!$M$182)*'Pay Framework'!$O$183+FP3819</f>
        <v>-882.64800000000002</v>
      </c>
      <c r="GC3819" s="34">
        <f>SUM(FU3819:FW3819)*IF($U3819="USS",$FV$4+$FV$5,IF($U3819="SAUL",$FV$3+$BD$5,0))+(SUM(FU3819:FW3819)*(1-$BD$5)+$BD$5+FY3819+FX3819-'Pay Framework'!$M$182)*'Pay Framework'!$O$183+SUM(FU3819:FW3819)*(1-$BD$5)+$BD$5+FY3819+FX3819+FZ3819</f>
        <v>-882.64800000000002</v>
      </c>
      <c r="GD3819" s="34">
        <f>SUM(FU3819:FW3819)*(IF($U3819="USS",$FV$4,IF($U3819="SAUL",$FV$3,0))+1)+SUM(FX3819:FY3819)+(SUM(FU3819:FY3819)-'Pay Framework'!$M$182)*'Pay Framework'!$O$183+FZ3819</f>
        <v>-882.64800000000002</v>
      </c>
    </row>
    <row r="3820" spans="165:186" x14ac:dyDescent="0.25">
      <c r="FI3820" s="34">
        <f>SUM(FA3820:FC3820)*IF($U3820="USS",$FB$4+$FB$5,IF($U3820="SAUL",$FB$3+$BD$5,0))+(SUM(FA3820:FC3820)*(1-$BD$5)+$BD$5+FE3820+FD3820-'Pay Framework'!$M$182)*'Pay Framework'!$O$183+SUM(FA3820:FC3820)*(1-$BD$5)+$BD$5+FE3820+FD3820+FF3820</f>
        <v>-882.64800000000002</v>
      </c>
      <c r="FJ3820" s="34">
        <f>SUM(FA3820:FC3820)*(IF($U3820="USS",$FB$4,IF($U3820="SAUL",$FB$3,0))+1)+SUM(FD3820:FE3820)+(SUM(FA3820:FE3820)-'Pay Framework'!$M$182)*'Pay Framework'!$O$183+FF3820</f>
        <v>-882.64800000000002</v>
      </c>
      <c r="FS3820" s="34">
        <f>SUM(FK3820:FM3820)*IF($U3820="USS",$FL$4+$FL$5,IF($U3820="SAUL",$FL$3+$BD$5,0))+(SUM(FK3820:FM3820)*(1-$BD$5)+$BD$5+FO3820+FN3820-'Pay Framework'!$M$182)*'Pay Framework'!$O$183+SUM(FK3820:FM3820)*(1-$BD$5)+$BD$5+FO3820+FN3820+FP3820</f>
        <v>-882.64800000000002</v>
      </c>
      <c r="FT3820" s="34">
        <f>SUM(FK3820:FM3820)*(IF($U3820="USS",$FL$4,IF($U3820="SAUL",$FL$3,0))+1)+SUM(FN3820:FO3820)+(SUM(FK3820:FO3820)-'Pay Framework'!$M$182)*'Pay Framework'!$O$183+FP3820</f>
        <v>-882.64800000000002</v>
      </c>
      <c r="GC3820" s="34">
        <f>SUM(FU3820:FW3820)*IF($U3820="USS",$FV$4+$FV$5,IF($U3820="SAUL",$FV$3+$BD$5,0))+(SUM(FU3820:FW3820)*(1-$BD$5)+$BD$5+FY3820+FX3820-'Pay Framework'!$M$182)*'Pay Framework'!$O$183+SUM(FU3820:FW3820)*(1-$BD$5)+$BD$5+FY3820+FX3820+FZ3820</f>
        <v>-882.64800000000002</v>
      </c>
      <c r="GD3820" s="34">
        <f>SUM(FU3820:FW3820)*(IF($U3820="USS",$FV$4,IF($U3820="SAUL",$FV$3,0))+1)+SUM(FX3820:FY3820)+(SUM(FU3820:FY3820)-'Pay Framework'!$M$182)*'Pay Framework'!$O$183+FZ3820</f>
        <v>-882.64800000000002</v>
      </c>
    </row>
    <row r="3821" spans="165:186" x14ac:dyDescent="0.25">
      <c r="FI3821" s="34">
        <f>SUM(FA3821:FC3821)*IF($U3821="USS",$FB$4+$FB$5,IF($U3821="SAUL",$FB$3+$BD$5,0))+(SUM(FA3821:FC3821)*(1-$BD$5)+$BD$5+FE3821+FD3821-'Pay Framework'!$M$182)*'Pay Framework'!$O$183+SUM(FA3821:FC3821)*(1-$BD$5)+$BD$5+FE3821+FD3821+FF3821</f>
        <v>-882.64800000000002</v>
      </c>
      <c r="FJ3821" s="34">
        <f>SUM(FA3821:FC3821)*(IF($U3821="USS",$FB$4,IF($U3821="SAUL",$FB$3,0))+1)+SUM(FD3821:FE3821)+(SUM(FA3821:FE3821)-'Pay Framework'!$M$182)*'Pay Framework'!$O$183+FF3821</f>
        <v>-882.64800000000002</v>
      </c>
      <c r="FS3821" s="34">
        <f>SUM(FK3821:FM3821)*IF($U3821="USS",$FL$4+$FL$5,IF($U3821="SAUL",$FL$3+$BD$5,0))+(SUM(FK3821:FM3821)*(1-$BD$5)+$BD$5+FO3821+FN3821-'Pay Framework'!$M$182)*'Pay Framework'!$O$183+SUM(FK3821:FM3821)*(1-$BD$5)+$BD$5+FO3821+FN3821+FP3821</f>
        <v>-882.64800000000002</v>
      </c>
      <c r="FT3821" s="34">
        <f>SUM(FK3821:FM3821)*(IF($U3821="USS",$FL$4,IF($U3821="SAUL",$FL$3,0))+1)+SUM(FN3821:FO3821)+(SUM(FK3821:FO3821)-'Pay Framework'!$M$182)*'Pay Framework'!$O$183+FP3821</f>
        <v>-882.64800000000002</v>
      </c>
      <c r="GC3821" s="34">
        <f>SUM(FU3821:FW3821)*IF($U3821="USS",$FV$4+$FV$5,IF($U3821="SAUL",$FV$3+$BD$5,0))+(SUM(FU3821:FW3821)*(1-$BD$5)+$BD$5+FY3821+FX3821-'Pay Framework'!$M$182)*'Pay Framework'!$O$183+SUM(FU3821:FW3821)*(1-$BD$5)+$BD$5+FY3821+FX3821+FZ3821</f>
        <v>-882.64800000000002</v>
      </c>
      <c r="GD3821" s="34">
        <f>SUM(FU3821:FW3821)*(IF($U3821="USS",$FV$4,IF($U3821="SAUL",$FV$3,0))+1)+SUM(FX3821:FY3821)+(SUM(FU3821:FY3821)-'Pay Framework'!$M$182)*'Pay Framework'!$O$183+FZ3821</f>
        <v>-882.64800000000002</v>
      </c>
    </row>
    <row r="3822" spans="165:186" x14ac:dyDescent="0.25">
      <c r="FI3822" s="34">
        <f>SUM(FA3822:FC3822)*IF($U3822="USS",$FB$4+$FB$5,IF($U3822="SAUL",$FB$3+$BD$5,0))+(SUM(FA3822:FC3822)*(1-$BD$5)+$BD$5+FE3822+FD3822-'Pay Framework'!$M$182)*'Pay Framework'!$O$183+SUM(FA3822:FC3822)*(1-$BD$5)+$BD$5+FE3822+FD3822+FF3822</f>
        <v>-882.64800000000002</v>
      </c>
      <c r="FJ3822" s="34">
        <f>SUM(FA3822:FC3822)*(IF($U3822="USS",$FB$4,IF($U3822="SAUL",$FB$3,0))+1)+SUM(FD3822:FE3822)+(SUM(FA3822:FE3822)-'Pay Framework'!$M$182)*'Pay Framework'!$O$183+FF3822</f>
        <v>-882.64800000000002</v>
      </c>
      <c r="FS3822" s="34">
        <f>SUM(FK3822:FM3822)*IF($U3822="USS",$FL$4+$FL$5,IF($U3822="SAUL",$FL$3+$BD$5,0))+(SUM(FK3822:FM3822)*(1-$BD$5)+$BD$5+FO3822+FN3822-'Pay Framework'!$M$182)*'Pay Framework'!$O$183+SUM(FK3822:FM3822)*(1-$BD$5)+$BD$5+FO3822+FN3822+FP3822</f>
        <v>-882.64800000000002</v>
      </c>
      <c r="FT3822" s="34">
        <f>SUM(FK3822:FM3822)*(IF($U3822="USS",$FL$4,IF($U3822="SAUL",$FL$3,0))+1)+SUM(FN3822:FO3822)+(SUM(FK3822:FO3822)-'Pay Framework'!$M$182)*'Pay Framework'!$O$183+FP3822</f>
        <v>-882.64800000000002</v>
      </c>
      <c r="GC3822" s="34">
        <f>SUM(FU3822:FW3822)*IF($U3822="USS",$FV$4+$FV$5,IF($U3822="SAUL",$FV$3+$BD$5,0))+(SUM(FU3822:FW3822)*(1-$BD$5)+$BD$5+FY3822+FX3822-'Pay Framework'!$M$182)*'Pay Framework'!$O$183+SUM(FU3822:FW3822)*(1-$BD$5)+$BD$5+FY3822+FX3822+FZ3822</f>
        <v>-882.64800000000002</v>
      </c>
      <c r="GD3822" s="34">
        <f>SUM(FU3822:FW3822)*(IF($U3822="USS",$FV$4,IF($U3822="SAUL",$FV$3,0))+1)+SUM(FX3822:FY3822)+(SUM(FU3822:FY3822)-'Pay Framework'!$M$182)*'Pay Framework'!$O$183+FZ3822</f>
        <v>-882.64800000000002</v>
      </c>
    </row>
    <row r="3823" spans="165:186" x14ac:dyDescent="0.25">
      <c r="FI3823" s="34">
        <f>SUM(FA3823:FC3823)*IF($U3823="USS",$FB$4+$FB$5,IF($U3823="SAUL",$FB$3+$BD$5,0))+(SUM(FA3823:FC3823)*(1-$BD$5)+$BD$5+FE3823+FD3823-'Pay Framework'!$M$182)*'Pay Framework'!$O$183+SUM(FA3823:FC3823)*(1-$BD$5)+$BD$5+FE3823+FD3823+FF3823</f>
        <v>-882.64800000000002</v>
      </c>
      <c r="FJ3823" s="34">
        <f>SUM(FA3823:FC3823)*(IF($U3823="USS",$FB$4,IF($U3823="SAUL",$FB$3,0))+1)+SUM(FD3823:FE3823)+(SUM(FA3823:FE3823)-'Pay Framework'!$M$182)*'Pay Framework'!$O$183+FF3823</f>
        <v>-882.64800000000002</v>
      </c>
      <c r="FS3823" s="34">
        <f>SUM(FK3823:FM3823)*IF($U3823="USS",$FL$4+$FL$5,IF($U3823="SAUL",$FL$3+$BD$5,0))+(SUM(FK3823:FM3823)*(1-$BD$5)+$BD$5+FO3823+FN3823-'Pay Framework'!$M$182)*'Pay Framework'!$O$183+SUM(FK3823:FM3823)*(1-$BD$5)+$BD$5+FO3823+FN3823+FP3823</f>
        <v>-882.64800000000002</v>
      </c>
      <c r="FT3823" s="34">
        <f>SUM(FK3823:FM3823)*(IF($U3823="USS",$FL$4,IF($U3823="SAUL",$FL$3,0))+1)+SUM(FN3823:FO3823)+(SUM(FK3823:FO3823)-'Pay Framework'!$M$182)*'Pay Framework'!$O$183+FP3823</f>
        <v>-882.64800000000002</v>
      </c>
      <c r="GC3823" s="34">
        <f>SUM(FU3823:FW3823)*IF($U3823="USS",$FV$4+$FV$5,IF($U3823="SAUL",$FV$3+$BD$5,0))+(SUM(FU3823:FW3823)*(1-$BD$5)+$BD$5+FY3823+FX3823-'Pay Framework'!$M$182)*'Pay Framework'!$O$183+SUM(FU3823:FW3823)*(1-$BD$5)+$BD$5+FY3823+FX3823+FZ3823</f>
        <v>-882.64800000000002</v>
      </c>
      <c r="GD3823" s="34">
        <f>SUM(FU3823:FW3823)*(IF($U3823="USS",$FV$4,IF($U3823="SAUL",$FV$3,0))+1)+SUM(FX3823:FY3823)+(SUM(FU3823:FY3823)-'Pay Framework'!$M$182)*'Pay Framework'!$O$183+FZ3823</f>
        <v>-882.64800000000002</v>
      </c>
    </row>
    <row r="3824" spans="165:186" x14ac:dyDescent="0.25">
      <c r="FI3824" s="34">
        <f>SUM(FA3824:FC3824)*IF($U3824="USS",$FB$4+$FB$5,IF($U3824="SAUL",$FB$3+$BD$5,0))+(SUM(FA3824:FC3824)*(1-$BD$5)+$BD$5+FE3824+FD3824-'Pay Framework'!$M$182)*'Pay Framework'!$O$183+SUM(FA3824:FC3824)*(1-$BD$5)+$BD$5+FE3824+FD3824+FF3824</f>
        <v>-882.64800000000002</v>
      </c>
      <c r="FJ3824" s="34">
        <f>SUM(FA3824:FC3824)*(IF($U3824="USS",$FB$4,IF($U3824="SAUL",$FB$3,0))+1)+SUM(FD3824:FE3824)+(SUM(FA3824:FE3824)-'Pay Framework'!$M$182)*'Pay Framework'!$O$183+FF3824</f>
        <v>-882.64800000000002</v>
      </c>
      <c r="FS3824" s="34">
        <f>SUM(FK3824:FM3824)*IF($U3824="USS",$FL$4+$FL$5,IF($U3824="SAUL",$FL$3+$BD$5,0))+(SUM(FK3824:FM3824)*(1-$BD$5)+$BD$5+FO3824+FN3824-'Pay Framework'!$M$182)*'Pay Framework'!$O$183+SUM(FK3824:FM3824)*(1-$BD$5)+$BD$5+FO3824+FN3824+FP3824</f>
        <v>-882.64800000000002</v>
      </c>
      <c r="FT3824" s="34">
        <f>SUM(FK3824:FM3824)*(IF($U3824="USS",$FL$4,IF($U3824="SAUL",$FL$3,0))+1)+SUM(FN3824:FO3824)+(SUM(FK3824:FO3824)-'Pay Framework'!$M$182)*'Pay Framework'!$O$183+FP3824</f>
        <v>-882.64800000000002</v>
      </c>
      <c r="GC3824" s="34">
        <f>SUM(FU3824:FW3824)*IF($U3824="USS",$FV$4+$FV$5,IF($U3824="SAUL",$FV$3+$BD$5,0))+(SUM(FU3824:FW3824)*(1-$BD$5)+$BD$5+FY3824+FX3824-'Pay Framework'!$M$182)*'Pay Framework'!$O$183+SUM(FU3824:FW3824)*(1-$BD$5)+$BD$5+FY3824+FX3824+FZ3824</f>
        <v>-882.64800000000002</v>
      </c>
      <c r="GD3824" s="34">
        <f>SUM(FU3824:FW3824)*(IF($U3824="USS",$FV$4,IF($U3824="SAUL",$FV$3,0))+1)+SUM(FX3824:FY3824)+(SUM(FU3824:FY3824)-'Pay Framework'!$M$182)*'Pay Framework'!$O$183+FZ3824</f>
        <v>-882.64800000000002</v>
      </c>
    </row>
    <row r="3825" spans="165:186" x14ac:dyDescent="0.25">
      <c r="FI3825" s="34">
        <f>SUM(FA3825:FC3825)*IF($U3825="USS",$FB$4+$FB$5,IF($U3825="SAUL",$FB$3+$BD$5,0))+(SUM(FA3825:FC3825)*(1-$BD$5)+$BD$5+FE3825+FD3825-'Pay Framework'!$M$182)*'Pay Framework'!$O$183+SUM(FA3825:FC3825)*(1-$BD$5)+$BD$5+FE3825+FD3825+FF3825</f>
        <v>-882.64800000000002</v>
      </c>
      <c r="FJ3825" s="34">
        <f>SUM(FA3825:FC3825)*(IF($U3825="USS",$FB$4,IF($U3825="SAUL",$FB$3,0))+1)+SUM(FD3825:FE3825)+(SUM(FA3825:FE3825)-'Pay Framework'!$M$182)*'Pay Framework'!$O$183+FF3825</f>
        <v>-882.64800000000002</v>
      </c>
      <c r="FS3825" s="34">
        <f>SUM(FK3825:FM3825)*IF($U3825="USS",$FL$4+$FL$5,IF($U3825="SAUL",$FL$3+$BD$5,0))+(SUM(FK3825:FM3825)*(1-$BD$5)+$BD$5+FO3825+FN3825-'Pay Framework'!$M$182)*'Pay Framework'!$O$183+SUM(FK3825:FM3825)*(1-$BD$5)+$BD$5+FO3825+FN3825+FP3825</f>
        <v>-882.64800000000002</v>
      </c>
      <c r="FT3825" s="34">
        <f>SUM(FK3825:FM3825)*(IF($U3825="USS",$FL$4,IF($U3825="SAUL",$FL$3,0))+1)+SUM(FN3825:FO3825)+(SUM(FK3825:FO3825)-'Pay Framework'!$M$182)*'Pay Framework'!$O$183+FP3825</f>
        <v>-882.64800000000002</v>
      </c>
      <c r="GC3825" s="34">
        <f>SUM(FU3825:FW3825)*IF($U3825="USS",$FV$4+$FV$5,IF($U3825="SAUL",$FV$3+$BD$5,0))+(SUM(FU3825:FW3825)*(1-$BD$5)+$BD$5+FY3825+FX3825-'Pay Framework'!$M$182)*'Pay Framework'!$O$183+SUM(FU3825:FW3825)*(1-$BD$5)+$BD$5+FY3825+FX3825+FZ3825</f>
        <v>-882.64800000000002</v>
      </c>
      <c r="GD3825" s="34">
        <f>SUM(FU3825:FW3825)*(IF($U3825="USS",$FV$4,IF($U3825="SAUL",$FV$3,0))+1)+SUM(FX3825:FY3825)+(SUM(FU3825:FY3825)-'Pay Framework'!$M$182)*'Pay Framework'!$O$183+FZ3825</f>
        <v>-882.64800000000002</v>
      </c>
    </row>
    <row r="3826" spans="165:186" x14ac:dyDescent="0.25">
      <c r="FI3826" s="34">
        <f>SUM(FA3826:FC3826)*IF($U3826="USS",$FB$4+$FB$5,IF($U3826="SAUL",$FB$3+$BD$5,0))+(SUM(FA3826:FC3826)*(1-$BD$5)+$BD$5+FE3826+FD3826-'Pay Framework'!$M$182)*'Pay Framework'!$O$183+SUM(FA3826:FC3826)*(1-$BD$5)+$BD$5+FE3826+FD3826+FF3826</f>
        <v>-882.64800000000002</v>
      </c>
      <c r="FJ3826" s="34">
        <f>SUM(FA3826:FC3826)*(IF($U3826="USS",$FB$4,IF($U3826="SAUL",$FB$3,0))+1)+SUM(FD3826:FE3826)+(SUM(FA3826:FE3826)-'Pay Framework'!$M$182)*'Pay Framework'!$O$183+FF3826</f>
        <v>-882.64800000000002</v>
      </c>
      <c r="FS3826" s="34">
        <f>SUM(FK3826:FM3826)*IF($U3826="USS",$FL$4+$FL$5,IF($U3826="SAUL",$FL$3+$BD$5,0))+(SUM(FK3826:FM3826)*(1-$BD$5)+$BD$5+FO3826+FN3826-'Pay Framework'!$M$182)*'Pay Framework'!$O$183+SUM(FK3826:FM3826)*(1-$BD$5)+$BD$5+FO3826+FN3826+FP3826</f>
        <v>-882.64800000000002</v>
      </c>
      <c r="FT3826" s="34">
        <f>SUM(FK3826:FM3826)*(IF($U3826="USS",$FL$4,IF($U3826="SAUL",$FL$3,0))+1)+SUM(FN3826:FO3826)+(SUM(FK3826:FO3826)-'Pay Framework'!$M$182)*'Pay Framework'!$O$183+FP3826</f>
        <v>-882.64800000000002</v>
      </c>
      <c r="GC3826" s="34">
        <f>SUM(FU3826:FW3826)*IF($U3826="USS",$FV$4+$FV$5,IF($U3826="SAUL",$FV$3+$BD$5,0))+(SUM(FU3826:FW3826)*(1-$BD$5)+$BD$5+FY3826+FX3826-'Pay Framework'!$M$182)*'Pay Framework'!$O$183+SUM(FU3826:FW3826)*(1-$BD$5)+$BD$5+FY3826+FX3826+FZ3826</f>
        <v>-882.64800000000002</v>
      </c>
      <c r="GD3826" s="34">
        <f>SUM(FU3826:FW3826)*(IF($U3826="USS",$FV$4,IF($U3826="SAUL",$FV$3,0))+1)+SUM(FX3826:FY3826)+(SUM(FU3826:FY3826)-'Pay Framework'!$M$182)*'Pay Framework'!$O$183+FZ3826</f>
        <v>-882.64800000000002</v>
      </c>
    </row>
    <row r="3827" spans="165:186" x14ac:dyDescent="0.25">
      <c r="FI3827" s="34">
        <f>SUM(FA3827:FC3827)*IF($U3827="USS",$FB$4+$FB$5,IF($U3827="SAUL",$FB$3+$BD$5,0))+(SUM(FA3827:FC3827)*(1-$BD$5)+$BD$5+FE3827+FD3827-'Pay Framework'!$M$182)*'Pay Framework'!$O$183+SUM(FA3827:FC3827)*(1-$BD$5)+$BD$5+FE3827+FD3827+FF3827</f>
        <v>-882.64800000000002</v>
      </c>
      <c r="FJ3827" s="34">
        <f>SUM(FA3827:FC3827)*(IF($U3827="USS",$FB$4,IF($U3827="SAUL",$FB$3,0))+1)+SUM(FD3827:FE3827)+(SUM(FA3827:FE3827)-'Pay Framework'!$M$182)*'Pay Framework'!$O$183+FF3827</f>
        <v>-882.64800000000002</v>
      </c>
      <c r="FS3827" s="34">
        <f>SUM(FK3827:FM3827)*IF($U3827="USS",$FL$4+$FL$5,IF($U3827="SAUL",$FL$3+$BD$5,0))+(SUM(FK3827:FM3827)*(1-$BD$5)+$BD$5+FO3827+FN3827-'Pay Framework'!$M$182)*'Pay Framework'!$O$183+SUM(FK3827:FM3827)*(1-$BD$5)+$BD$5+FO3827+FN3827+FP3827</f>
        <v>-882.64800000000002</v>
      </c>
      <c r="FT3827" s="34">
        <f>SUM(FK3827:FM3827)*(IF($U3827="USS",$FL$4,IF($U3827="SAUL",$FL$3,0))+1)+SUM(FN3827:FO3827)+(SUM(FK3827:FO3827)-'Pay Framework'!$M$182)*'Pay Framework'!$O$183+FP3827</f>
        <v>-882.64800000000002</v>
      </c>
      <c r="GC3827" s="34">
        <f>SUM(FU3827:FW3827)*IF($U3827="USS",$FV$4+$FV$5,IF($U3827="SAUL",$FV$3+$BD$5,0))+(SUM(FU3827:FW3827)*(1-$BD$5)+$BD$5+FY3827+FX3827-'Pay Framework'!$M$182)*'Pay Framework'!$O$183+SUM(FU3827:FW3827)*(1-$BD$5)+$BD$5+FY3827+FX3827+FZ3827</f>
        <v>-882.64800000000002</v>
      </c>
      <c r="GD3827" s="34">
        <f>SUM(FU3827:FW3827)*(IF($U3827="USS",$FV$4,IF($U3827="SAUL",$FV$3,0))+1)+SUM(FX3827:FY3827)+(SUM(FU3827:FY3827)-'Pay Framework'!$M$182)*'Pay Framework'!$O$183+FZ3827</f>
        <v>-882.64800000000002</v>
      </c>
    </row>
    <row r="3828" spans="165:186" x14ac:dyDescent="0.25">
      <c r="FI3828" s="34">
        <f>SUM(FA3828:FC3828)*IF($U3828="USS",$FB$4+$FB$5,IF($U3828="SAUL",$FB$3+$BD$5,0))+(SUM(FA3828:FC3828)*(1-$BD$5)+$BD$5+FE3828+FD3828-'Pay Framework'!$M$182)*'Pay Framework'!$O$183+SUM(FA3828:FC3828)*(1-$BD$5)+$BD$5+FE3828+FD3828+FF3828</f>
        <v>-882.64800000000002</v>
      </c>
      <c r="FJ3828" s="34">
        <f>SUM(FA3828:FC3828)*(IF($U3828="USS",$FB$4,IF($U3828="SAUL",$FB$3,0))+1)+SUM(FD3828:FE3828)+(SUM(FA3828:FE3828)-'Pay Framework'!$M$182)*'Pay Framework'!$O$183+FF3828</f>
        <v>-882.64800000000002</v>
      </c>
      <c r="FS3828" s="34">
        <f>SUM(FK3828:FM3828)*IF($U3828="USS",$FL$4+$FL$5,IF($U3828="SAUL",$FL$3+$BD$5,0))+(SUM(FK3828:FM3828)*(1-$BD$5)+$BD$5+FO3828+FN3828-'Pay Framework'!$M$182)*'Pay Framework'!$O$183+SUM(FK3828:FM3828)*(1-$BD$5)+$BD$5+FO3828+FN3828+FP3828</f>
        <v>-882.64800000000002</v>
      </c>
      <c r="FT3828" s="34">
        <f>SUM(FK3828:FM3828)*(IF($U3828="USS",$FL$4,IF($U3828="SAUL",$FL$3,0))+1)+SUM(FN3828:FO3828)+(SUM(FK3828:FO3828)-'Pay Framework'!$M$182)*'Pay Framework'!$O$183+FP3828</f>
        <v>-882.64800000000002</v>
      </c>
      <c r="GC3828" s="34">
        <f>SUM(FU3828:FW3828)*IF($U3828="USS",$FV$4+$FV$5,IF($U3828="SAUL",$FV$3+$BD$5,0))+(SUM(FU3828:FW3828)*(1-$BD$5)+$BD$5+FY3828+FX3828-'Pay Framework'!$M$182)*'Pay Framework'!$O$183+SUM(FU3828:FW3828)*(1-$BD$5)+$BD$5+FY3828+FX3828+FZ3828</f>
        <v>-882.64800000000002</v>
      </c>
      <c r="GD3828" s="34">
        <f>SUM(FU3828:FW3828)*(IF($U3828="USS",$FV$4,IF($U3828="SAUL",$FV$3,0))+1)+SUM(FX3828:FY3828)+(SUM(FU3828:FY3828)-'Pay Framework'!$M$182)*'Pay Framework'!$O$183+FZ3828</f>
        <v>-882.64800000000002</v>
      </c>
    </row>
    <row r="3829" spans="165:186" x14ac:dyDescent="0.25">
      <c r="FI3829" s="34">
        <f>SUM(FA3829:FC3829)*IF($U3829="USS",$FB$4+$FB$5,IF($U3829="SAUL",$FB$3+$BD$5,0))+(SUM(FA3829:FC3829)*(1-$BD$5)+$BD$5+FE3829+FD3829-'Pay Framework'!$M$182)*'Pay Framework'!$O$183+SUM(FA3829:FC3829)*(1-$BD$5)+$BD$5+FE3829+FD3829+FF3829</f>
        <v>-882.64800000000002</v>
      </c>
      <c r="FJ3829" s="34">
        <f>SUM(FA3829:FC3829)*(IF($U3829="USS",$FB$4,IF($U3829="SAUL",$FB$3,0))+1)+SUM(FD3829:FE3829)+(SUM(FA3829:FE3829)-'Pay Framework'!$M$182)*'Pay Framework'!$O$183+FF3829</f>
        <v>-882.64800000000002</v>
      </c>
      <c r="FS3829" s="34">
        <f>SUM(FK3829:FM3829)*IF($U3829="USS",$FL$4+$FL$5,IF($U3829="SAUL",$FL$3+$BD$5,0))+(SUM(FK3829:FM3829)*(1-$BD$5)+$BD$5+FO3829+FN3829-'Pay Framework'!$M$182)*'Pay Framework'!$O$183+SUM(FK3829:FM3829)*(1-$BD$5)+$BD$5+FO3829+FN3829+FP3829</f>
        <v>-882.64800000000002</v>
      </c>
      <c r="FT3829" s="34">
        <f>SUM(FK3829:FM3829)*(IF($U3829="USS",$FL$4,IF($U3829="SAUL",$FL$3,0))+1)+SUM(FN3829:FO3829)+(SUM(FK3829:FO3829)-'Pay Framework'!$M$182)*'Pay Framework'!$O$183+FP3829</f>
        <v>-882.64800000000002</v>
      </c>
      <c r="GC3829" s="34">
        <f>SUM(FU3829:FW3829)*IF($U3829="USS",$FV$4+$FV$5,IF($U3829="SAUL",$FV$3+$BD$5,0))+(SUM(FU3829:FW3829)*(1-$BD$5)+$BD$5+FY3829+FX3829-'Pay Framework'!$M$182)*'Pay Framework'!$O$183+SUM(FU3829:FW3829)*(1-$BD$5)+$BD$5+FY3829+FX3829+FZ3829</f>
        <v>-882.64800000000002</v>
      </c>
      <c r="GD3829" s="34">
        <f>SUM(FU3829:FW3829)*(IF($U3829="USS",$FV$4,IF($U3829="SAUL",$FV$3,0))+1)+SUM(FX3829:FY3829)+(SUM(FU3829:FY3829)-'Pay Framework'!$M$182)*'Pay Framework'!$O$183+FZ3829</f>
        <v>-882.64800000000002</v>
      </c>
    </row>
    <row r="3830" spans="165:186" x14ac:dyDescent="0.25">
      <c r="FI3830" s="34">
        <f>SUM(FA3830:FC3830)*IF($U3830="USS",$FB$4+$FB$5,IF($U3830="SAUL",$FB$3+$BD$5,0))+(SUM(FA3830:FC3830)*(1-$BD$5)+$BD$5+FE3830+FD3830-'Pay Framework'!$M$182)*'Pay Framework'!$O$183+SUM(FA3830:FC3830)*(1-$BD$5)+$BD$5+FE3830+FD3830+FF3830</f>
        <v>-882.64800000000002</v>
      </c>
      <c r="FJ3830" s="34">
        <f>SUM(FA3830:FC3830)*(IF($U3830="USS",$FB$4,IF($U3830="SAUL",$FB$3,0))+1)+SUM(FD3830:FE3830)+(SUM(FA3830:FE3830)-'Pay Framework'!$M$182)*'Pay Framework'!$O$183+FF3830</f>
        <v>-882.64800000000002</v>
      </c>
      <c r="FS3830" s="34">
        <f>SUM(FK3830:FM3830)*IF($U3830="USS",$FL$4+$FL$5,IF($U3830="SAUL",$FL$3+$BD$5,0))+(SUM(FK3830:FM3830)*(1-$BD$5)+$BD$5+FO3830+FN3830-'Pay Framework'!$M$182)*'Pay Framework'!$O$183+SUM(FK3830:FM3830)*(1-$BD$5)+$BD$5+FO3830+FN3830+FP3830</f>
        <v>-882.64800000000002</v>
      </c>
      <c r="FT3830" s="34">
        <f>SUM(FK3830:FM3830)*(IF($U3830="USS",$FL$4,IF($U3830="SAUL",$FL$3,0))+1)+SUM(FN3830:FO3830)+(SUM(FK3830:FO3830)-'Pay Framework'!$M$182)*'Pay Framework'!$O$183+FP3830</f>
        <v>-882.64800000000002</v>
      </c>
      <c r="GC3830" s="34">
        <f>SUM(FU3830:FW3830)*IF($U3830="USS",$FV$4+$FV$5,IF($U3830="SAUL",$FV$3+$BD$5,0))+(SUM(FU3830:FW3830)*(1-$BD$5)+$BD$5+FY3830+FX3830-'Pay Framework'!$M$182)*'Pay Framework'!$O$183+SUM(FU3830:FW3830)*(1-$BD$5)+$BD$5+FY3830+FX3830+FZ3830</f>
        <v>-882.64800000000002</v>
      </c>
      <c r="GD3830" s="34">
        <f>SUM(FU3830:FW3830)*(IF($U3830="USS",$FV$4,IF($U3830="SAUL",$FV$3,0))+1)+SUM(FX3830:FY3830)+(SUM(FU3830:FY3830)-'Pay Framework'!$M$182)*'Pay Framework'!$O$183+FZ3830</f>
        <v>-882.64800000000002</v>
      </c>
    </row>
    <row r="3831" spans="165:186" x14ac:dyDescent="0.25">
      <c r="FI3831" s="34">
        <f>SUM(FA3831:FC3831)*IF($U3831="USS",$FB$4+$FB$5,IF($U3831="SAUL",$FB$3+$BD$5,0))+(SUM(FA3831:FC3831)*(1-$BD$5)+$BD$5+FE3831+FD3831-'Pay Framework'!$M$182)*'Pay Framework'!$O$183+SUM(FA3831:FC3831)*(1-$BD$5)+$BD$5+FE3831+FD3831+FF3831</f>
        <v>-882.64800000000002</v>
      </c>
      <c r="FJ3831" s="34">
        <f>SUM(FA3831:FC3831)*(IF($U3831="USS",$FB$4,IF($U3831="SAUL",$FB$3,0))+1)+SUM(FD3831:FE3831)+(SUM(FA3831:FE3831)-'Pay Framework'!$M$182)*'Pay Framework'!$O$183+FF3831</f>
        <v>-882.64800000000002</v>
      </c>
      <c r="FS3831" s="34">
        <f>SUM(FK3831:FM3831)*IF($U3831="USS",$FL$4+$FL$5,IF($U3831="SAUL",$FL$3+$BD$5,0))+(SUM(FK3831:FM3831)*(1-$BD$5)+$BD$5+FO3831+FN3831-'Pay Framework'!$M$182)*'Pay Framework'!$O$183+SUM(FK3831:FM3831)*(1-$BD$5)+$BD$5+FO3831+FN3831+FP3831</f>
        <v>-882.64800000000002</v>
      </c>
      <c r="FT3831" s="34">
        <f>SUM(FK3831:FM3831)*(IF($U3831="USS",$FL$4,IF($U3831="SAUL",$FL$3,0))+1)+SUM(FN3831:FO3831)+(SUM(FK3831:FO3831)-'Pay Framework'!$M$182)*'Pay Framework'!$O$183+FP3831</f>
        <v>-882.64800000000002</v>
      </c>
      <c r="GC3831" s="34">
        <f>SUM(FU3831:FW3831)*IF($U3831="USS",$FV$4+$FV$5,IF($U3831="SAUL",$FV$3+$BD$5,0))+(SUM(FU3831:FW3831)*(1-$BD$5)+$BD$5+FY3831+FX3831-'Pay Framework'!$M$182)*'Pay Framework'!$O$183+SUM(FU3831:FW3831)*(1-$BD$5)+$BD$5+FY3831+FX3831+FZ3831</f>
        <v>-882.64800000000002</v>
      </c>
      <c r="GD3831" s="34">
        <f>SUM(FU3831:FW3831)*(IF($U3831="USS",$FV$4,IF($U3831="SAUL",$FV$3,0))+1)+SUM(FX3831:FY3831)+(SUM(FU3831:FY3831)-'Pay Framework'!$M$182)*'Pay Framework'!$O$183+FZ3831</f>
        <v>-882.64800000000002</v>
      </c>
    </row>
    <row r="3832" spans="165:186" x14ac:dyDescent="0.25">
      <c r="FI3832" s="34">
        <f>SUM(FA3832:FC3832)*IF($U3832="USS",$FB$4+$FB$5,IF($U3832="SAUL",$FB$3+$BD$5,0))+(SUM(FA3832:FC3832)*(1-$BD$5)+$BD$5+FE3832+FD3832-'Pay Framework'!$M$182)*'Pay Framework'!$O$183+SUM(FA3832:FC3832)*(1-$BD$5)+$BD$5+FE3832+FD3832+FF3832</f>
        <v>-882.64800000000002</v>
      </c>
      <c r="FJ3832" s="34">
        <f>SUM(FA3832:FC3832)*(IF($U3832="USS",$FB$4,IF($U3832="SAUL",$FB$3,0))+1)+SUM(FD3832:FE3832)+(SUM(FA3832:FE3832)-'Pay Framework'!$M$182)*'Pay Framework'!$O$183+FF3832</f>
        <v>-882.64800000000002</v>
      </c>
      <c r="FS3832" s="34">
        <f>SUM(FK3832:FM3832)*IF($U3832="USS",$FL$4+$FL$5,IF($U3832="SAUL",$FL$3+$BD$5,0))+(SUM(FK3832:FM3832)*(1-$BD$5)+$BD$5+FO3832+FN3832-'Pay Framework'!$M$182)*'Pay Framework'!$O$183+SUM(FK3832:FM3832)*(1-$BD$5)+$BD$5+FO3832+FN3832+FP3832</f>
        <v>-882.64800000000002</v>
      </c>
      <c r="FT3832" s="34">
        <f>SUM(FK3832:FM3832)*(IF($U3832="USS",$FL$4,IF($U3832="SAUL",$FL$3,0))+1)+SUM(FN3832:FO3832)+(SUM(FK3832:FO3832)-'Pay Framework'!$M$182)*'Pay Framework'!$O$183+FP3832</f>
        <v>-882.64800000000002</v>
      </c>
      <c r="GC3832" s="34">
        <f>SUM(FU3832:FW3832)*IF($U3832="USS",$FV$4+$FV$5,IF($U3832="SAUL",$FV$3+$BD$5,0))+(SUM(FU3832:FW3832)*(1-$BD$5)+$BD$5+FY3832+FX3832-'Pay Framework'!$M$182)*'Pay Framework'!$O$183+SUM(FU3832:FW3832)*(1-$BD$5)+$BD$5+FY3832+FX3832+FZ3832</f>
        <v>-882.64800000000002</v>
      </c>
      <c r="GD3832" s="34">
        <f>SUM(FU3832:FW3832)*(IF($U3832="USS",$FV$4,IF($U3832="SAUL",$FV$3,0))+1)+SUM(FX3832:FY3832)+(SUM(FU3832:FY3832)-'Pay Framework'!$M$182)*'Pay Framework'!$O$183+FZ3832</f>
        <v>-882.64800000000002</v>
      </c>
    </row>
    <row r="3833" spans="165:186" x14ac:dyDescent="0.25">
      <c r="FI3833" s="34">
        <f>SUM(FA3833:FC3833)*IF($U3833="USS",$FB$4+$FB$5,IF($U3833="SAUL",$FB$3+$BD$5,0))+(SUM(FA3833:FC3833)*(1-$BD$5)+$BD$5+FE3833+FD3833-'Pay Framework'!$M$182)*'Pay Framework'!$O$183+SUM(FA3833:FC3833)*(1-$BD$5)+$BD$5+FE3833+FD3833+FF3833</f>
        <v>-882.64800000000002</v>
      </c>
      <c r="FJ3833" s="34">
        <f>SUM(FA3833:FC3833)*(IF($U3833="USS",$FB$4,IF($U3833="SAUL",$FB$3,0))+1)+SUM(FD3833:FE3833)+(SUM(FA3833:FE3833)-'Pay Framework'!$M$182)*'Pay Framework'!$O$183+FF3833</f>
        <v>-882.64800000000002</v>
      </c>
      <c r="FS3833" s="34">
        <f>SUM(FK3833:FM3833)*IF($U3833="USS",$FL$4+$FL$5,IF($U3833="SAUL",$FL$3+$BD$5,0))+(SUM(FK3833:FM3833)*(1-$BD$5)+$BD$5+FO3833+FN3833-'Pay Framework'!$M$182)*'Pay Framework'!$O$183+SUM(FK3833:FM3833)*(1-$BD$5)+$BD$5+FO3833+FN3833+FP3833</f>
        <v>-882.64800000000002</v>
      </c>
      <c r="FT3833" s="34">
        <f>SUM(FK3833:FM3833)*(IF($U3833="USS",$FL$4,IF($U3833="SAUL",$FL$3,0))+1)+SUM(FN3833:FO3833)+(SUM(FK3833:FO3833)-'Pay Framework'!$M$182)*'Pay Framework'!$O$183+FP3833</f>
        <v>-882.64800000000002</v>
      </c>
      <c r="GC3833" s="34">
        <f>SUM(FU3833:FW3833)*IF($U3833="USS",$FV$4+$FV$5,IF($U3833="SAUL",$FV$3+$BD$5,0))+(SUM(FU3833:FW3833)*(1-$BD$5)+$BD$5+FY3833+FX3833-'Pay Framework'!$M$182)*'Pay Framework'!$O$183+SUM(FU3833:FW3833)*(1-$BD$5)+$BD$5+FY3833+FX3833+FZ3833</f>
        <v>-882.64800000000002</v>
      </c>
      <c r="GD3833" s="34">
        <f>SUM(FU3833:FW3833)*(IF($U3833="USS",$FV$4,IF($U3833="SAUL",$FV$3,0))+1)+SUM(FX3833:FY3833)+(SUM(FU3833:FY3833)-'Pay Framework'!$M$182)*'Pay Framework'!$O$183+FZ3833</f>
        <v>-882.64800000000002</v>
      </c>
    </row>
    <row r="3834" spans="165:186" x14ac:dyDescent="0.25">
      <c r="FI3834" s="34">
        <f>SUM(FA3834:FC3834)*IF($U3834="USS",$FB$4+$FB$5,IF($U3834="SAUL",$FB$3+$BD$5,0))+(SUM(FA3834:FC3834)*(1-$BD$5)+$BD$5+FE3834+FD3834-'Pay Framework'!$M$182)*'Pay Framework'!$O$183+SUM(FA3834:FC3834)*(1-$BD$5)+$BD$5+FE3834+FD3834+FF3834</f>
        <v>-882.64800000000002</v>
      </c>
      <c r="FJ3834" s="34">
        <f>SUM(FA3834:FC3834)*(IF($U3834="USS",$FB$4,IF($U3834="SAUL",$FB$3,0))+1)+SUM(FD3834:FE3834)+(SUM(FA3834:FE3834)-'Pay Framework'!$M$182)*'Pay Framework'!$O$183+FF3834</f>
        <v>-882.64800000000002</v>
      </c>
      <c r="FS3834" s="34">
        <f>SUM(FK3834:FM3834)*IF($U3834="USS",$FL$4+$FL$5,IF($U3834="SAUL",$FL$3+$BD$5,0))+(SUM(FK3834:FM3834)*(1-$BD$5)+$BD$5+FO3834+FN3834-'Pay Framework'!$M$182)*'Pay Framework'!$O$183+SUM(FK3834:FM3834)*(1-$BD$5)+$BD$5+FO3834+FN3834+FP3834</f>
        <v>-882.64800000000002</v>
      </c>
      <c r="FT3834" s="34">
        <f>SUM(FK3834:FM3834)*(IF($U3834="USS",$FL$4,IF($U3834="SAUL",$FL$3,0))+1)+SUM(FN3834:FO3834)+(SUM(FK3834:FO3834)-'Pay Framework'!$M$182)*'Pay Framework'!$O$183+FP3834</f>
        <v>-882.64800000000002</v>
      </c>
      <c r="GC3834" s="34">
        <f>SUM(FU3834:FW3834)*IF($U3834="USS",$FV$4+$FV$5,IF($U3834="SAUL",$FV$3+$BD$5,0))+(SUM(FU3834:FW3834)*(1-$BD$5)+$BD$5+FY3834+FX3834-'Pay Framework'!$M$182)*'Pay Framework'!$O$183+SUM(FU3834:FW3834)*(1-$BD$5)+$BD$5+FY3834+FX3834+FZ3834</f>
        <v>-882.64800000000002</v>
      </c>
      <c r="GD3834" s="34">
        <f>SUM(FU3834:FW3834)*(IF($U3834="USS",$FV$4,IF($U3834="SAUL",$FV$3,0))+1)+SUM(FX3834:FY3834)+(SUM(FU3834:FY3834)-'Pay Framework'!$M$182)*'Pay Framework'!$O$183+FZ3834</f>
        <v>-882.64800000000002</v>
      </c>
    </row>
    <row r="3835" spans="165:186" x14ac:dyDescent="0.25">
      <c r="FI3835" s="34">
        <f>SUM(FA3835:FC3835)*IF($U3835="USS",$FB$4+$FB$5,IF($U3835="SAUL",$FB$3+$BD$5,0))+(SUM(FA3835:FC3835)*(1-$BD$5)+$BD$5+FE3835+FD3835-'Pay Framework'!$M$182)*'Pay Framework'!$O$183+SUM(FA3835:FC3835)*(1-$BD$5)+$BD$5+FE3835+FD3835+FF3835</f>
        <v>-882.64800000000002</v>
      </c>
      <c r="FJ3835" s="34">
        <f>SUM(FA3835:FC3835)*(IF($U3835="USS",$FB$4,IF($U3835="SAUL",$FB$3,0))+1)+SUM(FD3835:FE3835)+(SUM(FA3835:FE3835)-'Pay Framework'!$M$182)*'Pay Framework'!$O$183+FF3835</f>
        <v>-882.64800000000002</v>
      </c>
      <c r="FS3835" s="34">
        <f>SUM(FK3835:FM3835)*IF($U3835="USS",$FL$4+$FL$5,IF($U3835="SAUL",$FL$3+$BD$5,0))+(SUM(FK3835:FM3835)*(1-$BD$5)+$BD$5+FO3835+FN3835-'Pay Framework'!$M$182)*'Pay Framework'!$O$183+SUM(FK3835:FM3835)*(1-$BD$5)+$BD$5+FO3835+FN3835+FP3835</f>
        <v>-882.64800000000002</v>
      </c>
      <c r="FT3835" s="34">
        <f>SUM(FK3835:FM3835)*(IF($U3835="USS",$FL$4,IF($U3835="SAUL",$FL$3,0))+1)+SUM(FN3835:FO3835)+(SUM(FK3835:FO3835)-'Pay Framework'!$M$182)*'Pay Framework'!$O$183+FP3835</f>
        <v>-882.64800000000002</v>
      </c>
      <c r="GC3835" s="34">
        <f>SUM(FU3835:FW3835)*IF($U3835="USS",$FV$4+$FV$5,IF($U3835="SAUL",$FV$3+$BD$5,0))+(SUM(FU3835:FW3835)*(1-$BD$5)+$BD$5+FY3835+FX3835-'Pay Framework'!$M$182)*'Pay Framework'!$O$183+SUM(FU3835:FW3835)*(1-$BD$5)+$BD$5+FY3835+FX3835+FZ3835</f>
        <v>-882.64800000000002</v>
      </c>
      <c r="GD3835" s="34">
        <f>SUM(FU3835:FW3835)*(IF($U3835="USS",$FV$4,IF($U3835="SAUL",$FV$3,0))+1)+SUM(FX3835:FY3835)+(SUM(FU3835:FY3835)-'Pay Framework'!$M$182)*'Pay Framework'!$O$183+FZ3835</f>
        <v>-882.64800000000002</v>
      </c>
    </row>
    <row r="3836" spans="165:186" x14ac:dyDescent="0.25">
      <c r="FI3836" s="34">
        <f>SUM(FA3836:FC3836)*IF($U3836="USS",$FB$4+$FB$5,IF($U3836="SAUL",$FB$3+$BD$5,0))+(SUM(FA3836:FC3836)*(1-$BD$5)+$BD$5+FE3836+FD3836-'Pay Framework'!$M$182)*'Pay Framework'!$O$183+SUM(FA3836:FC3836)*(1-$BD$5)+$BD$5+FE3836+FD3836+FF3836</f>
        <v>-882.64800000000002</v>
      </c>
      <c r="FJ3836" s="34">
        <f>SUM(FA3836:FC3836)*(IF($U3836="USS",$FB$4,IF($U3836="SAUL",$FB$3,0))+1)+SUM(FD3836:FE3836)+(SUM(FA3836:FE3836)-'Pay Framework'!$M$182)*'Pay Framework'!$O$183+FF3836</f>
        <v>-882.64800000000002</v>
      </c>
      <c r="FS3836" s="34">
        <f>SUM(FK3836:FM3836)*IF($U3836="USS",$FL$4+$FL$5,IF($U3836="SAUL",$FL$3+$BD$5,0))+(SUM(FK3836:FM3836)*(1-$BD$5)+$BD$5+FO3836+FN3836-'Pay Framework'!$M$182)*'Pay Framework'!$O$183+SUM(FK3836:FM3836)*(1-$BD$5)+$BD$5+FO3836+FN3836+FP3836</f>
        <v>-882.64800000000002</v>
      </c>
      <c r="FT3836" s="34">
        <f>SUM(FK3836:FM3836)*(IF($U3836="USS",$FL$4,IF($U3836="SAUL",$FL$3,0))+1)+SUM(FN3836:FO3836)+(SUM(FK3836:FO3836)-'Pay Framework'!$M$182)*'Pay Framework'!$O$183+FP3836</f>
        <v>-882.64800000000002</v>
      </c>
      <c r="GC3836" s="34">
        <f>SUM(FU3836:FW3836)*IF($U3836="USS",$FV$4+$FV$5,IF($U3836="SAUL",$FV$3+$BD$5,0))+(SUM(FU3836:FW3836)*(1-$BD$5)+$BD$5+FY3836+FX3836-'Pay Framework'!$M$182)*'Pay Framework'!$O$183+SUM(FU3836:FW3836)*(1-$BD$5)+$BD$5+FY3836+FX3836+FZ3836</f>
        <v>-882.64800000000002</v>
      </c>
      <c r="GD3836" s="34">
        <f>SUM(FU3836:FW3836)*(IF($U3836="USS",$FV$4,IF($U3836="SAUL",$FV$3,0))+1)+SUM(FX3836:FY3836)+(SUM(FU3836:FY3836)-'Pay Framework'!$M$182)*'Pay Framework'!$O$183+FZ3836</f>
        <v>-882.64800000000002</v>
      </c>
    </row>
    <row r="3837" spans="165:186" x14ac:dyDescent="0.25">
      <c r="FI3837" s="34">
        <f>SUM(FA3837:FC3837)*IF($U3837="USS",$FB$4+$FB$5,IF($U3837="SAUL",$FB$3+$BD$5,0))+(SUM(FA3837:FC3837)*(1-$BD$5)+$BD$5+FE3837+FD3837-'Pay Framework'!$M$182)*'Pay Framework'!$O$183+SUM(FA3837:FC3837)*(1-$BD$5)+$BD$5+FE3837+FD3837+FF3837</f>
        <v>-882.64800000000002</v>
      </c>
      <c r="FJ3837" s="34">
        <f>SUM(FA3837:FC3837)*(IF($U3837="USS",$FB$4,IF($U3837="SAUL",$FB$3,0))+1)+SUM(FD3837:FE3837)+(SUM(FA3837:FE3837)-'Pay Framework'!$M$182)*'Pay Framework'!$O$183+FF3837</f>
        <v>-882.64800000000002</v>
      </c>
      <c r="FS3837" s="34">
        <f>SUM(FK3837:FM3837)*IF($U3837="USS",$FL$4+$FL$5,IF($U3837="SAUL",$FL$3+$BD$5,0))+(SUM(FK3837:FM3837)*(1-$BD$5)+$BD$5+FO3837+FN3837-'Pay Framework'!$M$182)*'Pay Framework'!$O$183+SUM(FK3837:FM3837)*(1-$BD$5)+$BD$5+FO3837+FN3837+FP3837</f>
        <v>-882.64800000000002</v>
      </c>
      <c r="FT3837" s="34">
        <f>SUM(FK3837:FM3837)*(IF($U3837="USS",$FL$4,IF($U3837="SAUL",$FL$3,0))+1)+SUM(FN3837:FO3837)+(SUM(FK3837:FO3837)-'Pay Framework'!$M$182)*'Pay Framework'!$O$183+FP3837</f>
        <v>-882.64800000000002</v>
      </c>
      <c r="GC3837" s="34">
        <f>SUM(FU3837:FW3837)*IF($U3837="USS",$FV$4+$FV$5,IF($U3837="SAUL",$FV$3+$BD$5,0))+(SUM(FU3837:FW3837)*(1-$BD$5)+$BD$5+FY3837+FX3837-'Pay Framework'!$M$182)*'Pay Framework'!$O$183+SUM(FU3837:FW3837)*(1-$BD$5)+$BD$5+FY3837+FX3837+FZ3837</f>
        <v>-882.64800000000002</v>
      </c>
      <c r="GD3837" s="34">
        <f>SUM(FU3837:FW3837)*(IF($U3837="USS",$FV$4,IF($U3837="SAUL",$FV$3,0))+1)+SUM(FX3837:FY3837)+(SUM(FU3837:FY3837)-'Pay Framework'!$M$182)*'Pay Framework'!$O$183+FZ3837</f>
        <v>-882.64800000000002</v>
      </c>
    </row>
    <row r="3838" spans="165:186" x14ac:dyDescent="0.25">
      <c r="FI3838" s="34">
        <f>SUM(FA3838:FC3838)*IF($U3838="USS",$FB$4+$FB$5,IF($U3838="SAUL",$FB$3+$BD$5,0))+(SUM(FA3838:FC3838)*(1-$BD$5)+$BD$5+FE3838+FD3838-'Pay Framework'!$M$182)*'Pay Framework'!$O$183+SUM(FA3838:FC3838)*(1-$BD$5)+$BD$5+FE3838+FD3838+FF3838</f>
        <v>-882.64800000000002</v>
      </c>
      <c r="FJ3838" s="34">
        <f>SUM(FA3838:FC3838)*(IF($U3838="USS",$FB$4,IF($U3838="SAUL",$FB$3,0))+1)+SUM(FD3838:FE3838)+(SUM(FA3838:FE3838)-'Pay Framework'!$M$182)*'Pay Framework'!$O$183+FF3838</f>
        <v>-882.64800000000002</v>
      </c>
      <c r="FS3838" s="34">
        <f>SUM(FK3838:FM3838)*IF($U3838="USS",$FL$4+$FL$5,IF($U3838="SAUL",$FL$3+$BD$5,0))+(SUM(FK3838:FM3838)*(1-$BD$5)+$BD$5+FO3838+FN3838-'Pay Framework'!$M$182)*'Pay Framework'!$O$183+SUM(FK3838:FM3838)*(1-$BD$5)+$BD$5+FO3838+FN3838+FP3838</f>
        <v>-882.64800000000002</v>
      </c>
      <c r="FT3838" s="34">
        <f>SUM(FK3838:FM3838)*(IF($U3838="USS",$FL$4,IF($U3838="SAUL",$FL$3,0))+1)+SUM(FN3838:FO3838)+(SUM(FK3838:FO3838)-'Pay Framework'!$M$182)*'Pay Framework'!$O$183+FP3838</f>
        <v>-882.64800000000002</v>
      </c>
      <c r="GC3838" s="34">
        <f>SUM(FU3838:FW3838)*IF($U3838="USS",$FV$4+$FV$5,IF($U3838="SAUL",$FV$3+$BD$5,0))+(SUM(FU3838:FW3838)*(1-$BD$5)+$BD$5+FY3838+FX3838-'Pay Framework'!$M$182)*'Pay Framework'!$O$183+SUM(FU3838:FW3838)*(1-$BD$5)+$BD$5+FY3838+FX3838+FZ3838</f>
        <v>-882.64800000000002</v>
      </c>
      <c r="GD3838" s="34">
        <f>SUM(FU3838:FW3838)*(IF($U3838="USS",$FV$4,IF($U3838="SAUL",$FV$3,0))+1)+SUM(FX3838:FY3838)+(SUM(FU3838:FY3838)-'Pay Framework'!$M$182)*'Pay Framework'!$O$183+FZ3838</f>
        <v>-882.64800000000002</v>
      </c>
    </row>
    <row r="3839" spans="165:186" x14ac:dyDescent="0.25">
      <c r="FI3839" s="34">
        <f>SUM(FA3839:FC3839)*IF($U3839="USS",$FB$4+$FB$5,IF($U3839="SAUL",$FB$3+$BD$5,0))+(SUM(FA3839:FC3839)*(1-$BD$5)+$BD$5+FE3839+FD3839-'Pay Framework'!$M$182)*'Pay Framework'!$O$183+SUM(FA3839:FC3839)*(1-$BD$5)+$BD$5+FE3839+FD3839+FF3839</f>
        <v>-882.64800000000002</v>
      </c>
      <c r="FJ3839" s="34">
        <f>SUM(FA3839:FC3839)*(IF($U3839="USS",$FB$4,IF($U3839="SAUL",$FB$3,0))+1)+SUM(FD3839:FE3839)+(SUM(FA3839:FE3839)-'Pay Framework'!$M$182)*'Pay Framework'!$O$183+FF3839</f>
        <v>-882.64800000000002</v>
      </c>
      <c r="FS3839" s="34">
        <f>SUM(FK3839:FM3839)*IF($U3839="USS",$FL$4+$FL$5,IF($U3839="SAUL",$FL$3+$BD$5,0))+(SUM(FK3839:FM3839)*(1-$BD$5)+$BD$5+FO3839+FN3839-'Pay Framework'!$M$182)*'Pay Framework'!$O$183+SUM(FK3839:FM3839)*(1-$BD$5)+$BD$5+FO3839+FN3839+FP3839</f>
        <v>-882.64800000000002</v>
      </c>
      <c r="FT3839" s="34">
        <f>SUM(FK3839:FM3839)*(IF($U3839="USS",$FL$4,IF($U3839="SAUL",$FL$3,0))+1)+SUM(FN3839:FO3839)+(SUM(FK3839:FO3839)-'Pay Framework'!$M$182)*'Pay Framework'!$O$183+FP3839</f>
        <v>-882.64800000000002</v>
      </c>
      <c r="GC3839" s="34">
        <f>SUM(FU3839:FW3839)*IF($U3839="USS",$FV$4+$FV$5,IF($U3839="SAUL",$FV$3+$BD$5,0))+(SUM(FU3839:FW3839)*(1-$BD$5)+$BD$5+FY3839+FX3839-'Pay Framework'!$M$182)*'Pay Framework'!$O$183+SUM(FU3839:FW3839)*(1-$BD$5)+$BD$5+FY3839+FX3839+FZ3839</f>
        <v>-882.64800000000002</v>
      </c>
      <c r="GD3839" s="34">
        <f>SUM(FU3839:FW3839)*(IF($U3839="USS",$FV$4,IF($U3839="SAUL",$FV$3,0))+1)+SUM(FX3839:FY3839)+(SUM(FU3839:FY3839)-'Pay Framework'!$M$182)*'Pay Framework'!$O$183+FZ3839</f>
        <v>-882.64800000000002</v>
      </c>
    </row>
    <row r="3840" spans="165:186" x14ac:dyDescent="0.25">
      <c r="FI3840" s="34">
        <f>SUM(FA3840:FC3840)*IF($U3840="USS",$FB$4+$FB$5,IF($U3840="SAUL",$FB$3+$BD$5,0))+(SUM(FA3840:FC3840)*(1-$BD$5)+$BD$5+FE3840+FD3840-'Pay Framework'!$M$182)*'Pay Framework'!$O$183+SUM(FA3840:FC3840)*(1-$BD$5)+$BD$5+FE3840+FD3840+FF3840</f>
        <v>-882.64800000000002</v>
      </c>
      <c r="FJ3840" s="34">
        <f>SUM(FA3840:FC3840)*(IF($U3840="USS",$FB$4,IF($U3840="SAUL",$FB$3,0))+1)+SUM(FD3840:FE3840)+(SUM(FA3840:FE3840)-'Pay Framework'!$M$182)*'Pay Framework'!$O$183+FF3840</f>
        <v>-882.64800000000002</v>
      </c>
      <c r="FS3840" s="34">
        <f>SUM(FK3840:FM3840)*IF($U3840="USS",$FL$4+$FL$5,IF($U3840="SAUL",$FL$3+$BD$5,0))+(SUM(FK3840:FM3840)*(1-$BD$5)+$BD$5+FO3840+FN3840-'Pay Framework'!$M$182)*'Pay Framework'!$O$183+SUM(FK3840:FM3840)*(1-$BD$5)+$BD$5+FO3840+FN3840+FP3840</f>
        <v>-882.64800000000002</v>
      </c>
      <c r="FT3840" s="34">
        <f>SUM(FK3840:FM3840)*(IF($U3840="USS",$FL$4,IF($U3840="SAUL",$FL$3,0))+1)+SUM(FN3840:FO3840)+(SUM(FK3840:FO3840)-'Pay Framework'!$M$182)*'Pay Framework'!$O$183+FP3840</f>
        <v>-882.64800000000002</v>
      </c>
      <c r="GC3840" s="34">
        <f>SUM(FU3840:FW3840)*IF($U3840="USS",$FV$4+$FV$5,IF($U3840="SAUL",$FV$3+$BD$5,0))+(SUM(FU3840:FW3840)*(1-$BD$5)+$BD$5+FY3840+FX3840-'Pay Framework'!$M$182)*'Pay Framework'!$O$183+SUM(FU3840:FW3840)*(1-$BD$5)+$BD$5+FY3840+FX3840+FZ3840</f>
        <v>-882.64800000000002</v>
      </c>
      <c r="GD3840" s="34">
        <f>SUM(FU3840:FW3840)*(IF($U3840="USS",$FV$4,IF($U3840="SAUL",$FV$3,0))+1)+SUM(FX3840:FY3840)+(SUM(FU3840:FY3840)-'Pay Framework'!$M$182)*'Pay Framework'!$O$183+FZ3840</f>
        <v>-882.64800000000002</v>
      </c>
    </row>
    <row r="3841" spans="165:186" x14ac:dyDescent="0.25">
      <c r="FI3841" s="34">
        <f>SUM(FA3841:FC3841)*IF($U3841="USS",$FB$4+$FB$5,IF($U3841="SAUL",$FB$3+$BD$5,0))+(SUM(FA3841:FC3841)*(1-$BD$5)+$BD$5+FE3841+FD3841-'Pay Framework'!$M$182)*'Pay Framework'!$O$183+SUM(FA3841:FC3841)*(1-$BD$5)+$BD$5+FE3841+FD3841+FF3841</f>
        <v>-882.64800000000002</v>
      </c>
      <c r="FJ3841" s="34">
        <f>SUM(FA3841:FC3841)*(IF($U3841="USS",$FB$4,IF($U3841="SAUL",$FB$3,0))+1)+SUM(FD3841:FE3841)+(SUM(FA3841:FE3841)-'Pay Framework'!$M$182)*'Pay Framework'!$O$183+FF3841</f>
        <v>-882.64800000000002</v>
      </c>
      <c r="FS3841" s="34">
        <f>SUM(FK3841:FM3841)*IF($U3841="USS",$FL$4+$FL$5,IF($U3841="SAUL",$FL$3+$BD$5,0))+(SUM(FK3841:FM3841)*(1-$BD$5)+$BD$5+FO3841+FN3841-'Pay Framework'!$M$182)*'Pay Framework'!$O$183+SUM(FK3841:FM3841)*(1-$BD$5)+$BD$5+FO3841+FN3841+FP3841</f>
        <v>-882.64800000000002</v>
      </c>
      <c r="FT3841" s="34">
        <f>SUM(FK3841:FM3841)*(IF($U3841="USS",$FL$4,IF($U3841="SAUL",$FL$3,0))+1)+SUM(FN3841:FO3841)+(SUM(FK3841:FO3841)-'Pay Framework'!$M$182)*'Pay Framework'!$O$183+FP3841</f>
        <v>-882.64800000000002</v>
      </c>
      <c r="GC3841" s="34">
        <f>SUM(FU3841:FW3841)*IF($U3841="USS",$FV$4+$FV$5,IF($U3841="SAUL",$FV$3+$BD$5,0))+(SUM(FU3841:FW3841)*(1-$BD$5)+$BD$5+FY3841+FX3841-'Pay Framework'!$M$182)*'Pay Framework'!$O$183+SUM(FU3841:FW3841)*(1-$BD$5)+$BD$5+FY3841+FX3841+FZ3841</f>
        <v>-882.64800000000002</v>
      </c>
      <c r="GD3841" s="34">
        <f>SUM(FU3841:FW3841)*(IF($U3841="USS",$FV$4,IF($U3841="SAUL",$FV$3,0))+1)+SUM(FX3841:FY3841)+(SUM(FU3841:FY3841)-'Pay Framework'!$M$182)*'Pay Framework'!$O$183+FZ3841</f>
        <v>-882.64800000000002</v>
      </c>
    </row>
    <row r="3842" spans="165:186" x14ac:dyDescent="0.25">
      <c r="FI3842" s="34">
        <f>SUM(FA3842:FC3842)*IF($U3842="USS",$FB$4+$FB$5,IF($U3842="SAUL",$FB$3+$BD$5,0))+(SUM(FA3842:FC3842)*(1-$BD$5)+$BD$5+FE3842+FD3842-'Pay Framework'!$M$182)*'Pay Framework'!$O$183+SUM(FA3842:FC3842)*(1-$BD$5)+$BD$5+FE3842+FD3842+FF3842</f>
        <v>-882.64800000000002</v>
      </c>
      <c r="FJ3842" s="34">
        <f>SUM(FA3842:FC3842)*(IF($U3842="USS",$FB$4,IF($U3842="SAUL",$FB$3,0))+1)+SUM(FD3842:FE3842)+(SUM(FA3842:FE3842)-'Pay Framework'!$M$182)*'Pay Framework'!$O$183+FF3842</f>
        <v>-882.64800000000002</v>
      </c>
      <c r="FS3842" s="34">
        <f>SUM(FK3842:FM3842)*IF($U3842="USS",$FL$4+$FL$5,IF($U3842="SAUL",$FL$3+$BD$5,0))+(SUM(FK3842:FM3842)*(1-$BD$5)+$BD$5+FO3842+FN3842-'Pay Framework'!$M$182)*'Pay Framework'!$O$183+SUM(FK3842:FM3842)*(1-$BD$5)+$BD$5+FO3842+FN3842+FP3842</f>
        <v>-882.64800000000002</v>
      </c>
      <c r="FT3842" s="34">
        <f>SUM(FK3842:FM3842)*(IF($U3842="USS",$FL$4,IF($U3842="SAUL",$FL$3,0))+1)+SUM(FN3842:FO3842)+(SUM(FK3842:FO3842)-'Pay Framework'!$M$182)*'Pay Framework'!$O$183+FP3842</f>
        <v>-882.64800000000002</v>
      </c>
      <c r="GC3842" s="34">
        <f>SUM(FU3842:FW3842)*IF($U3842="USS",$FV$4+$FV$5,IF($U3842="SAUL",$FV$3+$BD$5,0))+(SUM(FU3842:FW3842)*(1-$BD$5)+$BD$5+FY3842+FX3842-'Pay Framework'!$M$182)*'Pay Framework'!$O$183+SUM(FU3842:FW3842)*(1-$BD$5)+$BD$5+FY3842+FX3842+FZ3842</f>
        <v>-882.64800000000002</v>
      </c>
      <c r="GD3842" s="34">
        <f>SUM(FU3842:FW3842)*(IF($U3842="USS",$FV$4,IF($U3842="SAUL",$FV$3,0))+1)+SUM(FX3842:FY3842)+(SUM(FU3842:FY3842)-'Pay Framework'!$M$182)*'Pay Framework'!$O$183+FZ3842</f>
        <v>-882.64800000000002</v>
      </c>
    </row>
    <row r="3843" spans="165:186" x14ac:dyDescent="0.25">
      <c r="FI3843" s="34">
        <f>SUM(FA3843:FC3843)*IF($U3843="USS",$FB$4+$FB$5,IF($U3843="SAUL",$FB$3+$BD$5,0))+(SUM(FA3843:FC3843)*(1-$BD$5)+$BD$5+FE3843+FD3843-'Pay Framework'!$M$182)*'Pay Framework'!$O$183+SUM(FA3843:FC3843)*(1-$BD$5)+$BD$5+FE3843+FD3843+FF3843</f>
        <v>-882.64800000000002</v>
      </c>
      <c r="FJ3843" s="34">
        <f>SUM(FA3843:FC3843)*(IF($U3843="USS",$FB$4,IF($U3843="SAUL",$FB$3,0))+1)+SUM(FD3843:FE3843)+(SUM(FA3843:FE3843)-'Pay Framework'!$M$182)*'Pay Framework'!$O$183+FF3843</f>
        <v>-882.64800000000002</v>
      </c>
      <c r="FS3843" s="34">
        <f>SUM(FK3843:FM3843)*IF($U3843="USS",$FL$4+$FL$5,IF($U3843="SAUL",$FL$3+$BD$5,0))+(SUM(FK3843:FM3843)*(1-$BD$5)+$BD$5+FO3843+FN3843-'Pay Framework'!$M$182)*'Pay Framework'!$O$183+SUM(FK3843:FM3843)*(1-$BD$5)+$BD$5+FO3843+FN3843+FP3843</f>
        <v>-882.64800000000002</v>
      </c>
      <c r="FT3843" s="34">
        <f>SUM(FK3843:FM3843)*(IF($U3843="USS",$FL$4,IF($U3843="SAUL",$FL$3,0))+1)+SUM(FN3843:FO3843)+(SUM(FK3843:FO3843)-'Pay Framework'!$M$182)*'Pay Framework'!$O$183+FP3843</f>
        <v>-882.64800000000002</v>
      </c>
      <c r="GC3843" s="34">
        <f>SUM(FU3843:FW3843)*IF($U3843="USS",$FV$4+$FV$5,IF($U3843="SAUL",$FV$3+$BD$5,0))+(SUM(FU3843:FW3843)*(1-$BD$5)+$BD$5+FY3843+FX3843-'Pay Framework'!$M$182)*'Pay Framework'!$O$183+SUM(FU3843:FW3843)*(1-$BD$5)+$BD$5+FY3843+FX3843+FZ3843</f>
        <v>-882.64800000000002</v>
      </c>
      <c r="GD3843" s="34">
        <f>SUM(FU3843:FW3843)*(IF($U3843="USS",$FV$4,IF($U3843="SAUL",$FV$3,0))+1)+SUM(FX3843:FY3843)+(SUM(FU3843:FY3843)-'Pay Framework'!$M$182)*'Pay Framework'!$O$183+FZ3843</f>
        <v>-882.64800000000002</v>
      </c>
    </row>
    <row r="3844" spans="165:186" x14ac:dyDescent="0.25">
      <c r="FI3844" s="34">
        <f>SUM(FA3844:FC3844)*IF($U3844="USS",$FB$4+$FB$5,IF($U3844="SAUL",$FB$3+$BD$5,0))+(SUM(FA3844:FC3844)*(1-$BD$5)+$BD$5+FE3844+FD3844-'Pay Framework'!$M$182)*'Pay Framework'!$O$183+SUM(FA3844:FC3844)*(1-$BD$5)+$BD$5+FE3844+FD3844+FF3844</f>
        <v>-882.64800000000002</v>
      </c>
      <c r="FJ3844" s="34">
        <f>SUM(FA3844:FC3844)*(IF($U3844="USS",$FB$4,IF($U3844="SAUL",$FB$3,0))+1)+SUM(FD3844:FE3844)+(SUM(FA3844:FE3844)-'Pay Framework'!$M$182)*'Pay Framework'!$O$183+FF3844</f>
        <v>-882.64800000000002</v>
      </c>
      <c r="FS3844" s="34">
        <f>SUM(FK3844:FM3844)*IF($U3844="USS",$FL$4+$FL$5,IF($U3844="SAUL",$FL$3+$BD$5,0))+(SUM(FK3844:FM3844)*(1-$BD$5)+$BD$5+FO3844+FN3844-'Pay Framework'!$M$182)*'Pay Framework'!$O$183+SUM(FK3844:FM3844)*(1-$BD$5)+$BD$5+FO3844+FN3844+FP3844</f>
        <v>-882.64800000000002</v>
      </c>
      <c r="FT3844" s="34">
        <f>SUM(FK3844:FM3844)*(IF($U3844="USS",$FL$4,IF($U3844="SAUL",$FL$3,0))+1)+SUM(FN3844:FO3844)+(SUM(FK3844:FO3844)-'Pay Framework'!$M$182)*'Pay Framework'!$O$183+FP3844</f>
        <v>-882.64800000000002</v>
      </c>
      <c r="GC3844" s="34">
        <f>SUM(FU3844:FW3844)*IF($U3844="USS",$FV$4+$FV$5,IF($U3844="SAUL",$FV$3+$BD$5,0))+(SUM(FU3844:FW3844)*(1-$BD$5)+$BD$5+FY3844+FX3844-'Pay Framework'!$M$182)*'Pay Framework'!$O$183+SUM(FU3844:FW3844)*(1-$BD$5)+$BD$5+FY3844+FX3844+FZ3844</f>
        <v>-882.64800000000002</v>
      </c>
      <c r="GD3844" s="34">
        <f>SUM(FU3844:FW3844)*(IF($U3844="USS",$FV$4,IF($U3844="SAUL",$FV$3,0))+1)+SUM(FX3844:FY3844)+(SUM(FU3844:FY3844)-'Pay Framework'!$M$182)*'Pay Framework'!$O$183+FZ3844</f>
        <v>-882.64800000000002</v>
      </c>
    </row>
    <row r="3845" spans="165:186" x14ac:dyDescent="0.25">
      <c r="FI3845" s="34">
        <f>SUM(FA3845:FC3845)*IF($U3845="USS",$FB$4+$FB$5,IF($U3845="SAUL",$FB$3+$BD$5,0))+(SUM(FA3845:FC3845)*(1-$BD$5)+$BD$5+FE3845+FD3845-'Pay Framework'!$M$182)*'Pay Framework'!$O$183+SUM(FA3845:FC3845)*(1-$BD$5)+$BD$5+FE3845+FD3845+FF3845</f>
        <v>-882.64800000000002</v>
      </c>
      <c r="FJ3845" s="34">
        <f>SUM(FA3845:FC3845)*(IF($U3845="USS",$FB$4,IF($U3845="SAUL",$FB$3,0))+1)+SUM(FD3845:FE3845)+(SUM(FA3845:FE3845)-'Pay Framework'!$M$182)*'Pay Framework'!$O$183+FF3845</f>
        <v>-882.64800000000002</v>
      </c>
      <c r="FS3845" s="34">
        <f>SUM(FK3845:FM3845)*IF($U3845="USS",$FL$4+$FL$5,IF($U3845="SAUL",$FL$3+$BD$5,0))+(SUM(FK3845:FM3845)*(1-$BD$5)+$BD$5+FO3845+FN3845-'Pay Framework'!$M$182)*'Pay Framework'!$O$183+SUM(FK3845:FM3845)*(1-$BD$5)+$BD$5+FO3845+FN3845+FP3845</f>
        <v>-882.64800000000002</v>
      </c>
      <c r="FT3845" s="34">
        <f>SUM(FK3845:FM3845)*(IF($U3845="USS",$FL$4,IF($U3845="SAUL",$FL$3,0))+1)+SUM(FN3845:FO3845)+(SUM(FK3845:FO3845)-'Pay Framework'!$M$182)*'Pay Framework'!$O$183+FP3845</f>
        <v>-882.64800000000002</v>
      </c>
      <c r="GC3845" s="34">
        <f>SUM(FU3845:FW3845)*IF($U3845="USS",$FV$4+$FV$5,IF($U3845="SAUL",$FV$3+$BD$5,0))+(SUM(FU3845:FW3845)*(1-$BD$5)+$BD$5+FY3845+FX3845-'Pay Framework'!$M$182)*'Pay Framework'!$O$183+SUM(FU3845:FW3845)*(1-$BD$5)+$BD$5+FY3845+FX3845+FZ3845</f>
        <v>-882.64800000000002</v>
      </c>
      <c r="GD3845" s="34">
        <f>SUM(FU3845:FW3845)*(IF($U3845="USS",$FV$4,IF($U3845="SAUL",$FV$3,0))+1)+SUM(FX3845:FY3845)+(SUM(FU3845:FY3845)-'Pay Framework'!$M$182)*'Pay Framework'!$O$183+FZ3845</f>
        <v>-882.64800000000002</v>
      </c>
    </row>
    <row r="3846" spans="165:186" x14ac:dyDescent="0.25">
      <c r="FI3846" s="34">
        <f>SUM(FA3846:FC3846)*IF($U3846="USS",$FB$4+$FB$5,IF($U3846="SAUL",$FB$3+$BD$5,0))+(SUM(FA3846:FC3846)*(1-$BD$5)+$BD$5+FE3846+FD3846-'Pay Framework'!$M$182)*'Pay Framework'!$O$183+SUM(FA3846:FC3846)*(1-$BD$5)+$BD$5+FE3846+FD3846+FF3846</f>
        <v>-882.64800000000002</v>
      </c>
      <c r="FJ3846" s="34">
        <f>SUM(FA3846:FC3846)*(IF($U3846="USS",$FB$4,IF($U3846="SAUL",$FB$3,0))+1)+SUM(FD3846:FE3846)+(SUM(FA3846:FE3846)-'Pay Framework'!$M$182)*'Pay Framework'!$O$183+FF3846</f>
        <v>-882.64800000000002</v>
      </c>
      <c r="FS3846" s="34">
        <f>SUM(FK3846:FM3846)*IF($U3846="USS",$FL$4+$FL$5,IF($U3846="SAUL",$FL$3+$BD$5,0))+(SUM(FK3846:FM3846)*(1-$BD$5)+$BD$5+FO3846+FN3846-'Pay Framework'!$M$182)*'Pay Framework'!$O$183+SUM(FK3846:FM3846)*(1-$BD$5)+$BD$5+FO3846+FN3846+FP3846</f>
        <v>-882.64800000000002</v>
      </c>
      <c r="FT3846" s="34">
        <f>SUM(FK3846:FM3846)*(IF($U3846="USS",$FL$4,IF($U3846="SAUL",$FL$3,0))+1)+SUM(FN3846:FO3846)+(SUM(FK3846:FO3846)-'Pay Framework'!$M$182)*'Pay Framework'!$O$183+FP3846</f>
        <v>-882.64800000000002</v>
      </c>
      <c r="GC3846" s="34">
        <f>SUM(FU3846:FW3846)*IF($U3846="USS",$FV$4+$FV$5,IF($U3846="SAUL",$FV$3+$BD$5,0))+(SUM(FU3846:FW3846)*(1-$BD$5)+$BD$5+FY3846+FX3846-'Pay Framework'!$M$182)*'Pay Framework'!$O$183+SUM(FU3846:FW3846)*(1-$BD$5)+$BD$5+FY3846+FX3846+FZ3846</f>
        <v>-882.64800000000002</v>
      </c>
      <c r="GD3846" s="34">
        <f>SUM(FU3846:FW3846)*(IF($U3846="USS",$FV$4,IF($U3846="SAUL",$FV$3,0))+1)+SUM(FX3846:FY3846)+(SUM(FU3846:FY3846)-'Pay Framework'!$M$182)*'Pay Framework'!$O$183+FZ3846</f>
        <v>-882.64800000000002</v>
      </c>
    </row>
    <row r="3847" spans="165:186" x14ac:dyDescent="0.25">
      <c r="FI3847" s="34">
        <f>SUM(FA3847:FC3847)*IF($U3847="USS",$FB$4+$FB$5,IF($U3847="SAUL",$FB$3+$BD$5,0))+(SUM(FA3847:FC3847)*(1-$BD$5)+$BD$5+FE3847+FD3847-'Pay Framework'!$M$182)*'Pay Framework'!$O$183+SUM(FA3847:FC3847)*(1-$BD$5)+$BD$5+FE3847+FD3847+FF3847</f>
        <v>-882.64800000000002</v>
      </c>
      <c r="FJ3847" s="34">
        <f>SUM(FA3847:FC3847)*(IF($U3847="USS",$FB$4,IF($U3847="SAUL",$FB$3,0))+1)+SUM(FD3847:FE3847)+(SUM(FA3847:FE3847)-'Pay Framework'!$M$182)*'Pay Framework'!$O$183+FF3847</f>
        <v>-882.64800000000002</v>
      </c>
      <c r="FS3847" s="34">
        <f>SUM(FK3847:FM3847)*IF($U3847="USS",$FL$4+$FL$5,IF($U3847="SAUL",$FL$3+$BD$5,0))+(SUM(FK3847:FM3847)*(1-$BD$5)+$BD$5+FO3847+FN3847-'Pay Framework'!$M$182)*'Pay Framework'!$O$183+SUM(FK3847:FM3847)*(1-$BD$5)+$BD$5+FO3847+FN3847+FP3847</f>
        <v>-882.64800000000002</v>
      </c>
      <c r="FT3847" s="34">
        <f>SUM(FK3847:FM3847)*(IF($U3847="USS",$FL$4,IF($U3847="SAUL",$FL$3,0))+1)+SUM(FN3847:FO3847)+(SUM(FK3847:FO3847)-'Pay Framework'!$M$182)*'Pay Framework'!$O$183+FP3847</f>
        <v>-882.64800000000002</v>
      </c>
      <c r="GC3847" s="34">
        <f>SUM(FU3847:FW3847)*IF($U3847="USS",$FV$4+$FV$5,IF($U3847="SAUL",$FV$3+$BD$5,0))+(SUM(FU3847:FW3847)*(1-$BD$5)+$BD$5+FY3847+FX3847-'Pay Framework'!$M$182)*'Pay Framework'!$O$183+SUM(FU3847:FW3847)*(1-$BD$5)+$BD$5+FY3847+FX3847+FZ3847</f>
        <v>-882.64800000000002</v>
      </c>
      <c r="GD3847" s="34">
        <f>SUM(FU3847:FW3847)*(IF($U3847="USS",$FV$4,IF($U3847="SAUL",$FV$3,0))+1)+SUM(FX3847:FY3847)+(SUM(FU3847:FY3847)-'Pay Framework'!$M$182)*'Pay Framework'!$O$183+FZ3847</f>
        <v>-882.64800000000002</v>
      </c>
    </row>
    <row r="3848" spans="165:186" x14ac:dyDescent="0.25">
      <c r="FI3848" s="34">
        <f>SUM(FA3848:FC3848)*IF($U3848="USS",$FB$4+$FB$5,IF($U3848="SAUL",$FB$3+$BD$5,0))+(SUM(FA3848:FC3848)*(1-$BD$5)+$BD$5+FE3848+FD3848-'Pay Framework'!$M$182)*'Pay Framework'!$O$183+SUM(FA3848:FC3848)*(1-$BD$5)+$BD$5+FE3848+FD3848+FF3848</f>
        <v>-882.64800000000002</v>
      </c>
      <c r="FJ3848" s="34">
        <f>SUM(FA3848:FC3848)*(IF($U3848="USS",$FB$4,IF($U3848="SAUL",$FB$3,0))+1)+SUM(FD3848:FE3848)+(SUM(FA3848:FE3848)-'Pay Framework'!$M$182)*'Pay Framework'!$O$183+FF3848</f>
        <v>-882.64800000000002</v>
      </c>
      <c r="FS3848" s="34">
        <f>SUM(FK3848:FM3848)*IF($U3848="USS",$FL$4+$FL$5,IF($U3848="SAUL",$FL$3+$BD$5,0))+(SUM(FK3848:FM3848)*(1-$BD$5)+$BD$5+FO3848+FN3848-'Pay Framework'!$M$182)*'Pay Framework'!$O$183+SUM(FK3848:FM3848)*(1-$BD$5)+$BD$5+FO3848+FN3848+FP3848</f>
        <v>-882.64800000000002</v>
      </c>
      <c r="FT3848" s="34">
        <f>SUM(FK3848:FM3848)*(IF($U3848="USS",$FL$4,IF($U3848="SAUL",$FL$3,0))+1)+SUM(FN3848:FO3848)+(SUM(FK3848:FO3848)-'Pay Framework'!$M$182)*'Pay Framework'!$O$183+FP3848</f>
        <v>-882.64800000000002</v>
      </c>
      <c r="GC3848" s="34">
        <f>SUM(FU3848:FW3848)*IF($U3848="USS",$FV$4+$FV$5,IF($U3848="SAUL",$FV$3+$BD$5,0))+(SUM(FU3848:FW3848)*(1-$BD$5)+$BD$5+FY3848+FX3848-'Pay Framework'!$M$182)*'Pay Framework'!$O$183+SUM(FU3848:FW3848)*(1-$BD$5)+$BD$5+FY3848+FX3848+FZ3848</f>
        <v>-882.64800000000002</v>
      </c>
      <c r="GD3848" s="34">
        <f>SUM(FU3848:FW3848)*(IF($U3848="USS",$FV$4,IF($U3848="SAUL",$FV$3,0))+1)+SUM(FX3848:FY3848)+(SUM(FU3848:FY3848)-'Pay Framework'!$M$182)*'Pay Framework'!$O$183+FZ3848</f>
        <v>-882.64800000000002</v>
      </c>
    </row>
    <row r="3849" spans="165:186" x14ac:dyDescent="0.25">
      <c r="FI3849" s="34">
        <f>SUM(FA3849:FC3849)*IF($U3849="USS",$FB$4+$FB$5,IF($U3849="SAUL",$FB$3+$BD$5,0))+(SUM(FA3849:FC3849)*(1-$BD$5)+$BD$5+FE3849+FD3849-'Pay Framework'!$M$182)*'Pay Framework'!$O$183+SUM(FA3849:FC3849)*(1-$BD$5)+$BD$5+FE3849+FD3849+FF3849</f>
        <v>-882.64800000000002</v>
      </c>
      <c r="FJ3849" s="34">
        <f>SUM(FA3849:FC3849)*(IF($U3849="USS",$FB$4,IF($U3849="SAUL",$FB$3,0))+1)+SUM(FD3849:FE3849)+(SUM(FA3849:FE3849)-'Pay Framework'!$M$182)*'Pay Framework'!$O$183+FF3849</f>
        <v>-882.64800000000002</v>
      </c>
      <c r="FS3849" s="34">
        <f>SUM(FK3849:FM3849)*IF($U3849="USS",$FL$4+$FL$5,IF($U3849="SAUL",$FL$3+$BD$5,0))+(SUM(FK3849:FM3849)*(1-$BD$5)+$BD$5+FO3849+FN3849-'Pay Framework'!$M$182)*'Pay Framework'!$O$183+SUM(FK3849:FM3849)*(1-$BD$5)+$BD$5+FO3849+FN3849+FP3849</f>
        <v>-882.64800000000002</v>
      </c>
      <c r="FT3849" s="34">
        <f>SUM(FK3849:FM3849)*(IF($U3849="USS",$FL$4,IF($U3849="SAUL",$FL$3,0))+1)+SUM(FN3849:FO3849)+(SUM(FK3849:FO3849)-'Pay Framework'!$M$182)*'Pay Framework'!$O$183+FP3849</f>
        <v>-882.64800000000002</v>
      </c>
      <c r="GC3849" s="34">
        <f>SUM(FU3849:FW3849)*IF($U3849="USS",$FV$4+$FV$5,IF($U3849="SAUL",$FV$3+$BD$5,0))+(SUM(FU3849:FW3849)*(1-$BD$5)+$BD$5+FY3849+FX3849-'Pay Framework'!$M$182)*'Pay Framework'!$O$183+SUM(FU3849:FW3849)*(1-$BD$5)+$BD$5+FY3849+FX3849+FZ3849</f>
        <v>-882.64800000000002</v>
      </c>
      <c r="GD3849" s="34">
        <f>SUM(FU3849:FW3849)*(IF($U3849="USS",$FV$4,IF($U3849="SAUL",$FV$3,0))+1)+SUM(FX3849:FY3849)+(SUM(FU3849:FY3849)-'Pay Framework'!$M$182)*'Pay Framework'!$O$183+FZ3849</f>
        <v>-882.64800000000002</v>
      </c>
    </row>
    <row r="3850" spans="165:186" x14ac:dyDescent="0.25">
      <c r="FI3850" s="34">
        <f>SUM(FA3850:FC3850)*IF($U3850="USS",$FB$4+$FB$5,IF($U3850="SAUL",$FB$3+$BD$5,0))+(SUM(FA3850:FC3850)*(1-$BD$5)+$BD$5+FE3850+FD3850-'Pay Framework'!$M$182)*'Pay Framework'!$O$183+SUM(FA3850:FC3850)*(1-$BD$5)+$BD$5+FE3850+FD3850+FF3850</f>
        <v>-882.64800000000002</v>
      </c>
      <c r="FJ3850" s="34">
        <f>SUM(FA3850:FC3850)*(IF($U3850="USS",$FB$4,IF($U3850="SAUL",$FB$3,0))+1)+SUM(FD3850:FE3850)+(SUM(FA3850:FE3850)-'Pay Framework'!$M$182)*'Pay Framework'!$O$183+FF3850</f>
        <v>-882.64800000000002</v>
      </c>
      <c r="FS3850" s="34">
        <f>SUM(FK3850:FM3850)*IF($U3850="USS",$FL$4+$FL$5,IF($U3850="SAUL",$FL$3+$BD$5,0))+(SUM(FK3850:FM3850)*(1-$BD$5)+$BD$5+FO3850+FN3850-'Pay Framework'!$M$182)*'Pay Framework'!$O$183+SUM(FK3850:FM3850)*(1-$BD$5)+$BD$5+FO3850+FN3850+FP3850</f>
        <v>-882.64800000000002</v>
      </c>
      <c r="FT3850" s="34">
        <f>SUM(FK3850:FM3850)*(IF($U3850="USS",$FL$4,IF($U3850="SAUL",$FL$3,0))+1)+SUM(FN3850:FO3850)+(SUM(FK3850:FO3850)-'Pay Framework'!$M$182)*'Pay Framework'!$O$183+FP3850</f>
        <v>-882.64800000000002</v>
      </c>
      <c r="GC3850" s="34">
        <f>SUM(FU3850:FW3850)*IF($U3850="USS",$FV$4+$FV$5,IF($U3850="SAUL",$FV$3+$BD$5,0))+(SUM(FU3850:FW3850)*(1-$BD$5)+$BD$5+FY3850+FX3850-'Pay Framework'!$M$182)*'Pay Framework'!$O$183+SUM(FU3850:FW3850)*(1-$BD$5)+$BD$5+FY3850+FX3850+FZ3850</f>
        <v>-882.64800000000002</v>
      </c>
      <c r="GD3850" s="34">
        <f>SUM(FU3850:FW3850)*(IF($U3850="USS",$FV$4,IF($U3850="SAUL",$FV$3,0))+1)+SUM(FX3850:FY3850)+(SUM(FU3850:FY3850)-'Pay Framework'!$M$182)*'Pay Framework'!$O$183+FZ3850</f>
        <v>-882.64800000000002</v>
      </c>
    </row>
    <row r="3851" spans="165:186" x14ac:dyDescent="0.25">
      <c r="FI3851" s="34">
        <f>SUM(FA3851:FC3851)*IF($U3851="USS",$FB$4+$FB$5,IF($U3851="SAUL",$FB$3+$BD$5,0))+(SUM(FA3851:FC3851)*(1-$BD$5)+$BD$5+FE3851+FD3851-'Pay Framework'!$M$182)*'Pay Framework'!$O$183+SUM(FA3851:FC3851)*(1-$BD$5)+$BD$5+FE3851+FD3851+FF3851</f>
        <v>-882.64800000000002</v>
      </c>
      <c r="FJ3851" s="34">
        <f>SUM(FA3851:FC3851)*(IF($U3851="USS",$FB$4,IF($U3851="SAUL",$FB$3,0))+1)+SUM(FD3851:FE3851)+(SUM(FA3851:FE3851)-'Pay Framework'!$M$182)*'Pay Framework'!$O$183+FF3851</f>
        <v>-882.64800000000002</v>
      </c>
      <c r="FS3851" s="34">
        <f>SUM(FK3851:FM3851)*IF($U3851="USS",$FL$4+$FL$5,IF($U3851="SAUL",$FL$3+$BD$5,0))+(SUM(FK3851:FM3851)*(1-$BD$5)+$BD$5+FO3851+FN3851-'Pay Framework'!$M$182)*'Pay Framework'!$O$183+SUM(FK3851:FM3851)*(1-$BD$5)+$BD$5+FO3851+FN3851+FP3851</f>
        <v>-882.64800000000002</v>
      </c>
      <c r="FT3851" s="34">
        <f>SUM(FK3851:FM3851)*(IF($U3851="USS",$FL$4,IF($U3851="SAUL",$FL$3,0))+1)+SUM(FN3851:FO3851)+(SUM(FK3851:FO3851)-'Pay Framework'!$M$182)*'Pay Framework'!$O$183+FP3851</f>
        <v>-882.64800000000002</v>
      </c>
      <c r="GC3851" s="34">
        <f>SUM(FU3851:FW3851)*IF($U3851="USS",$FV$4+$FV$5,IF($U3851="SAUL",$FV$3+$BD$5,0))+(SUM(FU3851:FW3851)*(1-$BD$5)+$BD$5+FY3851+FX3851-'Pay Framework'!$M$182)*'Pay Framework'!$O$183+SUM(FU3851:FW3851)*(1-$BD$5)+$BD$5+FY3851+FX3851+FZ3851</f>
        <v>-882.64800000000002</v>
      </c>
      <c r="GD3851" s="34">
        <f>SUM(FU3851:FW3851)*(IF($U3851="USS",$FV$4,IF($U3851="SAUL",$FV$3,0))+1)+SUM(FX3851:FY3851)+(SUM(FU3851:FY3851)-'Pay Framework'!$M$182)*'Pay Framework'!$O$183+FZ3851</f>
        <v>-882.64800000000002</v>
      </c>
    </row>
    <row r="3852" spans="165:186" x14ac:dyDescent="0.25">
      <c r="FI3852" s="34">
        <f>SUM(FA3852:FC3852)*IF($U3852="USS",$FB$4+$FB$5,IF($U3852="SAUL",$FB$3+$BD$5,0))+(SUM(FA3852:FC3852)*(1-$BD$5)+$BD$5+FE3852+FD3852-'Pay Framework'!$M$182)*'Pay Framework'!$O$183+SUM(FA3852:FC3852)*(1-$BD$5)+$BD$5+FE3852+FD3852+FF3852</f>
        <v>-882.64800000000002</v>
      </c>
      <c r="FJ3852" s="34">
        <f>SUM(FA3852:FC3852)*(IF($U3852="USS",$FB$4,IF($U3852="SAUL",$FB$3,0))+1)+SUM(FD3852:FE3852)+(SUM(FA3852:FE3852)-'Pay Framework'!$M$182)*'Pay Framework'!$O$183+FF3852</f>
        <v>-882.64800000000002</v>
      </c>
      <c r="FS3852" s="34">
        <f>SUM(FK3852:FM3852)*IF($U3852="USS",$FL$4+$FL$5,IF($U3852="SAUL",$FL$3+$BD$5,0))+(SUM(FK3852:FM3852)*(1-$BD$5)+$BD$5+FO3852+FN3852-'Pay Framework'!$M$182)*'Pay Framework'!$O$183+SUM(FK3852:FM3852)*(1-$BD$5)+$BD$5+FO3852+FN3852+FP3852</f>
        <v>-882.64800000000002</v>
      </c>
      <c r="FT3852" s="34">
        <f>SUM(FK3852:FM3852)*(IF($U3852="USS",$FL$4,IF($U3852="SAUL",$FL$3,0))+1)+SUM(FN3852:FO3852)+(SUM(FK3852:FO3852)-'Pay Framework'!$M$182)*'Pay Framework'!$O$183+FP3852</f>
        <v>-882.64800000000002</v>
      </c>
      <c r="GC3852" s="34">
        <f>SUM(FU3852:FW3852)*IF($U3852="USS",$FV$4+$FV$5,IF($U3852="SAUL",$FV$3+$BD$5,0))+(SUM(FU3852:FW3852)*(1-$BD$5)+$BD$5+FY3852+FX3852-'Pay Framework'!$M$182)*'Pay Framework'!$O$183+SUM(FU3852:FW3852)*(1-$BD$5)+$BD$5+FY3852+FX3852+FZ3852</f>
        <v>-882.64800000000002</v>
      </c>
      <c r="GD3852" s="34">
        <f>SUM(FU3852:FW3852)*(IF($U3852="USS",$FV$4,IF($U3852="SAUL",$FV$3,0))+1)+SUM(FX3852:FY3852)+(SUM(FU3852:FY3852)-'Pay Framework'!$M$182)*'Pay Framework'!$O$183+FZ3852</f>
        <v>-882.64800000000002</v>
      </c>
    </row>
    <row r="3853" spans="165:186" x14ac:dyDescent="0.25">
      <c r="FI3853" s="34">
        <f>SUM(FA3853:FC3853)*IF($U3853="USS",$FB$4+$FB$5,IF($U3853="SAUL",$FB$3+$BD$5,0))+(SUM(FA3853:FC3853)*(1-$BD$5)+$BD$5+FE3853+FD3853-'Pay Framework'!$M$182)*'Pay Framework'!$O$183+SUM(FA3853:FC3853)*(1-$BD$5)+$BD$5+FE3853+FD3853+FF3853</f>
        <v>-882.64800000000002</v>
      </c>
      <c r="FJ3853" s="34">
        <f>SUM(FA3853:FC3853)*(IF($U3853="USS",$FB$4,IF($U3853="SAUL",$FB$3,0))+1)+SUM(FD3853:FE3853)+(SUM(FA3853:FE3853)-'Pay Framework'!$M$182)*'Pay Framework'!$O$183+FF3853</f>
        <v>-882.64800000000002</v>
      </c>
      <c r="FS3853" s="34">
        <f>SUM(FK3853:FM3853)*IF($U3853="USS",$FL$4+$FL$5,IF($U3853="SAUL",$FL$3+$BD$5,0))+(SUM(FK3853:FM3853)*(1-$BD$5)+$BD$5+FO3853+FN3853-'Pay Framework'!$M$182)*'Pay Framework'!$O$183+SUM(FK3853:FM3853)*(1-$BD$5)+$BD$5+FO3853+FN3853+FP3853</f>
        <v>-882.64800000000002</v>
      </c>
      <c r="FT3853" s="34">
        <f>SUM(FK3853:FM3853)*(IF($U3853="USS",$FL$4,IF($U3853="SAUL",$FL$3,0))+1)+SUM(FN3853:FO3853)+(SUM(FK3853:FO3853)-'Pay Framework'!$M$182)*'Pay Framework'!$O$183+FP3853</f>
        <v>-882.64800000000002</v>
      </c>
      <c r="GC3853" s="34">
        <f>SUM(FU3853:FW3853)*IF($U3853="USS",$FV$4+$FV$5,IF($U3853="SAUL",$FV$3+$BD$5,0))+(SUM(FU3853:FW3853)*(1-$BD$5)+$BD$5+FY3853+FX3853-'Pay Framework'!$M$182)*'Pay Framework'!$O$183+SUM(FU3853:FW3853)*(1-$BD$5)+$BD$5+FY3853+FX3853+FZ3853</f>
        <v>-882.64800000000002</v>
      </c>
      <c r="GD3853" s="34">
        <f>SUM(FU3853:FW3853)*(IF($U3853="USS",$FV$4,IF($U3853="SAUL",$FV$3,0))+1)+SUM(FX3853:FY3853)+(SUM(FU3853:FY3853)-'Pay Framework'!$M$182)*'Pay Framework'!$O$183+FZ3853</f>
        <v>-882.64800000000002</v>
      </c>
    </row>
    <row r="3854" spans="165:186" x14ac:dyDescent="0.25">
      <c r="FI3854" s="34">
        <f>SUM(FA3854:FC3854)*IF($U3854="USS",$FB$4+$FB$5,IF($U3854="SAUL",$FB$3+$BD$5,0))+(SUM(FA3854:FC3854)*(1-$BD$5)+$BD$5+FE3854+FD3854-'Pay Framework'!$M$182)*'Pay Framework'!$O$183+SUM(FA3854:FC3854)*(1-$BD$5)+$BD$5+FE3854+FD3854+FF3854</f>
        <v>-882.64800000000002</v>
      </c>
      <c r="FJ3854" s="34">
        <f>SUM(FA3854:FC3854)*(IF($U3854="USS",$FB$4,IF($U3854="SAUL",$FB$3,0))+1)+SUM(FD3854:FE3854)+(SUM(FA3854:FE3854)-'Pay Framework'!$M$182)*'Pay Framework'!$O$183+FF3854</f>
        <v>-882.64800000000002</v>
      </c>
      <c r="FS3854" s="34">
        <f>SUM(FK3854:FM3854)*IF($U3854="USS",$FL$4+$FL$5,IF($U3854="SAUL",$FL$3+$BD$5,0))+(SUM(FK3854:FM3854)*(1-$BD$5)+$BD$5+FO3854+FN3854-'Pay Framework'!$M$182)*'Pay Framework'!$O$183+SUM(FK3854:FM3854)*(1-$BD$5)+$BD$5+FO3854+FN3854+FP3854</f>
        <v>-882.64800000000002</v>
      </c>
      <c r="FT3854" s="34">
        <f>SUM(FK3854:FM3854)*(IF($U3854="USS",$FL$4,IF($U3854="SAUL",$FL$3,0))+1)+SUM(FN3854:FO3854)+(SUM(FK3854:FO3854)-'Pay Framework'!$M$182)*'Pay Framework'!$O$183+FP3854</f>
        <v>-882.64800000000002</v>
      </c>
      <c r="GC3854" s="34">
        <f>SUM(FU3854:FW3854)*IF($U3854="USS",$FV$4+$FV$5,IF($U3854="SAUL",$FV$3+$BD$5,0))+(SUM(FU3854:FW3854)*(1-$BD$5)+$BD$5+FY3854+FX3854-'Pay Framework'!$M$182)*'Pay Framework'!$O$183+SUM(FU3854:FW3854)*(1-$BD$5)+$BD$5+FY3854+FX3854+FZ3854</f>
        <v>-882.64800000000002</v>
      </c>
      <c r="GD3854" s="34">
        <f>SUM(FU3854:FW3854)*(IF($U3854="USS",$FV$4,IF($U3854="SAUL",$FV$3,0))+1)+SUM(FX3854:FY3854)+(SUM(FU3854:FY3854)-'Pay Framework'!$M$182)*'Pay Framework'!$O$183+FZ3854</f>
        <v>-882.64800000000002</v>
      </c>
    </row>
    <row r="3855" spans="165:186" x14ac:dyDescent="0.25">
      <c r="FI3855" s="34">
        <f>SUM(FA3855:FC3855)*IF($U3855="USS",$FB$4+$FB$5,IF($U3855="SAUL",$FB$3+$BD$5,0))+(SUM(FA3855:FC3855)*(1-$BD$5)+$BD$5+FE3855+FD3855-'Pay Framework'!$M$182)*'Pay Framework'!$O$183+SUM(FA3855:FC3855)*(1-$BD$5)+$BD$5+FE3855+FD3855+FF3855</f>
        <v>-882.64800000000002</v>
      </c>
      <c r="FJ3855" s="34">
        <f>SUM(FA3855:FC3855)*(IF($U3855="USS",$FB$4,IF($U3855="SAUL",$FB$3,0))+1)+SUM(FD3855:FE3855)+(SUM(FA3855:FE3855)-'Pay Framework'!$M$182)*'Pay Framework'!$O$183+FF3855</f>
        <v>-882.64800000000002</v>
      </c>
      <c r="FS3855" s="34">
        <f>SUM(FK3855:FM3855)*IF($U3855="USS",$FL$4+$FL$5,IF($U3855="SAUL",$FL$3+$BD$5,0))+(SUM(FK3855:FM3855)*(1-$BD$5)+$BD$5+FO3855+FN3855-'Pay Framework'!$M$182)*'Pay Framework'!$O$183+SUM(FK3855:FM3855)*(1-$BD$5)+$BD$5+FO3855+FN3855+FP3855</f>
        <v>-882.64800000000002</v>
      </c>
      <c r="FT3855" s="34">
        <f>SUM(FK3855:FM3855)*(IF($U3855="USS",$FL$4,IF($U3855="SAUL",$FL$3,0))+1)+SUM(FN3855:FO3855)+(SUM(FK3855:FO3855)-'Pay Framework'!$M$182)*'Pay Framework'!$O$183+FP3855</f>
        <v>-882.64800000000002</v>
      </c>
      <c r="GC3855" s="34">
        <f>SUM(FU3855:FW3855)*IF($U3855="USS",$FV$4+$FV$5,IF($U3855="SAUL",$FV$3+$BD$5,0))+(SUM(FU3855:FW3855)*(1-$BD$5)+$BD$5+FY3855+FX3855-'Pay Framework'!$M$182)*'Pay Framework'!$O$183+SUM(FU3855:FW3855)*(1-$BD$5)+$BD$5+FY3855+FX3855+FZ3855</f>
        <v>-882.64800000000002</v>
      </c>
      <c r="GD3855" s="34">
        <f>SUM(FU3855:FW3855)*(IF($U3855="USS",$FV$4,IF($U3855="SAUL",$FV$3,0))+1)+SUM(FX3855:FY3855)+(SUM(FU3855:FY3855)-'Pay Framework'!$M$182)*'Pay Framework'!$O$183+FZ3855</f>
        <v>-882.64800000000002</v>
      </c>
    </row>
    <row r="3856" spans="165:186" x14ac:dyDescent="0.25">
      <c r="FI3856" s="34">
        <f>SUM(FA3856:FC3856)*IF($U3856="USS",$FB$4+$FB$5,IF($U3856="SAUL",$FB$3+$BD$5,0))+(SUM(FA3856:FC3856)*(1-$BD$5)+$BD$5+FE3856+FD3856-'Pay Framework'!$M$182)*'Pay Framework'!$O$183+SUM(FA3856:FC3856)*(1-$BD$5)+$BD$5+FE3856+FD3856+FF3856</f>
        <v>-882.64800000000002</v>
      </c>
      <c r="FJ3856" s="34">
        <f>SUM(FA3856:FC3856)*(IF($U3856="USS",$FB$4,IF($U3856="SAUL",$FB$3,0))+1)+SUM(FD3856:FE3856)+(SUM(FA3856:FE3856)-'Pay Framework'!$M$182)*'Pay Framework'!$O$183+FF3856</f>
        <v>-882.64800000000002</v>
      </c>
      <c r="FS3856" s="34">
        <f>SUM(FK3856:FM3856)*IF($U3856="USS",$FL$4+$FL$5,IF($U3856="SAUL",$FL$3+$BD$5,0))+(SUM(FK3856:FM3856)*(1-$BD$5)+$BD$5+FO3856+FN3856-'Pay Framework'!$M$182)*'Pay Framework'!$O$183+SUM(FK3856:FM3856)*(1-$BD$5)+$BD$5+FO3856+FN3856+FP3856</f>
        <v>-882.64800000000002</v>
      </c>
      <c r="FT3856" s="34">
        <f>SUM(FK3856:FM3856)*(IF($U3856="USS",$FL$4,IF($U3856="SAUL",$FL$3,0))+1)+SUM(FN3856:FO3856)+(SUM(FK3856:FO3856)-'Pay Framework'!$M$182)*'Pay Framework'!$O$183+FP3856</f>
        <v>-882.64800000000002</v>
      </c>
      <c r="GC3856" s="34">
        <f>SUM(FU3856:FW3856)*IF($U3856="USS",$FV$4+$FV$5,IF($U3856="SAUL",$FV$3+$BD$5,0))+(SUM(FU3856:FW3856)*(1-$BD$5)+$BD$5+FY3856+FX3856-'Pay Framework'!$M$182)*'Pay Framework'!$O$183+SUM(FU3856:FW3856)*(1-$BD$5)+$BD$5+FY3856+FX3856+FZ3856</f>
        <v>-882.64800000000002</v>
      </c>
      <c r="GD3856" s="34">
        <f>SUM(FU3856:FW3856)*(IF($U3856="USS",$FV$4,IF($U3856="SAUL",$FV$3,0))+1)+SUM(FX3856:FY3856)+(SUM(FU3856:FY3856)-'Pay Framework'!$M$182)*'Pay Framework'!$O$183+FZ3856</f>
        <v>-882.64800000000002</v>
      </c>
    </row>
    <row r="3857" spans="165:186" x14ac:dyDescent="0.25">
      <c r="FI3857" s="34">
        <f>SUM(FA3857:FC3857)*IF($U3857="USS",$FB$4+$FB$5,IF($U3857="SAUL",$FB$3+$BD$5,0))+(SUM(FA3857:FC3857)*(1-$BD$5)+$BD$5+FE3857+FD3857-'Pay Framework'!$M$182)*'Pay Framework'!$O$183+SUM(FA3857:FC3857)*(1-$BD$5)+$BD$5+FE3857+FD3857+FF3857</f>
        <v>-882.64800000000002</v>
      </c>
      <c r="FJ3857" s="34">
        <f>SUM(FA3857:FC3857)*(IF($U3857="USS",$FB$4,IF($U3857="SAUL",$FB$3,0))+1)+SUM(FD3857:FE3857)+(SUM(FA3857:FE3857)-'Pay Framework'!$M$182)*'Pay Framework'!$O$183+FF3857</f>
        <v>-882.64800000000002</v>
      </c>
      <c r="FS3857" s="34">
        <f>SUM(FK3857:FM3857)*IF($U3857="USS",$FL$4+$FL$5,IF($U3857="SAUL",$FL$3+$BD$5,0))+(SUM(FK3857:FM3857)*(1-$BD$5)+$BD$5+FO3857+FN3857-'Pay Framework'!$M$182)*'Pay Framework'!$O$183+SUM(FK3857:FM3857)*(1-$BD$5)+$BD$5+FO3857+FN3857+FP3857</f>
        <v>-882.64800000000002</v>
      </c>
      <c r="FT3857" s="34">
        <f>SUM(FK3857:FM3857)*(IF($U3857="USS",$FL$4,IF($U3857="SAUL",$FL$3,0))+1)+SUM(FN3857:FO3857)+(SUM(FK3857:FO3857)-'Pay Framework'!$M$182)*'Pay Framework'!$O$183+FP3857</f>
        <v>-882.64800000000002</v>
      </c>
      <c r="GC3857" s="34">
        <f>SUM(FU3857:FW3857)*IF($U3857="USS",$FV$4+$FV$5,IF($U3857="SAUL",$FV$3+$BD$5,0))+(SUM(FU3857:FW3857)*(1-$BD$5)+$BD$5+FY3857+FX3857-'Pay Framework'!$M$182)*'Pay Framework'!$O$183+SUM(FU3857:FW3857)*(1-$BD$5)+$BD$5+FY3857+FX3857+FZ3857</f>
        <v>-882.64800000000002</v>
      </c>
      <c r="GD3857" s="34">
        <f>SUM(FU3857:FW3857)*(IF($U3857="USS",$FV$4,IF($U3857="SAUL",$FV$3,0))+1)+SUM(FX3857:FY3857)+(SUM(FU3857:FY3857)-'Pay Framework'!$M$182)*'Pay Framework'!$O$183+FZ3857</f>
        <v>-882.64800000000002</v>
      </c>
    </row>
    <row r="3858" spans="165:186" x14ac:dyDescent="0.25">
      <c r="FI3858" s="34">
        <f>SUM(FA3858:FC3858)*IF($U3858="USS",$FB$4+$FB$5,IF($U3858="SAUL",$FB$3+$BD$5,0))+(SUM(FA3858:FC3858)*(1-$BD$5)+$BD$5+FE3858+FD3858-'Pay Framework'!$M$182)*'Pay Framework'!$O$183+SUM(FA3858:FC3858)*(1-$BD$5)+$BD$5+FE3858+FD3858+FF3858</f>
        <v>-882.64800000000002</v>
      </c>
      <c r="FJ3858" s="34">
        <f>SUM(FA3858:FC3858)*(IF($U3858="USS",$FB$4,IF($U3858="SAUL",$FB$3,0))+1)+SUM(FD3858:FE3858)+(SUM(FA3858:FE3858)-'Pay Framework'!$M$182)*'Pay Framework'!$O$183+FF3858</f>
        <v>-882.64800000000002</v>
      </c>
      <c r="FS3858" s="34">
        <f>SUM(FK3858:FM3858)*IF($U3858="USS",$FL$4+$FL$5,IF($U3858="SAUL",$FL$3+$BD$5,0))+(SUM(FK3858:FM3858)*(1-$BD$5)+$BD$5+FO3858+FN3858-'Pay Framework'!$M$182)*'Pay Framework'!$O$183+SUM(FK3858:FM3858)*(1-$BD$5)+$BD$5+FO3858+FN3858+FP3858</f>
        <v>-882.64800000000002</v>
      </c>
      <c r="FT3858" s="34">
        <f>SUM(FK3858:FM3858)*(IF($U3858="USS",$FL$4,IF($U3858="SAUL",$FL$3,0))+1)+SUM(FN3858:FO3858)+(SUM(FK3858:FO3858)-'Pay Framework'!$M$182)*'Pay Framework'!$O$183+FP3858</f>
        <v>-882.64800000000002</v>
      </c>
      <c r="GC3858" s="34">
        <f>SUM(FU3858:FW3858)*IF($U3858="USS",$FV$4+$FV$5,IF($U3858="SAUL",$FV$3+$BD$5,0))+(SUM(FU3858:FW3858)*(1-$BD$5)+$BD$5+FY3858+FX3858-'Pay Framework'!$M$182)*'Pay Framework'!$O$183+SUM(FU3858:FW3858)*(1-$BD$5)+$BD$5+FY3858+FX3858+FZ3858</f>
        <v>-882.64800000000002</v>
      </c>
      <c r="GD3858" s="34">
        <f>SUM(FU3858:FW3858)*(IF($U3858="USS",$FV$4,IF($U3858="SAUL",$FV$3,0))+1)+SUM(FX3858:FY3858)+(SUM(FU3858:FY3858)-'Pay Framework'!$M$182)*'Pay Framework'!$O$183+FZ3858</f>
        <v>-882.64800000000002</v>
      </c>
    </row>
    <row r="3859" spans="165:186" x14ac:dyDescent="0.25">
      <c r="FI3859" s="34">
        <f>SUM(FA3859:FC3859)*IF($U3859="USS",$FB$4+$FB$5,IF($U3859="SAUL",$FB$3+$BD$5,0))+(SUM(FA3859:FC3859)*(1-$BD$5)+$BD$5+FE3859+FD3859-'Pay Framework'!$M$182)*'Pay Framework'!$O$183+SUM(FA3859:FC3859)*(1-$BD$5)+$BD$5+FE3859+FD3859+FF3859</f>
        <v>-882.64800000000002</v>
      </c>
      <c r="FJ3859" s="34">
        <f>SUM(FA3859:FC3859)*(IF($U3859="USS",$FB$4,IF($U3859="SAUL",$FB$3,0))+1)+SUM(FD3859:FE3859)+(SUM(FA3859:FE3859)-'Pay Framework'!$M$182)*'Pay Framework'!$O$183+FF3859</f>
        <v>-882.64800000000002</v>
      </c>
      <c r="FS3859" s="34">
        <f>SUM(FK3859:FM3859)*IF($U3859="USS",$FL$4+$FL$5,IF($U3859="SAUL",$FL$3+$BD$5,0))+(SUM(FK3859:FM3859)*(1-$BD$5)+$BD$5+FO3859+FN3859-'Pay Framework'!$M$182)*'Pay Framework'!$O$183+SUM(FK3859:FM3859)*(1-$BD$5)+$BD$5+FO3859+FN3859+FP3859</f>
        <v>-882.64800000000002</v>
      </c>
      <c r="FT3859" s="34">
        <f>SUM(FK3859:FM3859)*(IF($U3859="USS",$FL$4,IF($U3859="SAUL",$FL$3,0))+1)+SUM(FN3859:FO3859)+(SUM(FK3859:FO3859)-'Pay Framework'!$M$182)*'Pay Framework'!$O$183+FP3859</f>
        <v>-882.64800000000002</v>
      </c>
      <c r="GC3859" s="34">
        <f>SUM(FU3859:FW3859)*IF($U3859="USS",$FV$4+$FV$5,IF($U3859="SAUL",$FV$3+$BD$5,0))+(SUM(FU3859:FW3859)*(1-$BD$5)+$BD$5+FY3859+FX3859-'Pay Framework'!$M$182)*'Pay Framework'!$O$183+SUM(FU3859:FW3859)*(1-$BD$5)+$BD$5+FY3859+FX3859+FZ3859</f>
        <v>-882.64800000000002</v>
      </c>
      <c r="GD3859" s="34">
        <f>SUM(FU3859:FW3859)*(IF($U3859="USS",$FV$4,IF($U3859="SAUL",$FV$3,0))+1)+SUM(FX3859:FY3859)+(SUM(FU3859:FY3859)-'Pay Framework'!$M$182)*'Pay Framework'!$O$183+FZ3859</f>
        <v>-882.64800000000002</v>
      </c>
    </row>
    <row r="3860" spans="165:186" x14ac:dyDescent="0.25">
      <c r="FI3860" s="34">
        <f>SUM(FA3860:FC3860)*IF($U3860="USS",$FB$4+$FB$5,IF($U3860="SAUL",$FB$3+$BD$5,0))+(SUM(FA3860:FC3860)*(1-$BD$5)+$BD$5+FE3860+FD3860-'Pay Framework'!$M$182)*'Pay Framework'!$O$183+SUM(FA3860:FC3860)*(1-$BD$5)+$BD$5+FE3860+FD3860+FF3860</f>
        <v>-882.64800000000002</v>
      </c>
      <c r="FJ3860" s="34">
        <f>SUM(FA3860:FC3860)*(IF($U3860="USS",$FB$4,IF($U3860="SAUL",$FB$3,0))+1)+SUM(FD3860:FE3860)+(SUM(FA3860:FE3860)-'Pay Framework'!$M$182)*'Pay Framework'!$O$183+FF3860</f>
        <v>-882.64800000000002</v>
      </c>
      <c r="FS3860" s="34">
        <f>SUM(FK3860:FM3860)*IF($U3860="USS",$FL$4+$FL$5,IF($U3860="SAUL",$FL$3+$BD$5,0))+(SUM(FK3860:FM3860)*(1-$BD$5)+$BD$5+FO3860+FN3860-'Pay Framework'!$M$182)*'Pay Framework'!$O$183+SUM(FK3860:FM3860)*(1-$BD$5)+$BD$5+FO3860+FN3860+FP3860</f>
        <v>-882.64800000000002</v>
      </c>
      <c r="FT3860" s="34">
        <f>SUM(FK3860:FM3860)*(IF($U3860="USS",$FL$4,IF($U3860="SAUL",$FL$3,0))+1)+SUM(FN3860:FO3860)+(SUM(FK3860:FO3860)-'Pay Framework'!$M$182)*'Pay Framework'!$O$183+FP3860</f>
        <v>-882.64800000000002</v>
      </c>
      <c r="GC3860" s="34">
        <f>SUM(FU3860:FW3860)*IF($U3860="USS",$FV$4+$FV$5,IF($U3860="SAUL",$FV$3+$BD$5,0))+(SUM(FU3860:FW3860)*(1-$BD$5)+$BD$5+FY3860+FX3860-'Pay Framework'!$M$182)*'Pay Framework'!$O$183+SUM(FU3860:FW3860)*(1-$BD$5)+$BD$5+FY3860+FX3860+FZ3860</f>
        <v>-882.64800000000002</v>
      </c>
      <c r="GD3860" s="34">
        <f>SUM(FU3860:FW3860)*(IF($U3860="USS",$FV$4,IF($U3860="SAUL",$FV$3,0))+1)+SUM(FX3860:FY3860)+(SUM(FU3860:FY3860)-'Pay Framework'!$M$182)*'Pay Framework'!$O$183+FZ3860</f>
        <v>-882.64800000000002</v>
      </c>
    </row>
    <row r="3861" spans="165:186" x14ac:dyDescent="0.25">
      <c r="FI3861" s="34">
        <f>SUM(FA3861:FC3861)*IF($U3861="USS",$FB$4+$FB$5,IF($U3861="SAUL",$FB$3+$BD$5,0))+(SUM(FA3861:FC3861)*(1-$BD$5)+$BD$5+FE3861+FD3861-'Pay Framework'!$M$182)*'Pay Framework'!$O$183+SUM(FA3861:FC3861)*(1-$BD$5)+$BD$5+FE3861+FD3861+FF3861</f>
        <v>-882.64800000000002</v>
      </c>
      <c r="FJ3861" s="34">
        <f>SUM(FA3861:FC3861)*(IF($U3861="USS",$FB$4,IF($U3861="SAUL",$FB$3,0))+1)+SUM(FD3861:FE3861)+(SUM(FA3861:FE3861)-'Pay Framework'!$M$182)*'Pay Framework'!$O$183+FF3861</f>
        <v>-882.64800000000002</v>
      </c>
      <c r="FS3861" s="34">
        <f>SUM(FK3861:FM3861)*IF($U3861="USS",$FL$4+$FL$5,IF($U3861="SAUL",$FL$3+$BD$5,0))+(SUM(FK3861:FM3861)*(1-$BD$5)+$BD$5+FO3861+FN3861-'Pay Framework'!$M$182)*'Pay Framework'!$O$183+SUM(FK3861:FM3861)*(1-$BD$5)+$BD$5+FO3861+FN3861+FP3861</f>
        <v>-882.64800000000002</v>
      </c>
      <c r="FT3861" s="34">
        <f>SUM(FK3861:FM3861)*(IF($U3861="USS",$FL$4,IF($U3861="SAUL",$FL$3,0))+1)+SUM(FN3861:FO3861)+(SUM(FK3861:FO3861)-'Pay Framework'!$M$182)*'Pay Framework'!$O$183+FP3861</f>
        <v>-882.64800000000002</v>
      </c>
      <c r="GC3861" s="34">
        <f>SUM(FU3861:FW3861)*IF($U3861="USS",$FV$4+$FV$5,IF($U3861="SAUL",$FV$3+$BD$5,0))+(SUM(FU3861:FW3861)*(1-$BD$5)+$BD$5+FY3861+FX3861-'Pay Framework'!$M$182)*'Pay Framework'!$O$183+SUM(FU3861:FW3861)*(1-$BD$5)+$BD$5+FY3861+FX3861+FZ3861</f>
        <v>-882.64800000000002</v>
      </c>
      <c r="GD3861" s="34">
        <f>SUM(FU3861:FW3861)*(IF($U3861="USS",$FV$4,IF($U3861="SAUL",$FV$3,0))+1)+SUM(FX3861:FY3861)+(SUM(FU3861:FY3861)-'Pay Framework'!$M$182)*'Pay Framework'!$O$183+FZ3861</f>
        <v>-882.64800000000002</v>
      </c>
    </row>
    <row r="3862" spans="165:186" x14ac:dyDescent="0.25">
      <c r="FI3862" s="34">
        <f>SUM(FA3862:FC3862)*IF($U3862="USS",$FB$4+$FB$5,IF($U3862="SAUL",$FB$3+$BD$5,0))+(SUM(FA3862:FC3862)*(1-$BD$5)+$BD$5+FE3862+FD3862-'Pay Framework'!$M$182)*'Pay Framework'!$O$183+SUM(FA3862:FC3862)*(1-$BD$5)+$BD$5+FE3862+FD3862+FF3862</f>
        <v>-882.64800000000002</v>
      </c>
      <c r="FJ3862" s="34">
        <f>SUM(FA3862:FC3862)*(IF($U3862="USS",$FB$4,IF($U3862="SAUL",$FB$3,0))+1)+SUM(FD3862:FE3862)+(SUM(FA3862:FE3862)-'Pay Framework'!$M$182)*'Pay Framework'!$O$183+FF3862</f>
        <v>-882.64800000000002</v>
      </c>
      <c r="FS3862" s="34">
        <f>SUM(FK3862:FM3862)*IF($U3862="USS",$FL$4+$FL$5,IF($U3862="SAUL",$FL$3+$BD$5,0))+(SUM(FK3862:FM3862)*(1-$BD$5)+$BD$5+FO3862+FN3862-'Pay Framework'!$M$182)*'Pay Framework'!$O$183+SUM(FK3862:FM3862)*(1-$BD$5)+$BD$5+FO3862+FN3862+FP3862</f>
        <v>-882.64800000000002</v>
      </c>
      <c r="FT3862" s="34">
        <f>SUM(FK3862:FM3862)*(IF($U3862="USS",$FL$4,IF($U3862="SAUL",$FL$3,0))+1)+SUM(FN3862:FO3862)+(SUM(FK3862:FO3862)-'Pay Framework'!$M$182)*'Pay Framework'!$O$183+FP3862</f>
        <v>-882.64800000000002</v>
      </c>
      <c r="GC3862" s="34">
        <f>SUM(FU3862:FW3862)*IF($U3862="USS",$FV$4+$FV$5,IF($U3862="SAUL",$FV$3+$BD$5,0))+(SUM(FU3862:FW3862)*(1-$BD$5)+$BD$5+FY3862+FX3862-'Pay Framework'!$M$182)*'Pay Framework'!$O$183+SUM(FU3862:FW3862)*(1-$BD$5)+$BD$5+FY3862+FX3862+FZ3862</f>
        <v>-882.64800000000002</v>
      </c>
      <c r="GD3862" s="34">
        <f>SUM(FU3862:FW3862)*(IF($U3862="USS",$FV$4,IF($U3862="SAUL",$FV$3,0))+1)+SUM(FX3862:FY3862)+(SUM(FU3862:FY3862)-'Pay Framework'!$M$182)*'Pay Framework'!$O$183+FZ3862</f>
        <v>-882.64800000000002</v>
      </c>
    </row>
    <row r="3863" spans="165:186" x14ac:dyDescent="0.25">
      <c r="FI3863" s="34">
        <f>SUM(FA3863:FC3863)*IF($U3863="USS",$FB$4+$FB$5,IF($U3863="SAUL",$FB$3+$BD$5,0))+(SUM(FA3863:FC3863)*(1-$BD$5)+$BD$5+FE3863+FD3863-'Pay Framework'!$M$182)*'Pay Framework'!$O$183+SUM(FA3863:FC3863)*(1-$BD$5)+$BD$5+FE3863+FD3863+FF3863</f>
        <v>-882.64800000000002</v>
      </c>
      <c r="FJ3863" s="34">
        <f>SUM(FA3863:FC3863)*(IF($U3863="USS",$FB$4,IF($U3863="SAUL",$FB$3,0))+1)+SUM(FD3863:FE3863)+(SUM(FA3863:FE3863)-'Pay Framework'!$M$182)*'Pay Framework'!$O$183+FF3863</f>
        <v>-882.64800000000002</v>
      </c>
      <c r="FS3863" s="34">
        <f>SUM(FK3863:FM3863)*IF($U3863="USS",$FL$4+$FL$5,IF($U3863="SAUL",$FL$3+$BD$5,0))+(SUM(FK3863:FM3863)*(1-$BD$5)+$BD$5+FO3863+FN3863-'Pay Framework'!$M$182)*'Pay Framework'!$O$183+SUM(FK3863:FM3863)*(1-$BD$5)+$BD$5+FO3863+FN3863+FP3863</f>
        <v>-882.64800000000002</v>
      </c>
      <c r="FT3863" s="34">
        <f>SUM(FK3863:FM3863)*(IF($U3863="USS",$FL$4,IF($U3863="SAUL",$FL$3,0))+1)+SUM(FN3863:FO3863)+(SUM(FK3863:FO3863)-'Pay Framework'!$M$182)*'Pay Framework'!$O$183+FP3863</f>
        <v>-882.64800000000002</v>
      </c>
      <c r="GC3863" s="34">
        <f>SUM(FU3863:FW3863)*IF($U3863="USS",$FV$4+$FV$5,IF($U3863="SAUL",$FV$3+$BD$5,0))+(SUM(FU3863:FW3863)*(1-$BD$5)+$BD$5+FY3863+FX3863-'Pay Framework'!$M$182)*'Pay Framework'!$O$183+SUM(FU3863:FW3863)*(1-$BD$5)+$BD$5+FY3863+FX3863+FZ3863</f>
        <v>-882.64800000000002</v>
      </c>
      <c r="GD3863" s="34">
        <f>SUM(FU3863:FW3863)*(IF($U3863="USS",$FV$4,IF($U3863="SAUL",$FV$3,0))+1)+SUM(FX3863:FY3863)+(SUM(FU3863:FY3863)-'Pay Framework'!$M$182)*'Pay Framework'!$O$183+FZ3863</f>
        <v>-882.64800000000002</v>
      </c>
    </row>
    <row r="3864" spans="165:186" x14ac:dyDescent="0.25">
      <c r="FI3864" s="34">
        <f>SUM(FA3864:FC3864)*IF($U3864="USS",$FB$4+$FB$5,IF($U3864="SAUL",$FB$3+$BD$5,0))+(SUM(FA3864:FC3864)*(1-$BD$5)+$BD$5+FE3864+FD3864-'Pay Framework'!$M$182)*'Pay Framework'!$O$183+SUM(FA3864:FC3864)*(1-$BD$5)+$BD$5+FE3864+FD3864+FF3864</f>
        <v>-882.64800000000002</v>
      </c>
      <c r="FJ3864" s="34">
        <f>SUM(FA3864:FC3864)*(IF($U3864="USS",$FB$4,IF($U3864="SAUL",$FB$3,0))+1)+SUM(FD3864:FE3864)+(SUM(FA3864:FE3864)-'Pay Framework'!$M$182)*'Pay Framework'!$O$183+FF3864</f>
        <v>-882.64800000000002</v>
      </c>
      <c r="FS3864" s="34">
        <f>SUM(FK3864:FM3864)*IF($U3864="USS",$FL$4+$FL$5,IF($U3864="SAUL",$FL$3+$BD$5,0))+(SUM(FK3864:FM3864)*(1-$BD$5)+$BD$5+FO3864+FN3864-'Pay Framework'!$M$182)*'Pay Framework'!$O$183+SUM(FK3864:FM3864)*(1-$BD$5)+$BD$5+FO3864+FN3864+FP3864</f>
        <v>-882.64800000000002</v>
      </c>
      <c r="FT3864" s="34">
        <f>SUM(FK3864:FM3864)*(IF($U3864="USS",$FL$4,IF($U3864="SAUL",$FL$3,0))+1)+SUM(FN3864:FO3864)+(SUM(FK3864:FO3864)-'Pay Framework'!$M$182)*'Pay Framework'!$O$183+FP3864</f>
        <v>-882.64800000000002</v>
      </c>
      <c r="GC3864" s="34">
        <f>SUM(FU3864:FW3864)*IF($U3864="USS",$FV$4+$FV$5,IF($U3864="SAUL",$FV$3+$BD$5,0))+(SUM(FU3864:FW3864)*(1-$BD$5)+$BD$5+FY3864+FX3864-'Pay Framework'!$M$182)*'Pay Framework'!$O$183+SUM(FU3864:FW3864)*(1-$BD$5)+$BD$5+FY3864+FX3864+FZ3864</f>
        <v>-882.64800000000002</v>
      </c>
      <c r="GD3864" s="34">
        <f>SUM(FU3864:FW3864)*(IF($U3864="USS",$FV$4,IF($U3864="SAUL",$FV$3,0))+1)+SUM(FX3864:FY3864)+(SUM(FU3864:FY3864)-'Pay Framework'!$M$182)*'Pay Framework'!$O$183+FZ3864</f>
        <v>-882.64800000000002</v>
      </c>
    </row>
    <row r="3865" spans="165:186" x14ac:dyDescent="0.25">
      <c r="FI3865" s="34">
        <f>SUM(FA3865:FC3865)*IF($U3865="USS",$FB$4+$FB$5,IF($U3865="SAUL",$FB$3+$BD$5,0))+(SUM(FA3865:FC3865)*(1-$BD$5)+$BD$5+FE3865+FD3865-'Pay Framework'!$M$182)*'Pay Framework'!$O$183+SUM(FA3865:FC3865)*(1-$BD$5)+$BD$5+FE3865+FD3865+FF3865</f>
        <v>-882.64800000000002</v>
      </c>
      <c r="FJ3865" s="34">
        <f>SUM(FA3865:FC3865)*(IF($U3865="USS",$FB$4,IF($U3865="SAUL",$FB$3,0))+1)+SUM(FD3865:FE3865)+(SUM(FA3865:FE3865)-'Pay Framework'!$M$182)*'Pay Framework'!$O$183+FF3865</f>
        <v>-882.64800000000002</v>
      </c>
      <c r="FS3865" s="34">
        <f>SUM(FK3865:FM3865)*IF($U3865="USS",$FL$4+$FL$5,IF($U3865="SAUL",$FL$3+$BD$5,0))+(SUM(FK3865:FM3865)*(1-$BD$5)+$BD$5+FO3865+FN3865-'Pay Framework'!$M$182)*'Pay Framework'!$O$183+SUM(FK3865:FM3865)*(1-$BD$5)+$BD$5+FO3865+FN3865+FP3865</f>
        <v>-882.64800000000002</v>
      </c>
      <c r="FT3865" s="34">
        <f>SUM(FK3865:FM3865)*(IF($U3865="USS",$FL$4,IF($U3865="SAUL",$FL$3,0))+1)+SUM(FN3865:FO3865)+(SUM(FK3865:FO3865)-'Pay Framework'!$M$182)*'Pay Framework'!$O$183+FP3865</f>
        <v>-882.64800000000002</v>
      </c>
      <c r="GC3865" s="34">
        <f>SUM(FU3865:FW3865)*IF($U3865="USS",$FV$4+$FV$5,IF($U3865="SAUL",$FV$3+$BD$5,0))+(SUM(FU3865:FW3865)*(1-$BD$5)+$BD$5+FY3865+FX3865-'Pay Framework'!$M$182)*'Pay Framework'!$O$183+SUM(FU3865:FW3865)*(1-$BD$5)+$BD$5+FY3865+FX3865+FZ3865</f>
        <v>-882.64800000000002</v>
      </c>
      <c r="GD3865" s="34">
        <f>SUM(FU3865:FW3865)*(IF($U3865="USS",$FV$4,IF($U3865="SAUL",$FV$3,0))+1)+SUM(FX3865:FY3865)+(SUM(FU3865:FY3865)-'Pay Framework'!$M$182)*'Pay Framework'!$O$183+FZ3865</f>
        <v>-882.64800000000002</v>
      </c>
    </row>
    <row r="3866" spans="165:186" x14ac:dyDescent="0.25">
      <c r="FI3866" s="34">
        <f>SUM(FA3866:FC3866)*IF($U3866="USS",$FB$4+$FB$5,IF($U3866="SAUL",$FB$3+$BD$5,0))+(SUM(FA3866:FC3866)*(1-$BD$5)+$BD$5+FE3866+FD3866-'Pay Framework'!$M$182)*'Pay Framework'!$O$183+SUM(FA3866:FC3866)*(1-$BD$5)+$BD$5+FE3866+FD3866+FF3866</f>
        <v>-882.64800000000002</v>
      </c>
      <c r="FJ3866" s="34">
        <f>SUM(FA3866:FC3866)*(IF($U3866="USS",$FB$4,IF($U3866="SAUL",$FB$3,0))+1)+SUM(FD3866:FE3866)+(SUM(FA3866:FE3866)-'Pay Framework'!$M$182)*'Pay Framework'!$O$183+FF3866</f>
        <v>-882.64800000000002</v>
      </c>
      <c r="FS3866" s="34">
        <f>SUM(FK3866:FM3866)*IF($U3866="USS",$FL$4+$FL$5,IF($U3866="SAUL",$FL$3+$BD$5,0))+(SUM(FK3866:FM3866)*(1-$BD$5)+$BD$5+FO3866+FN3866-'Pay Framework'!$M$182)*'Pay Framework'!$O$183+SUM(FK3866:FM3866)*(1-$BD$5)+$BD$5+FO3866+FN3866+FP3866</f>
        <v>-882.64800000000002</v>
      </c>
      <c r="FT3866" s="34">
        <f>SUM(FK3866:FM3866)*(IF($U3866="USS",$FL$4,IF($U3866="SAUL",$FL$3,0))+1)+SUM(FN3866:FO3866)+(SUM(FK3866:FO3866)-'Pay Framework'!$M$182)*'Pay Framework'!$O$183+FP3866</f>
        <v>-882.64800000000002</v>
      </c>
      <c r="GC3866" s="34">
        <f>SUM(FU3866:FW3866)*IF($U3866="USS",$FV$4+$FV$5,IF($U3866="SAUL",$FV$3+$BD$5,0))+(SUM(FU3866:FW3866)*(1-$BD$5)+$BD$5+FY3866+FX3866-'Pay Framework'!$M$182)*'Pay Framework'!$O$183+SUM(FU3866:FW3866)*(1-$BD$5)+$BD$5+FY3866+FX3866+FZ3866</f>
        <v>-882.64800000000002</v>
      </c>
      <c r="GD3866" s="34">
        <f>SUM(FU3866:FW3866)*(IF($U3866="USS",$FV$4,IF($U3866="SAUL",$FV$3,0))+1)+SUM(FX3866:FY3866)+(SUM(FU3866:FY3866)-'Pay Framework'!$M$182)*'Pay Framework'!$O$183+FZ3866</f>
        <v>-882.64800000000002</v>
      </c>
    </row>
    <row r="3867" spans="165:186" x14ac:dyDescent="0.25">
      <c r="FI3867" s="34">
        <f>SUM(FA3867:FC3867)*IF($U3867="USS",$FB$4+$FB$5,IF($U3867="SAUL",$FB$3+$BD$5,0))+(SUM(FA3867:FC3867)*(1-$BD$5)+$BD$5+FE3867+FD3867-'Pay Framework'!$M$182)*'Pay Framework'!$O$183+SUM(FA3867:FC3867)*(1-$BD$5)+$BD$5+FE3867+FD3867+FF3867</f>
        <v>-882.64800000000002</v>
      </c>
      <c r="FJ3867" s="34">
        <f>SUM(FA3867:FC3867)*(IF($U3867="USS",$FB$4,IF($U3867="SAUL",$FB$3,0))+1)+SUM(FD3867:FE3867)+(SUM(FA3867:FE3867)-'Pay Framework'!$M$182)*'Pay Framework'!$O$183+FF3867</f>
        <v>-882.64800000000002</v>
      </c>
      <c r="FS3867" s="34">
        <f>SUM(FK3867:FM3867)*IF($U3867="USS",$FL$4+$FL$5,IF($U3867="SAUL",$FL$3+$BD$5,0))+(SUM(FK3867:FM3867)*(1-$BD$5)+$BD$5+FO3867+FN3867-'Pay Framework'!$M$182)*'Pay Framework'!$O$183+SUM(FK3867:FM3867)*(1-$BD$5)+$BD$5+FO3867+FN3867+FP3867</f>
        <v>-882.64800000000002</v>
      </c>
      <c r="FT3867" s="34">
        <f>SUM(FK3867:FM3867)*(IF($U3867="USS",$FL$4,IF($U3867="SAUL",$FL$3,0))+1)+SUM(FN3867:FO3867)+(SUM(FK3867:FO3867)-'Pay Framework'!$M$182)*'Pay Framework'!$O$183+FP3867</f>
        <v>-882.64800000000002</v>
      </c>
      <c r="GC3867" s="34">
        <f>SUM(FU3867:FW3867)*IF($U3867="USS",$FV$4+$FV$5,IF($U3867="SAUL",$FV$3+$BD$5,0))+(SUM(FU3867:FW3867)*(1-$BD$5)+$BD$5+FY3867+FX3867-'Pay Framework'!$M$182)*'Pay Framework'!$O$183+SUM(FU3867:FW3867)*(1-$BD$5)+$BD$5+FY3867+FX3867+FZ3867</f>
        <v>-882.64800000000002</v>
      </c>
      <c r="GD3867" s="34">
        <f>SUM(FU3867:FW3867)*(IF($U3867="USS",$FV$4,IF($U3867="SAUL",$FV$3,0))+1)+SUM(FX3867:FY3867)+(SUM(FU3867:FY3867)-'Pay Framework'!$M$182)*'Pay Framework'!$O$183+FZ3867</f>
        <v>-882.64800000000002</v>
      </c>
    </row>
    <row r="3868" spans="165:186" x14ac:dyDescent="0.25">
      <c r="FI3868" s="34">
        <f>SUM(FA3868:FC3868)*IF($U3868="USS",$FB$4+$FB$5,IF($U3868="SAUL",$FB$3+$BD$5,0))+(SUM(FA3868:FC3868)*(1-$BD$5)+$BD$5+FE3868+FD3868-'Pay Framework'!$M$182)*'Pay Framework'!$O$183+SUM(FA3868:FC3868)*(1-$BD$5)+$BD$5+FE3868+FD3868+FF3868</f>
        <v>-882.64800000000002</v>
      </c>
      <c r="FJ3868" s="34">
        <f>SUM(FA3868:FC3868)*(IF($U3868="USS",$FB$4,IF($U3868="SAUL",$FB$3,0))+1)+SUM(FD3868:FE3868)+(SUM(FA3868:FE3868)-'Pay Framework'!$M$182)*'Pay Framework'!$O$183+FF3868</f>
        <v>-882.64800000000002</v>
      </c>
      <c r="FS3868" s="34">
        <f>SUM(FK3868:FM3868)*IF($U3868="USS",$FL$4+$FL$5,IF($U3868="SAUL",$FL$3+$BD$5,0))+(SUM(FK3868:FM3868)*(1-$BD$5)+$BD$5+FO3868+FN3868-'Pay Framework'!$M$182)*'Pay Framework'!$O$183+SUM(FK3868:FM3868)*(1-$BD$5)+$BD$5+FO3868+FN3868+FP3868</f>
        <v>-882.64800000000002</v>
      </c>
      <c r="FT3868" s="34">
        <f>SUM(FK3868:FM3868)*(IF($U3868="USS",$FL$4,IF($U3868="SAUL",$FL$3,0))+1)+SUM(FN3868:FO3868)+(SUM(FK3868:FO3868)-'Pay Framework'!$M$182)*'Pay Framework'!$O$183+FP3868</f>
        <v>-882.64800000000002</v>
      </c>
      <c r="GC3868" s="34">
        <f>SUM(FU3868:FW3868)*IF($U3868="USS",$FV$4+$FV$5,IF($U3868="SAUL",$FV$3+$BD$5,0))+(SUM(FU3868:FW3868)*(1-$BD$5)+$BD$5+FY3868+FX3868-'Pay Framework'!$M$182)*'Pay Framework'!$O$183+SUM(FU3868:FW3868)*(1-$BD$5)+$BD$5+FY3868+FX3868+FZ3868</f>
        <v>-882.64800000000002</v>
      </c>
      <c r="GD3868" s="34">
        <f>SUM(FU3868:FW3868)*(IF($U3868="USS",$FV$4,IF($U3868="SAUL",$FV$3,0))+1)+SUM(FX3868:FY3868)+(SUM(FU3868:FY3868)-'Pay Framework'!$M$182)*'Pay Framework'!$O$183+FZ3868</f>
        <v>-882.64800000000002</v>
      </c>
    </row>
    <row r="3869" spans="165:186" x14ac:dyDescent="0.25">
      <c r="FI3869" s="34">
        <f>SUM(FA3869:FC3869)*IF($U3869="USS",$FB$4+$FB$5,IF($U3869="SAUL",$FB$3+$BD$5,0))+(SUM(FA3869:FC3869)*(1-$BD$5)+$BD$5+FE3869+FD3869-'Pay Framework'!$M$182)*'Pay Framework'!$O$183+SUM(FA3869:FC3869)*(1-$BD$5)+$BD$5+FE3869+FD3869+FF3869</f>
        <v>-882.64800000000002</v>
      </c>
      <c r="FJ3869" s="34">
        <f>SUM(FA3869:FC3869)*(IF($U3869="USS",$FB$4,IF($U3869="SAUL",$FB$3,0))+1)+SUM(FD3869:FE3869)+(SUM(FA3869:FE3869)-'Pay Framework'!$M$182)*'Pay Framework'!$O$183+FF3869</f>
        <v>-882.64800000000002</v>
      </c>
      <c r="FS3869" s="34">
        <f>SUM(FK3869:FM3869)*IF($U3869="USS",$FL$4+$FL$5,IF($U3869="SAUL",$FL$3+$BD$5,0))+(SUM(FK3869:FM3869)*(1-$BD$5)+$BD$5+FO3869+FN3869-'Pay Framework'!$M$182)*'Pay Framework'!$O$183+SUM(FK3869:FM3869)*(1-$BD$5)+$BD$5+FO3869+FN3869+FP3869</f>
        <v>-882.64800000000002</v>
      </c>
      <c r="FT3869" s="34">
        <f>SUM(FK3869:FM3869)*(IF($U3869="USS",$FL$4,IF($U3869="SAUL",$FL$3,0))+1)+SUM(FN3869:FO3869)+(SUM(FK3869:FO3869)-'Pay Framework'!$M$182)*'Pay Framework'!$O$183+FP3869</f>
        <v>-882.64800000000002</v>
      </c>
      <c r="GC3869" s="34">
        <f>SUM(FU3869:FW3869)*IF($U3869="USS",$FV$4+$FV$5,IF($U3869="SAUL",$FV$3+$BD$5,0))+(SUM(FU3869:FW3869)*(1-$BD$5)+$BD$5+FY3869+FX3869-'Pay Framework'!$M$182)*'Pay Framework'!$O$183+SUM(FU3869:FW3869)*(1-$BD$5)+$BD$5+FY3869+FX3869+FZ3869</f>
        <v>-882.64800000000002</v>
      </c>
      <c r="GD3869" s="34">
        <f>SUM(FU3869:FW3869)*(IF($U3869="USS",$FV$4,IF($U3869="SAUL",$FV$3,0))+1)+SUM(FX3869:FY3869)+(SUM(FU3869:FY3869)-'Pay Framework'!$M$182)*'Pay Framework'!$O$183+FZ3869</f>
        <v>-882.64800000000002</v>
      </c>
    </row>
    <row r="3870" spans="165:186" x14ac:dyDescent="0.25">
      <c r="FI3870" s="34">
        <f>SUM(FA3870:FC3870)*IF($U3870="USS",$FB$4+$FB$5,IF($U3870="SAUL",$FB$3+$BD$5,0))+(SUM(FA3870:FC3870)*(1-$BD$5)+$BD$5+FE3870+FD3870-'Pay Framework'!$M$182)*'Pay Framework'!$O$183+SUM(FA3870:FC3870)*(1-$BD$5)+$BD$5+FE3870+FD3870+FF3870</f>
        <v>-882.64800000000002</v>
      </c>
      <c r="FJ3870" s="34">
        <f>SUM(FA3870:FC3870)*(IF($U3870="USS",$FB$4,IF($U3870="SAUL",$FB$3,0))+1)+SUM(FD3870:FE3870)+(SUM(FA3870:FE3870)-'Pay Framework'!$M$182)*'Pay Framework'!$O$183+FF3870</f>
        <v>-882.64800000000002</v>
      </c>
      <c r="FS3870" s="34">
        <f>SUM(FK3870:FM3870)*IF($U3870="USS",$FL$4+$FL$5,IF($U3870="SAUL",$FL$3+$BD$5,0))+(SUM(FK3870:FM3870)*(1-$BD$5)+$BD$5+FO3870+FN3870-'Pay Framework'!$M$182)*'Pay Framework'!$O$183+SUM(FK3870:FM3870)*(1-$BD$5)+$BD$5+FO3870+FN3870+FP3870</f>
        <v>-882.64800000000002</v>
      </c>
      <c r="FT3870" s="34">
        <f>SUM(FK3870:FM3870)*(IF($U3870="USS",$FL$4,IF($U3870="SAUL",$FL$3,0))+1)+SUM(FN3870:FO3870)+(SUM(FK3870:FO3870)-'Pay Framework'!$M$182)*'Pay Framework'!$O$183+FP3870</f>
        <v>-882.64800000000002</v>
      </c>
      <c r="GC3870" s="34">
        <f>SUM(FU3870:FW3870)*IF($U3870="USS",$FV$4+$FV$5,IF($U3870="SAUL",$FV$3+$BD$5,0))+(SUM(FU3870:FW3870)*(1-$BD$5)+$BD$5+FY3870+FX3870-'Pay Framework'!$M$182)*'Pay Framework'!$O$183+SUM(FU3870:FW3870)*(1-$BD$5)+$BD$5+FY3870+FX3870+FZ3870</f>
        <v>-882.64800000000002</v>
      </c>
      <c r="GD3870" s="34">
        <f>SUM(FU3870:FW3870)*(IF($U3870="USS",$FV$4,IF($U3870="SAUL",$FV$3,0))+1)+SUM(FX3870:FY3870)+(SUM(FU3870:FY3870)-'Pay Framework'!$M$182)*'Pay Framework'!$O$183+FZ3870</f>
        <v>-882.64800000000002</v>
      </c>
    </row>
    <row r="3871" spans="165:186" x14ac:dyDescent="0.25">
      <c r="FI3871" s="34">
        <f>SUM(FA3871:FC3871)*IF($U3871="USS",$FB$4+$FB$5,IF($U3871="SAUL",$FB$3+$BD$5,0))+(SUM(FA3871:FC3871)*(1-$BD$5)+$BD$5+FE3871+FD3871-'Pay Framework'!$M$182)*'Pay Framework'!$O$183+SUM(FA3871:FC3871)*(1-$BD$5)+$BD$5+FE3871+FD3871+FF3871</f>
        <v>-882.64800000000002</v>
      </c>
      <c r="FJ3871" s="34">
        <f>SUM(FA3871:FC3871)*(IF($U3871="USS",$FB$4,IF($U3871="SAUL",$FB$3,0))+1)+SUM(FD3871:FE3871)+(SUM(FA3871:FE3871)-'Pay Framework'!$M$182)*'Pay Framework'!$O$183+FF3871</f>
        <v>-882.64800000000002</v>
      </c>
      <c r="FS3871" s="34">
        <f>SUM(FK3871:FM3871)*IF($U3871="USS",$FL$4+$FL$5,IF($U3871="SAUL",$FL$3+$BD$5,0))+(SUM(FK3871:FM3871)*(1-$BD$5)+$BD$5+FO3871+FN3871-'Pay Framework'!$M$182)*'Pay Framework'!$O$183+SUM(FK3871:FM3871)*(1-$BD$5)+$BD$5+FO3871+FN3871+FP3871</f>
        <v>-882.64800000000002</v>
      </c>
      <c r="FT3871" s="34">
        <f>SUM(FK3871:FM3871)*(IF($U3871="USS",$FL$4,IF($U3871="SAUL",$FL$3,0))+1)+SUM(FN3871:FO3871)+(SUM(FK3871:FO3871)-'Pay Framework'!$M$182)*'Pay Framework'!$O$183+FP3871</f>
        <v>-882.64800000000002</v>
      </c>
      <c r="GC3871" s="34">
        <f>SUM(FU3871:FW3871)*IF($U3871="USS",$FV$4+$FV$5,IF($U3871="SAUL",$FV$3+$BD$5,0))+(SUM(FU3871:FW3871)*(1-$BD$5)+$BD$5+FY3871+FX3871-'Pay Framework'!$M$182)*'Pay Framework'!$O$183+SUM(FU3871:FW3871)*(1-$BD$5)+$BD$5+FY3871+FX3871+FZ3871</f>
        <v>-882.64800000000002</v>
      </c>
      <c r="GD3871" s="34">
        <f>SUM(FU3871:FW3871)*(IF($U3871="USS",$FV$4,IF($U3871="SAUL",$FV$3,0))+1)+SUM(FX3871:FY3871)+(SUM(FU3871:FY3871)-'Pay Framework'!$M$182)*'Pay Framework'!$O$183+FZ3871</f>
        <v>-882.64800000000002</v>
      </c>
    </row>
    <row r="3872" spans="165:186" x14ac:dyDescent="0.25">
      <c r="FI3872" s="34">
        <f>SUM(FA3872:FC3872)*IF($U3872="USS",$FB$4+$FB$5,IF($U3872="SAUL",$FB$3+$BD$5,0))+(SUM(FA3872:FC3872)*(1-$BD$5)+$BD$5+FE3872+FD3872-'Pay Framework'!$M$182)*'Pay Framework'!$O$183+SUM(FA3872:FC3872)*(1-$BD$5)+$BD$5+FE3872+FD3872+FF3872</f>
        <v>-882.64800000000002</v>
      </c>
      <c r="FJ3872" s="34">
        <f>SUM(FA3872:FC3872)*(IF($U3872="USS",$FB$4,IF($U3872="SAUL",$FB$3,0))+1)+SUM(FD3872:FE3872)+(SUM(FA3872:FE3872)-'Pay Framework'!$M$182)*'Pay Framework'!$O$183+FF3872</f>
        <v>-882.64800000000002</v>
      </c>
      <c r="FS3872" s="34">
        <f>SUM(FK3872:FM3872)*IF($U3872="USS",$FL$4+$FL$5,IF($U3872="SAUL",$FL$3+$BD$5,0))+(SUM(FK3872:FM3872)*(1-$BD$5)+$BD$5+FO3872+FN3872-'Pay Framework'!$M$182)*'Pay Framework'!$O$183+SUM(FK3872:FM3872)*(1-$BD$5)+$BD$5+FO3872+FN3872+FP3872</f>
        <v>-882.64800000000002</v>
      </c>
      <c r="FT3872" s="34">
        <f>SUM(FK3872:FM3872)*(IF($U3872="USS",$FL$4,IF($U3872="SAUL",$FL$3,0))+1)+SUM(FN3872:FO3872)+(SUM(FK3872:FO3872)-'Pay Framework'!$M$182)*'Pay Framework'!$O$183+FP3872</f>
        <v>-882.64800000000002</v>
      </c>
      <c r="GC3872" s="34">
        <f>SUM(FU3872:FW3872)*IF($U3872="USS",$FV$4+$FV$5,IF($U3872="SAUL",$FV$3+$BD$5,0))+(SUM(FU3872:FW3872)*(1-$BD$5)+$BD$5+FY3872+FX3872-'Pay Framework'!$M$182)*'Pay Framework'!$O$183+SUM(FU3872:FW3872)*(1-$BD$5)+$BD$5+FY3872+FX3872+FZ3872</f>
        <v>-882.64800000000002</v>
      </c>
      <c r="GD3872" s="34">
        <f>SUM(FU3872:FW3872)*(IF($U3872="USS",$FV$4,IF($U3872="SAUL",$FV$3,0))+1)+SUM(FX3872:FY3872)+(SUM(FU3872:FY3872)-'Pay Framework'!$M$182)*'Pay Framework'!$O$183+FZ3872</f>
        <v>-882.64800000000002</v>
      </c>
    </row>
    <row r="3873" spans="165:186" x14ac:dyDescent="0.25">
      <c r="FI3873" s="34">
        <f>SUM(FA3873:FC3873)*IF($U3873="USS",$FB$4+$FB$5,IF($U3873="SAUL",$FB$3+$BD$5,0))+(SUM(FA3873:FC3873)*(1-$BD$5)+$BD$5+FE3873+FD3873-'Pay Framework'!$M$182)*'Pay Framework'!$O$183+SUM(FA3873:FC3873)*(1-$BD$5)+$BD$5+FE3873+FD3873+FF3873</f>
        <v>-882.64800000000002</v>
      </c>
      <c r="FJ3873" s="34">
        <f>SUM(FA3873:FC3873)*(IF($U3873="USS",$FB$4,IF($U3873="SAUL",$FB$3,0))+1)+SUM(FD3873:FE3873)+(SUM(FA3873:FE3873)-'Pay Framework'!$M$182)*'Pay Framework'!$O$183+FF3873</f>
        <v>-882.64800000000002</v>
      </c>
      <c r="FS3873" s="34">
        <f>SUM(FK3873:FM3873)*IF($U3873="USS",$FL$4+$FL$5,IF($U3873="SAUL",$FL$3+$BD$5,0))+(SUM(FK3873:FM3873)*(1-$BD$5)+$BD$5+FO3873+FN3873-'Pay Framework'!$M$182)*'Pay Framework'!$O$183+SUM(FK3873:FM3873)*(1-$BD$5)+$BD$5+FO3873+FN3873+FP3873</f>
        <v>-882.64800000000002</v>
      </c>
      <c r="FT3873" s="34">
        <f>SUM(FK3873:FM3873)*(IF($U3873="USS",$FL$4,IF($U3873="SAUL",$FL$3,0))+1)+SUM(FN3873:FO3873)+(SUM(FK3873:FO3873)-'Pay Framework'!$M$182)*'Pay Framework'!$O$183+FP3873</f>
        <v>-882.64800000000002</v>
      </c>
      <c r="GC3873" s="34">
        <f>SUM(FU3873:FW3873)*IF($U3873="USS",$FV$4+$FV$5,IF($U3873="SAUL",$FV$3+$BD$5,0))+(SUM(FU3873:FW3873)*(1-$BD$5)+$BD$5+FY3873+FX3873-'Pay Framework'!$M$182)*'Pay Framework'!$O$183+SUM(FU3873:FW3873)*(1-$BD$5)+$BD$5+FY3873+FX3873+FZ3873</f>
        <v>-882.64800000000002</v>
      </c>
      <c r="GD3873" s="34">
        <f>SUM(FU3873:FW3873)*(IF($U3873="USS",$FV$4,IF($U3873="SAUL",$FV$3,0))+1)+SUM(FX3873:FY3873)+(SUM(FU3873:FY3873)-'Pay Framework'!$M$182)*'Pay Framework'!$O$183+FZ3873</f>
        <v>-882.64800000000002</v>
      </c>
    </row>
    <row r="3874" spans="165:186" x14ac:dyDescent="0.25">
      <c r="FI3874" s="34">
        <f>SUM(FA3874:FC3874)*IF($U3874="USS",$FB$4+$FB$5,IF($U3874="SAUL",$FB$3+$BD$5,0))+(SUM(FA3874:FC3874)*(1-$BD$5)+$BD$5+FE3874+FD3874-'Pay Framework'!$M$182)*'Pay Framework'!$O$183+SUM(FA3874:FC3874)*(1-$BD$5)+$BD$5+FE3874+FD3874+FF3874</f>
        <v>-882.64800000000002</v>
      </c>
      <c r="FJ3874" s="34">
        <f>SUM(FA3874:FC3874)*(IF($U3874="USS",$FB$4,IF($U3874="SAUL",$FB$3,0))+1)+SUM(FD3874:FE3874)+(SUM(FA3874:FE3874)-'Pay Framework'!$M$182)*'Pay Framework'!$O$183+FF3874</f>
        <v>-882.64800000000002</v>
      </c>
      <c r="FS3874" s="34">
        <f>SUM(FK3874:FM3874)*IF($U3874="USS",$FL$4+$FL$5,IF($U3874="SAUL",$FL$3+$BD$5,0))+(SUM(FK3874:FM3874)*(1-$BD$5)+$BD$5+FO3874+FN3874-'Pay Framework'!$M$182)*'Pay Framework'!$O$183+SUM(FK3874:FM3874)*(1-$BD$5)+$BD$5+FO3874+FN3874+FP3874</f>
        <v>-882.64800000000002</v>
      </c>
      <c r="FT3874" s="34">
        <f>SUM(FK3874:FM3874)*(IF($U3874="USS",$FL$4,IF($U3874="SAUL",$FL$3,0))+1)+SUM(FN3874:FO3874)+(SUM(FK3874:FO3874)-'Pay Framework'!$M$182)*'Pay Framework'!$O$183+FP3874</f>
        <v>-882.64800000000002</v>
      </c>
      <c r="GC3874" s="34">
        <f>SUM(FU3874:FW3874)*IF($U3874="USS",$FV$4+$FV$5,IF($U3874="SAUL",$FV$3+$BD$5,0))+(SUM(FU3874:FW3874)*(1-$BD$5)+$BD$5+FY3874+FX3874-'Pay Framework'!$M$182)*'Pay Framework'!$O$183+SUM(FU3874:FW3874)*(1-$BD$5)+$BD$5+FY3874+FX3874+FZ3874</f>
        <v>-882.64800000000002</v>
      </c>
      <c r="GD3874" s="34">
        <f>SUM(FU3874:FW3874)*(IF($U3874="USS",$FV$4,IF($U3874="SAUL",$FV$3,0))+1)+SUM(FX3874:FY3874)+(SUM(FU3874:FY3874)-'Pay Framework'!$M$182)*'Pay Framework'!$O$183+FZ3874</f>
        <v>-882.64800000000002</v>
      </c>
    </row>
    <row r="3875" spans="165:186" x14ac:dyDescent="0.25">
      <c r="FI3875" s="34">
        <f>SUM(FA3875:FC3875)*IF($U3875="USS",$FB$4+$FB$5,IF($U3875="SAUL",$FB$3+$BD$5,0))+(SUM(FA3875:FC3875)*(1-$BD$5)+$BD$5+FE3875+FD3875-'Pay Framework'!$M$182)*'Pay Framework'!$O$183+SUM(FA3875:FC3875)*(1-$BD$5)+$BD$5+FE3875+FD3875+FF3875</f>
        <v>-882.64800000000002</v>
      </c>
      <c r="FJ3875" s="34">
        <f>SUM(FA3875:FC3875)*(IF($U3875="USS",$FB$4,IF($U3875="SAUL",$FB$3,0))+1)+SUM(FD3875:FE3875)+(SUM(FA3875:FE3875)-'Pay Framework'!$M$182)*'Pay Framework'!$O$183+FF3875</f>
        <v>-882.64800000000002</v>
      </c>
      <c r="FS3875" s="34">
        <f>SUM(FK3875:FM3875)*IF($U3875="USS",$FL$4+$FL$5,IF($U3875="SAUL",$FL$3+$BD$5,0))+(SUM(FK3875:FM3875)*(1-$BD$5)+$BD$5+FO3875+FN3875-'Pay Framework'!$M$182)*'Pay Framework'!$O$183+SUM(FK3875:FM3875)*(1-$BD$5)+$BD$5+FO3875+FN3875+FP3875</f>
        <v>-882.64800000000002</v>
      </c>
      <c r="FT3875" s="34">
        <f>SUM(FK3875:FM3875)*(IF($U3875="USS",$FL$4,IF($U3875="SAUL",$FL$3,0))+1)+SUM(FN3875:FO3875)+(SUM(FK3875:FO3875)-'Pay Framework'!$M$182)*'Pay Framework'!$O$183+FP3875</f>
        <v>-882.64800000000002</v>
      </c>
      <c r="GC3875" s="34">
        <f>SUM(FU3875:FW3875)*IF($U3875="USS",$FV$4+$FV$5,IF($U3875="SAUL",$FV$3+$BD$5,0))+(SUM(FU3875:FW3875)*(1-$BD$5)+$BD$5+FY3875+FX3875-'Pay Framework'!$M$182)*'Pay Framework'!$O$183+SUM(FU3875:FW3875)*(1-$BD$5)+$BD$5+FY3875+FX3875+FZ3875</f>
        <v>-882.64800000000002</v>
      </c>
      <c r="GD3875" s="34">
        <f>SUM(FU3875:FW3875)*(IF($U3875="USS",$FV$4,IF($U3875="SAUL",$FV$3,0))+1)+SUM(FX3875:FY3875)+(SUM(FU3875:FY3875)-'Pay Framework'!$M$182)*'Pay Framework'!$O$183+FZ3875</f>
        <v>-882.64800000000002</v>
      </c>
    </row>
    <row r="3876" spans="165:186" x14ac:dyDescent="0.25">
      <c r="FI3876" s="34">
        <f>SUM(FA3876:FC3876)*IF($U3876="USS",$FB$4+$FB$5,IF($U3876="SAUL",$FB$3+$BD$5,0))+(SUM(FA3876:FC3876)*(1-$BD$5)+$BD$5+FE3876+FD3876-'Pay Framework'!$M$182)*'Pay Framework'!$O$183+SUM(FA3876:FC3876)*(1-$BD$5)+$BD$5+FE3876+FD3876+FF3876</f>
        <v>-882.64800000000002</v>
      </c>
      <c r="FJ3876" s="34">
        <f>SUM(FA3876:FC3876)*(IF($U3876="USS",$FB$4,IF($U3876="SAUL",$FB$3,0))+1)+SUM(FD3876:FE3876)+(SUM(FA3876:FE3876)-'Pay Framework'!$M$182)*'Pay Framework'!$O$183+FF3876</f>
        <v>-882.64800000000002</v>
      </c>
      <c r="FS3876" s="34">
        <f>SUM(FK3876:FM3876)*IF($U3876="USS",$FL$4+$FL$5,IF($U3876="SAUL",$FL$3+$BD$5,0))+(SUM(FK3876:FM3876)*(1-$BD$5)+$BD$5+FO3876+FN3876-'Pay Framework'!$M$182)*'Pay Framework'!$O$183+SUM(FK3876:FM3876)*(1-$BD$5)+$BD$5+FO3876+FN3876+FP3876</f>
        <v>-882.64800000000002</v>
      </c>
      <c r="FT3876" s="34">
        <f>SUM(FK3876:FM3876)*(IF($U3876="USS",$FL$4,IF($U3876="SAUL",$FL$3,0))+1)+SUM(FN3876:FO3876)+(SUM(FK3876:FO3876)-'Pay Framework'!$M$182)*'Pay Framework'!$O$183+FP3876</f>
        <v>-882.64800000000002</v>
      </c>
      <c r="GC3876" s="34">
        <f>SUM(FU3876:FW3876)*IF($U3876="USS",$FV$4+$FV$5,IF($U3876="SAUL",$FV$3+$BD$5,0))+(SUM(FU3876:FW3876)*(1-$BD$5)+$BD$5+FY3876+FX3876-'Pay Framework'!$M$182)*'Pay Framework'!$O$183+SUM(FU3876:FW3876)*(1-$BD$5)+$BD$5+FY3876+FX3876+FZ3876</f>
        <v>-882.64800000000002</v>
      </c>
      <c r="GD3876" s="34">
        <f>SUM(FU3876:FW3876)*(IF($U3876="USS",$FV$4,IF($U3876="SAUL",$FV$3,0))+1)+SUM(FX3876:FY3876)+(SUM(FU3876:FY3876)-'Pay Framework'!$M$182)*'Pay Framework'!$O$183+FZ3876</f>
        <v>-882.64800000000002</v>
      </c>
    </row>
    <row r="3877" spans="165:186" x14ac:dyDescent="0.25">
      <c r="FI3877" s="34">
        <f>SUM(FA3877:FC3877)*IF($U3877="USS",$FB$4+$FB$5,IF($U3877="SAUL",$FB$3+$BD$5,0))+(SUM(FA3877:FC3877)*(1-$BD$5)+$BD$5+FE3877+FD3877-'Pay Framework'!$M$182)*'Pay Framework'!$O$183+SUM(FA3877:FC3877)*(1-$BD$5)+$BD$5+FE3877+FD3877+FF3877</f>
        <v>-882.64800000000002</v>
      </c>
      <c r="FJ3877" s="34">
        <f>SUM(FA3877:FC3877)*(IF($U3877="USS",$FB$4,IF($U3877="SAUL",$FB$3,0))+1)+SUM(FD3877:FE3877)+(SUM(FA3877:FE3877)-'Pay Framework'!$M$182)*'Pay Framework'!$O$183+FF3877</f>
        <v>-882.64800000000002</v>
      </c>
      <c r="FS3877" s="34">
        <f>SUM(FK3877:FM3877)*IF($U3877="USS",$FL$4+$FL$5,IF($U3877="SAUL",$FL$3+$BD$5,0))+(SUM(FK3877:FM3877)*(1-$BD$5)+$BD$5+FO3877+FN3877-'Pay Framework'!$M$182)*'Pay Framework'!$O$183+SUM(FK3877:FM3877)*(1-$BD$5)+$BD$5+FO3877+FN3877+FP3877</f>
        <v>-882.64800000000002</v>
      </c>
      <c r="FT3877" s="34">
        <f>SUM(FK3877:FM3877)*(IF($U3877="USS",$FL$4,IF($U3877="SAUL",$FL$3,0))+1)+SUM(FN3877:FO3877)+(SUM(FK3877:FO3877)-'Pay Framework'!$M$182)*'Pay Framework'!$O$183+FP3877</f>
        <v>-882.64800000000002</v>
      </c>
      <c r="GC3877" s="34">
        <f>SUM(FU3877:FW3877)*IF($U3877="USS",$FV$4+$FV$5,IF($U3877="SAUL",$FV$3+$BD$5,0))+(SUM(FU3877:FW3877)*(1-$BD$5)+$BD$5+FY3877+FX3877-'Pay Framework'!$M$182)*'Pay Framework'!$O$183+SUM(FU3877:FW3877)*(1-$BD$5)+$BD$5+FY3877+FX3877+FZ3877</f>
        <v>-882.64800000000002</v>
      </c>
      <c r="GD3877" s="34">
        <f>SUM(FU3877:FW3877)*(IF($U3877="USS",$FV$4,IF($U3877="SAUL",$FV$3,0))+1)+SUM(FX3877:FY3877)+(SUM(FU3877:FY3877)-'Pay Framework'!$M$182)*'Pay Framework'!$O$183+FZ3877</f>
        <v>-882.64800000000002</v>
      </c>
    </row>
    <row r="3878" spans="165:186" x14ac:dyDescent="0.25">
      <c r="FI3878" s="34">
        <f>SUM(FA3878:FC3878)*IF($U3878="USS",$FB$4+$FB$5,IF($U3878="SAUL",$FB$3+$BD$5,0))+(SUM(FA3878:FC3878)*(1-$BD$5)+$BD$5+FE3878+FD3878-'Pay Framework'!$M$182)*'Pay Framework'!$O$183+SUM(FA3878:FC3878)*(1-$BD$5)+$BD$5+FE3878+FD3878+FF3878</f>
        <v>-882.64800000000002</v>
      </c>
      <c r="FJ3878" s="34">
        <f>SUM(FA3878:FC3878)*(IF($U3878="USS",$FB$4,IF($U3878="SAUL",$FB$3,0))+1)+SUM(FD3878:FE3878)+(SUM(FA3878:FE3878)-'Pay Framework'!$M$182)*'Pay Framework'!$O$183+FF3878</f>
        <v>-882.64800000000002</v>
      </c>
      <c r="FS3878" s="34">
        <f>SUM(FK3878:FM3878)*IF($U3878="USS",$FL$4+$FL$5,IF($U3878="SAUL",$FL$3+$BD$5,0))+(SUM(FK3878:FM3878)*(1-$BD$5)+$BD$5+FO3878+FN3878-'Pay Framework'!$M$182)*'Pay Framework'!$O$183+SUM(FK3878:FM3878)*(1-$BD$5)+$BD$5+FO3878+FN3878+FP3878</f>
        <v>-882.64800000000002</v>
      </c>
      <c r="FT3878" s="34">
        <f>SUM(FK3878:FM3878)*(IF($U3878="USS",$FL$4,IF($U3878="SAUL",$FL$3,0))+1)+SUM(FN3878:FO3878)+(SUM(FK3878:FO3878)-'Pay Framework'!$M$182)*'Pay Framework'!$O$183+FP3878</f>
        <v>-882.64800000000002</v>
      </c>
      <c r="GC3878" s="34">
        <f>SUM(FU3878:FW3878)*IF($U3878="USS",$FV$4+$FV$5,IF($U3878="SAUL",$FV$3+$BD$5,0))+(SUM(FU3878:FW3878)*(1-$BD$5)+$BD$5+FY3878+FX3878-'Pay Framework'!$M$182)*'Pay Framework'!$O$183+SUM(FU3878:FW3878)*(1-$BD$5)+$BD$5+FY3878+FX3878+FZ3878</f>
        <v>-882.64800000000002</v>
      </c>
      <c r="GD3878" s="34">
        <f>SUM(FU3878:FW3878)*(IF($U3878="USS",$FV$4,IF($U3878="SAUL",$FV$3,0))+1)+SUM(FX3878:FY3878)+(SUM(FU3878:FY3878)-'Pay Framework'!$M$182)*'Pay Framework'!$O$183+FZ3878</f>
        <v>-882.64800000000002</v>
      </c>
    </row>
    <row r="3879" spans="165:186" x14ac:dyDescent="0.25">
      <c r="FI3879" s="34">
        <f>SUM(FA3879:FC3879)*IF($U3879="USS",$FB$4+$FB$5,IF($U3879="SAUL",$FB$3+$BD$5,0))+(SUM(FA3879:FC3879)*(1-$BD$5)+$BD$5+FE3879+FD3879-'Pay Framework'!$M$182)*'Pay Framework'!$O$183+SUM(FA3879:FC3879)*(1-$BD$5)+$BD$5+FE3879+FD3879+FF3879</f>
        <v>-882.64800000000002</v>
      </c>
      <c r="FJ3879" s="34">
        <f>SUM(FA3879:FC3879)*(IF($U3879="USS",$FB$4,IF($U3879="SAUL",$FB$3,0))+1)+SUM(FD3879:FE3879)+(SUM(FA3879:FE3879)-'Pay Framework'!$M$182)*'Pay Framework'!$O$183+FF3879</f>
        <v>-882.64800000000002</v>
      </c>
      <c r="FS3879" s="34">
        <f>SUM(FK3879:FM3879)*IF($U3879="USS",$FL$4+$FL$5,IF($U3879="SAUL",$FL$3+$BD$5,0))+(SUM(FK3879:FM3879)*(1-$BD$5)+$BD$5+FO3879+FN3879-'Pay Framework'!$M$182)*'Pay Framework'!$O$183+SUM(FK3879:FM3879)*(1-$BD$5)+$BD$5+FO3879+FN3879+FP3879</f>
        <v>-882.64800000000002</v>
      </c>
      <c r="FT3879" s="34">
        <f>SUM(FK3879:FM3879)*(IF($U3879="USS",$FL$4,IF($U3879="SAUL",$FL$3,0))+1)+SUM(FN3879:FO3879)+(SUM(FK3879:FO3879)-'Pay Framework'!$M$182)*'Pay Framework'!$O$183+FP3879</f>
        <v>-882.64800000000002</v>
      </c>
      <c r="GC3879" s="34">
        <f>SUM(FU3879:FW3879)*IF($U3879="USS",$FV$4+$FV$5,IF($U3879="SAUL",$FV$3+$BD$5,0))+(SUM(FU3879:FW3879)*(1-$BD$5)+$BD$5+FY3879+FX3879-'Pay Framework'!$M$182)*'Pay Framework'!$O$183+SUM(FU3879:FW3879)*(1-$BD$5)+$BD$5+FY3879+FX3879+FZ3879</f>
        <v>-882.64800000000002</v>
      </c>
      <c r="GD3879" s="34">
        <f>SUM(FU3879:FW3879)*(IF($U3879="USS",$FV$4,IF($U3879="SAUL",$FV$3,0))+1)+SUM(FX3879:FY3879)+(SUM(FU3879:FY3879)-'Pay Framework'!$M$182)*'Pay Framework'!$O$183+FZ3879</f>
        <v>-882.64800000000002</v>
      </c>
    </row>
    <row r="3880" spans="165:186" x14ac:dyDescent="0.25">
      <c r="FI3880" s="34">
        <f>SUM(FA3880:FC3880)*IF($U3880="USS",$FB$4+$FB$5,IF($U3880="SAUL",$FB$3+$BD$5,0))+(SUM(FA3880:FC3880)*(1-$BD$5)+$BD$5+FE3880+FD3880-'Pay Framework'!$M$182)*'Pay Framework'!$O$183+SUM(FA3880:FC3880)*(1-$BD$5)+$BD$5+FE3880+FD3880+FF3880</f>
        <v>-882.64800000000002</v>
      </c>
      <c r="FJ3880" s="34">
        <f>SUM(FA3880:FC3880)*(IF($U3880="USS",$FB$4,IF($U3880="SAUL",$FB$3,0))+1)+SUM(FD3880:FE3880)+(SUM(FA3880:FE3880)-'Pay Framework'!$M$182)*'Pay Framework'!$O$183+FF3880</f>
        <v>-882.64800000000002</v>
      </c>
      <c r="FS3880" s="34">
        <f>SUM(FK3880:FM3880)*IF($U3880="USS",$FL$4+$FL$5,IF($U3880="SAUL",$FL$3+$BD$5,0))+(SUM(FK3880:FM3880)*(1-$BD$5)+$BD$5+FO3880+FN3880-'Pay Framework'!$M$182)*'Pay Framework'!$O$183+SUM(FK3880:FM3880)*(1-$BD$5)+$BD$5+FO3880+FN3880+FP3880</f>
        <v>-882.64800000000002</v>
      </c>
      <c r="FT3880" s="34">
        <f>SUM(FK3880:FM3880)*(IF($U3880="USS",$FL$4,IF($U3880="SAUL",$FL$3,0))+1)+SUM(FN3880:FO3880)+(SUM(FK3880:FO3880)-'Pay Framework'!$M$182)*'Pay Framework'!$O$183+FP3880</f>
        <v>-882.64800000000002</v>
      </c>
      <c r="GC3880" s="34">
        <f>SUM(FU3880:FW3880)*IF($U3880="USS",$FV$4+$FV$5,IF($U3880="SAUL",$FV$3+$BD$5,0))+(SUM(FU3880:FW3880)*(1-$BD$5)+$BD$5+FY3880+FX3880-'Pay Framework'!$M$182)*'Pay Framework'!$O$183+SUM(FU3880:FW3880)*(1-$BD$5)+$BD$5+FY3880+FX3880+FZ3880</f>
        <v>-882.64800000000002</v>
      </c>
      <c r="GD3880" s="34">
        <f>SUM(FU3880:FW3880)*(IF($U3880="USS",$FV$4,IF($U3880="SAUL",$FV$3,0))+1)+SUM(FX3880:FY3880)+(SUM(FU3880:FY3880)-'Pay Framework'!$M$182)*'Pay Framework'!$O$183+FZ3880</f>
        <v>-882.64800000000002</v>
      </c>
    </row>
    <row r="3881" spans="165:186" x14ac:dyDescent="0.25">
      <c r="FI3881" s="34">
        <f>SUM(FA3881:FC3881)*IF($U3881="USS",$FB$4+$FB$5,IF($U3881="SAUL",$FB$3+$BD$5,0))+(SUM(FA3881:FC3881)*(1-$BD$5)+$BD$5+FE3881+FD3881-'Pay Framework'!$M$182)*'Pay Framework'!$O$183+SUM(FA3881:FC3881)*(1-$BD$5)+$BD$5+FE3881+FD3881+FF3881</f>
        <v>-882.64800000000002</v>
      </c>
      <c r="FJ3881" s="34">
        <f>SUM(FA3881:FC3881)*(IF($U3881="USS",$FB$4,IF($U3881="SAUL",$FB$3,0))+1)+SUM(FD3881:FE3881)+(SUM(FA3881:FE3881)-'Pay Framework'!$M$182)*'Pay Framework'!$O$183+FF3881</f>
        <v>-882.64800000000002</v>
      </c>
      <c r="FS3881" s="34">
        <f>SUM(FK3881:FM3881)*IF($U3881="USS",$FL$4+$FL$5,IF($U3881="SAUL",$FL$3+$BD$5,0))+(SUM(FK3881:FM3881)*(1-$BD$5)+$BD$5+FO3881+FN3881-'Pay Framework'!$M$182)*'Pay Framework'!$O$183+SUM(FK3881:FM3881)*(1-$BD$5)+$BD$5+FO3881+FN3881+FP3881</f>
        <v>-882.64800000000002</v>
      </c>
      <c r="FT3881" s="34">
        <f>SUM(FK3881:FM3881)*(IF($U3881="USS",$FL$4,IF($U3881="SAUL",$FL$3,0))+1)+SUM(FN3881:FO3881)+(SUM(FK3881:FO3881)-'Pay Framework'!$M$182)*'Pay Framework'!$O$183+FP3881</f>
        <v>-882.64800000000002</v>
      </c>
      <c r="GC3881" s="34">
        <f>SUM(FU3881:FW3881)*IF($U3881="USS",$FV$4+$FV$5,IF($U3881="SAUL",$FV$3+$BD$5,0))+(SUM(FU3881:FW3881)*(1-$BD$5)+$BD$5+FY3881+FX3881-'Pay Framework'!$M$182)*'Pay Framework'!$O$183+SUM(FU3881:FW3881)*(1-$BD$5)+$BD$5+FY3881+FX3881+FZ3881</f>
        <v>-882.64800000000002</v>
      </c>
      <c r="GD3881" s="34">
        <f>SUM(FU3881:FW3881)*(IF($U3881="USS",$FV$4,IF($U3881="SAUL",$FV$3,0))+1)+SUM(FX3881:FY3881)+(SUM(FU3881:FY3881)-'Pay Framework'!$M$182)*'Pay Framework'!$O$183+FZ3881</f>
        <v>-882.64800000000002</v>
      </c>
    </row>
    <row r="3882" spans="165:186" x14ac:dyDescent="0.25">
      <c r="FI3882" s="34">
        <f>SUM(FA3882:FC3882)*IF($U3882="USS",$FB$4+$FB$5,IF($U3882="SAUL",$FB$3+$BD$5,0))+(SUM(FA3882:FC3882)*(1-$BD$5)+$BD$5+FE3882+FD3882-'Pay Framework'!$M$182)*'Pay Framework'!$O$183+SUM(FA3882:FC3882)*(1-$BD$5)+$BD$5+FE3882+FD3882+FF3882</f>
        <v>-882.64800000000002</v>
      </c>
      <c r="FJ3882" s="34">
        <f>SUM(FA3882:FC3882)*(IF($U3882="USS",$FB$4,IF($U3882="SAUL",$FB$3,0))+1)+SUM(FD3882:FE3882)+(SUM(FA3882:FE3882)-'Pay Framework'!$M$182)*'Pay Framework'!$O$183+FF3882</f>
        <v>-882.64800000000002</v>
      </c>
      <c r="FS3882" s="34">
        <f>SUM(FK3882:FM3882)*IF($U3882="USS",$FL$4+$FL$5,IF($U3882="SAUL",$FL$3+$BD$5,0))+(SUM(FK3882:FM3882)*(1-$BD$5)+$BD$5+FO3882+FN3882-'Pay Framework'!$M$182)*'Pay Framework'!$O$183+SUM(FK3882:FM3882)*(1-$BD$5)+$BD$5+FO3882+FN3882+FP3882</f>
        <v>-882.64800000000002</v>
      </c>
      <c r="FT3882" s="34">
        <f>SUM(FK3882:FM3882)*(IF($U3882="USS",$FL$4,IF($U3882="SAUL",$FL$3,0))+1)+SUM(FN3882:FO3882)+(SUM(FK3882:FO3882)-'Pay Framework'!$M$182)*'Pay Framework'!$O$183+FP3882</f>
        <v>-882.64800000000002</v>
      </c>
      <c r="GC3882" s="34">
        <f>SUM(FU3882:FW3882)*IF($U3882="USS",$FV$4+$FV$5,IF($U3882="SAUL",$FV$3+$BD$5,0))+(SUM(FU3882:FW3882)*(1-$BD$5)+$BD$5+FY3882+FX3882-'Pay Framework'!$M$182)*'Pay Framework'!$O$183+SUM(FU3882:FW3882)*(1-$BD$5)+$BD$5+FY3882+FX3882+FZ3882</f>
        <v>-882.64800000000002</v>
      </c>
      <c r="GD3882" s="34">
        <f>SUM(FU3882:FW3882)*(IF($U3882="USS",$FV$4,IF($U3882="SAUL",$FV$3,0))+1)+SUM(FX3882:FY3882)+(SUM(FU3882:FY3882)-'Pay Framework'!$M$182)*'Pay Framework'!$O$183+FZ3882</f>
        <v>-882.64800000000002</v>
      </c>
    </row>
    <row r="3883" spans="165:186" x14ac:dyDescent="0.25">
      <c r="FI3883" s="34">
        <f>SUM(FA3883:FC3883)*IF($U3883="USS",$FB$4+$FB$5,IF($U3883="SAUL",$FB$3+$BD$5,0))+(SUM(FA3883:FC3883)*(1-$BD$5)+$BD$5+FE3883+FD3883-'Pay Framework'!$M$182)*'Pay Framework'!$O$183+SUM(FA3883:FC3883)*(1-$BD$5)+$BD$5+FE3883+FD3883+FF3883</f>
        <v>-882.64800000000002</v>
      </c>
      <c r="FJ3883" s="34">
        <f>SUM(FA3883:FC3883)*(IF($U3883="USS",$FB$4,IF($U3883="SAUL",$FB$3,0))+1)+SUM(FD3883:FE3883)+(SUM(FA3883:FE3883)-'Pay Framework'!$M$182)*'Pay Framework'!$O$183+FF3883</f>
        <v>-882.64800000000002</v>
      </c>
      <c r="FS3883" s="34">
        <f>SUM(FK3883:FM3883)*IF($U3883="USS",$FL$4+$FL$5,IF($U3883="SAUL",$FL$3+$BD$5,0))+(SUM(FK3883:FM3883)*(1-$BD$5)+$BD$5+FO3883+FN3883-'Pay Framework'!$M$182)*'Pay Framework'!$O$183+SUM(FK3883:FM3883)*(1-$BD$5)+$BD$5+FO3883+FN3883+FP3883</f>
        <v>-882.64800000000002</v>
      </c>
      <c r="FT3883" s="34">
        <f>SUM(FK3883:FM3883)*(IF($U3883="USS",$FL$4,IF($U3883="SAUL",$FL$3,0))+1)+SUM(FN3883:FO3883)+(SUM(FK3883:FO3883)-'Pay Framework'!$M$182)*'Pay Framework'!$O$183+FP3883</f>
        <v>-882.64800000000002</v>
      </c>
      <c r="GC3883" s="34">
        <f>SUM(FU3883:FW3883)*IF($U3883="USS",$FV$4+$FV$5,IF($U3883="SAUL",$FV$3+$BD$5,0))+(SUM(FU3883:FW3883)*(1-$BD$5)+$BD$5+FY3883+FX3883-'Pay Framework'!$M$182)*'Pay Framework'!$O$183+SUM(FU3883:FW3883)*(1-$BD$5)+$BD$5+FY3883+FX3883+FZ3883</f>
        <v>-882.64800000000002</v>
      </c>
      <c r="GD3883" s="34">
        <f>SUM(FU3883:FW3883)*(IF($U3883="USS",$FV$4,IF($U3883="SAUL",$FV$3,0))+1)+SUM(FX3883:FY3883)+(SUM(FU3883:FY3883)-'Pay Framework'!$M$182)*'Pay Framework'!$O$183+FZ3883</f>
        <v>-882.64800000000002</v>
      </c>
    </row>
    <row r="3884" spans="165:186" x14ac:dyDescent="0.25">
      <c r="FI3884" s="34">
        <f>SUM(FA3884:FC3884)*IF($U3884="USS",$FB$4+$FB$5,IF($U3884="SAUL",$FB$3+$BD$5,0))+(SUM(FA3884:FC3884)*(1-$BD$5)+$BD$5+FE3884+FD3884-'Pay Framework'!$M$182)*'Pay Framework'!$O$183+SUM(FA3884:FC3884)*(1-$BD$5)+$BD$5+FE3884+FD3884+FF3884</f>
        <v>-882.64800000000002</v>
      </c>
      <c r="FJ3884" s="34">
        <f>SUM(FA3884:FC3884)*(IF($U3884="USS",$FB$4,IF($U3884="SAUL",$FB$3,0))+1)+SUM(FD3884:FE3884)+(SUM(FA3884:FE3884)-'Pay Framework'!$M$182)*'Pay Framework'!$O$183+FF3884</f>
        <v>-882.64800000000002</v>
      </c>
      <c r="FS3884" s="34">
        <f>SUM(FK3884:FM3884)*IF($U3884="USS",$FL$4+$FL$5,IF($U3884="SAUL",$FL$3+$BD$5,0))+(SUM(FK3884:FM3884)*(1-$BD$5)+$BD$5+FO3884+FN3884-'Pay Framework'!$M$182)*'Pay Framework'!$O$183+SUM(FK3884:FM3884)*(1-$BD$5)+$BD$5+FO3884+FN3884+FP3884</f>
        <v>-882.64800000000002</v>
      </c>
      <c r="FT3884" s="34">
        <f>SUM(FK3884:FM3884)*(IF($U3884="USS",$FL$4,IF($U3884="SAUL",$FL$3,0))+1)+SUM(FN3884:FO3884)+(SUM(FK3884:FO3884)-'Pay Framework'!$M$182)*'Pay Framework'!$O$183+FP3884</f>
        <v>-882.64800000000002</v>
      </c>
      <c r="GC3884" s="34">
        <f>SUM(FU3884:FW3884)*IF($U3884="USS",$FV$4+$FV$5,IF($U3884="SAUL",$FV$3+$BD$5,0))+(SUM(FU3884:FW3884)*(1-$BD$5)+$BD$5+FY3884+FX3884-'Pay Framework'!$M$182)*'Pay Framework'!$O$183+SUM(FU3884:FW3884)*(1-$BD$5)+$BD$5+FY3884+FX3884+FZ3884</f>
        <v>-882.64800000000002</v>
      </c>
      <c r="GD3884" s="34">
        <f>SUM(FU3884:FW3884)*(IF($U3884="USS",$FV$4,IF($U3884="SAUL",$FV$3,0))+1)+SUM(FX3884:FY3884)+(SUM(FU3884:FY3884)-'Pay Framework'!$M$182)*'Pay Framework'!$O$183+FZ3884</f>
        <v>-882.64800000000002</v>
      </c>
    </row>
    <row r="3885" spans="165:186" x14ac:dyDescent="0.25">
      <c r="FI3885" s="34">
        <f>SUM(FA3885:FC3885)*IF($U3885="USS",$FB$4+$FB$5,IF($U3885="SAUL",$FB$3+$BD$5,0))+(SUM(FA3885:FC3885)*(1-$BD$5)+$BD$5+FE3885+FD3885-'Pay Framework'!$M$182)*'Pay Framework'!$O$183+SUM(FA3885:FC3885)*(1-$BD$5)+$BD$5+FE3885+FD3885+FF3885</f>
        <v>-882.64800000000002</v>
      </c>
      <c r="FJ3885" s="34">
        <f>SUM(FA3885:FC3885)*(IF($U3885="USS",$FB$4,IF($U3885="SAUL",$FB$3,0))+1)+SUM(FD3885:FE3885)+(SUM(FA3885:FE3885)-'Pay Framework'!$M$182)*'Pay Framework'!$O$183+FF3885</f>
        <v>-882.64800000000002</v>
      </c>
      <c r="FS3885" s="34">
        <f>SUM(FK3885:FM3885)*IF($U3885="USS",$FL$4+$FL$5,IF($U3885="SAUL",$FL$3+$BD$5,0))+(SUM(FK3885:FM3885)*(1-$BD$5)+$BD$5+FO3885+FN3885-'Pay Framework'!$M$182)*'Pay Framework'!$O$183+SUM(FK3885:FM3885)*(1-$BD$5)+$BD$5+FO3885+FN3885+FP3885</f>
        <v>-882.64800000000002</v>
      </c>
      <c r="FT3885" s="34">
        <f>SUM(FK3885:FM3885)*(IF($U3885="USS",$FL$4,IF($U3885="SAUL",$FL$3,0))+1)+SUM(FN3885:FO3885)+(SUM(FK3885:FO3885)-'Pay Framework'!$M$182)*'Pay Framework'!$O$183+FP3885</f>
        <v>-882.64800000000002</v>
      </c>
      <c r="GC3885" s="34">
        <f>SUM(FU3885:FW3885)*IF($U3885="USS",$FV$4+$FV$5,IF($U3885="SAUL",$FV$3+$BD$5,0))+(SUM(FU3885:FW3885)*(1-$BD$5)+$BD$5+FY3885+FX3885-'Pay Framework'!$M$182)*'Pay Framework'!$O$183+SUM(FU3885:FW3885)*(1-$BD$5)+$BD$5+FY3885+FX3885+FZ3885</f>
        <v>-882.64800000000002</v>
      </c>
      <c r="GD3885" s="34">
        <f>SUM(FU3885:FW3885)*(IF($U3885="USS",$FV$4,IF($U3885="SAUL",$FV$3,0))+1)+SUM(FX3885:FY3885)+(SUM(FU3885:FY3885)-'Pay Framework'!$M$182)*'Pay Framework'!$O$183+FZ3885</f>
        <v>-882.64800000000002</v>
      </c>
    </row>
    <row r="3886" spans="165:186" x14ac:dyDescent="0.25">
      <c r="FI3886" s="34">
        <f>SUM(FA3886:FC3886)*IF($U3886="USS",$FB$4+$FB$5,IF($U3886="SAUL",$FB$3+$BD$5,0))+(SUM(FA3886:FC3886)*(1-$BD$5)+$BD$5+FE3886+FD3886-'Pay Framework'!$M$182)*'Pay Framework'!$O$183+SUM(FA3886:FC3886)*(1-$BD$5)+$BD$5+FE3886+FD3886+FF3886</f>
        <v>-882.64800000000002</v>
      </c>
      <c r="FJ3886" s="34">
        <f>SUM(FA3886:FC3886)*(IF($U3886="USS",$FB$4,IF($U3886="SAUL",$FB$3,0))+1)+SUM(FD3886:FE3886)+(SUM(FA3886:FE3886)-'Pay Framework'!$M$182)*'Pay Framework'!$O$183+FF3886</f>
        <v>-882.64800000000002</v>
      </c>
      <c r="FS3886" s="34">
        <f>SUM(FK3886:FM3886)*IF($U3886="USS",$FL$4+$FL$5,IF($U3886="SAUL",$FL$3+$BD$5,0))+(SUM(FK3886:FM3886)*(1-$BD$5)+$BD$5+FO3886+FN3886-'Pay Framework'!$M$182)*'Pay Framework'!$O$183+SUM(FK3886:FM3886)*(1-$BD$5)+$BD$5+FO3886+FN3886+FP3886</f>
        <v>-882.64800000000002</v>
      </c>
      <c r="FT3886" s="34">
        <f>SUM(FK3886:FM3886)*(IF($U3886="USS",$FL$4,IF($U3886="SAUL",$FL$3,0))+1)+SUM(FN3886:FO3886)+(SUM(FK3886:FO3886)-'Pay Framework'!$M$182)*'Pay Framework'!$O$183+FP3886</f>
        <v>-882.64800000000002</v>
      </c>
      <c r="GC3886" s="34">
        <f>SUM(FU3886:FW3886)*IF($U3886="USS",$FV$4+$FV$5,IF($U3886="SAUL",$FV$3+$BD$5,0))+(SUM(FU3886:FW3886)*(1-$BD$5)+$BD$5+FY3886+FX3886-'Pay Framework'!$M$182)*'Pay Framework'!$O$183+SUM(FU3886:FW3886)*(1-$BD$5)+$BD$5+FY3886+FX3886+FZ3886</f>
        <v>-882.64800000000002</v>
      </c>
      <c r="GD3886" s="34">
        <f>SUM(FU3886:FW3886)*(IF($U3886="USS",$FV$4,IF($U3886="SAUL",$FV$3,0))+1)+SUM(FX3886:FY3886)+(SUM(FU3886:FY3886)-'Pay Framework'!$M$182)*'Pay Framework'!$O$183+FZ3886</f>
        <v>-882.64800000000002</v>
      </c>
    </row>
    <row r="3887" spans="165:186" x14ac:dyDescent="0.25">
      <c r="FI3887" s="34">
        <f>SUM(FA3887:FC3887)*IF($U3887="USS",$FB$4+$FB$5,IF($U3887="SAUL",$FB$3+$BD$5,0))+(SUM(FA3887:FC3887)*(1-$BD$5)+$BD$5+FE3887+FD3887-'Pay Framework'!$M$182)*'Pay Framework'!$O$183+SUM(FA3887:FC3887)*(1-$BD$5)+$BD$5+FE3887+FD3887+FF3887</f>
        <v>-882.64800000000002</v>
      </c>
      <c r="FJ3887" s="34">
        <f>SUM(FA3887:FC3887)*(IF($U3887="USS",$FB$4,IF($U3887="SAUL",$FB$3,0))+1)+SUM(FD3887:FE3887)+(SUM(FA3887:FE3887)-'Pay Framework'!$M$182)*'Pay Framework'!$O$183+FF3887</f>
        <v>-882.64800000000002</v>
      </c>
      <c r="FS3887" s="34">
        <f>SUM(FK3887:FM3887)*IF($U3887="USS",$FL$4+$FL$5,IF($U3887="SAUL",$FL$3+$BD$5,0))+(SUM(FK3887:FM3887)*(1-$BD$5)+$BD$5+FO3887+FN3887-'Pay Framework'!$M$182)*'Pay Framework'!$O$183+SUM(FK3887:FM3887)*(1-$BD$5)+$BD$5+FO3887+FN3887+FP3887</f>
        <v>-882.64800000000002</v>
      </c>
      <c r="FT3887" s="34">
        <f>SUM(FK3887:FM3887)*(IF($U3887="USS",$FL$4,IF($U3887="SAUL",$FL$3,0))+1)+SUM(FN3887:FO3887)+(SUM(FK3887:FO3887)-'Pay Framework'!$M$182)*'Pay Framework'!$O$183+FP3887</f>
        <v>-882.64800000000002</v>
      </c>
      <c r="GC3887" s="34">
        <f>SUM(FU3887:FW3887)*IF($U3887="USS",$FV$4+$FV$5,IF($U3887="SAUL",$FV$3+$BD$5,0))+(SUM(FU3887:FW3887)*(1-$BD$5)+$BD$5+FY3887+FX3887-'Pay Framework'!$M$182)*'Pay Framework'!$O$183+SUM(FU3887:FW3887)*(1-$BD$5)+$BD$5+FY3887+FX3887+FZ3887</f>
        <v>-882.64800000000002</v>
      </c>
      <c r="GD3887" s="34">
        <f>SUM(FU3887:FW3887)*(IF($U3887="USS",$FV$4,IF($U3887="SAUL",$FV$3,0))+1)+SUM(FX3887:FY3887)+(SUM(FU3887:FY3887)-'Pay Framework'!$M$182)*'Pay Framework'!$O$183+FZ3887</f>
        <v>-882.64800000000002</v>
      </c>
    </row>
    <row r="3888" spans="165:186" x14ac:dyDescent="0.25">
      <c r="FI3888" s="34">
        <f>SUM(FA3888:FC3888)*IF($U3888="USS",$FB$4+$FB$5,IF($U3888="SAUL",$FB$3+$BD$5,0))+(SUM(FA3888:FC3888)*(1-$BD$5)+$BD$5+FE3888+FD3888-'Pay Framework'!$M$182)*'Pay Framework'!$O$183+SUM(FA3888:FC3888)*(1-$BD$5)+$BD$5+FE3888+FD3888+FF3888</f>
        <v>-882.64800000000002</v>
      </c>
      <c r="FJ3888" s="34">
        <f>SUM(FA3888:FC3888)*(IF($U3888="USS",$FB$4,IF($U3888="SAUL",$FB$3,0))+1)+SUM(FD3888:FE3888)+(SUM(FA3888:FE3888)-'Pay Framework'!$M$182)*'Pay Framework'!$O$183+FF3888</f>
        <v>-882.64800000000002</v>
      </c>
      <c r="FS3888" s="34">
        <f>SUM(FK3888:FM3888)*IF($U3888="USS",$FL$4+$FL$5,IF($U3888="SAUL",$FL$3+$BD$5,0))+(SUM(FK3888:FM3888)*(1-$BD$5)+$BD$5+FO3888+FN3888-'Pay Framework'!$M$182)*'Pay Framework'!$O$183+SUM(FK3888:FM3888)*(1-$BD$5)+$BD$5+FO3888+FN3888+FP3888</f>
        <v>-882.64800000000002</v>
      </c>
      <c r="FT3888" s="34">
        <f>SUM(FK3888:FM3888)*(IF($U3888="USS",$FL$4,IF($U3888="SAUL",$FL$3,0))+1)+SUM(FN3888:FO3888)+(SUM(FK3888:FO3888)-'Pay Framework'!$M$182)*'Pay Framework'!$O$183+FP3888</f>
        <v>-882.64800000000002</v>
      </c>
      <c r="GC3888" s="34">
        <f>SUM(FU3888:FW3888)*IF($U3888="USS",$FV$4+$FV$5,IF($U3888="SAUL",$FV$3+$BD$5,0))+(SUM(FU3888:FW3888)*(1-$BD$5)+$BD$5+FY3888+FX3888-'Pay Framework'!$M$182)*'Pay Framework'!$O$183+SUM(FU3888:FW3888)*(1-$BD$5)+$BD$5+FY3888+FX3888+FZ3888</f>
        <v>-882.64800000000002</v>
      </c>
      <c r="GD3888" s="34">
        <f>SUM(FU3888:FW3888)*(IF($U3888="USS",$FV$4,IF($U3888="SAUL",$FV$3,0))+1)+SUM(FX3888:FY3888)+(SUM(FU3888:FY3888)-'Pay Framework'!$M$182)*'Pay Framework'!$O$183+FZ3888</f>
        <v>-882.64800000000002</v>
      </c>
    </row>
    <row r="3889" spans="165:186" x14ac:dyDescent="0.25">
      <c r="FI3889" s="34">
        <f>SUM(FA3889:FC3889)*IF($U3889="USS",$FB$4+$FB$5,IF($U3889="SAUL",$FB$3+$BD$5,0))+(SUM(FA3889:FC3889)*(1-$BD$5)+$BD$5+FE3889+FD3889-'Pay Framework'!$M$182)*'Pay Framework'!$O$183+SUM(FA3889:FC3889)*(1-$BD$5)+$BD$5+FE3889+FD3889+FF3889</f>
        <v>-882.64800000000002</v>
      </c>
      <c r="FJ3889" s="34">
        <f>SUM(FA3889:FC3889)*(IF($U3889="USS",$FB$4,IF($U3889="SAUL",$FB$3,0))+1)+SUM(FD3889:FE3889)+(SUM(FA3889:FE3889)-'Pay Framework'!$M$182)*'Pay Framework'!$O$183+FF3889</f>
        <v>-882.64800000000002</v>
      </c>
      <c r="FS3889" s="34">
        <f>SUM(FK3889:FM3889)*IF($U3889="USS",$FL$4+$FL$5,IF($U3889="SAUL",$FL$3+$BD$5,0))+(SUM(FK3889:FM3889)*(1-$BD$5)+$BD$5+FO3889+FN3889-'Pay Framework'!$M$182)*'Pay Framework'!$O$183+SUM(FK3889:FM3889)*(1-$BD$5)+$BD$5+FO3889+FN3889+FP3889</f>
        <v>-882.64800000000002</v>
      </c>
      <c r="FT3889" s="34">
        <f>SUM(FK3889:FM3889)*(IF($U3889="USS",$FL$4,IF($U3889="SAUL",$FL$3,0))+1)+SUM(FN3889:FO3889)+(SUM(FK3889:FO3889)-'Pay Framework'!$M$182)*'Pay Framework'!$O$183+FP3889</f>
        <v>-882.64800000000002</v>
      </c>
      <c r="GC3889" s="34">
        <f>SUM(FU3889:FW3889)*IF($U3889="USS",$FV$4+$FV$5,IF($U3889="SAUL",$FV$3+$BD$5,0))+(SUM(FU3889:FW3889)*(1-$BD$5)+$BD$5+FY3889+FX3889-'Pay Framework'!$M$182)*'Pay Framework'!$O$183+SUM(FU3889:FW3889)*(1-$BD$5)+$BD$5+FY3889+FX3889+FZ3889</f>
        <v>-882.64800000000002</v>
      </c>
      <c r="GD3889" s="34">
        <f>SUM(FU3889:FW3889)*(IF($U3889="USS",$FV$4,IF($U3889="SAUL",$FV$3,0))+1)+SUM(FX3889:FY3889)+(SUM(FU3889:FY3889)-'Pay Framework'!$M$182)*'Pay Framework'!$O$183+FZ3889</f>
        <v>-882.64800000000002</v>
      </c>
    </row>
    <row r="3890" spans="165:186" x14ac:dyDescent="0.25">
      <c r="FI3890" s="34">
        <f>SUM(FA3890:FC3890)*IF($U3890="USS",$FB$4+$FB$5,IF($U3890="SAUL",$FB$3+$BD$5,0))+(SUM(FA3890:FC3890)*(1-$BD$5)+$BD$5+FE3890+FD3890-'Pay Framework'!$M$182)*'Pay Framework'!$O$183+SUM(FA3890:FC3890)*(1-$BD$5)+$BD$5+FE3890+FD3890+FF3890</f>
        <v>-882.64800000000002</v>
      </c>
      <c r="FJ3890" s="34">
        <f>SUM(FA3890:FC3890)*(IF($U3890="USS",$FB$4,IF($U3890="SAUL",$FB$3,0))+1)+SUM(FD3890:FE3890)+(SUM(FA3890:FE3890)-'Pay Framework'!$M$182)*'Pay Framework'!$O$183+FF3890</f>
        <v>-882.64800000000002</v>
      </c>
      <c r="FS3890" s="34">
        <f>SUM(FK3890:FM3890)*IF($U3890="USS",$FL$4+$FL$5,IF($U3890="SAUL",$FL$3+$BD$5,0))+(SUM(FK3890:FM3890)*(1-$BD$5)+$BD$5+FO3890+FN3890-'Pay Framework'!$M$182)*'Pay Framework'!$O$183+SUM(FK3890:FM3890)*(1-$BD$5)+$BD$5+FO3890+FN3890+FP3890</f>
        <v>-882.64800000000002</v>
      </c>
      <c r="FT3890" s="34">
        <f>SUM(FK3890:FM3890)*(IF($U3890="USS",$FL$4,IF($U3890="SAUL",$FL$3,0))+1)+SUM(FN3890:FO3890)+(SUM(FK3890:FO3890)-'Pay Framework'!$M$182)*'Pay Framework'!$O$183+FP3890</f>
        <v>-882.64800000000002</v>
      </c>
      <c r="GC3890" s="34">
        <f>SUM(FU3890:FW3890)*IF($U3890="USS",$FV$4+$FV$5,IF($U3890="SAUL",$FV$3+$BD$5,0))+(SUM(FU3890:FW3890)*(1-$BD$5)+$BD$5+FY3890+FX3890-'Pay Framework'!$M$182)*'Pay Framework'!$O$183+SUM(FU3890:FW3890)*(1-$BD$5)+$BD$5+FY3890+FX3890+FZ3890</f>
        <v>-882.64800000000002</v>
      </c>
      <c r="GD3890" s="34">
        <f>SUM(FU3890:FW3890)*(IF($U3890="USS",$FV$4,IF($U3890="SAUL",$FV$3,0))+1)+SUM(FX3890:FY3890)+(SUM(FU3890:FY3890)-'Pay Framework'!$M$182)*'Pay Framework'!$O$183+FZ3890</f>
        <v>-882.64800000000002</v>
      </c>
    </row>
    <row r="3891" spans="165:186" x14ac:dyDescent="0.25">
      <c r="FI3891" s="34">
        <f>SUM(FA3891:FC3891)*IF($U3891="USS",$FB$4+$FB$5,IF($U3891="SAUL",$FB$3+$BD$5,0))+(SUM(FA3891:FC3891)*(1-$BD$5)+$BD$5+FE3891+FD3891-'Pay Framework'!$M$182)*'Pay Framework'!$O$183+SUM(FA3891:FC3891)*(1-$BD$5)+$BD$5+FE3891+FD3891+FF3891</f>
        <v>-882.64800000000002</v>
      </c>
      <c r="FJ3891" s="34">
        <f>SUM(FA3891:FC3891)*(IF($U3891="USS",$FB$4,IF($U3891="SAUL",$FB$3,0))+1)+SUM(FD3891:FE3891)+(SUM(FA3891:FE3891)-'Pay Framework'!$M$182)*'Pay Framework'!$O$183+FF3891</f>
        <v>-882.64800000000002</v>
      </c>
      <c r="FS3891" s="34">
        <f>SUM(FK3891:FM3891)*IF($U3891="USS",$FL$4+$FL$5,IF($U3891="SAUL",$FL$3+$BD$5,0))+(SUM(FK3891:FM3891)*(1-$BD$5)+$BD$5+FO3891+FN3891-'Pay Framework'!$M$182)*'Pay Framework'!$O$183+SUM(FK3891:FM3891)*(1-$BD$5)+$BD$5+FO3891+FN3891+FP3891</f>
        <v>-882.64800000000002</v>
      </c>
      <c r="FT3891" s="34">
        <f>SUM(FK3891:FM3891)*(IF($U3891="USS",$FL$4,IF($U3891="SAUL",$FL$3,0))+1)+SUM(FN3891:FO3891)+(SUM(FK3891:FO3891)-'Pay Framework'!$M$182)*'Pay Framework'!$O$183+FP3891</f>
        <v>-882.64800000000002</v>
      </c>
      <c r="GC3891" s="34">
        <f>SUM(FU3891:FW3891)*IF($U3891="USS",$FV$4+$FV$5,IF($U3891="SAUL",$FV$3+$BD$5,0))+(SUM(FU3891:FW3891)*(1-$BD$5)+$BD$5+FY3891+FX3891-'Pay Framework'!$M$182)*'Pay Framework'!$O$183+SUM(FU3891:FW3891)*(1-$BD$5)+$BD$5+FY3891+FX3891+FZ3891</f>
        <v>-882.64800000000002</v>
      </c>
      <c r="GD3891" s="34">
        <f>SUM(FU3891:FW3891)*(IF($U3891="USS",$FV$4,IF($U3891="SAUL",$FV$3,0))+1)+SUM(FX3891:FY3891)+(SUM(FU3891:FY3891)-'Pay Framework'!$M$182)*'Pay Framework'!$O$183+FZ3891</f>
        <v>-882.64800000000002</v>
      </c>
    </row>
    <row r="3892" spans="165:186" x14ac:dyDescent="0.25">
      <c r="FI3892" s="34">
        <f>SUM(FA3892:FC3892)*IF($U3892="USS",$FB$4+$FB$5,IF($U3892="SAUL",$FB$3+$BD$5,0))+(SUM(FA3892:FC3892)*(1-$BD$5)+$BD$5+FE3892+FD3892-'Pay Framework'!$M$182)*'Pay Framework'!$O$183+SUM(FA3892:FC3892)*(1-$BD$5)+$BD$5+FE3892+FD3892+FF3892</f>
        <v>-882.64800000000002</v>
      </c>
      <c r="FJ3892" s="34">
        <f>SUM(FA3892:FC3892)*(IF($U3892="USS",$FB$4,IF($U3892="SAUL",$FB$3,0))+1)+SUM(FD3892:FE3892)+(SUM(FA3892:FE3892)-'Pay Framework'!$M$182)*'Pay Framework'!$O$183+FF3892</f>
        <v>-882.64800000000002</v>
      </c>
      <c r="FS3892" s="34">
        <f>SUM(FK3892:FM3892)*IF($U3892="USS",$FL$4+$FL$5,IF($U3892="SAUL",$FL$3+$BD$5,0))+(SUM(FK3892:FM3892)*(1-$BD$5)+$BD$5+FO3892+FN3892-'Pay Framework'!$M$182)*'Pay Framework'!$O$183+SUM(FK3892:FM3892)*(1-$BD$5)+$BD$5+FO3892+FN3892+FP3892</f>
        <v>-882.64800000000002</v>
      </c>
      <c r="FT3892" s="34">
        <f>SUM(FK3892:FM3892)*(IF($U3892="USS",$FL$4,IF($U3892="SAUL",$FL$3,0))+1)+SUM(FN3892:FO3892)+(SUM(FK3892:FO3892)-'Pay Framework'!$M$182)*'Pay Framework'!$O$183+FP3892</f>
        <v>-882.64800000000002</v>
      </c>
      <c r="GC3892" s="34">
        <f>SUM(FU3892:FW3892)*IF($U3892="USS",$FV$4+$FV$5,IF($U3892="SAUL",$FV$3+$BD$5,0))+(SUM(FU3892:FW3892)*(1-$BD$5)+$BD$5+FY3892+FX3892-'Pay Framework'!$M$182)*'Pay Framework'!$O$183+SUM(FU3892:FW3892)*(1-$BD$5)+$BD$5+FY3892+FX3892+FZ3892</f>
        <v>-882.64800000000002</v>
      </c>
      <c r="GD3892" s="34">
        <f>SUM(FU3892:FW3892)*(IF($U3892="USS",$FV$4,IF($U3892="SAUL",$FV$3,0))+1)+SUM(FX3892:FY3892)+(SUM(FU3892:FY3892)-'Pay Framework'!$M$182)*'Pay Framework'!$O$183+FZ3892</f>
        <v>-882.64800000000002</v>
      </c>
    </row>
    <row r="3893" spans="165:186" x14ac:dyDescent="0.25">
      <c r="FI3893" s="34">
        <f>SUM(FA3893:FC3893)*IF($U3893="USS",$FB$4+$FB$5,IF($U3893="SAUL",$FB$3+$BD$5,0))+(SUM(FA3893:FC3893)*(1-$BD$5)+$BD$5+FE3893+FD3893-'Pay Framework'!$M$182)*'Pay Framework'!$O$183+SUM(FA3893:FC3893)*(1-$BD$5)+$BD$5+FE3893+FD3893+FF3893</f>
        <v>-882.64800000000002</v>
      </c>
      <c r="FJ3893" s="34">
        <f>SUM(FA3893:FC3893)*(IF($U3893="USS",$FB$4,IF($U3893="SAUL",$FB$3,0))+1)+SUM(FD3893:FE3893)+(SUM(FA3893:FE3893)-'Pay Framework'!$M$182)*'Pay Framework'!$O$183+FF3893</f>
        <v>-882.64800000000002</v>
      </c>
      <c r="FS3893" s="34">
        <f>SUM(FK3893:FM3893)*IF($U3893="USS",$FL$4+$FL$5,IF($U3893="SAUL",$FL$3+$BD$5,0))+(SUM(FK3893:FM3893)*(1-$BD$5)+$BD$5+FO3893+FN3893-'Pay Framework'!$M$182)*'Pay Framework'!$O$183+SUM(FK3893:FM3893)*(1-$BD$5)+$BD$5+FO3893+FN3893+FP3893</f>
        <v>-882.64800000000002</v>
      </c>
      <c r="FT3893" s="34">
        <f>SUM(FK3893:FM3893)*(IF($U3893="USS",$FL$4,IF($U3893="SAUL",$FL$3,0))+1)+SUM(FN3893:FO3893)+(SUM(FK3893:FO3893)-'Pay Framework'!$M$182)*'Pay Framework'!$O$183+FP3893</f>
        <v>-882.64800000000002</v>
      </c>
      <c r="GC3893" s="34">
        <f>SUM(FU3893:FW3893)*IF($U3893="USS",$FV$4+$FV$5,IF($U3893="SAUL",$FV$3+$BD$5,0))+(SUM(FU3893:FW3893)*(1-$BD$5)+$BD$5+FY3893+FX3893-'Pay Framework'!$M$182)*'Pay Framework'!$O$183+SUM(FU3893:FW3893)*(1-$BD$5)+$BD$5+FY3893+FX3893+FZ3893</f>
        <v>-882.64800000000002</v>
      </c>
      <c r="GD3893" s="34">
        <f>SUM(FU3893:FW3893)*(IF($U3893="USS",$FV$4,IF($U3893="SAUL",$FV$3,0))+1)+SUM(FX3893:FY3893)+(SUM(FU3893:FY3893)-'Pay Framework'!$M$182)*'Pay Framework'!$O$183+FZ3893</f>
        <v>-882.64800000000002</v>
      </c>
    </row>
    <row r="3894" spans="165:186" x14ac:dyDescent="0.25">
      <c r="FI3894" s="34">
        <f>SUM(FA3894:FC3894)*IF($U3894="USS",$FB$4+$FB$5,IF($U3894="SAUL",$FB$3+$BD$5,0))+(SUM(FA3894:FC3894)*(1-$BD$5)+$BD$5+FE3894+FD3894-'Pay Framework'!$M$182)*'Pay Framework'!$O$183+SUM(FA3894:FC3894)*(1-$BD$5)+$BD$5+FE3894+FD3894+FF3894</f>
        <v>-882.64800000000002</v>
      </c>
      <c r="FJ3894" s="34">
        <f>SUM(FA3894:FC3894)*(IF($U3894="USS",$FB$4,IF($U3894="SAUL",$FB$3,0))+1)+SUM(FD3894:FE3894)+(SUM(FA3894:FE3894)-'Pay Framework'!$M$182)*'Pay Framework'!$O$183+FF3894</f>
        <v>-882.64800000000002</v>
      </c>
      <c r="FS3894" s="34">
        <f>SUM(FK3894:FM3894)*IF($U3894="USS",$FL$4+$FL$5,IF($U3894="SAUL",$FL$3+$BD$5,0))+(SUM(FK3894:FM3894)*(1-$BD$5)+$BD$5+FO3894+FN3894-'Pay Framework'!$M$182)*'Pay Framework'!$O$183+SUM(FK3894:FM3894)*(1-$BD$5)+$BD$5+FO3894+FN3894+FP3894</f>
        <v>-882.64800000000002</v>
      </c>
      <c r="FT3894" s="34">
        <f>SUM(FK3894:FM3894)*(IF($U3894="USS",$FL$4,IF($U3894="SAUL",$FL$3,0))+1)+SUM(FN3894:FO3894)+(SUM(FK3894:FO3894)-'Pay Framework'!$M$182)*'Pay Framework'!$O$183+FP3894</f>
        <v>-882.64800000000002</v>
      </c>
      <c r="GC3894" s="34">
        <f>SUM(FU3894:FW3894)*IF($U3894="USS",$FV$4+$FV$5,IF($U3894="SAUL",$FV$3+$BD$5,0))+(SUM(FU3894:FW3894)*(1-$BD$5)+$BD$5+FY3894+FX3894-'Pay Framework'!$M$182)*'Pay Framework'!$O$183+SUM(FU3894:FW3894)*(1-$BD$5)+$BD$5+FY3894+FX3894+FZ3894</f>
        <v>-882.64800000000002</v>
      </c>
      <c r="GD3894" s="34">
        <f>SUM(FU3894:FW3894)*(IF($U3894="USS",$FV$4,IF($U3894="SAUL",$FV$3,0))+1)+SUM(FX3894:FY3894)+(SUM(FU3894:FY3894)-'Pay Framework'!$M$182)*'Pay Framework'!$O$183+FZ3894</f>
        <v>-882.64800000000002</v>
      </c>
    </row>
    <row r="3895" spans="165:186" x14ac:dyDescent="0.25">
      <c r="FI3895" s="34">
        <f>SUM(FA3895:FC3895)*IF($U3895="USS",$FB$4+$FB$5,IF($U3895="SAUL",$FB$3+$BD$5,0))+(SUM(FA3895:FC3895)*(1-$BD$5)+$BD$5+FE3895+FD3895-'Pay Framework'!$M$182)*'Pay Framework'!$O$183+SUM(FA3895:FC3895)*(1-$BD$5)+$BD$5+FE3895+FD3895+FF3895</f>
        <v>-882.64800000000002</v>
      </c>
      <c r="FJ3895" s="34">
        <f>SUM(FA3895:FC3895)*(IF($U3895="USS",$FB$4,IF($U3895="SAUL",$FB$3,0))+1)+SUM(FD3895:FE3895)+(SUM(FA3895:FE3895)-'Pay Framework'!$M$182)*'Pay Framework'!$O$183+FF3895</f>
        <v>-882.64800000000002</v>
      </c>
      <c r="FS3895" s="34">
        <f>SUM(FK3895:FM3895)*IF($U3895="USS",$FL$4+$FL$5,IF($U3895="SAUL",$FL$3+$BD$5,0))+(SUM(FK3895:FM3895)*(1-$BD$5)+$BD$5+FO3895+FN3895-'Pay Framework'!$M$182)*'Pay Framework'!$O$183+SUM(FK3895:FM3895)*(1-$BD$5)+$BD$5+FO3895+FN3895+FP3895</f>
        <v>-882.64800000000002</v>
      </c>
      <c r="FT3895" s="34">
        <f>SUM(FK3895:FM3895)*(IF($U3895="USS",$FL$4,IF($U3895="SAUL",$FL$3,0))+1)+SUM(FN3895:FO3895)+(SUM(FK3895:FO3895)-'Pay Framework'!$M$182)*'Pay Framework'!$O$183+FP3895</f>
        <v>-882.64800000000002</v>
      </c>
      <c r="GC3895" s="34">
        <f>SUM(FU3895:FW3895)*IF($U3895="USS",$FV$4+$FV$5,IF($U3895="SAUL",$FV$3+$BD$5,0))+(SUM(FU3895:FW3895)*(1-$BD$5)+$BD$5+FY3895+FX3895-'Pay Framework'!$M$182)*'Pay Framework'!$O$183+SUM(FU3895:FW3895)*(1-$BD$5)+$BD$5+FY3895+FX3895+FZ3895</f>
        <v>-882.64800000000002</v>
      </c>
      <c r="GD3895" s="34">
        <f>SUM(FU3895:FW3895)*(IF($U3895="USS",$FV$4,IF($U3895="SAUL",$FV$3,0))+1)+SUM(FX3895:FY3895)+(SUM(FU3895:FY3895)-'Pay Framework'!$M$182)*'Pay Framework'!$O$183+FZ3895</f>
        <v>-882.64800000000002</v>
      </c>
    </row>
    <row r="3896" spans="165:186" x14ac:dyDescent="0.25">
      <c r="FI3896" s="34">
        <f>SUM(FA3896:FC3896)*IF($U3896="USS",$FB$4+$FB$5,IF($U3896="SAUL",$FB$3+$BD$5,0))+(SUM(FA3896:FC3896)*(1-$BD$5)+$BD$5+FE3896+FD3896-'Pay Framework'!$M$182)*'Pay Framework'!$O$183+SUM(FA3896:FC3896)*(1-$BD$5)+$BD$5+FE3896+FD3896+FF3896</f>
        <v>-882.64800000000002</v>
      </c>
      <c r="FJ3896" s="34">
        <f>SUM(FA3896:FC3896)*(IF($U3896="USS",$FB$4,IF($U3896="SAUL",$FB$3,0))+1)+SUM(FD3896:FE3896)+(SUM(FA3896:FE3896)-'Pay Framework'!$M$182)*'Pay Framework'!$O$183+FF3896</f>
        <v>-882.64800000000002</v>
      </c>
      <c r="FS3896" s="34">
        <f>SUM(FK3896:FM3896)*IF($U3896="USS",$FL$4+$FL$5,IF($U3896="SAUL",$FL$3+$BD$5,0))+(SUM(FK3896:FM3896)*(1-$BD$5)+$BD$5+FO3896+FN3896-'Pay Framework'!$M$182)*'Pay Framework'!$O$183+SUM(FK3896:FM3896)*(1-$BD$5)+$BD$5+FO3896+FN3896+FP3896</f>
        <v>-882.64800000000002</v>
      </c>
      <c r="FT3896" s="34">
        <f>SUM(FK3896:FM3896)*(IF($U3896="USS",$FL$4,IF($U3896="SAUL",$FL$3,0))+1)+SUM(FN3896:FO3896)+(SUM(FK3896:FO3896)-'Pay Framework'!$M$182)*'Pay Framework'!$O$183+FP3896</f>
        <v>-882.64800000000002</v>
      </c>
      <c r="GC3896" s="34">
        <f>SUM(FU3896:FW3896)*IF($U3896="USS",$FV$4+$FV$5,IF($U3896="SAUL",$FV$3+$BD$5,0))+(SUM(FU3896:FW3896)*(1-$BD$5)+$BD$5+FY3896+FX3896-'Pay Framework'!$M$182)*'Pay Framework'!$O$183+SUM(FU3896:FW3896)*(1-$BD$5)+$BD$5+FY3896+FX3896+FZ3896</f>
        <v>-882.64800000000002</v>
      </c>
      <c r="GD3896" s="34">
        <f>SUM(FU3896:FW3896)*(IF($U3896="USS",$FV$4,IF($U3896="SAUL",$FV$3,0))+1)+SUM(FX3896:FY3896)+(SUM(FU3896:FY3896)-'Pay Framework'!$M$182)*'Pay Framework'!$O$183+FZ3896</f>
        <v>-882.64800000000002</v>
      </c>
    </row>
    <row r="3897" spans="165:186" x14ac:dyDescent="0.25">
      <c r="FI3897" s="34">
        <f>SUM(FA3897:FC3897)*IF($U3897="USS",$FB$4+$FB$5,IF($U3897="SAUL",$FB$3+$BD$5,0))+(SUM(FA3897:FC3897)*(1-$BD$5)+$BD$5+FE3897+FD3897-'Pay Framework'!$M$182)*'Pay Framework'!$O$183+SUM(FA3897:FC3897)*(1-$BD$5)+$BD$5+FE3897+FD3897+FF3897</f>
        <v>-882.64800000000002</v>
      </c>
      <c r="FJ3897" s="34">
        <f>SUM(FA3897:FC3897)*(IF($U3897="USS",$FB$4,IF($U3897="SAUL",$FB$3,0))+1)+SUM(FD3897:FE3897)+(SUM(FA3897:FE3897)-'Pay Framework'!$M$182)*'Pay Framework'!$O$183+FF3897</f>
        <v>-882.64800000000002</v>
      </c>
      <c r="FS3897" s="34">
        <f>SUM(FK3897:FM3897)*IF($U3897="USS",$FL$4+$FL$5,IF($U3897="SAUL",$FL$3+$BD$5,0))+(SUM(FK3897:FM3897)*(1-$BD$5)+$BD$5+FO3897+FN3897-'Pay Framework'!$M$182)*'Pay Framework'!$O$183+SUM(FK3897:FM3897)*(1-$BD$5)+$BD$5+FO3897+FN3897+FP3897</f>
        <v>-882.64800000000002</v>
      </c>
      <c r="FT3897" s="34">
        <f>SUM(FK3897:FM3897)*(IF($U3897="USS",$FL$4,IF($U3897="SAUL",$FL$3,0))+1)+SUM(FN3897:FO3897)+(SUM(FK3897:FO3897)-'Pay Framework'!$M$182)*'Pay Framework'!$O$183+FP3897</f>
        <v>-882.64800000000002</v>
      </c>
      <c r="GC3897" s="34">
        <f>SUM(FU3897:FW3897)*IF($U3897="USS",$FV$4+$FV$5,IF($U3897="SAUL",$FV$3+$BD$5,0))+(SUM(FU3897:FW3897)*(1-$BD$5)+$BD$5+FY3897+FX3897-'Pay Framework'!$M$182)*'Pay Framework'!$O$183+SUM(FU3897:FW3897)*(1-$BD$5)+$BD$5+FY3897+FX3897+FZ3897</f>
        <v>-882.64800000000002</v>
      </c>
      <c r="GD3897" s="34">
        <f>SUM(FU3897:FW3897)*(IF($U3897="USS",$FV$4,IF($U3897="SAUL",$FV$3,0))+1)+SUM(FX3897:FY3897)+(SUM(FU3897:FY3897)-'Pay Framework'!$M$182)*'Pay Framework'!$O$183+FZ3897</f>
        <v>-882.64800000000002</v>
      </c>
    </row>
    <row r="3898" spans="165:186" x14ac:dyDescent="0.25">
      <c r="FI3898" s="34">
        <f>SUM(FA3898:FC3898)*IF($U3898="USS",$FB$4+$FB$5,IF($U3898="SAUL",$FB$3+$BD$5,0))+(SUM(FA3898:FC3898)*(1-$BD$5)+$BD$5+FE3898+FD3898-'Pay Framework'!$M$182)*'Pay Framework'!$O$183+SUM(FA3898:FC3898)*(1-$BD$5)+$BD$5+FE3898+FD3898+FF3898</f>
        <v>-882.64800000000002</v>
      </c>
      <c r="FJ3898" s="34">
        <f>SUM(FA3898:FC3898)*(IF($U3898="USS",$FB$4,IF($U3898="SAUL",$FB$3,0))+1)+SUM(FD3898:FE3898)+(SUM(FA3898:FE3898)-'Pay Framework'!$M$182)*'Pay Framework'!$O$183+FF3898</f>
        <v>-882.64800000000002</v>
      </c>
      <c r="FS3898" s="34">
        <f>SUM(FK3898:FM3898)*IF($U3898="USS",$FL$4+$FL$5,IF($U3898="SAUL",$FL$3+$BD$5,0))+(SUM(FK3898:FM3898)*(1-$BD$5)+$BD$5+FO3898+FN3898-'Pay Framework'!$M$182)*'Pay Framework'!$O$183+SUM(FK3898:FM3898)*(1-$BD$5)+$BD$5+FO3898+FN3898+FP3898</f>
        <v>-882.64800000000002</v>
      </c>
      <c r="FT3898" s="34">
        <f>SUM(FK3898:FM3898)*(IF($U3898="USS",$FL$4,IF($U3898="SAUL",$FL$3,0))+1)+SUM(FN3898:FO3898)+(SUM(FK3898:FO3898)-'Pay Framework'!$M$182)*'Pay Framework'!$O$183+FP3898</f>
        <v>-882.64800000000002</v>
      </c>
      <c r="GC3898" s="34">
        <f>SUM(FU3898:FW3898)*IF($U3898="USS",$FV$4+$FV$5,IF($U3898="SAUL",$FV$3+$BD$5,0))+(SUM(FU3898:FW3898)*(1-$BD$5)+$BD$5+FY3898+FX3898-'Pay Framework'!$M$182)*'Pay Framework'!$O$183+SUM(FU3898:FW3898)*(1-$BD$5)+$BD$5+FY3898+FX3898+FZ3898</f>
        <v>-882.64800000000002</v>
      </c>
      <c r="GD3898" s="34">
        <f>SUM(FU3898:FW3898)*(IF($U3898="USS",$FV$4,IF($U3898="SAUL",$FV$3,0))+1)+SUM(FX3898:FY3898)+(SUM(FU3898:FY3898)-'Pay Framework'!$M$182)*'Pay Framework'!$O$183+FZ3898</f>
        <v>-882.64800000000002</v>
      </c>
    </row>
    <row r="3899" spans="165:186" x14ac:dyDescent="0.25">
      <c r="FI3899" s="34">
        <f>SUM(FA3899:FC3899)*IF($U3899="USS",$FB$4+$FB$5,IF($U3899="SAUL",$FB$3+$BD$5,0))+(SUM(FA3899:FC3899)*(1-$BD$5)+$BD$5+FE3899+FD3899-'Pay Framework'!$M$182)*'Pay Framework'!$O$183+SUM(FA3899:FC3899)*(1-$BD$5)+$BD$5+FE3899+FD3899+FF3899</f>
        <v>-882.64800000000002</v>
      </c>
      <c r="FJ3899" s="34">
        <f>SUM(FA3899:FC3899)*(IF($U3899="USS",$FB$4,IF($U3899="SAUL",$FB$3,0))+1)+SUM(FD3899:FE3899)+(SUM(FA3899:FE3899)-'Pay Framework'!$M$182)*'Pay Framework'!$O$183+FF3899</f>
        <v>-882.64800000000002</v>
      </c>
      <c r="FS3899" s="34">
        <f>SUM(FK3899:FM3899)*IF($U3899="USS",$FL$4+$FL$5,IF($U3899="SAUL",$FL$3+$BD$5,0))+(SUM(FK3899:FM3899)*(1-$BD$5)+$BD$5+FO3899+FN3899-'Pay Framework'!$M$182)*'Pay Framework'!$O$183+SUM(FK3899:FM3899)*(1-$BD$5)+$BD$5+FO3899+FN3899+FP3899</f>
        <v>-882.64800000000002</v>
      </c>
      <c r="FT3899" s="34">
        <f>SUM(FK3899:FM3899)*(IF($U3899="USS",$FL$4,IF($U3899="SAUL",$FL$3,0))+1)+SUM(FN3899:FO3899)+(SUM(FK3899:FO3899)-'Pay Framework'!$M$182)*'Pay Framework'!$O$183+FP3899</f>
        <v>-882.64800000000002</v>
      </c>
      <c r="GC3899" s="34">
        <f>SUM(FU3899:FW3899)*IF($U3899="USS",$FV$4+$FV$5,IF($U3899="SAUL",$FV$3+$BD$5,0))+(SUM(FU3899:FW3899)*(1-$BD$5)+$BD$5+FY3899+FX3899-'Pay Framework'!$M$182)*'Pay Framework'!$O$183+SUM(FU3899:FW3899)*(1-$BD$5)+$BD$5+FY3899+FX3899+FZ3899</f>
        <v>-882.64800000000002</v>
      </c>
      <c r="GD3899" s="34">
        <f>SUM(FU3899:FW3899)*(IF($U3899="USS",$FV$4,IF($U3899="SAUL",$FV$3,0))+1)+SUM(FX3899:FY3899)+(SUM(FU3899:FY3899)-'Pay Framework'!$M$182)*'Pay Framework'!$O$183+FZ3899</f>
        <v>-882.64800000000002</v>
      </c>
    </row>
    <row r="3900" spans="165:186" x14ac:dyDescent="0.25">
      <c r="FI3900" s="34">
        <f>SUM(FA3900:FC3900)*IF($U3900="USS",$FB$4+$FB$5,IF($U3900="SAUL",$FB$3+$BD$5,0))+(SUM(FA3900:FC3900)*(1-$BD$5)+$BD$5+FE3900+FD3900-'Pay Framework'!$M$182)*'Pay Framework'!$O$183+SUM(FA3900:FC3900)*(1-$BD$5)+$BD$5+FE3900+FD3900+FF3900</f>
        <v>-882.64800000000002</v>
      </c>
      <c r="FJ3900" s="34">
        <f>SUM(FA3900:FC3900)*(IF($U3900="USS",$FB$4,IF($U3900="SAUL",$FB$3,0))+1)+SUM(FD3900:FE3900)+(SUM(FA3900:FE3900)-'Pay Framework'!$M$182)*'Pay Framework'!$O$183+FF3900</f>
        <v>-882.64800000000002</v>
      </c>
      <c r="FS3900" s="34">
        <f>SUM(FK3900:FM3900)*IF($U3900="USS",$FL$4+$FL$5,IF($U3900="SAUL",$FL$3+$BD$5,0))+(SUM(FK3900:FM3900)*(1-$BD$5)+$BD$5+FO3900+FN3900-'Pay Framework'!$M$182)*'Pay Framework'!$O$183+SUM(FK3900:FM3900)*(1-$BD$5)+$BD$5+FO3900+FN3900+FP3900</f>
        <v>-882.64800000000002</v>
      </c>
      <c r="FT3900" s="34">
        <f>SUM(FK3900:FM3900)*(IF($U3900="USS",$FL$4,IF($U3900="SAUL",$FL$3,0))+1)+SUM(FN3900:FO3900)+(SUM(FK3900:FO3900)-'Pay Framework'!$M$182)*'Pay Framework'!$O$183+FP3900</f>
        <v>-882.64800000000002</v>
      </c>
      <c r="GC3900" s="34">
        <f>SUM(FU3900:FW3900)*IF($U3900="USS",$FV$4+$FV$5,IF($U3900="SAUL",$FV$3+$BD$5,0))+(SUM(FU3900:FW3900)*(1-$BD$5)+$BD$5+FY3900+FX3900-'Pay Framework'!$M$182)*'Pay Framework'!$O$183+SUM(FU3900:FW3900)*(1-$BD$5)+$BD$5+FY3900+FX3900+FZ3900</f>
        <v>-882.64800000000002</v>
      </c>
      <c r="GD3900" s="34">
        <f>SUM(FU3900:FW3900)*(IF($U3900="USS",$FV$4,IF($U3900="SAUL",$FV$3,0))+1)+SUM(FX3900:FY3900)+(SUM(FU3900:FY3900)-'Pay Framework'!$M$182)*'Pay Framework'!$O$183+FZ3900</f>
        <v>-882.64800000000002</v>
      </c>
    </row>
    <row r="3901" spans="165:186" x14ac:dyDescent="0.25">
      <c r="FI3901" s="34">
        <f>SUM(FA3901:FC3901)*IF($U3901="USS",$FB$4+$FB$5,IF($U3901="SAUL",$FB$3+$BD$5,0))+(SUM(FA3901:FC3901)*(1-$BD$5)+$BD$5+FE3901+FD3901-'Pay Framework'!$M$182)*'Pay Framework'!$O$183+SUM(FA3901:FC3901)*(1-$BD$5)+$BD$5+FE3901+FD3901+FF3901</f>
        <v>-882.64800000000002</v>
      </c>
      <c r="FJ3901" s="34">
        <f>SUM(FA3901:FC3901)*(IF($U3901="USS",$FB$4,IF($U3901="SAUL",$FB$3,0))+1)+SUM(FD3901:FE3901)+(SUM(FA3901:FE3901)-'Pay Framework'!$M$182)*'Pay Framework'!$O$183+FF3901</f>
        <v>-882.64800000000002</v>
      </c>
      <c r="FS3901" s="34">
        <f>SUM(FK3901:FM3901)*IF($U3901="USS",$FL$4+$FL$5,IF($U3901="SAUL",$FL$3+$BD$5,0))+(SUM(FK3901:FM3901)*(1-$BD$5)+$BD$5+FO3901+FN3901-'Pay Framework'!$M$182)*'Pay Framework'!$O$183+SUM(FK3901:FM3901)*(1-$BD$5)+$BD$5+FO3901+FN3901+FP3901</f>
        <v>-882.64800000000002</v>
      </c>
      <c r="FT3901" s="34">
        <f>SUM(FK3901:FM3901)*(IF($U3901="USS",$FL$4,IF($U3901="SAUL",$FL$3,0))+1)+SUM(FN3901:FO3901)+(SUM(FK3901:FO3901)-'Pay Framework'!$M$182)*'Pay Framework'!$O$183+FP3901</f>
        <v>-882.64800000000002</v>
      </c>
      <c r="GC3901" s="34">
        <f>SUM(FU3901:FW3901)*IF($U3901="USS",$FV$4+$FV$5,IF($U3901="SAUL",$FV$3+$BD$5,0))+(SUM(FU3901:FW3901)*(1-$BD$5)+$BD$5+FY3901+FX3901-'Pay Framework'!$M$182)*'Pay Framework'!$O$183+SUM(FU3901:FW3901)*(1-$BD$5)+$BD$5+FY3901+FX3901+FZ3901</f>
        <v>-882.64800000000002</v>
      </c>
      <c r="GD3901" s="34">
        <f>SUM(FU3901:FW3901)*(IF($U3901="USS",$FV$4,IF($U3901="SAUL",$FV$3,0))+1)+SUM(FX3901:FY3901)+(SUM(FU3901:FY3901)-'Pay Framework'!$M$182)*'Pay Framework'!$O$183+FZ3901</f>
        <v>-882.64800000000002</v>
      </c>
    </row>
    <row r="3902" spans="165:186" x14ac:dyDescent="0.25">
      <c r="FI3902" s="34">
        <f>SUM(FA3902:FC3902)*IF($U3902="USS",$FB$4+$FB$5,IF($U3902="SAUL",$FB$3+$BD$5,0))+(SUM(FA3902:FC3902)*(1-$BD$5)+$BD$5+FE3902+FD3902-'Pay Framework'!$M$182)*'Pay Framework'!$O$183+SUM(FA3902:FC3902)*(1-$BD$5)+$BD$5+FE3902+FD3902+FF3902</f>
        <v>-882.64800000000002</v>
      </c>
      <c r="FJ3902" s="34">
        <f>SUM(FA3902:FC3902)*(IF($U3902="USS",$FB$4,IF($U3902="SAUL",$FB$3,0))+1)+SUM(FD3902:FE3902)+(SUM(FA3902:FE3902)-'Pay Framework'!$M$182)*'Pay Framework'!$O$183+FF3902</f>
        <v>-882.64800000000002</v>
      </c>
      <c r="FS3902" s="34">
        <f>SUM(FK3902:FM3902)*IF($U3902="USS",$FL$4+$FL$5,IF($U3902="SAUL",$FL$3+$BD$5,0))+(SUM(FK3902:FM3902)*(1-$BD$5)+$BD$5+FO3902+FN3902-'Pay Framework'!$M$182)*'Pay Framework'!$O$183+SUM(FK3902:FM3902)*(1-$BD$5)+$BD$5+FO3902+FN3902+FP3902</f>
        <v>-882.64800000000002</v>
      </c>
      <c r="FT3902" s="34">
        <f>SUM(FK3902:FM3902)*(IF($U3902="USS",$FL$4,IF($U3902="SAUL",$FL$3,0))+1)+SUM(FN3902:FO3902)+(SUM(FK3902:FO3902)-'Pay Framework'!$M$182)*'Pay Framework'!$O$183+FP3902</f>
        <v>-882.64800000000002</v>
      </c>
      <c r="GC3902" s="34">
        <f>SUM(FU3902:FW3902)*IF($U3902="USS",$FV$4+$FV$5,IF($U3902="SAUL",$FV$3+$BD$5,0))+(SUM(FU3902:FW3902)*(1-$BD$5)+$BD$5+FY3902+FX3902-'Pay Framework'!$M$182)*'Pay Framework'!$O$183+SUM(FU3902:FW3902)*(1-$BD$5)+$BD$5+FY3902+FX3902+FZ3902</f>
        <v>-882.64800000000002</v>
      </c>
      <c r="GD3902" s="34">
        <f>SUM(FU3902:FW3902)*(IF($U3902="USS",$FV$4,IF($U3902="SAUL",$FV$3,0))+1)+SUM(FX3902:FY3902)+(SUM(FU3902:FY3902)-'Pay Framework'!$M$182)*'Pay Framework'!$O$183+FZ3902</f>
        <v>-882.64800000000002</v>
      </c>
    </row>
    <row r="3903" spans="165:186" x14ac:dyDescent="0.25">
      <c r="FI3903" s="34">
        <f>SUM(FA3903:FC3903)*IF($U3903="USS",$FB$4+$FB$5,IF($U3903="SAUL",$FB$3+$BD$5,0))+(SUM(FA3903:FC3903)*(1-$BD$5)+$BD$5+FE3903+FD3903-'Pay Framework'!$M$182)*'Pay Framework'!$O$183+SUM(FA3903:FC3903)*(1-$BD$5)+$BD$5+FE3903+FD3903+FF3903</f>
        <v>-882.64800000000002</v>
      </c>
      <c r="FJ3903" s="34">
        <f>SUM(FA3903:FC3903)*(IF($U3903="USS",$FB$4,IF($U3903="SAUL",$FB$3,0))+1)+SUM(FD3903:FE3903)+(SUM(FA3903:FE3903)-'Pay Framework'!$M$182)*'Pay Framework'!$O$183+FF3903</f>
        <v>-882.64800000000002</v>
      </c>
      <c r="FS3903" s="34">
        <f>SUM(FK3903:FM3903)*IF($U3903="USS",$FL$4+$FL$5,IF($U3903="SAUL",$FL$3+$BD$5,0))+(SUM(FK3903:FM3903)*(1-$BD$5)+$BD$5+FO3903+FN3903-'Pay Framework'!$M$182)*'Pay Framework'!$O$183+SUM(FK3903:FM3903)*(1-$BD$5)+$BD$5+FO3903+FN3903+FP3903</f>
        <v>-882.64800000000002</v>
      </c>
      <c r="FT3903" s="34">
        <f>SUM(FK3903:FM3903)*(IF($U3903="USS",$FL$4,IF($U3903="SAUL",$FL$3,0))+1)+SUM(FN3903:FO3903)+(SUM(FK3903:FO3903)-'Pay Framework'!$M$182)*'Pay Framework'!$O$183+FP3903</f>
        <v>-882.64800000000002</v>
      </c>
      <c r="GC3903" s="34">
        <f>SUM(FU3903:FW3903)*IF($U3903="USS",$FV$4+$FV$5,IF($U3903="SAUL",$FV$3+$BD$5,0))+(SUM(FU3903:FW3903)*(1-$BD$5)+$BD$5+FY3903+FX3903-'Pay Framework'!$M$182)*'Pay Framework'!$O$183+SUM(FU3903:FW3903)*(1-$BD$5)+$BD$5+FY3903+FX3903+FZ3903</f>
        <v>-882.64800000000002</v>
      </c>
      <c r="GD3903" s="34">
        <f>SUM(FU3903:FW3903)*(IF($U3903="USS",$FV$4,IF($U3903="SAUL",$FV$3,0))+1)+SUM(FX3903:FY3903)+(SUM(FU3903:FY3903)-'Pay Framework'!$M$182)*'Pay Framework'!$O$183+FZ3903</f>
        <v>-882.64800000000002</v>
      </c>
    </row>
    <row r="3904" spans="165:186" x14ac:dyDescent="0.25">
      <c r="FI3904" s="34">
        <f>SUM(FA3904:FC3904)*IF($U3904="USS",$FB$4+$FB$5,IF($U3904="SAUL",$FB$3+$BD$5,0))+(SUM(FA3904:FC3904)*(1-$BD$5)+$BD$5+FE3904+FD3904-'Pay Framework'!$M$182)*'Pay Framework'!$O$183+SUM(FA3904:FC3904)*(1-$BD$5)+$BD$5+FE3904+FD3904+FF3904</f>
        <v>-882.64800000000002</v>
      </c>
      <c r="FJ3904" s="34">
        <f>SUM(FA3904:FC3904)*(IF($U3904="USS",$FB$4,IF($U3904="SAUL",$FB$3,0))+1)+SUM(FD3904:FE3904)+(SUM(FA3904:FE3904)-'Pay Framework'!$M$182)*'Pay Framework'!$O$183+FF3904</f>
        <v>-882.64800000000002</v>
      </c>
      <c r="FS3904" s="34">
        <f>SUM(FK3904:FM3904)*IF($U3904="USS",$FL$4+$FL$5,IF($U3904="SAUL",$FL$3+$BD$5,0))+(SUM(FK3904:FM3904)*(1-$BD$5)+$BD$5+FO3904+FN3904-'Pay Framework'!$M$182)*'Pay Framework'!$O$183+SUM(FK3904:FM3904)*(1-$BD$5)+$BD$5+FO3904+FN3904+FP3904</f>
        <v>-882.64800000000002</v>
      </c>
      <c r="FT3904" s="34">
        <f>SUM(FK3904:FM3904)*(IF($U3904="USS",$FL$4,IF($U3904="SAUL",$FL$3,0))+1)+SUM(FN3904:FO3904)+(SUM(FK3904:FO3904)-'Pay Framework'!$M$182)*'Pay Framework'!$O$183+FP3904</f>
        <v>-882.64800000000002</v>
      </c>
      <c r="GC3904" s="34">
        <f>SUM(FU3904:FW3904)*IF($U3904="USS",$FV$4+$FV$5,IF($U3904="SAUL",$FV$3+$BD$5,0))+(SUM(FU3904:FW3904)*(1-$BD$5)+$BD$5+FY3904+FX3904-'Pay Framework'!$M$182)*'Pay Framework'!$O$183+SUM(FU3904:FW3904)*(1-$BD$5)+$BD$5+FY3904+FX3904+FZ3904</f>
        <v>-882.64800000000002</v>
      </c>
      <c r="GD3904" s="34">
        <f>SUM(FU3904:FW3904)*(IF($U3904="USS",$FV$4,IF($U3904="SAUL",$FV$3,0))+1)+SUM(FX3904:FY3904)+(SUM(FU3904:FY3904)-'Pay Framework'!$M$182)*'Pay Framework'!$O$183+FZ3904</f>
        <v>-882.64800000000002</v>
      </c>
    </row>
    <row r="3905" spans="165:186" x14ac:dyDescent="0.25">
      <c r="FI3905" s="34">
        <f>SUM(FA3905:FC3905)*IF($U3905="USS",$FB$4+$FB$5,IF($U3905="SAUL",$FB$3+$BD$5,0))+(SUM(FA3905:FC3905)*(1-$BD$5)+$BD$5+FE3905+FD3905-'Pay Framework'!$M$182)*'Pay Framework'!$O$183+SUM(FA3905:FC3905)*(1-$BD$5)+$BD$5+FE3905+FD3905+FF3905</f>
        <v>-882.64800000000002</v>
      </c>
      <c r="FJ3905" s="34">
        <f>SUM(FA3905:FC3905)*(IF($U3905="USS",$FB$4,IF($U3905="SAUL",$FB$3,0))+1)+SUM(FD3905:FE3905)+(SUM(FA3905:FE3905)-'Pay Framework'!$M$182)*'Pay Framework'!$O$183+FF3905</f>
        <v>-882.64800000000002</v>
      </c>
      <c r="FS3905" s="34">
        <f>SUM(FK3905:FM3905)*IF($U3905="USS",$FL$4+$FL$5,IF($U3905="SAUL",$FL$3+$BD$5,0))+(SUM(FK3905:FM3905)*(1-$BD$5)+$BD$5+FO3905+FN3905-'Pay Framework'!$M$182)*'Pay Framework'!$O$183+SUM(FK3905:FM3905)*(1-$BD$5)+$BD$5+FO3905+FN3905+FP3905</f>
        <v>-882.64800000000002</v>
      </c>
      <c r="FT3905" s="34">
        <f>SUM(FK3905:FM3905)*(IF($U3905="USS",$FL$4,IF($U3905="SAUL",$FL$3,0))+1)+SUM(FN3905:FO3905)+(SUM(FK3905:FO3905)-'Pay Framework'!$M$182)*'Pay Framework'!$O$183+FP3905</f>
        <v>-882.64800000000002</v>
      </c>
      <c r="GC3905" s="34">
        <f>SUM(FU3905:FW3905)*IF($U3905="USS",$FV$4+$FV$5,IF($U3905="SAUL",$FV$3+$BD$5,0))+(SUM(FU3905:FW3905)*(1-$BD$5)+$BD$5+FY3905+FX3905-'Pay Framework'!$M$182)*'Pay Framework'!$O$183+SUM(FU3905:FW3905)*(1-$BD$5)+$BD$5+FY3905+FX3905+FZ3905</f>
        <v>-882.64800000000002</v>
      </c>
      <c r="GD3905" s="34">
        <f>SUM(FU3905:FW3905)*(IF($U3905="USS",$FV$4,IF($U3905="SAUL",$FV$3,0))+1)+SUM(FX3905:FY3905)+(SUM(FU3905:FY3905)-'Pay Framework'!$M$182)*'Pay Framework'!$O$183+FZ3905</f>
        <v>-882.64800000000002</v>
      </c>
    </row>
    <row r="3906" spans="165:186" x14ac:dyDescent="0.25">
      <c r="FI3906" s="34">
        <f>SUM(FA3906:FC3906)*IF($U3906="USS",$FB$4+$FB$5,IF($U3906="SAUL",$FB$3+$BD$5,0))+(SUM(FA3906:FC3906)*(1-$BD$5)+$BD$5+FE3906+FD3906-'Pay Framework'!$M$182)*'Pay Framework'!$O$183+SUM(FA3906:FC3906)*(1-$BD$5)+$BD$5+FE3906+FD3906+FF3906</f>
        <v>-882.64800000000002</v>
      </c>
      <c r="FJ3906" s="34">
        <f>SUM(FA3906:FC3906)*(IF($U3906="USS",$FB$4,IF($U3906="SAUL",$FB$3,0))+1)+SUM(FD3906:FE3906)+(SUM(FA3906:FE3906)-'Pay Framework'!$M$182)*'Pay Framework'!$O$183+FF3906</f>
        <v>-882.64800000000002</v>
      </c>
      <c r="FS3906" s="34">
        <f>SUM(FK3906:FM3906)*IF($U3906="USS",$FL$4+$FL$5,IF($U3906="SAUL",$FL$3+$BD$5,0))+(SUM(FK3906:FM3906)*(1-$BD$5)+$BD$5+FO3906+FN3906-'Pay Framework'!$M$182)*'Pay Framework'!$O$183+SUM(FK3906:FM3906)*(1-$BD$5)+$BD$5+FO3906+FN3906+FP3906</f>
        <v>-882.64800000000002</v>
      </c>
      <c r="FT3906" s="34">
        <f>SUM(FK3906:FM3906)*(IF($U3906="USS",$FL$4,IF($U3906="SAUL",$FL$3,0))+1)+SUM(FN3906:FO3906)+(SUM(FK3906:FO3906)-'Pay Framework'!$M$182)*'Pay Framework'!$O$183+FP3906</f>
        <v>-882.64800000000002</v>
      </c>
      <c r="GC3906" s="34">
        <f>SUM(FU3906:FW3906)*IF($U3906="USS",$FV$4+$FV$5,IF($U3906="SAUL",$FV$3+$BD$5,0))+(SUM(FU3906:FW3906)*(1-$BD$5)+$BD$5+FY3906+FX3906-'Pay Framework'!$M$182)*'Pay Framework'!$O$183+SUM(FU3906:FW3906)*(1-$BD$5)+$BD$5+FY3906+FX3906+FZ3906</f>
        <v>-882.64800000000002</v>
      </c>
      <c r="GD3906" s="34">
        <f>SUM(FU3906:FW3906)*(IF($U3906="USS",$FV$4,IF($U3906="SAUL",$FV$3,0))+1)+SUM(FX3906:FY3906)+(SUM(FU3906:FY3906)-'Pay Framework'!$M$182)*'Pay Framework'!$O$183+FZ3906</f>
        <v>-882.64800000000002</v>
      </c>
    </row>
    <row r="3907" spans="165:186" x14ac:dyDescent="0.25">
      <c r="FI3907" s="34">
        <f>SUM(FA3907:FC3907)*IF($U3907="USS",$FB$4+$FB$5,IF($U3907="SAUL",$FB$3+$BD$5,0))+(SUM(FA3907:FC3907)*(1-$BD$5)+$BD$5+FE3907+FD3907-'Pay Framework'!$M$182)*'Pay Framework'!$O$183+SUM(FA3907:FC3907)*(1-$BD$5)+$BD$5+FE3907+FD3907+FF3907</f>
        <v>-882.64800000000002</v>
      </c>
      <c r="FJ3907" s="34">
        <f>SUM(FA3907:FC3907)*(IF($U3907="USS",$FB$4,IF($U3907="SAUL",$FB$3,0))+1)+SUM(FD3907:FE3907)+(SUM(FA3907:FE3907)-'Pay Framework'!$M$182)*'Pay Framework'!$O$183+FF3907</f>
        <v>-882.64800000000002</v>
      </c>
      <c r="FS3907" s="34">
        <f>SUM(FK3907:FM3907)*IF($U3907="USS",$FL$4+$FL$5,IF($U3907="SAUL",$FL$3+$BD$5,0))+(SUM(FK3907:FM3907)*(1-$BD$5)+$BD$5+FO3907+FN3907-'Pay Framework'!$M$182)*'Pay Framework'!$O$183+SUM(FK3907:FM3907)*(1-$BD$5)+$BD$5+FO3907+FN3907+FP3907</f>
        <v>-882.64800000000002</v>
      </c>
      <c r="FT3907" s="34">
        <f>SUM(FK3907:FM3907)*(IF($U3907="USS",$FL$4,IF($U3907="SAUL",$FL$3,0))+1)+SUM(FN3907:FO3907)+(SUM(FK3907:FO3907)-'Pay Framework'!$M$182)*'Pay Framework'!$O$183+FP3907</f>
        <v>-882.64800000000002</v>
      </c>
      <c r="GC3907" s="34">
        <f>SUM(FU3907:FW3907)*IF($U3907="USS",$FV$4+$FV$5,IF($U3907="SAUL",$FV$3+$BD$5,0))+(SUM(FU3907:FW3907)*(1-$BD$5)+$BD$5+FY3907+FX3907-'Pay Framework'!$M$182)*'Pay Framework'!$O$183+SUM(FU3907:FW3907)*(1-$BD$5)+$BD$5+FY3907+FX3907+FZ3907</f>
        <v>-882.64800000000002</v>
      </c>
      <c r="GD3907" s="34">
        <f>SUM(FU3907:FW3907)*(IF($U3907="USS",$FV$4,IF($U3907="SAUL",$FV$3,0))+1)+SUM(FX3907:FY3907)+(SUM(FU3907:FY3907)-'Pay Framework'!$M$182)*'Pay Framework'!$O$183+FZ3907</f>
        <v>-882.64800000000002</v>
      </c>
    </row>
    <row r="3908" spans="165:186" x14ac:dyDescent="0.25">
      <c r="FI3908" s="34">
        <f>SUM(FA3908:FC3908)*IF($U3908="USS",$FB$4+$FB$5,IF($U3908="SAUL",$FB$3+$BD$5,0))+(SUM(FA3908:FC3908)*(1-$BD$5)+$BD$5+FE3908+FD3908-'Pay Framework'!$M$182)*'Pay Framework'!$O$183+SUM(FA3908:FC3908)*(1-$BD$5)+$BD$5+FE3908+FD3908+FF3908</f>
        <v>-882.64800000000002</v>
      </c>
      <c r="FJ3908" s="34">
        <f>SUM(FA3908:FC3908)*(IF($U3908="USS",$FB$4,IF($U3908="SAUL",$FB$3,0))+1)+SUM(FD3908:FE3908)+(SUM(FA3908:FE3908)-'Pay Framework'!$M$182)*'Pay Framework'!$O$183+FF3908</f>
        <v>-882.64800000000002</v>
      </c>
      <c r="FS3908" s="34">
        <f>SUM(FK3908:FM3908)*IF($U3908="USS",$FL$4+$FL$5,IF($U3908="SAUL",$FL$3+$BD$5,0))+(SUM(FK3908:FM3908)*(1-$BD$5)+$BD$5+FO3908+FN3908-'Pay Framework'!$M$182)*'Pay Framework'!$O$183+SUM(FK3908:FM3908)*(1-$BD$5)+$BD$5+FO3908+FN3908+FP3908</f>
        <v>-882.64800000000002</v>
      </c>
      <c r="FT3908" s="34">
        <f>SUM(FK3908:FM3908)*(IF($U3908="USS",$FL$4,IF($U3908="SAUL",$FL$3,0))+1)+SUM(FN3908:FO3908)+(SUM(FK3908:FO3908)-'Pay Framework'!$M$182)*'Pay Framework'!$O$183+FP3908</f>
        <v>-882.64800000000002</v>
      </c>
      <c r="GC3908" s="34">
        <f>SUM(FU3908:FW3908)*IF($U3908="USS",$FV$4+$FV$5,IF($U3908="SAUL",$FV$3+$BD$5,0))+(SUM(FU3908:FW3908)*(1-$BD$5)+$BD$5+FY3908+FX3908-'Pay Framework'!$M$182)*'Pay Framework'!$O$183+SUM(FU3908:FW3908)*(1-$BD$5)+$BD$5+FY3908+FX3908+FZ3908</f>
        <v>-882.64800000000002</v>
      </c>
      <c r="GD3908" s="34">
        <f>SUM(FU3908:FW3908)*(IF($U3908="USS",$FV$4,IF($U3908="SAUL",$FV$3,0))+1)+SUM(FX3908:FY3908)+(SUM(FU3908:FY3908)-'Pay Framework'!$M$182)*'Pay Framework'!$O$183+FZ3908</f>
        <v>-882.64800000000002</v>
      </c>
    </row>
    <row r="3909" spans="165:186" x14ac:dyDescent="0.25">
      <c r="FI3909" s="34">
        <f>SUM(FA3909:FC3909)*IF($U3909="USS",$FB$4+$FB$5,IF($U3909="SAUL",$FB$3+$BD$5,0))+(SUM(FA3909:FC3909)*(1-$BD$5)+$BD$5+FE3909+FD3909-'Pay Framework'!$M$182)*'Pay Framework'!$O$183+SUM(FA3909:FC3909)*(1-$BD$5)+$BD$5+FE3909+FD3909+FF3909</f>
        <v>-882.64800000000002</v>
      </c>
      <c r="FJ3909" s="34">
        <f>SUM(FA3909:FC3909)*(IF($U3909="USS",$FB$4,IF($U3909="SAUL",$FB$3,0))+1)+SUM(FD3909:FE3909)+(SUM(FA3909:FE3909)-'Pay Framework'!$M$182)*'Pay Framework'!$O$183+FF3909</f>
        <v>-882.64800000000002</v>
      </c>
      <c r="FS3909" s="34">
        <f>SUM(FK3909:FM3909)*IF($U3909="USS",$FL$4+$FL$5,IF($U3909="SAUL",$FL$3+$BD$5,0))+(SUM(FK3909:FM3909)*(1-$BD$5)+$BD$5+FO3909+FN3909-'Pay Framework'!$M$182)*'Pay Framework'!$O$183+SUM(FK3909:FM3909)*(1-$BD$5)+$BD$5+FO3909+FN3909+FP3909</f>
        <v>-882.64800000000002</v>
      </c>
      <c r="FT3909" s="34">
        <f>SUM(FK3909:FM3909)*(IF($U3909="USS",$FL$4,IF($U3909="SAUL",$FL$3,0))+1)+SUM(FN3909:FO3909)+(SUM(FK3909:FO3909)-'Pay Framework'!$M$182)*'Pay Framework'!$O$183+FP3909</f>
        <v>-882.64800000000002</v>
      </c>
      <c r="GC3909" s="34">
        <f>SUM(FU3909:FW3909)*IF($U3909="USS",$FV$4+$FV$5,IF($U3909="SAUL",$FV$3+$BD$5,0))+(SUM(FU3909:FW3909)*(1-$BD$5)+$BD$5+FY3909+FX3909-'Pay Framework'!$M$182)*'Pay Framework'!$O$183+SUM(FU3909:FW3909)*(1-$BD$5)+$BD$5+FY3909+FX3909+FZ3909</f>
        <v>-882.64800000000002</v>
      </c>
      <c r="GD3909" s="34">
        <f>SUM(FU3909:FW3909)*(IF($U3909="USS",$FV$4,IF($U3909="SAUL",$FV$3,0))+1)+SUM(FX3909:FY3909)+(SUM(FU3909:FY3909)-'Pay Framework'!$M$182)*'Pay Framework'!$O$183+FZ3909</f>
        <v>-882.64800000000002</v>
      </c>
    </row>
    <row r="3910" spans="165:186" x14ac:dyDescent="0.25">
      <c r="FI3910" s="34">
        <f>SUM(FA3910:FC3910)*IF($U3910="USS",$FB$4+$FB$5,IF($U3910="SAUL",$FB$3+$BD$5,0))+(SUM(FA3910:FC3910)*(1-$BD$5)+$BD$5+FE3910+FD3910-'Pay Framework'!$M$182)*'Pay Framework'!$O$183+SUM(FA3910:FC3910)*(1-$BD$5)+$BD$5+FE3910+FD3910+FF3910</f>
        <v>-882.64800000000002</v>
      </c>
      <c r="FJ3910" s="34">
        <f>SUM(FA3910:FC3910)*(IF($U3910="USS",$FB$4,IF($U3910="SAUL",$FB$3,0))+1)+SUM(FD3910:FE3910)+(SUM(FA3910:FE3910)-'Pay Framework'!$M$182)*'Pay Framework'!$O$183+FF3910</f>
        <v>-882.64800000000002</v>
      </c>
      <c r="FS3910" s="34">
        <f>SUM(FK3910:FM3910)*IF($U3910="USS",$FL$4+$FL$5,IF($U3910="SAUL",$FL$3+$BD$5,0))+(SUM(FK3910:FM3910)*(1-$BD$5)+$BD$5+FO3910+FN3910-'Pay Framework'!$M$182)*'Pay Framework'!$O$183+SUM(FK3910:FM3910)*(1-$BD$5)+$BD$5+FO3910+FN3910+FP3910</f>
        <v>-882.64800000000002</v>
      </c>
      <c r="FT3910" s="34">
        <f>SUM(FK3910:FM3910)*(IF($U3910="USS",$FL$4,IF($U3910="SAUL",$FL$3,0))+1)+SUM(FN3910:FO3910)+(SUM(FK3910:FO3910)-'Pay Framework'!$M$182)*'Pay Framework'!$O$183+FP3910</f>
        <v>-882.64800000000002</v>
      </c>
      <c r="GC3910" s="34">
        <f>SUM(FU3910:FW3910)*IF($U3910="USS",$FV$4+$FV$5,IF($U3910="SAUL",$FV$3+$BD$5,0))+(SUM(FU3910:FW3910)*(1-$BD$5)+$BD$5+FY3910+FX3910-'Pay Framework'!$M$182)*'Pay Framework'!$O$183+SUM(FU3910:FW3910)*(1-$BD$5)+$BD$5+FY3910+FX3910+FZ3910</f>
        <v>-882.64800000000002</v>
      </c>
      <c r="GD3910" s="34">
        <f>SUM(FU3910:FW3910)*(IF($U3910="USS",$FV$4,IF($U3910="SAUL",$FV$3,0))+1)+SUM(FX3910:FY3910)+(SUM(FU3910:FY3910)-'Pay Framework'!$M$182)*'Pay Framework'!$O$183+FZ3910</f>
        <v>-882.64800000000002</v>
      </c>
    </row>
    <row r="3911" spans="165:186" x14ac:dyDescent="0.25">
      <c r="FI3911" s="34">
        <f>SUM(FA3911:FC3911)*IF($U3911="USS",$FB$4+$FB$5,IF($U3911="SAUL",$FB$3+$BD$5,0))+(SUM(FA3911:FC3911)*(1-$BD$5)+$BD$5+FE3911+FD3911-'Pay Framework'!$M$182)*'Pay Framework'!$O$183+SUM(FA3911:FC3911)*(1-$BD$5)+$BD$5+FE3911+FD3911+FF3911</f>
        <v>-882.64800000000002</v>
      </c>
      <c r="FJ3911" s="34">
        <f>SUM(FA3911:FC3911)*(IF($U3911="USS",$FB$4,IF($U3911="SAUL",$FB$3,0))+1)+SUM(FD3911:FE3911)+(SUM(FA3911:FE3911)-'Pay Framework'!$M$182)*'Pay Framework'!$O$183+FF3911</f>
        <v>-882.64800000000002</v>
      </c>
      <c r="FS3911" s="34">
        <f>SUM(FK3911:FM3911)*IF($U3911="USS",$FL$4+$FL$5,IF($U3911="SAUL",$FL$3+$BD$5,0))+(SUM(FK3911:FM3911)*(1-$BD$5)+$BD$5+FO3911+FN3911-'Pay Framework'!$M$182)*'Pay Framework'!$O$183+SUM(FK3911:FM3911)*(1-$BD$5)+$BD$5+FO3911+FN3911+FP3911</f>
        <v>-882.64800000000002</v>
      </c>
      <c r="FT3911" s="34">
        <f>SUM(FK3911:FM3911)*(IF($U3911="USS",$FL$4,IF($U3911="SAUL",$FL$3,0))+1)+SUM(FN3911:FO3911)+(SUM(FK3911:FO3911)-'Pay Framework'!$M$182)*'Pay Framework'!$O$183+FP3911</f>
        <v>-882.64800000000002</v>
      </c>
      <c r="GC3911" s="34">
        <f>SUM(FU3911:FW3911)*IF($U3911="USS",$FV$4+$FV$5,IF($U3911="SAUL",$FV$3+$BD$5,0))+(SUM(FU3911:FW3911)*(1-$BD$5)+$BD$5+FY3911+FX3911-'Pay Framework'!$M$182)*'Pay Framework'!$O$183+SUM(FU3911:FW3911)*(1-$BD$5)+$BD$5+FY3911+FX3911+FZ3911</f>
        <v>-882.64800000000002</v>
      </c>
      <c r="GD3911" s="34">
        <f>SUM(FU3911:FW3911)*(IF($U3911="USS",$FV$4,IF($U3911="SAUL",$FV$3,0))+1)+SUM(FX3911:FY3911)+(SUM(FU3911:FY3911)-'Pay Framework'!$M$182)*'Pay Framework'!$O$183+FZ3911</f>
        <v>-882.64800000000002</v>
      </c>
    </row>
    <row r="3912" spans="165:186" x14ac:dyDescent="0.25">
      <c r="FI3912" s="34">
        <f>SUM(FA3912:FC3912)*IF($U3912="USS",$FB$4+$FB$5,IF($U3912="SAUL",$FB$3+$BD$5,0))+(SUM(FA3912:FC3912)*(1-$BD$5)+$BD$5+FE3912+FD3912-'Pay Framework'!$M$182)*'Pay Framework'!$O$183+SUM(FA3912:FC3912)*(1-$BD$5)+$BD$5+FE3912+FD3912+FF3912</f>
        <v>-882.64800000000002</v>
      </c>
      <c r="FJ3912" s="34">
        <f>SUM(FA3912:FC3912)*(IF($U3912="USS",$FB$4,IF($U3912="SAUL",$FB$3,0))+1)+SUM(FD3912:FE3912)+(SUM(FA3912:FE3912)-'Pay Framework'!$M$182)*'Pay Framework'!$O$183+FF3912</f>
        <v>-882.64800000000002</v>
      </c>
      <c r="FS3912" s="34">
        <f>SUM(FK3912:FM3912)*IF($U3912="USS",$FL$4+$FL$5,IF($U3912="SAUL",$FL$3+$BD$5,0))+(SUM(FK3912:FM3912)*(1-$BD$5)+$BD$5+FO3912+FN3912-'Pay Framework'!$M$182)*'Pay Framework'!$O$183+SUM(FK3912:FM3912)*(1-$BD$5)+$BD$5+FO3912+FN3912+FP3912</f>
        <v>-882.64800000000002</v>
      </c>
      <c r="FT3912" s="34">
        <f>SUM(FK3912:FM3912)*(IF($U3912="USS",$FL$4,IF($U3912="SAUL",$FL$3,0))+1)+SUM(FN3912:FO3912)+(SUM(FK3912:FO3912)-'Pay Framework'!$M$182)*'Pay Framework'!$O$183+FP3912</f>
        <v>-882.64800000000002</v>
      </c>
      <c r="GC3912" s="34">
        <f>SUM(FU3912:FW3912)*IF($U3912="USS",$FV$4+$FV$5,IF($U3912="SAUL",$FV$3+$BD$5,0))+(SUM(FU3912:FW3912)*(1-$BD$5)+$BD$5+FY3912+FX3912-'Pay Framework'!$M$182)*'Pay Framework'!$O$183+SUM(FU3912:FW3912)*(1-$BD$5)+$BD$5+FY3912+FX3912+FZ3912</f>
        <v>-882.64800000000002</v>
      </c>
      <c r="GD3912" s="34">
        <f>SUM(FU3912:FW3912)*(IF($U3912="USS",$FV$4,IF($U3912="SAUL",$FV$3,0))+1)+SUM(FX3912:FY3912)+(SUM(FU3912:FY3912)-'Pay Framework'!$M$182)*'Pay Framework'!$O$183+FZ3912</f>
        <v>-882.64800000000002</v>
      </c>
    </row>
    <row r="3913" spans="165:186" x14ac:dyDescent="0.25">
      <c r="FI3913" s="34">
        <f>SUM(FA3913:FC3913)*IF($U3913="USS",$FB$4+$FB$5,IF($U3913="SAUL",$FB$3+$BD$5,0))+(SUM(FA3913:FC3913)*(1-$BD$5)+$BD$5+FE3913+FD3913-'Pay Framework'!$M$182)*'Pay Framework'!$O$183+SUM(FA3913:FC3913)*(1-$BD$5)+$BD$5+FE3913+FD3913+FF3913</f>
        <v>-882.64800000000002</v>
      </c>
      <c r="FJ3913" s="34">
        <f>SUM(FA3913:FC3913)*(IF($U3913="USS",$FB$4,IF($U3913="SAUL",$FB$3,0))+1)+SUM(FD3913:FE3913)+(SUM(FA3913:FE3913)-'Pay Framework'!$M$182)*'Pay Framework'!$O$183+FF3913</f>
        <v>-882.64800000000002</v>
      </c>
      <c r="FS3913" s="34">
        <f>SUM(FK3913:FM3913)*IF($U3913="USS",$FL$4+$FL$5,IF($U3913="SAUL",$FL$3+$BD$5,0))+(SUM(FK3913:FM3913)*(1-$BD$5)+$BD$5+FO3913+FN3913-'Pay Framework'!$M$182)*'Pay Framework'!$O$183+SUM(FK3913:FM3913)*(1-$BD$5)+$BD$5+FO3913+FN3913+FP3913</f>
        <v>-882.64800000000002</v>
      </c>
      <c r="FT3913" s="34">
        <f>SUM(FK3913:FM3913)*(IF($U3913="USS",$FL$4,IF($U3913="SAUL",$FL$3,0))+1)+SUM(FN3913:FO3913)+(SUM(FK3913:FO3913)-'Pay Framework'!$M$182)*'Pay Framework'!$O$183+FP3913</f>
        <v>-882.64800000000002</v>
      </c>
      <c r="GC3913" s="34">
        <f>SUM(FU3913:FW3913)*IF($U3913="USS",$FV$4+$FV$5,IF($U3913="SAUL",$FV$3+$BD$5,0))+(SUM(FU3913:FW3913)*(1-$BD$5)+$BD$5+FY3913+FX3913-'Pay Framework'!$M$182)*'Pay Framework'!$O$183+SUM(FU3913:FW3913)*(1-$BD$5)+$BD$5+FY3913+FX3913+FZ3913</f>
        <v>-882.64800000000002</v>
      </c>
      <c r="GD3913" s="34">
        <f>SUM(FU3913:FW3913)*(IF($U3913="USS",$FV$4,IF($U3913="SAUL",$FV$3,0))+1)+SUM(FX3913:FY3913)+(SUM(FU3913:FY3913)-'Pay Framework'!$M$182)*'Pay Framework'!$O$183+FZ3913</f>
        <v>-882.64800000000002</v>
      </c>
    </row>
    <row r="3914" spans="165:186" x14ac:dyDescent="0.25">
      <c r="FI3914" s="34">
        <f>SUM(FA3914:FC3914)*IF($U3914="USS",$FB$4+$FB$5,IF($U3914="SAUL",$FB$3+$BD$5,0))+(SUM(FA3914:FC3914)*(1-$BD$5)+$BD$5+FE3914+FD3914-'Pay Framework'!$M$182)*'Pay Framework'!$O$183+SUM(FA3914:FC3914)*(1-$BD$5)+$BD$5+FE3914+FD3914+FF3914</f>
        <v>-882.64800000000002</v>
      </c>
      <c r="FJ3914" s="34">
        <f>SUM(FA3914:FC3914)*(IF($U3914="USS",$FB$4,IF($U3914="SAUL",$FB$3,0))+1)+SUM(FD3914:FE3914)+(SUM(FA3914:FE3914)-'Pay Framework'!$M$182)*'Pay Framework'!$O$183+FF3914</f>
        <v>-882.64800000000002</v>
      </c>
      <c r="FS3914" s="34">
        <f>SUM(FK3914:FM3914)*IF($U3914="USS",$FL$4+$FL$5,IF($U3914="SAUL",$FL$3+$BD$5,0))+(SUM(FK3914:FM3914)*(1-$BD$5)+$BD$5+FO3914+FN3914-'Pay Framework'!$M$182)*'Pay Framework'!$O$183+SUM(FK3914:FM3914)*(1-$BD$5)+$BD$5+FO3914+FN3914+FP3914</f>
        <v>-882.64800000000002</v>
      </c>
      <c r="FT3914" s="34">
        <f>SUM(FK3914:FM3914)*(IF($U3914="USS",$FL$4,IF($U3914="SAUL",$FL$3,0))+1)+SUM(FN3914:FO3914)+(SUM(FK3914:FO3914)-'Pay Framework'!$M$182)*'Pay Framework'!$O$183+FP3914</f>
        <v>-882.64800000000002</v>
      </c>
      <c r="GC3914" s="34">
        <f>SUM(FU3914:FW3914)*IF($U3914="USS",$FV$4+$FV$5,IF($U3914="SAUL",$FV$3+$BD$5,0))+(SUM(FU3914:FW3914)*(1-$BD$5)+$BD$5+FY3914+FX3914-'Pay Framework'!$M$182)*'Pay Framework'!$O$183+SUM(FU3914:FW3914)*(1-$BD$5)+$BD$5+FY3914+FX3914+FZ3914</f>
        <v>-882.64800000000002</v>
      </c>
      <c r="GD3914" s="34">
        <f>SUM(FU3914:FW3914)*(IF($U3914="USS",$FV$4,IF($U3914="SAUL",$FV$3,0))+1)+SUM(FX3914:FY3914)+(SUM(FU3914:FY3914)-'Pay Framework'!$M$182)*'Pay Framework'!$O$183+FZ3914</f>
        <v>-882.64800000000002</v>
      </c>
    </row>
    <row r="3915" spans="165:186" x14ac:dyDescent="0.25">
      <c r="FI3915" s="34">
        <f>SUM(FA3915:FC3915)*IF($U3915="USS",$FB$4+$FB$5,IF($U3915="SAUL",$FB$3+$BD$5,0))+(SUM(FA3915:FC3915)*(1-$BD$5)+$BD$5+FE3915+FD3915-'Pay Framework'!$M$182)*'Pay Framework'!$O$183+SUM(FA3915:FC3915)*(1-$BD$5)+$BD$5+FE3915+FD3915+FF3915</f>
        <v>-882.64800000000002</v>
      </c>
      <c r="FJ3915" s="34">
        <f>SUM(FA3915:FC3915)*(IF($U3915="USS",$FB$4,IF($U3915="SAUL",$FB$3,0))+1)+SUM(FD3915:FE3915)+(SUM(FA3915:FE3915)-'Pay Framework'!$M$182)*'Pay Framework'!$O$183+FF3915</f>
        <v>-882.64800000000002</v>
      </c>
      <c r="FS3915" s="34">
        <f>SUM(FK3915:FM3915)*IF($U3915="USS",$FL$4+$FL$5,IF($U3915="SAUL",$FL$3+$BD$5,0))+(SUM(FK3915:FM3915)*(1-$BD$5)+$BD$5+FO3915+FN3915-'Pay Framework'!$M$182)*'Pay Framework'!$O$183+SUM(FK3915:FM3915)*(1-$BD$5)+$BD$5+FO3915+FN3915+FP3915</f>
        <v>-882.64800000000002</v>
      </c>
      <c r="FT3915" s="34">
        <f>SUM(FK3915:FM3915)*(IF($U3915="USS",$FL$4,IF($U3915="SAUL",$FL$3,0))+1)+SUM(FN3915:FO3915)+(SUM(FK3915:FO3915)-'Pay Framework'!$M$182)*'Pay Framework'!$O$183+FP3915</f>
        <v>-882.64800000000002</v>
      </c>
      <c r="GC3915" s="34">
        <f>SUM(FU3915:FW3915)*IF($U3915="USS",$FV$4+$FV$5,IF($U3915="SAUL",$FV$3+$BD$5,0))+(SUM(FU3915:FW3915)*(1-$BD$5)+$BD$5+FY3915+FX3915-'Pay Framework'!$M$182)*'Pay Framework'!$O$183+SUM(FU3915:FW3915)*(1-$BD$5)+$BD$5+FY3915+FX3915+FZ3915</f>
        <v>-882.64800000000002</v>
      </c>
      <c r="GD3915" s="34">
        <f>SUM(FU3915:FW3915)*(IF($U3915="USS",$FV$4,IF($U3915="SAUL",$FV$3,0))+1)+SUM(FX3915:FY3915)+(SUM(FU3915:FY3915)-'Pay Framework'!$M$182)*'Pay Framework'!$O$183+FZ3915</f>
        <v>-882.64800000000002</v>
      </c>
    </row>
    <row r="3916" spans="165:186" x14ac:dyDescent="0.25">
      <c r="FI3916" s="34">
        <f>SUM(FA3916:FC3916)*IF($U3916="USS",$FB$4+$FB$5,IF($U3916="SAUL",$FB$3+$BD$5,0))+(SUM(FA3916:FC3916)*(1-$BD$5)+$BD$5+FE3916+FD3916-'Pay Framework'!$M$182)*'Pay Framework'!$O$183+SUM(FA3916:FC3916)*(1-$BD$5)+$BD$5+FE3916+FD3916+FF3916</f>
        <v>-882.64800000000002</v>
      </c>
      <c r="FJ3916" s="34">
        <f>SUM(FA3916:FC3916)*(IF($U3916="USS",$FB$4,IF($U3916="SAUL",$FB$3,0))+1)+SUM(FD3916:FE3916)+(SUM(FA3916:FE3916)-'Pay Framework'!$M$182)*'Pay Framework'!$O$183+FF3916</f>
        <v>-882.64800000000002</v>
      </c>
      <c r="FS3916" s="34">
        <f>SUM(FK3916:FM3916)*IF($U3916="USS",$FL$4+$FL$5,IF($U3916="SAUL",$FL$3+$BD$5,0))+(SUM(FK3916:FM3916)*(1-$BD$5)+$BD$5+FO3916+FN3916-'Pay Framework'!$M$182)*'Pay Framework'!$O$183+SUM(FK3916:FM3916)*(1-$BD$5)+$BD$5+FO3916+FN3916+FP3916</f>
        <v>-882.64800000000002</v>
      </c>
      <c r="FT3916" s="34">
        <f>SUM(FK3916:FM3916)*(IF($U3916="USS",$FL$4,IF($U3916="SAUL",$FL$3,0))+1)+SUM(FN3916:FO3916)+(SUM(FK3916:FO3916)-'Pay Framework'!$M$182)*'Pay Framework'!$O$183+FP3916</f>
        <v>-882.64800000000002</v>
      </c>
      <c r="GC3916" s="34">
        <f>SUM(FU3916:FW3916)*IF($U3916="USS",$FV$4+$FV$5,IF($U3916="SAUL",$FV$3+$BD$5,0))+(SUM(FU3916:FW3916)*(1-$BD$5)+$BD$5+FY3916+FX3916-'Pay Framework'!$M$182)*'Pay Framework'!$O$183+SUM(FU3916:FW3916)*(1-$BD$5)+$BD$5+FY3916+FX3916+FZ3916</f>
        <v>-882.64800000000002</v>
      </c>
      <c r="GD3916" s="34">
        <f>SUM(FU3916:FW3916)*(IF($U3916="USS",$FV$4,IF($U3916="SAUL",$FV$3,0))+1)+SUM(FX3916:FY3916)+(SUM(FU3916:FY3916)-'Pay Framework'!$M$182)*'Pay Framework'!$O$183+FZ3916</f>
        <v>-882.64800000000002</v>
      </c>
    </row>
    <row r="3917" spans="165:186" x14ac:dyDescent="0.25">
      <c r="FI3917" s="34">
        <f>SUM(FA3917:FC3917)*IF($U3917="USS",$FB$4+$FB$5,IF($U3917="SAUL",$FB$3+$BD$5,0))+(SUM(FA3917:FC3917)*(1-$BD$5)+$BD$5+FE3917+FD3917-'Pay Framework'!$M$182)*'Pay Framework'!$O$183+SUM(FA3917:FC3917)*(1-$BD$5)+$BD$5+FE3917+FD3917+FF3917</f>
        <v>-882.64800000000002</v>
      </c>
      <c r="FJ3917" s="34">
        <f>SUM(FA3917:FC3917)*(IF($U3917="USS",$FB$4,IF($U3917="SAUL",$FB$3,0))+1)+SUM(FD3917:FE3917)+(SUM(FA3917:FE3917)-'Pay Framework'!$M$182)*'Pay Framework'!$O$183+FF3917</f>
        <v>-882.64800000000002</v>
      </c>
      <c r="FS3917" s="34">
        <f>SUM(FK3917:FM3917)*IF($U3917="USS",$FL$4+$FL$5,IF($U3917="SAUL",$FL$3+$BD$5,0))+(SUM(FK3917:FM3917)*(1-$BD$5)+$BD$5+FO3917+FN3917-'Pay Framework'!$M$182)*'Pay Framework'!$O$183+SUM(FK3917:FM3917)*(1-$BD$5)+$BD$5+FO3917+FN3917+FP3917</f>
        <v>-882.64800000000002</v>
      </c>
      <c r="FT3917" s="34">
        <f>SUM(FK3917:FM3917)*(IF($U3917="USS",$FL$4,IF($U3917="SAUL",$FL$3,0))+1)+SUM(FN3917:FO3917)+(SUM(FK3917:FO3917)-'Pay Framework'!$M$182)*'Pay Framework'!$O$183+FP3917</f>
        <v>-882.64800000000002</v>
      </c>
      <c r="GC3917" s="34">
        <f>SUM(FU3917:FW3917)*IF($U3917="USS",$FV$4+$FV$5,IF($U3917="SAUL",$FV$3+$BD$5,0))+(SUM(FU3917:FW3917)*(1-$BD$5)+$BD$5+FY3917+FX3917-'Pay Framework'!$M$182)*'Pay Framework'!$O$183+SUM(FU3917:FW3917)*(1-$BD$5)+$BD$5+FY3917+FX3917+FZ3917</f>
        <v>-882.64800000000002</v>
      </c>
      <c r="GD3917" s="34">
        <f>SUM(FU3917:FW3917)*(IF($U3917="USS",$FV$4,IF($U3917="SAUL",$FV$3,0))+1)+SUM(FX3917:FY3917)+(SUM(FU3917:FY3917)-'Pay Framework'!$M$182)*'Pay Framework'!$O$183+FZ3917</f>
        <v>-882.64800000000002</v>
      </c>
    </row>
    <row r="3918" spans="165:186" x14ac:dyDescent="0.25">
      <c r="FI3918" s="34">
        <f>SUM(FA3918:FC3918)*IF($U3918="USS",$FB$4+$FB$5,IF($U3918="SAUL",$FB$3+$BD$5,0))+(SUM(FA3918:FC3918)*(1-$BD$5)+$BD$5+FE3918+FD3918-'Pay Framework'!$M$182)*'Pay Framework'!$O$183+SUM(FA3918:FC3918)*(1-$BD$5)+$BD$5+FE3918+FD3918+FF3918</f>
        <v>-882.64800000000002</v>
      </c>
      <c r="FJ3918" s="34">
        <f>SUM(FA3918:FC3918)*(IF($U3918="USS",$FB$4,IF($U3918="SAUL",$FB$3,0))+1)+SUM(FD3918:FE3918)+(SUM(FA3918:FE3918)-'Pay Framework'!$M$182)*'Pay Framework'!$O$183+FF3918</f>
        <v>-882.64800000000002</v>
      </c>
      <c r="FS3918" s="34">
        <f>SUM(FK3918:FM3918)*IF($U3918="USS",$FL$4+$FL$5,IF($U3918="SAUL",$FL$3+$BD$5,0))+(SUM(FK3918:FM3918)*(1-$BD$5)+$BD$5+FO3918+FN3918-'Pay Framework'!$M$182)*'Pay Framework'!$O$183+SUM(FK3918:FM3918)*(1-$BD$5)+$BD$5+FO3918+FN3918+FP3918</f>
        <v>-882.64800000000002</v>
      </c>
      <c r="FT3918" s="34">
        <f>SUM(FK3918:FM3918)*(IF($U3918="USS",$FL$4,IF($U3918="SAUL",$FL$3,0))+1)+SUM(FN3918:FO3918)+(SUM(FK3918:FO3918)-'Pay Framework'!$M$182)*'Pay Framework'!$O$183+FP3918</f>
        <v>-882.64800000000002</v>
      </c>
      <c r="GC3918" s="34">
        <f>SUM(FU3918:FW3918)*IF($U3918="USS",$FV$4+$FV$5,IF($U3918="SAUL",$FV$3+$BD$5,0))+(SUM(FU3918:FW3918)*(1-$BD$5)+$BD$5+FY3918+FX3918-'Pay Framework'!$M$182)*'Pay Framework'!$O$183+SUM(FU3918:FW3918)*(1-$BD$5)+$BD$5+FY3918+FX3918+FZ3918</f>
        <v>-882.64800000000002</v>
      </c>
      <c r="GD3918" s="34">
        <f>SUM(FU3918:FW3918)*(IF($U3918="USS",$FV$4,IF($U3918="SAUL",$FV$3,0))+1)+SUM(FX3918:FY3918)+(SUM(FU3918:FY3918)-'Pay Framework'!$M$182)*'Pay Framework'!$O$183+FZ3918</f>
        <v>-882.64800000000002</v>
      </c>
    </row>
    <row r="3919" spans="165:186" x14ac:dyDescent="0.25">
      <c r="FI3919" s="34">
        <f>SUM(FA3919:FC3919)*IF($U3919="USS",$FB$4+$FB$5,IF($U3919="SAUL",$FB$3+$BD$5,0))+(SUM(FA3919:FC3919)*(1-$BD$5)+$BD$5+FE3919+FD3919-'Pay Framework'!$M$182)*'Pay Framework'!$O$183+SUM(FA3919:FC3919)*(1-$BD$5)+$BD$5+FE3919+FD3919+FF3919</f>
        <v>-882.64800000000002</v>
      </c>
      <c r="FJ3919" s="34">
        <f>SUM(FA3919:FC3919)*(IF($U3919="USS",$FB$4,IF($U3919="SAUL",$FB$3,0))+1)+SUM(FD3919:FE3919)+(SUM(FA3919:FE3919)-'Pay Framework'!$M$182)*'Pay Framework'!$O$183+FF3919</f>
        <v>-882.64800000000002</v>
      </c>
      <c r="FS3919" s="34">
        <f>SUM(FK3919:FM3919)*IF($U3919="USS",$FL$4+$FL$5,IF($U3919="SAUL",$FL$3+$BD$5,0))+(SUM(FK3919:FM3919)*(1-$BD$5)+$BD$5+FO3919+FN3919-'Pay Framework'!$M$182)*'Pay Framework'!$O$183+SUM(FK3919:FM3919)*(1-$BD$5)+$BD$5+FO3919+FN3919+FP3919</f>
        <v>-882.64800000000002</v>
      </c>
      <c r="FT3919" s="34">
        <f>SUM(FK3919:FM3919)*(IF($U3919="USS",$FL$4,IF($U3919="SAUL",$FL$3,0))+1)+SUM(FN3919:FO3919)+(SUM(FK3919:FO3919)-'Pay Framework'!$M$182)*'Pay Framework'!$O$183+FP3919</f>
        <v>-882.64800000000002</v>
      </c>
      <c r="GC3919" s="34">
        <f>SUM(FU3919:FW3919)*IF($U3919="USS",$FV$4+$FV$5,IF($U3919="SAUL",$FV$3+$BD$5,0))+(SUM(FU3919:FW3919)*(1-$BD$5)+$BD$5+FY3919+FX3919-'Pay Framework'!$M$182)*'Pay Framework'!$O$183+SUM(FU3919:FW3919)*(1-$BD$5)+$BD$5+FY3919+FX3919+FZ3919</f>
        <v>-882.64800000000002</v>
      </c>
      <c r="GD3919" s="34">
        <f>SUM(FU3919:FW3919)*(IF($U3919="USS",$FV$4,IF($U3919="SAUL",$FV$3,0))+1)+SUM(FX3919:FY3919)+(SUM(FU3919:FY3919)-'Pay Framework'!$M$182)*'Pay Framework'!$O$183+FZ3919</f>
        <v>-882.64800000000002</v>
      </c>
    </row>
    <row r="3920" spans="165:186" x14ac:dyDescent="0.25">
      <c r="FI3920" s="34">
        <f>SUM(FA3920:FC3920)*IF($U3920="USS",$FB$4+$FB$5,IF($U3920="SAUL",$FB$3+$BD$5,0))+(SUM(FA3920:FC3920)*(1-$BD$5)+$BD$5+FE3920+FD3920-'Pay Framework'!$M$182)*'Pay Framework'!$O$183+SUM(FA3920:FC3920)*(1-$BD$5)+$BD$5+FE3920+FD3920+FF3920</f>
        <v>-882.64800000000002</v>
      </c>
      <c r="FJ3920" s="34">
        <f>SUM(FA3920:FC3920)*(IF($U3920="USS",$FB$4,IF($U3920="SAUL",$FB$3,0))+1)+SUM(FD3920:FE3920)+(SUM(FA3920:FE3920)-'Pay Framework'!$M$182)*'Pay Framework'!$O$183+FF3920</f>
        <v>-882.64800000000002</v>
      </c>
      <c r="FS3920" s="34">
        <f>SUM(FK3920:FM3920)*IF($U3920="USS",$FL$4+$FL$5,IF($U3920="SAUL",$FL$3+$BD$5,0))+(SUM(FK3920:FM3920)*(1-$BD$5)+$BD$5+FO3920+FN3920-'Pay Framework'!$M$182)*'Pay Framework'!$O$183+SUM(FK3920:FM3920)*(1-$BD$5)+$BD$5+FO3920+FN3920+FP3920</f>
        <v>-882.64800000000002</v>
      </c>
      <c r="FT3920" s="34">
        <f>SUM(FK3920:FM3920)*(IF($U3920="USS",$FL$4,IF($U3920="SAUL",$FL$3,0))+1)+SUM(FN3920:FO3920)+(SUM(FK3920:FO3920)-'Pay Framework'!$M$182)*'Pay Framework'!$O$183+FP3920</f>
        <v>-882.64800000000002</v>
      </c>
      <c r="GC3920" s="34">
        <f>SUM(FU3920:FW3920)*IF($U3920="USS",$FV$4+$FV$5,IF($U3920="SAUL",$FV$3+$BD$5,0))+(SUM(FU3920:FW3920)*(1-$BD$5)+$BD$5+FY3920+FX3920-'Pay Framework'!$M$182)*'Pay Framework'!$O$183+SUM(FU3920:FW3920)*(1-$BD$5)+$BD$5+FY3920+FX3920+FZ3920</f>
        <v>-882.64800000000002</v>
      </c>
      <c r="GD3920" s="34">
        <f>SUM(FU3920:FW3920)*(IF($U3920="USS",$FV$4,IF($U3920="SAUL",$FV$3,0))+1)+SUM(FX3920:FY3920)+(SUM(FU3920:FY3920)-'Pay Framework'!$M$182)*'Pay Framework'!$O$183+FZ3920</f>
        <v>-882.64800000000002</v>
      </c>
    </row>
    <row r="3921" spans="165:186" x14ac:dyDescent="0.25">
      <c r="FI3921" s="34">
        <f>SUM(FA3921:FC3921)*IF($U3921="USS",$FB$4+$FB$5,IF($U3921="SAUL",$FB$3+$BD$5,0))+(SUM(FA3921:FC3921)*(1-$BD$5)+$BD$5+FE3921+FD3921-'Pay Framework'!$M$182)*'Pay Framework'!$O$183+SUM(FA3921:FC3921)*(1-$BD$5)+$BD$5+FE3921+FD3921+FF3921</f>
        <v>-882.64800000000002</v>
      </c>
      <c r="FJ3921" s="34">
        <f>SUM(FA3921:FC3921)*(IF($U3921="USS",$FB$4,IF($U3921="SAUL",$FB$3,0))+1)+SUM(FD3921:FE3921)+(SUM(FA3921:FE3921)-'Pay Framework'!$M$182)*'Pay Framework'!$O$183+FF3921</f>
        <v>-882.64800000000002</v>
      </c>
      <c r="FS3921" s="34">
        <f>SUM(FK3921:FM3921)*IF($U3921="USS",$FL$4+$FL$5,IF($U3921="SAUL",$FL$3+$BD$5,0))+(SUM(FK3921:FM3921)*(1-$BD$5)+$BD$5+FO3921+FN3921-'Pay Framework'!$M$182)*'Pay Framework'!$O$183+SUM(FK3921:FM3921)*(1-$BD$5)+$BD$5+FO3921+FN3921+FP3921</f>
        <v>-882.64800000000002</v>
      </c>
      <c r="FT3921" s="34">
        <f>SUM(FK3921:FM3921)*(IF($U3921="USS",$FL$4,IF($U3921="SAUL",$FL$3,0))+1)+SUM(FN3921:FO3921)+(SUM(FK3921:FO3921)-'Pay Framework'!$M$182)*'Pay Framework'!$O$183+FP3921</f>
        <v>-882.64800000000002</v>
      </c>
      <c r="GC3921" s="34">
        <f>SUM(FU3921:FW3921)*IF($U3921="USS",$FV$4+$FV$5,IF($U3921="SAUL",$FV$3+$BD$5,0))+(SUM(FU3921:FW3921)*(1-$BD$5)+$BD$5+FY3921+FX3921-'Pay Framework'!$M$182)*'Pay Framework'!$O$183+SUM(FU3921:FW3921)*(1-$BD$5)+$BD$5+FY3921+FX3921+FZ3921</f>
        <v>-882.64800000000002</v>
      </c>
      <c r="GD3921" s="34">
        <f>SUM(FU3921:FW3921)*(IF($U3921="USS",$FV$4,IF($U3921="SAUL",$FV$3,0))+1)+SUM(FX3921:FY3921)+(SUM(FU3921:FY3921)-'Pay Framework'!$M$182)*'Pay Framework'!$O$183+FZ3921</f>
        <v>-882.64800000000002</v>
      </c>
    </row>
    <row r="3922" spans="165:186" x14ac:dyDescent="0.25">
      <c r="FI3922" s="34">
        <f>SUM(FA3922:FC3922)*IF($U3922="USS",$FB$4+$FB$5,IF($U3922="SAUL",$FB$3+$BD$5,0))+(SUM(FA3922:FC3922)*(1-$BD$5)+$BD$5+FE3922+FD3922-'Pay Framework'!$M$182)*'Pay Framework'!$O$183+SUM(FA3922:FC3922)*(1-$BD$5)+$BD$5+FE3922+FD3922+FF3922</f>
        <v>-882.64800000000002</v>
      </c>
      <c r="FJ3922" s="34">
        <f>SUM(FA3922:FC3922)*(IF($U3922="USS",$FB$4,IF($U3922="SAUL",$FB$3,0))+1)+SUM(FD3922:FE3922)+(SUM(FA3922:FE3922)-'Pay Framework'!$M$182)*'Pay Framework'!$O$183+FF3922</f>
        <v>-882.64800000000002</v>
      </c>
      <c r="FS3922" s="34">
        <f>SUM(FK3922:FM3922)*IF($U3922="USS",$FL$4+$FL$5,IF($U3922="SAUL",$FL$3+$BD$5,0))+(SUM(FK3922:FM3922)*(1-$BD$5)+$BD$5+FO3922+FN3922-'Pay Framework'!$M$182)*'Pay Framework'!$O$183+SUM(FK3922:FM3922)*(1-$BD$5)+$BD$5+FO3922+FN3922+FP3922</f>
        <v>-882.64800000000002</v>
      </c>
      <c r="FT3922" s="34">
        <f>SUM(FK3922:FM3922)*(IF($U3922="USS",$FL$4,IF($U3922="SAUL",$FL$3,0))+1)+SUM(FN3922:FO3922)+(SUM(FK3922:FO3922)-'Pay Framework'!$M$182)*'Pay Framework'!$O$183+FP3922</f>
        <v>-882.64800000000002</v>
      </c>
      <c r="GC3922" s="34">
        <f>SUM(FU3922:FW3922)*IF($U3922="USS",$FV$4+$FV$5,IF($U3922="SAUL",$FV$3+$BD$5,0))+(SUM(FU3922:FW3922)*(1-$BD$5)+$BD$5+FY3922+FX3922-'Pay Framework'!$M$182)*'Pay Framework'!$O$183+SUM(FU3922:FW3922)*(1-$BD$5)+$BD$5+FY3922+FX3922+FZ3922</f>
        <v>-882.64800000000002</v>
      </c>
      <c r="GD3922" s="34">
        <f>SUM(FU3922:FW3922)*(IF($U3922="USS",$FV$4,IF($U3922="SAUL",$FV$3,0))+1)+SUM(FX3922:FY3922)+(SUM(FU3922:FY3922)-'Pay Framework'!$M$182)*'Pay Framework'!$O$183+FZ3922</f>
        <v>-882.64800000000002</v>
      </c>
    </row>
    <row r="3923" spans="165:186" x14ac:dyDescent="0.25">
      <c r="FI3923" s="34">
        <f>SUM(FA3923:FC3923)*IF($U3923="USS",$FB$4+$FB$5,IF($U3923="SAUL",$FB$3+$BD$5,0))+(SUM(FA3923:FC3923)*(1-$BD$5)+$BD$5+FE3923+FD3923-'Pay Framework'!$M$182)*'Pay Framework'!$O$183+SUM(FA3923:FC3923)*(1-$BD$5)+$BD$5+FE3923+FD3923+FF3923</f>
        <v>-882.64800000000002</v>
      </c>
      <c r="FJ3923" s="34">
        <f>SUM(FA3923:FC3923)*(IF($U3923="USS",$FB$4,IF($U3923="SAUL",$FB$3,0))+1)+SUM(FD3923:FE3923)+(SUM(FA3923:FE3923)-'Pay Framework'!$M$182)*'Pay Framework'!$O$183+FF3923</f>
        <v>-882.64800000000002</v>
      </c>
      <c r="FS3923" s="34">
        <f>SUM(FK3923:FM3923)*IF($U3923="USS",$FL$4+$FL$5,IF($U3923="SAUL",$FL$3+$BD$5,0))+(SUM(FK3923:FM3923)*(1-$BD$5)+$BD$5+FO3923+FN3923-'Pay Framework'!$M$182)*'Pay Framework'!$O$183+SUM(FK3923:FM3923)*(1-$BD$5)+$BD$5+FO3923+FN3923+FP3923</f>
        <v>-882.64800000000002</v>
      </c>
      <c r="FT3923" s="34">
        <f>SUM(FK3923:FM3923)*(IF($U3923="USS",$FL$4,IF($U3923="SAUL",$FL$3,0))+1)+SUM(FN3923:FO3923)+(SUM(FK3923:FO3923)-'Pay Framework'!$M$182)*'Pay Framework'!$O$183+FP3923</f>
        <v>-882.64800000000002</v>
      </c>
      <c r="GC3923" s="34">
        <f>SUM(FU3923:FW3923)*IF($U3923="USS",$FV$4+$FV$5,IF($U3923="SAUL",$FV$3+$BD$5,0))+(SUM(FU3923:FW3923)*(1-$BD$5)+$BD$5+FY3923+FX3923-'Pay Framework'!$M$182)*'Pay Framework'!$O$183+SUM(FU3923:FW3923)*(1-$BD$5)+$BD$5+FY3923+FX3923+FZ3923</f>
        <v>-882.64800000000002</v>
      </c>
      <c r="GD3923" s="34">
        <f>SUM(FU3923:FW3923)*(IF($U3923="USS",$FV$4,IF($U3923="SAUL",$FV$3,0))+1)+SUM(FX3923:FY3923)+(SUM(FU3923:FY3923)-'Pay Framework'!$M$182)*'Pay Framework'!$O$183+FZ3923</f>
        <v>-882.64800000000002</v>
      </c>
    </row>
    <row r="3924" spans="165:186" x14ac:dyDescent="0.25">
      <c r="FI3924" s="34">
        <f>SUM(FA3924:FC3924)*IF($U3924="USS",$FB$4+$FB$5,IF($U3924="SAUL",$FB$3+$BD$5,0))+(SUM(FA3924:FC3924)*(1-$BD$5)+$BD$5+FE3924+FD3924-'Pay Framework'!$M$182)*'Pay Framework'!$O$183+SUM(FA3924:FC3924)*(1-$BD$5)+$BD$5+FE3924+FD3924+FF3924</f>
        <v>-882.64800000000002</v>
      </c>
      <c r="FJ3924" s="34">
        <f>SUM(FA3924:FC3924)*(IF($U3924="USS",$FB$4,IF($U3924="SAUL",$FB$3,0))+1)+SUM(FD3924:FE3924)+(SUM(FA3924:FE3924)-'Pay Framework'!$M$182)*'Pay Framework'!$O$183+FF3924</f>
        <v>-882.64800000000002</v>
      </c>
      <c r="FS3924" s="34">
        <f>SUM(FK3924:FM3924)*IF($U3924="USS",$FL$4+$FL$5,IF($U3924="SAUL",$FL$3+$BD$5,0))+(SUM(FK3924:FM3924)*(1-$BD$5)+$BD$5+FO3924+FN3924-'Pay Framework'!$M$182)*'Pay Framework'!$O$183+SUM(FK3924:FM3924)*(1-$BD$5)+$BD$5+FO3924+FN3924+FP3924</f>
        <v>-882.64800000000002</v>
      </c>
      <c r="FT3924" s="34">
        <f>SUM(FK3924:FM3924)*(IF($U3924="USS",$FL$4,IF($U3924="SAUL",$FL$3,0))+1)+SUM(FN3924:FO3924)+(SUM(FK3924:FO3924)-'Pay Framework'!$M$182)*'Pay Framework'!$O$183+FP3924</f>
        <v>-882.64800000000002</v>
      </c>
      <c r="GC3924" s="34">
        <f>SUM(FU3924:FW3924)*IF($U3924="USS",$FV$4+$FV$5,IF($U3924="SAUL",$FV$3+$BD$5,0))+(SUM(FU3924:FW3924)*(1-$BD$5)+$BD$5+FY3924+FX3924-'Pay Framework'!$M$182)*'Pay Framework'!$O$183+SUM(FU3924:FW3924)*(1-$BD$5)+$BD$5+FY3924+FX3924+FZ3924</f>
        <v>-882.64800000000002</v>
      </c>
      <c r="GD3924" s="34">
        <f>SUM(FU3924:FW3924)*(IF($U3924="USS",$FV$4,IF($U3924="SAUL",$FV$3,0))+1)+SUM(FX3924:FY3924)+(SUM(FU3924:FY3924)-'Pay Framework'!$M$182)*'Pay Framework'!$O$183+FZ3924</f>
        <v>-882.64800000000002</v>
      </c>
    </row>
    <row r="3925" spans="165:186" x14ac:dyDescent="0.25">
      <c r="FI3925" s="34">
        <f>SUM(FA3925:FC3925)*IF($U3925="USS",$FB$4+$FB$5,IF($U3925="SAUL",$FB$3+$BD$5,0))+(SUM(FA3925:FC3925)*(1-$BD$5)+$BD$5+FE3925+FD3925-'Pay Framework'!$M$182)*'Pay Framework'!$O$183+SUM(FA3925:FC3925)*(1-$BD$5)+$BD$5+FE3925+FD3925+FF3925</f>
        <v>-882.64800000000002</v>
      </c>
      <c r="FJ3925" s="34">
        <f>SUM(FA3925:FC3925)*(IF($U3925="USS",$FB$4,IF($U3925="SAUL",$FB$3,0))+1)+SUM(FD3925:FE3925)+(SUM(FA3925:FE3925)-'Pay Framework'!$M$182)*'Pay Framework'!$O$183+FF3925</f>
        <v>-882.64800000000002</v>
      </c>
      <c r="FS3925" s="34">
        <f>SUM(FK3925:FM3925)*IF($U3925="USS",$FL$4+$FL$5,IF($U3925="SAUL",$FL$3+$BD$5,0))+(SUM(FK3925:FM3925)*(1-$BD$5)+$BD$5+FO3925+FN3925-'Pay Framework'!$M$182)*'Pay Framework'!$O$183+SUM(FK3925:FM3925)*(1-$BD$5)+$BD$5+FO3925+FN3925+FP3925</f>
        <v>-882.64800000000002</v>
      </c>
      <c r="FT3925" s="34">
        <f>SUM(FK3925:FM3925)*(IF($U3925="USS",$FL$4,IF($U3925="SAUL",$FL$3,0))+1)+SUM(FN3925:FO3925)+(SUM(FK3925:FO3925)-'Pay Framework'!$M$182)*'Pay Framework'!$O$183+FP3925</f>
        <v>-882.64800000000002</v>
      </c>
      <c r="GC3925" s="34">
        <f>SUM(FU3925:FW3925)*IF($U3925="USS",$FV$4+$FV$5,IF($U3925="SAUL",$FV$3+$BD$5,0))+(SUM(FU3925:FW3925)*(1-$BD$5)+$BD$5+FY3925+FX3925-'Pay Framework'!$M$182)*'Pay Framework'!$O$183+SUM(FU3925:FW3925)*(1-$BD$5)+$BD$5+FY3925+FX3925+FZ3925</f>
        <v>-882.64800000000002</v>
      </c>
      <c r="GD3925" s="34">
        <f>SUM(FU3925:FW3925)*(IF($U3925="USS",$FV$4,IF($U3925="SAUL",$FV$3,0))+1)+SUM(FX3925:FY3925)+(SUM(FU3925:FY3925)-'Pay Framework'!$M$182)*'Pay Framework'!$O$183+FZ3925</f>
        <v>-882.64800000000002</v>
      </c>
    </row>
    <row r="3926" spans="165:186" x14ac:dyDescent="0.25">
      <c r="FI3926" s="34">
        <f>SUM(FA3926:FC3926)*IF($U3926="USS",$FB$4+$FB$5,IF($U3926="SAUL",$FB$3+$BD$5,0))+(SUM(FA3926:FC3926)*(1-$BD$5)+$BD$5+FE3926+FD3926-'Pay Framework'!$M$182)*'Pay Framework'!$O$183+SUM(FA3926:FC3926)*(1-$BD$5)+$BD$5+FE3926+FD3926+FF3926</f>
        <v>-882.64800000000002</v>
      </c>
      <c r="FJ3926" s="34">
        <f>SUM(FA3926:FC3926)*(IF($U3926="USS",$FB$4,IF($U3926="SAUL",$FB$3,0))+1)+SUM(FD3926:FE3926)+(SUM(FA3926:FE3926)-'Pay Framework'!$M$182)*'Pay Framework'!$O$183+FF3926</f>
        <v>-882.64800000000002</v>
      </c>
      <c r="FS3926" s="34">
        <f>SUM(FK3926:FM3926)*IF($U3926="USS",$FL$4+$FL$5,IF($U3926="SAUL",$FL$3+$BD$5,0))+(SUM(FK3926:FM3926)*(1-$BD$5)+$BD$5+FO3926+FN3926-'Pay Framework'!$M$182)*'Pay Framework'!$O$183+SUM(FK3926:FM3926)*(1-$BD$5)+$BD$5+FO3926+FN3926+FP3926</f>
        <v>-882.64800000000002</v>
      </c>
      <c r="FT3926" s="34">
        <f>SUM(FK3926:FM3926)*(IF($U3926="USS",$FL$4,IF($U3926="SAUL",$FL$3,0))+1)+SUM(FN3926:FO3926)+(SUM(FK3926:FO3926)-'Pay Framework'!$M$182)*'Pay Framework'!$O$183+FP3926</f>
        <v>-882.64800000000002</v>
      </c>
      <c r="GC3926" s="34">
        <f>SUM(FU3926:FW3926)*IF($U3926="USS",$FV$4+$FV$5,IF($U3926="SAUL",$FV$3+$BD$5,0))+(SUM(FU3926:FW3926)*(1-$BD$5)+$BD$5+FY3926+FX3926-'Pay Framework'!$M$182)*'Pay Framework'!$O$183+SUM(FU3926:FW3926)*(1-$BD$5)+$BD$5+FY3926+FX3926+FZ3926</f>
        <v>-882.64800000000002</v>
      </c>
      <c r="GD3926" s="34">
        <f>SUM(FU3926:FW3926)*(IF($U3926="USS",$FV$4,IF($U3926="SAUL",$FV$3,0))+1)+SUM(FX3926:FY3926)+(SUM(FU3926:FY3926)-'Pay Framework'!$M$182)*'Pay Framework'!$O$183+FZ3926</f>
        <v>-882.64800000000002</v>
      </c>
    </row>
    <row r="3927" spans="165:186" x14ac:dyDescent="0.25">
      <c r="FI3927" s="34">
        <f>SUM(FA3927:FC3927)*IF($U3927="USS",$FB$4+$FB$5,IF($U3927="SAUL",$FB$3+$BD$5,0))+(SUM(FA3927:FC3927)*(1-$BD$5)+$BD$5+FE3927+FD3927-'Pay Framework'!$M$182)*'Pay Framework'!$O$183+SUM(FA3927:FC3927)*(1-$BD$5)+$BD$5+FE3927+FD3927+FF3927</f>
        <v>-882.64800000000002</v>
      </c>
      <c r="FJ3927" s="34">
        <f>SUM(FA3927:FC3927)*(IF($U3927="USS",$FB$4,IF($U3927="SAUL",$FB$3,0))+1)+SUM(FD3927:FE3927)+(SUM(FA3927:FE3927)-'Pay Framework'!$M$182)*'Pay Framework'!$O$183+FF3927</f>
        <v>-882.64800000000002</v>
      </c>
      <c r="FS3927" s="34">
        <f>SUM(FK3927:FM3927)*IF($U3927="USS",$FL$4+$FL$5,IF($U3927="SAUL",$FL$3+$BD$5,0))+(SUM(FK3927:FM3927)*(1-$BD$5)+$BD$5+FO3927+FN3927-'Pay Framework'!$M$182)*'Pay Framework'!$O$183+SUM(FK3927:FM3927)*(1-$BD$5)+$BD$5+FO3927+FN3927+FP3927</f>
        <v>-882.64800000000002</v>
      </c>
      <c r="FT3927" s="34">
        <f>SUM(FK3927:FM3927)*(IF($U3927="USS",$FL$4,IF($U3927="SAUL",$FL$3,0))+1)+SUM(FN3927:FO3927)+(SUM(FK3927:FO3927)-'Pay Framework'!$M$182)*'Pay Framework'!$O$183+FP3927</f>
        <v>-882.64800000000002</v>
      </c>
      <c r="GC3927" s="34">
        <f>SUM(FU3927:FW3927)*IF($U3927="USS",$FV$4+$FV$5,IF($U3927="SAUL",$FV$3+$BD$5,0))+(SUM(FU3927:FW3927)*(1-$BD$5)+$BD$5+FY3927+FX3927-'Pay Framework'!$M$182)*'Pay Framework'!$O$183+SUM(FU3927:FW3927)*(1-$BD$5)+$BD$5+FY3927+FX3927+FZ3927</f>
        <v>-882.64800000000002</v>
      </c>
      <c r="GD3927" s="34">
        <f>SUM(FU3927:FW3927)*(IF($U3927="USS",$FV$4,IF($U3927="SAUL",$FV$3,0))+1)+SUM(FX3927:FY3927)+(SUM(FU3927:FY3927)-'Pay Framework'!$M$182)*'Pay Framework'!$O$183+FZ3927</f>
        <v>-882.64800000000002</v>
      </c>
    </row>
    <row r="3928" spans="165:186" x14ac:dyDescent="0.25">
      <c r="FI3928" s="34">
        <f>SUM(FA3928:FC3928)*IF($U3928="USS",$FB$4+$FB$5,IF($U3928="SAUL",$FB$3+$BD$5,0))+(SUM(FA3928:FC3928)*(1-$BD$5)+$BD$5+FE3928+FD3928-'Pay Framework'!$M$182)*'Pay Framework'!$O$183+SUM(FA3928:FC3928)*(1-$BD$5)+$BD$5+FE3928+FD3928+FF3928</f>
        <v>-882.64800000000002</v>
      </c>
      <c r="FJ3928" s="34">
        <f>SUM(FA3928:FC3928)*(IF($U3928="USS",$FB$4,IF($U3928="SAUL",$FB$3,0))+1)+SUM(FD3928:FE3928)+(SUM(FA3928:FE3928)-'Pay Framework'!$M$182)*'Pay Framework'!$O$183+FF3928</f>
        <v>-882.64800000000002</v>
      </c>
      <c r="FS3928" s="34">
        <f>SUM(FK3928:FM3928)*IF($U3928="USS",$FL$4+$FL$5,IF($U3928="SAUL",$FL$3+$BD$5,0))+(SUM(FK3928:FM3928)*(1-$BD$5)+$BD$5+FO3928+FN3928-'Pay Framework'!$M$182)*'Pay Framework'!$O$183+SUM(FK3928:FM3928)*(1-$BD$5)+$BD$5+FO3928+FN3928+FP3928</f>
        <v>-882.64800000000002</v>
      </c>
      <c r="FT3928" s="34">
        <f>SUM(FK3928:FM3928)*(IF($U3928="USS",$FL$4,IF($U3928="SAUL",$FL$3,0))+1)+SUM(FN3928:FO3928)+(SUM(FK3928:FO3928)-'Pay Framework'!$M$182)*'Pay Framework'!$O$183+FP3928</f>
        <v>-882.64800000000002</v>
      </c>
      <c r="GC3928" s="34">
        <f>SUM(FU3928:FW3928)*IF($U3928="USS",$FV$4+$FV$5,IF($U3928="SAUL",$FV$3+$BD$5,0))+(SUM(FU3928:FW3928)*(1-$BD$5)+$BD$5+FY3928+FX3928-'Pay Framework'!$M$182)*'Pay Framework'!$O$183+SUM(FU3928:FW3928)*(1-$BD$5)+$BD$5+FY3928+FX3928+FZ3928</f>
        <v>-882.64800000000002</v>
      </c>
      <c r="GD3928" s="34">
        <f>SUM(FU3928:FW3928)*(IF($U3928="USS",$FV$4,IF($U3928="SAUL",$FV$3,0))+1)+SUM(FX3928:FY3928)+(SUM(FU3928:FY3928)-'Pay Framework'!$M$182)*'Pay Framework'!$O$183+FZ3928</f>
        <v>-882.64800000000002</v>
      </c>
    </row>
    <row r="3929" spans="165:186" x14ac:dyDescent="0.25">
      <c r="FI3929" s="34">
        <f>SUM(FA3929:FC3929)*IF($U3929="USS",$FB$4+$FB$5,IF($U3929="SAUL",$FB$3+$BD$5,0))+(SUM(FA3929:FC3929)*(1-$BD$5)+$BD$5+FE3929+FD3929-'Pay Framework'!$M$182)*'Pay Framework'!$O$183+SUM(FA3929:FC3929)*(1-$BD$5)+$BD$5+FE3929+FD3929+FF3929</f>
        <v>-882.64800000000002</v>
      </c>
      <c r="FJ3929" s="34">
        <f>SUM(FA3929:FC3929)*(IF($U3929="USS",$FB$4,IF($U3929="SAUL",$FB$3,0))+1)+SUM(FD3929:FE3929)+(SUM(FA3929:FE3929)-'Pay Framework'!$M$182)*'Pay Framework'!$O$183+FF3929</f>
        <v>-882.64800000000002</v>
      </c>
      <c r="FS3929" s="34">
        <f>SUM(FK3929:FM3929)*IF($U3929="USS",$FL$4+$FL$5,IF($U3929="SAUL",$FL$3+$BD$5,0))+(SUM(FK3929:FM3929)*(1-$BD$5)+$BD$5+FO3929+FN3929-'Pay Framework'!$M$182)*'Pay Framework'!$O$183+SUM(FK3929:FM3929)*(1-$BD$5)+$BD$5+FO3929+FN3929+FP3929</f>
        <v>-882.64800000000002</v>
      </c>
      <c r="FT3929" s="34">
        <f>SUM(FK3929:FM3929)*(IF($U3929="USS",$FL$4,IF($U3929="SAUL",$FL$3,0))+1)+SUM(FN3929:FO3929)+(SUM(FK3929:FO3929)-'Pay Framework'!$M$182)*'Pay Framework'!$O$183+FP3929</f>
        <v>-882.64800000000002</v>
      </c>
      <c r="GC3929" s="34">
        <f>SUM(FU3929:FW3929)*IF($U3929="USS",$FV$4+$FV$5,IF($U3929="SAUL",$FV$3+$BD$5,0))+(SUM(FU3929:FW3929)*(1-$BD$5)+$BD$5+FY3929+FX3929-'Pay Framework'!$M$182)*'Pay Framework'!$O$183+SUM(FU3929:FW3929)*(1-$BD$5)+$BD$5+FY3929+FX3929+FZ3929</f>
        <v>-882.64800000000002</v>
      </c>
      <c r="GD3929" s="34">
        <f>SUM(FU3929:FW3929)*(IF($U3929="USS",$FV$4,IF($U3929="SAUL",$FV$3,0))+1)+SUM(FX3929:FY3929)+(SUM(FU3929:FY3929)-'Pay Framework'!$M$182)*'Pay Framework'!$O$183+FZ3929</f>
        <v>-882.64800000000002</v>
      </c>
    </row>
    <row r="3930" spans="165:186" x14ac:dyDescent="0.25">
      <c r="FI3930" s="34">
        <f>SUM(FA3930:FC3930)*IF($U3930="USS",$FB$4+$FB$5,IF($U3930="SAUL",$FB$3+$BD$5,0))+(SUM(FA3930:FC3930)*(1-$BD$5)+$BD$5+FE3930+FD3930-'Pay Framework'!$M$182)*'Pay Framework'!$O$183+SUM(FA3930:FC3930)*(1-$BD$5)+$BD$5+FE3930+FD3930+FF3930</f>
        <v>-882.64800000000002</v>
      </c>
      <c r="FJ3930" s="34">
        <f>SUM(FA3930:FC3930)*(IF($U3930="USS",$FB$4,IF($U3930="SAUL",$FB$3,0))+1)+SUM(FD3930:FE3930)+(SUM(FA3930:FE3930)-'Pay Framework'!$M$182)*'Pay Framework'!$O$183+FF3930</f>
        <v>-882.64800000000002</v>
      </c>
      <c r="FS3930" s="34">
        <f>SUM(FK3930:FM3930)*IF($U3930="USS",$FL$4+$FL$5,IF($U3930="SAUL",$FL$3+$BD$5,0))+(SUM(FK3930:FM3930)*(1-$BD$5)+$BD$5+FO3930+FN3930-'Pay Framework'!$M$182)*'Pay Framework'!$O$183+SUM(FK3930:FM3930)*(1-$BD$5)+$BD$5+FO3930+FN3930+FP3930</f>
        <v>-882.64800000000002</v>
      </c>
      <c r="FT3930" s="34">
        <f>SUM(FK3930:FM3930)*(IF($U3930="USS",$FL$4,IF($U3930="SAUL",$FL$3,0))+1)+SUM(FN3930:FO3930)+(SUM(FK3930:FO3930)-'Pay Framework'!$M$182)*'Pay Framework'!$O$183+FP3930</f>
        <v>-882.64800000000002</v>
      </c>
      <c r="GC3930" s="34">
        <f>SUM(FU3930:FW3930)*IF($U3930="USS",$FV$4+$FV$5,IF($U3930="SAUL",$FV$3+$BD$5,0))+(SUM(FU3930:FW3930)*(1-$BD$5)+$BD$5+FY3930+FX3930-'Pay Framework'!$M$182)*'Pay Framework'!$O$183+SUM(FU3930:FW3930)*(1-$BD$5)+$BD$5+FY3930+FX3930+FZ3930</f>
        <v>-882.64800000000002</v>
      </c>
      <c r="GD3930" s="34">
        <f>SUM(FU3930:FW3930)*(IF($U3930="USS",$FV$4,IF($U3930="SAUL",$FV$3,0))+1)+SUM(FX3930:FY3930)+(SUM(FU3930:FY3930)-'Pay Framework'!$M$182)*'Pay Framework'!$O$183+FZ3930</f>
        <v>-882.64800000000002</v>
      </c>
    </row>
    <row r="3931" spans="165:186" x14ac:dyDescent="0.25">
      <c r="FI3931" s="34">
        <f>SUM(FA3931:FC3931)*IF($U3931="USS",$FB$4+$FB$5,IF($U3931="SAUL",$FB$3+$BD$5,0))+(SUM(FA3931:FC3931)*(1-$BD$5)+$BD$5+FE3931+FD3931-'Pay Framework'!$M$182)*'Pay Framework'!$O$183+SUM(FA3931:FC3931)*(1-$BD$5)+$BD$5+FE3931+FD3931+FF3931</f>
        <v>-882.64800000000002</v>
      </c>
      <c r="FJ3931" s="34">
        <f>SUM(FA3931:FC3931)*(IF($U3931="USS",$FB$4,IF($U3931="SAUL",$FB$3,0))+1)+SUM(FD3931:FE3931)+(SUM(FA3931:FE3931)-'Pay Framework'!$M$182)*'Pay Framework'!$O$183+FF3931</f>
        <v>-882.64800000000002</v>
      </c>
      <c r="FS3931" s="34">
        <f>SUM(FK3931:FM3931)*IF($U3931="USS",$FL$4+$FL$5,IF($U3931="SAUL",$FL$3+$BD$5,0))+(SUM(FK3931:FM3931)*(1-$BD$5)+$BD$5+FO3931+FN3931-'Pay Framework'!$M$182)*'Pay Framework'!$O$183+SUM(FK3931:FM3931)*(1-$BD$5)+$BD$5+FO3931+FN3931+FP3931</f>
        <v>-882.64800000000002</v>
      </c>
      <c r="FT3931" s="34">
        <f>SUM(FK3931:FM3931)*(IF($U3931="USS",$FL$4,IF($U3931="SAUL",$FL$3,0))+1)+SUM(FN3931:FO3931)+(SUM(FK3931:FO3931)-'Pay Framework'!$M$182)*'Pay Framework'!$O$183+FP3931</f>
        <v>-882.64800000000002</v>
      </c>
      <c r="GC3931" s="34">
        <f>SUM(FU3931:FW3931)*IF($U3931="USS",$FV$4+$FV$5,IF($U3931="SAUL",$FV$3+$BD$5,0))+(SUM(FU3931:FW3931)*(1-$BD$5)+$BD$5+FY3931+FX3931-'Pay Framework'!$M$182)*'Pay Framework'!$O$183+SUM(FU3931:FW3931)*(1-$BD$5)+$BD$5+FY3931+FX3931+FZ3931</f>
        <v>-882.64800000000002</v>
      </c>
      <c r="GD3931" s="34">
        <f>SUM(FU3931:FW3931)*(IF($U3931="USS",$FV$4,IF($U3931="SAUL",$FV$3,0))+1)+SUM(FX3931:FY3931)+(SUM(FU3931:FY3931)-'Pay Framework'!$M$182)*'Pay Framework'!$O$183+FZ3931</f>
        <v>-882.64800000000002</v>
      </c>
    </row>
    <row r="3932" spans="165:186" x14ac:dyDescent="0.25">
      <c r="FI3932" s="34">
        <f>SUM(FA3932:FC3932)*IF($U3932="USS",$FB$4+$FB$5,IF($U3932="SAUL",$FB$3+$BD$5,0))+(SUM(FA3932:FC3932)*(1-$BD$5)+$BD$5+FE3932+FD3932-'Pay Framework'!$M$182)*'Pay Framework'!$O$183+SUM(FA3932:FC3932)*(1-$BD$5)+$BD$5+FE3932+FD3932+FF3932</f>
        <v>-882.64800000000002</v>
      </c>
      <c r="FJ3932" s="34">
        <f>SUM(FA3932:FC3932)*(IF($U3932="USS",$FB$4,IF($U3932="SAUL",$FB$3,0))+1)+SUM(FD3932:FE3932)+(SUM(FA3932:FE3932)-'Pay Framework'!$M$182)*'Pay Framework'!$O$183+FF3932</f>
        <v>-882.64800000000002</v>
      </c>
      <c r="FS3932" s="34">
        <f>SUM(FK3932:FM3932)*IF($U3932="USS",$FL$4+$FL$5,IF($U3932="SAUL",$FL$3+$BD$5,0))+(SUM(FK3932:FM3932)*(1-$BD$5)+$BD$5+FO3932+FN3932-'Pay Framework'!$M$182)*'Pay Framework'!$O$183+SUM(FK3932:FM3932)*(1-$BD$5)+$BD$5+FO3932+FN3932+FP3932</f>
        <v>-882.64800000000002</v>
      </c>
      <c r="FT3932" s="34">
        <f>SUM(FK3932:FM3932)*(IF($U3932="USS",$FL$4,IF($U3932="SAUL",$FL$3,0))+1)+SUM(FN3932:FO3932)+(SUM(FK3932:FO3932)-'Pay Framework'!$M$182)*'Pay Framework'!$O$183+FP3932</f>
        <v>-882.64800000000002</v>
      </c>
      <c r="GC3932" s="34">
        <f>SUM(FU3932:FW3932)*IF($U3932="USS",$FV$4+$FV$5,IF($U3932="SAUL",$FV$3+$BD$5,0))+(SUM(FU3932:FW3932)*(1-$BD$5)+$BD$5+FY3932+FX3932-'Pay Framework'!$M$182)*'Pay Framework'!$O$183+SUM(FU3932:FW3932)*(1-$BD$5)+$BD$5+FY3932+FX3932+FZ3932</f>
        <v>-882.64800000000002</v>
      </c>
      <c r="GD3932" s="34">
        <f>SUM(FU3932:FW3932)*(IF($U3932="USS",$FV$4,IF($U3932="SAUL",$FV$3,0))+1)+SUM(FX3932:FY3932)+(SUM(FU3932:FY3932)-'Pay Framework'!$M$182)*'Pay Framework'!$O$183+FZ3932</f>
        <v>-882.64800000000002</v>
      </c>
    </row>
    <row r="3933" spans="165:186" x14ac:dyDescent="0.25">
      <c r="FI3933" s="34">
        <f>SUM(FA3933:FC3933)*IF($U3933="USS",$FB$4+$FB$5,IF($U3933="SAUL",$FB$3+$BD$5,0))+(SUM(FA3933:FC3933)*(1-$BD$5)+$BD$5+FE3933+FD3933-'Pay Framework'!$M$182)*'Pay Framework'!$O$183+SUM(FA3933:FC3933)*(1-$BD$5)+$BD$5+FE3933+FD3933+FF3933</f>
        <v>-882.64800000000002</v>
      </c>
      <c r="FJ3933" s="34">
        <f>SUM(FA3933:FC3933)*(IF($U3933="USS",$FB$4,IF($U3933="SAUL",$FB$3,0))+1)+SUM(FD3933:FE3933)+(SUM(FA3933:FE3933)-'Pay Framework'!$M$182)*'Pay Framework'!$O$183+FF3933</f>
        <v>-882.64800000000002</v>
      </c>
      <c r="FS3933" s="34">
        <f>SUM(FK3933:FM3933)*IF($U3933="USS",$FL$4+$FL$5,IF($U3933="SAUL",$FL$3+$BD$5,0))+(SUM(FK3933:FM3933)*(1-$BD$5)+$BD$5+FO3933+FN3933-'Pay Framework'!$M$182)*'Pay Framework'!$O$183+SUM(FK3933:FM3933)*(1-$BD$5)+$BD$5+FO3933+FN3933+FP3933</f>
        <v>-882.64800000000002</v>
      </c>
      <c r="FT3933" s="34">
        <f>SUM(FK3933:FM3933)*(IF($U3933="USS",$FL$4,IF($U3933="SAUL",$FL$3,0))+1)+SUM(FN3933:FO3933)+(SUM(FK3933:FO3933)-'Pay Framework'!$M$182)*'Pay Framework'!$O$183+FP3933</f>
        <v>-882.64800000000002</v>
      </c>
      <c r="GC3933" s="34">
        <f>SUM(FU3933:FW3933)*IF($U3933="USS",$FV$4+$FV$5,IF($U3933="SAUL",$FV$3+$BD$5,0))+(SUM(FU3933:FW3933)*(1-$BD$5)+$BD$5+FY3933+FX3933-'Pay Framework'!$M$182)*'Pay Framework'!$O$183+SUM(FU3933:FW3933)*(1-$BD$5)+$BD$5+FY3933+FX3933+FZ3933</f>
        <v>-882.64800000000002</v>
      </c>
      <c r="GD3933" s="34">
        <f>SUM(FU3933:FW3933)*(IF($U3933="USS",$FV$4,IF($U3933="SAUL",$FV$3,0))+1)+SUM(FX3933:FY3933)+(SUM(FU3933:FY3933)-'Pay Framework'!$M$182)*'Pay Framework'!$O$183+FZ3933</f>
        <v>-882.64800000000002</v>
      </c>
    </row>
    <row r="3934" spans="165:186" x14ac:dyDescent="0.25">
      <c r="FI3934" s="34">
        <f>SUM(FA3934:FC3934)*IF($U3934="USS",$FB$4+$FB$5,IF($U3934="SAUL",$FB$3+$BD$5,0))+(SUM(FA3934:FC3934)*(1-$BD$5)+$BD$5+FE3934+FD3934-'Pay Framework'!$M$182)*'Pay Framework'!$O$183+SUM(FA3934:FC3934)*(1-$BD$5)+$BD$5+FE3934+FD3934+FF3934</f>
        <v>-882.64800000000002</v>
      </c>
      <c r="FJ3934" s="34">
        <f>SUM(FA3934:FC3934)*(IF($U3934="USS",$FB$4,IF($U3934="SAUL",$FB$3,0))+1)+SUM(FD3934:FE3934)+(SUM(FA3934:FE3934)-'Pay Framework'!$M$182)*'Pay Framework'!$O$183+FF3934</f>
        <v>-882.64800000000002</v>
      </c>
      <c r="FS3934" s="34">
        <f>SUM(FK3934:FM3934)*IF($U3934="USS",$FL$4+$FL$5,IF($U3934="SAUL",$FL$3+$BD$5,0))+(SUM(FK3934:FM3934)*(1-$BD$5)+$BD$5+FO3934+FN3934-'Pay Framework'!$M$182)*'Pay Framework'!$O$183+SUM(FK3934:FM3934)*(1-$BD$5)+$BD$5+FO3934+FN3934+FP3934</f>
        <v>-882.64800000000002</v>
      </c>
      <c r="FT3934" s="34">
        <f>SUM(FK3934:FM3934)*(IF($U3934="USS",$FL$4,IF($U3934="SAUL",$FL$3,0))+1)+SUM(FN3934:FO3934)+(SUM(FK3934:FO3934)-'Pay Framework'!$M$182)*'Pay Framework'!$O$183+FP3934</f>
        <v>-882.64800000000002</v>
      </c>
      <c r="GC3934" s="34">
        <f>SUM(FU3934:FW3934)*IF($U3934="USS",$FV$4+$FV$5,IF($U3934="SAUL",$FV$3+$BD$5,0))+(SUM(FU3934:FW3934)*(1-$BD$5)+$BD$5+FY3934+FX3934-'Pay Framework'!$M$182)*'Pay Framework'!$O$183+SUM(FU3934:FW3934)*(1-$BD$5)+$BD$5+FY3934+FX3934+FZ3934</f>
        <v>-882.64800000000002</v>
      </c>
      <c r="GD3934" s="34">
        <f>SUM(FU3934:FW3934)*(IF($U3934="USS",$FV$4,IF($U3934="SAUL",$FV$3,0))+1)+SUM(FX3934:FY3934)+(SUM(FU3934:FY3934)-'Pay Framework'!$M$182)*'Pay Framework'!$O$183+FZ3934</f>
        <v>-882.64800000000002</v>
      </c>
    </row>
    <row r="3935" spans="165:186" x14ac:dyDescent="0.25">
      <c r="FI3935" s="34">
        <f>SUM(FA3935:FC3935)*IF($U3935="USS",$FB$4+$FB$5,IF($U3935="SAUL",$FB$3+$BD$5,0))+(SUM(FA3935:FC3935)*(1-$BD$5)+$BD$5+FE3935+FD3935-'Pay Framework'!$M$182)*'Pay Framework'!$O$183+SUM(FA3935:FC3935)*(1-$BD$5)+$BD$5+FE3935+FD3935+FF3935</f>
        <v>-882.64800000000002</v>
      </c>
      <c r="FJ3935" s="34">
        <f>SUM(FA3935:FC3935)*(IF($U3935="USS",$FB$4,IF($U3935="SAUL",$FB$3,0))+1)+SUM(FD3935:FE3935)+(SUM(FA3935:FE3935)-'Pay Framework'!$M$182)*'Pay Framework'!$O$183+FF3935</f>
        <v>-882.64800000000002</v>
      </c>
      <c r="FS3935" s="34">
        <f>SUM(FK3935:FM3935)*IF($U3935="USS",$FL$4+$FL$5,IF($U3935="SAUL",$FL$3+$BD$5,0))+(SUM(FK3935:FM3935)*(1-$BD$5)+$BD$5+FO3935+FN3935-'Pay Framework'!$M$182)*'Pay Framework'!$O$183+SUM(FK3935:FM3935)*(1-$BD$5)+$BD$5+FO3935+FN3935+FP3935</f>
        <v>-882.64800000000002</v>
      </c>
      <c r="FT3935" s="34">
        <f>SUM(FK3935:FM3935)*(IF($U3935="USS",$FL$4,IF($U3935="SAUL",$FL$3,0))+1)+SUM(FN3935:FO3935)+(SUM(FK3935:FO3935)-'Pay Framework'!$M$182)*'Pay Framework'!$O$183+FP3935</f>
        <v>-882.64800000000002</v>
      </c>
      <c r="GC3935" s="34">
        <f>SUM(FU3935:FW3935)*IF($U3935="USS",$FV$4+$FV$5,IF($U3935="SAUL",$FV$3+$BD$5,0))+(SUM(FU3935:FW3935)*(1-$BD$5)+$BD$5+FY3935+FX3935-'Pay Framework'!$M$182)*'Pay Framework'!$O$183+SUM(FU3935:FW3935)*(1-$BD$5)+$BD$5+FY3935+FX3935+FZ3935</f>
        <v>-882.64800000000002</v>
      </c>
      <c r="GD3935" s="34">
        <f>SUM(FU3935:FW3935)*(IF($U3935="USS",$FV$4,IF($U3935="SAUL",$FV$3,0))+1)+SUM(FX3935:FY3935)+(SUM(FU3935:FY3935)-'Pay Framework'!$M$182)*'Pay Framework'!$O$183+FZ3935</f>
        <v>-882.64800000000002</v>
      </c>
    </row>
    <row r="3936" spans="165:186" x14ac:dyDescent="0.25">
      <c r="FI3936" s="34">
        <f>SUM(FA3936:FC3936)*IF($U3936="USS",$FB$4+$FB$5,IF($U3936="SAUL",$FB$3+$BD$5,0))+(SUM(FA3936:FC3936)*(1-$BD$5)+$BD$5+FE3936+FD3936-'Pay Framework'!$M$182)*'Pay Framework'!$O$183+SUM(FA3936:FC3936)*(1-$BD$5)+$BD$5+FE3936+FD3936+FF3936</f>
        <v>-882.64800000000002</v>
      </c>
      <c r="FJ3936" s="34">
        <f>SUM(FA3936:FC3936)*(IF($U3936="USS",$FB$4,IF($U3936="SAUL",$FB$3,0))+1)+SUM(FD3936:FE3936)+(SUM(FA3936:FE3936)-'Pay Framework'!$M$182)*'Pay Framework'!$O$183+FF3936</f>
        <v>-882.64800000000002</v>
      </c>
      <c r="FS3936" s="34">
        <f>SUM(FK3936:FM3936)*IF($U3936="USS",$FL$4+$FL$5,IF($U3936="SAUL",$FL$3+$BD$5,0))+(SUM(FK3936:FM3936)*(1-$BD$5)+$BD$5+FO3936+FN3936-'Pay Framework'!$M$182)*'Pay Framework'!$O$183+SUM(FK3936:FM3936)*(1-$BD$5)+$BD$5+FO3936+FN3936+FP3936</f>
        <v>-882.64800000000002</v>
      </c>
      <c r="FT3936" s="34">
        <f>SUM(FK3936:FM3936)*(IF($U3936="USS",$FL$4,IF($U3936="SAUL",$FL$3,0))+1)+SUM(FN3936:FO3936)+(SUM(FK3936:FO3936)-'Pay Framework'!$M$182)*'Pay Framework'!$O$183+FP3936</f>
        <v>-882.64800000000002</v>
      </c>
      <c r="GC3936" s="34">
        <f>SUM(FU3936:FW3936)*IF($U3936="USS",$FV$4+$FV$5,IF($U3936="SAUL",$FV$3+$BD$5,0))+(SUM(FU3936:FW3936)*(1-$BD$5)+$BD$5+FY3936+FX3936-'Pay Framework'!$M$182)*'Pay Framework'!$O$183+SUM(FU3936:FW3936)*(1-$BD$5)+$BD$5+FY3936+FX3936+FZ3936</f>
        <v>-882.64800000000002</v>
      </c>
      <c r="GD3936" s="34">
        <f>SUM(FU3936:FW3936)*(IF($U3936="USS",$FV$4,IF($U3936="SAUL",$FV$3,0))+1)+SUM(FX3936:FY3936)+(SUM(FU3936:FY3936)-'Pay Framework'!$M$182)*'Pay Framework'!$O$183+FZ3936</f>
        <v>-882.64800000000002</v>
      </c>
    </row>
    <row r="3937" spans="165:186" x14ac:dyDescent="0.25">
      <c r="FI3937" s="34">
        <f>SUM(FA3937:FC3937)*IF($U3937="USS",$FB$4+$FB$5,IF($U3937="SAUL",$FB$3+$BD$5,0))+(SUM(FA3937:FC3937)*(1-$BD$5)+$BD$5+FE3937+FD3937-'Pay Framework'!$M$182)*'Pay Framework'!$O$183+SUM(FA3937:FC3937)*(1-$BD$5)+$BD$5+FE3937+FD3937+FF3937</f>
        <v>-882.64800000000002</v>
      </c>
      <c r="FJ3937" s="34">
        <f>SUM(FA3937:FC3937)*(IF($U3937="USS",$FB$4,IF($U3937="SAUL",$FB$3,0))+1)+SUM(FD3937:FE3937)+(SUM(FA3937:FE3937)-'Pay Framework'!$M$182)*'Pay Framework'!$O$183+FF3937</f>
        <v>-882.64800000000002</v>
      </c>
      <c r="FS3937" s="34">
        <f>SUM(FK3937:FM3937)*IF($U3937="USS",$FL$4+$FL$5,IF($U3937="SAUL",$FL$3+$BD$5,0))+(SUM(FK3937:FM3937)*(1-$BD$5)+$BD$5+FO3937+FN3937-'Pay Framework'!$M$182)*'Pay Framework'!$O$183+SUM(FK3937:FM3937)*(1-$BD$5)+$BD$5+FO3937+FN3937+FP3937</f>
        <v>-882.64800000000002</v>
      </c>
      <c r="FT3937" s="34">
        <f>SUM(FK3937:FM3937)*(IF($U3937="USS",$FL$4,IF($U3937="SAUL",$FL$3,0))+1)+SUM(FN3937:FO3937)+(SUM(FK3937:FO3937)-'Pay Framework'!$M$182)*'Pay Framework'!$O$183+FP3937</f>
        <v>-882.64800000000002</v>
      </c>
      <c r="GC3937" s="34">
        <f>SUM(FU3937:FW3937)*IF($U3937="USS",$FV$4+$FV$5,IF($U3937="SAUL",$FV$3+$BD$5,0))+(SUM(FU3937:FW3937)*(1-$BD$5)+$BD$5+FY3937+FX3937-'Pay Framework'!$M$182)*'Pay Framework'!$O$183+SUM(FU3937:FW3937)*(1-$BD$5)+$BD$5+FY3937+FX3937+FZ3937</f>
        <v>-882.64800000000002</v>
      </c>
      <c r="GD3937" s="34">
        <f>SUM(FU3937:FW3937)*(IF($U3937="USS",$FV$4,IF($U3937="SAUL",$FV$3,0))+1)+SUM(FX3937:FY3937)+(SUM(FU3937:FY3937)-'Pay Framework'!$M$182)*'Pay Framework'!$O$183+FZ3937</f>
        <v>-882.64800000000002</v>
      </c>
    </row>
    <row r="3938" spans="165:186" x14ac:dyDescent="0.25">
      <c r="FI3938" s="34">
        <f>SUM(FA3938:FC3938)*IF($U3938="USS",$FB$4+$FB$5,IF($U3938="SAUL",$FB$3+$BD$5,0))+(SUM(FA3938:FC3938)*(1-$BD$5)+$BD$5+FE3938+FD3938-'Pay Framework'!$M$182)*'Pay Framework'!$O$183+SUM(FA3938:FC3938)*(1-$BD$5)+$BD$5+FE3938+FD3938+FF3938</f>
        <v>-882.64800000000002</v>
      </c>
      <c r="FJ3938" s="34">
        <f>SUM(FA3938:FC3938)*(IF($U3938="USS",$FB$4,IF($U3938="SAUL",$FB$3,0))+1)+SUM(FD3938:FE3938)+(SUM(FA3938:FE3938)-'Pay Framework'!$M$182)*'Pay Framework'!$O$183+FF3938</f>
        <v>-882.64800000000002</v>
      </c>
      <c r="FS3938" s="34">
        <f>SUM(FK3938:FM3938)*IF($U3938="USS",$FL$4+$FL$5,IF($U3938="SAUL",$FL$3+$BD$5,0))+(SUM(FK3938:FM3938)*(1-$BD$5)+$BD$5+FO3938+FN3938-'Pay Framework'!$M$182)*'Pay Framework'!$O$183+SUM(FK3938:FM3938)*(1-$BD$5)+$BD$5+FO3938+FN3938+FP3938</f>
        <v>-882.64800000000002</v>
      </c>
      <c r="FT3938" s="34">
        <f>SUM(FK3938:FM3938)*(IF($U3938="USS",$FL$4,IF($U3938="SAUL",$FL$3,0))+1)+SUM(FN3938:FO3938)+(SUM(FK3938:FO3938)-'Pay Framework'!$M$182)*'Pay Framework'!$O$183+FP3938</f>
        <v>-882.64800000000002</v>
      </c>
      <c r="GC3938" s="34">
        <f>SUM(FU3938:FW3938)*IF($U3938="USS",$FV$4+$FV$5,IF($U3938="SAUL",$FV$3+$BD$5,0))+(SUM(FU3938:FW3938)*(1-$BD$5)+$BD$5+FY3938+FX3938-'Pay Framework'!$M$182)*'Pay Framework'!$O$183+SUM(FU3938:FW3938)*(1-$BD$5)+$BD$5+FY3938+FX3938+FZ3938</f>
        <v>-882.64800000000002</v>
      </c>
      <c r="GD3938" s="34">
        <f>SUM(FU3938:FW3938)*(IF($U3938="USS",$FV$4,IF($U3938="SAUL",$FV$3,0))+1)+SUM(FX3938:FY3938)+(SUM(FU3938:FY3938)-'Pay Framework'!$M$182)*'Pay Framework'!$O$183+FZ3938</f>
        <v>-882.64800000000002</v>
      </c>
    </row>
    <row r="3939" spans="165:186" x14ac:dyDescent="0.25">
      <c r="FI3939" s="34">
        <f>SUM(FA3939:FC3939)*IF($U3939="USS",$FB$4+$FB$5,IF($U3939="SAUL",$FB$3+$BD$5,0))+(SUM(FA3939:FC3939)*(1-$BD$5)+$BD$5+FE3939+FD3939-'Pay Framework'!$M$182)*'Pay Framework'!$O$183+SUM(FA3939:FC3939)*(1-$BD$5)+$BD$5+FE3939+FD3939+FF3939</f>
        <v>-882.64800000000002</v>
      </c>
      <c r="FJ3939" s="34">
        <f>SUM(FA3939:FC3939)*(IF($U3939="USS",$FB$4,IF($U3939="SAUL",$FB$3,0))+1)+SUM(FD3939:FE3939)+(SUM(FA3939:FE3939)-'Pay Framework'!$M$182)*'Pay Framework'!$O$183+FF3939</f>
        <v>-882.64800000000002</v>
      </c>
      <c r="FS3939" s="34">
        <f>SUM(FK3939:FM3939)*IF($U3939="USS",$FL$4+$FL$5,IF($U3939="SAUL",$FL$3+$BD$5,0))+(SUM(FK3939:FM3939)*(1-$BD$5)+$BD$5+FO3939+FN3939-'Pay Framework'!$M$182)*'Pay Framework'!$O$183+SUM(FK3939:FM3939)*(1-$BD$5)+$BD$5+FO3939+FN3939+FP3939</f>
        <v>-882.64800000000002</v>
      </c>
      <c r="FT3939" s="34">
        <f>SUM(FK3939:FM3939)*(IF($U3939="USS",$FL$4,IF($U3939="SAUL",$FL$3,0))+1)+SUM(FN3939:FO3939)+(SUM(FK3939:FO3939)-'Pay Framework'!$M$182)*'Pay Framework'!$O$183+FP3939</f>
        <v>-882.64800000000002</v>
      </c>
      <c r="GC3939" s="34">
        <f>SUM(FU3939:FW3939)*IF($U3939="USS",$FV$4+$FV$5,IF($U3939="SAUL",$FV$3+$BD$5,0))+(SUM(FU3939:FW3939)*(1-$BD$5)+$BD$5+FY3939+FX3939-'Pay Framework'!$M$182)*'Pay Framework'!$O$183+SUM(FU3939:FW3939)*(1-$BD$5)+$BD$5+FY3939+FX3939+FZ3939</f>
        <v>-882.64800000000002</v>
      </c>
      <c r="GD3939" s="34">
        <f>SUM(FU3939:FW3939)*(IF($U3939="USS",$FV$4,IF($U3939="SAUL",$FV$3,0))+1)+SUM(FX3939:FY3939)+(SUM(FU3939:FY3939)-'Pay Framework'!$M$182)*'Pay Framework'!$O$183+FZ3939</f>
        <v>-882.64800000000002</v>
      </c>
    </row>
    <row r="3940" spans="165:186" x14ac:dyDescent="0.25">
      <c r="FI3940" s="34">
        <f>SUM(FA3940:FC3940)*IF($U3940="USS",$FB$4+$FB$5,IF($U3940="SAUL",$FB$3+$BD$5,0))+(SUM(FA3940:FC3940)*(1-$BD$5)+$BD$5+FE3940+FD3940-'Pay Framework'!$M$182)*'Pay Framework'!$O$183+SUM(FA3940:FC3940)*(1-$BD$5)+$BD$5+FE3940+FD3940+FF3940</f>
        <v>-882.64800000000002</v>
      </c>
      <c r="FJ3940" s="34">
        <f>SUM(FA3940:FC3940)*(IF($U3940="USS",$FB$4,IF($U3940="SAUL",$FB$3,0))+1)+SUM(FD3940:FE3940)+(SUM(FA3940:FE3940)-'Pay Framework'!$M$182)*'Pay Framework'!$O$183+FF3940</f>
        <v>-882.64800000000002</v>
      </c>
      <c r="FS3940" s="34">
        <f>SUM(FK3940:FM3940)*IF($U3940="USS",$FL$4+$FL$5,IF($U3940="SAUL",$FL$3+$BD$5,0))+(SUM(FK3940:FM3940)*(1-$BD$5)+$BD$5+FO3940+FN3940-'Pay Framework'!$M$182)*'Pay Framework'!$O$183+SUM(FK3940:FM3940)*(1-$BD$5)+$BD$5+FO3940+FN3940+FP3940</f>
        <v>-882.64800000000002</v>
      </c>
      <c r="FT3940" s="34">
        <f>SUM(FK3940:FM3940)*(IF($U3940="USS",$FL$4,IF($U3940="SAUL",$FL$3,0))+1)+SUM(FN3940:FO3940)+(SUM(FK3940:FO3940)-'Pay Framework'!$M$182)*'Pay Framework'!$O$183+FP3940</f>
        <v>-882.64800000000002</v>
      </c>
      <c r="GC3940" s="34">
        <f>SUM(FU3940:FW3940)*IF($U3940="USS",$FV$4+$FV$5,IF($U3940="SAUL",$FV$3+$BD$5,0))+(SUM(FU3940:FW3940)*(1-$BD$5)+$BD$5+FY3940+FX3940-'Pay Framework'!$M$182)*'Pay Framework'!$O$183+SUM(FU3940:FW3940)*(1-$BD$5)+$BD$5+FY3940+FX3940+FZ3940</f>
        <v>-882.64800000000002</v>
      </c>
      <c r="GD3940" s="34">
        <f>SUM(FU3940:FW3940)*(IF($U3940="USS",$FV$4,IF($U3940="SAUL",$FV$3,0))+1)+SUM(FX3940:FY3940)+(SUM(FU3940:FY3940)-'Pay Framework'!$M$182)*'Pay Framework'!$O$183+FZ3940</f>
        <v>-882.64800000000002</v>
      </c>
    </row>
    <row r="3941" spans="165:186" x14ac:dyDescent="0.25">
      <c r="FI3941" s="34">
        <f>SUM(FA3941:FC3941)*IF($U3941="USS",$FB$4+$FB$5,IF($U3941="SAUL",$FB$3+$BD$5,0))+(SUM(FA3941:FC3941)*(1-$BD$5)+$BD$5+FE3941+FD3941-'Pay Framework'!$M$182)*'Pay Framework'!$O$183+SUM(FA3941:FC3941)*(1-$BD$5)+$BD$5+FE3941+FD3941+FF3941</f>
        <v>-882.64800000000002</v>
      </c>
      <c r="FJ3941" s="34">
        <f>SUM(FA3941:FC3941)*(IF($U3941="USS",$FB$4,IF($U3941="SAUL",$FB$3,0))+1)+SUM(FD3941:FE3941)+(SUM(FA3941:FE3941)-'Pay Framework'!$M$182)*'Pay Framework'!$O$183+FF3941</f>
        <v>-882.64800000000002</v>
      </c>
      <c r="FS3941" s="34">
        <f>SUM(FK3941:FM3941)*IF($U3941="USS",$FL$4+$FL$5,IF($U3941="SAUL",$FL$3+$BD$5,0))+(SUM(FK3941:FM3941)*(1-$BD$5)+$BD$5+FO3941+FN3941-'Pay Framework'!$M$182)*'Pay Framework'!$O$183+SUM(FK3941:FM3941)*(1-$BD$5)+$BD$5+FO3941+FN3941+FP3941</f>
        <v>-882.64800000000002</v>
      </c>
      <c r="FT3941" s="34">
        <f>SUM(FK3941:FM3941)*(IF($U3941="USS",$FL$4,IF($U3941="SAUL",$FL$3,0))+1)+SUM(FN3941:FO3941)+(SUM(FK3941:FO3941)-'Pay Framework'!$M$182)*'Pay Framework'!$O$183+FP3941</f>
        <v>-882.64800000000002</v>
      </c>
      <c r="GC3941" s="34">
        <f>SUM(FU3941:FW3941)*IF($U3941="USS",$FV$4+$FV$5,IF($U3941="SAUL",$FV$3+$BD$5,0))+(SUM(FU3941:FW3941)*(1-$BD$5)+$BD$5+FY3941+FX3941-'Pay Framework'!$M$182)*'Pay Framework'!$O$183+SUM(FU3941:FW3941)*(1-$BD$5)+$BD$5+FY3941+FX3941+FZ3941</f>
        <v>-882.64800000000002</v>
      </c>
      <c r="GD3941" s="34">
        <f>SUM(FU3941:FW3941)*(IF($U3941="USS",$FV$4,IF($U3941="SAUL",$FV$3,0))+1)+SUM(FX3941:FY3941)+(SUM(FU3941:FY3941)-'Pay Framework'!$M$182)*'Pay Framework'!$O$183+FZ3941</f>
        <v>-882.64800000000002</v>
      </c>
    </row>
    <row r="3942" spans="165:186" x14ac:dyDescent="0.25">
      <c r="FI3942" s="34">
        <f>SUM(FA3942:FC3942)*IF($U3942="USS",$FB$4+$FB$5,IF($U3942="SAUL",$FB$3+$BD$5,0))+(SUM(FA3942:FC3942)*(1-$BD$5)+$BD$5+FE3942+FD3942-'Pay Framework'!$M$182)*'Pay Framework'!$O$183+SUM(FA3942:FC3942)*(1-$BD$5)+$BD$5+FE3942+FD3942+FF3942</f>
        <v>-882.64800000000002</v>
      </c>
      <c r="FJ3942" s="34">
        <f>SUM(FA3942:FC3942)*(IF($U3942="USS",$FB$4,IF($U3942="SAUL",$FB$3,0))+1)+SUM(FD3942:FE3942)+(SUM(FA3942:FE3942)-'Pay Framework'!$M$182)*'Pay Framework'!$O$183+FF3942</f>
        <v>-882.64800000000002</v>
      </c>
      <c r="FS3942" s="34">
        <f>SUM(FK3942:FM3942)*IF($U3942="USS",$FL$4+$FL$5,IF($U3942="SAUL",$FL$3+$BD$5,0))+(SUM(FK3942:FM3942)*(1-$BD$5)+$BD$5+FO3942+FN3942-'Pay Framework'!$M$182)*'Pay Framework'!$O$183+SUM(FK3942:FM3942)*(1-$BD$5)+$BD$5+FO3942+FN3942+FP3942</f>
        <v>-882.64800000000002</v>
      </c>
      <c r="FT3942" s="34">
        <f>SUM(FK3942:FM3942)*(IF($U3942="USS",$FL$4,IF($U3942="SAUL",$FL$3,0))+1)+SUM(FN3942:FO3942)+(SUM(FK3942:FO3942)-'Pay Framework'!$M$182)*'Pay Framework'!$O$183+FP3942</f>
        <v>-882.64800000000002</v>
      </c>
      <c r="GC3942" s="34">
        <f>SUM(FU3942:FW3942)*IF($U3942="USS",$FV$4+$FV$5,IF($U3942="SAUL",$FV$3+$BD$5,0))+(SUM(FU3942:FW3942)*(1-$BD$5)+$BD$5+FY3942+FX3942-'Pay Framework'!$M$182)*'Pay Framework'!$O$183+SUM(FU3942:FW3942)*(1-$BD$5)+$BD$5+FY3942+FX3942+FZ3942</f>
        <v>-882.64800000000002</v>
      </c>
      <c r="GD3942" s="34">
        <f>SUM(FU3942:FW3942)*(IF($U3942="USS",$FV$4,IF($U3942="SAUL",$FV$3,0))+1)+SUM(FX3942:FY3942)+(SUM(FU3942:FY3942)-'Pay Framework'!$M$182)*'Pay Framework'!$O$183+FZ3942</f>
        <v>-882.64800000000002</v>
      </c>
    </row>
    <row r="3943" spans="165:186" x14ac:dyDescent="0.25">
      <c r="FI3943" s="34">
        <f>SUM(FA3943:FC3943)*IF($U3943="USS",$FB$4+$FB$5,IF($U3943="SAUL",$FB$3+$BD$5,0))+(SUM(FA3943:FC3943)*(1-$BD$5)+$BD$5+FE3943+FD3943-'Pay Framework'!$M$182)*'Pay Framework'!$O$183+SUM(FA3943:FC3943)*(1-$BD$5)+$BD$5+FE3943+FD3943+FF3943</f>
        <v>-882.64800000000002</v>
      </c>
      <c r="FJ3943" s="34">
        <f>SUM(FA3943:FC3943)*(IF($U3943="USS",$FB$4,IF($U3943="SAUL",$FB$3,0))+1)+SUM(FD3943:FE3943)+(SUM(FA3943:FE3943)-'Pay Framework'!$M$182)*'Pay Framework'!$O$183+FF3943</f>
        <v>-882.64800000000002</v>
      </c>
      <c r="FS3943" s="34">
        <f>SUM(FK3943:FM3943)*IF($U3943="USS",$FL$4+$FL$5,IF($U3943="SAUL",$FL$3+$BD$5,0))+(SUM(FK3943:FM3943)*(1-$BD$5)+$BD$5+FO3943+FN3943-'Pay Framework'!$M$182)*'Pay Framework'!$O$183+SUM(FK3943:FM3943)*(1-$BD$5)+$BD$5+FO3943+FN3943+FP3943</f>
        <v>-882.64800000000002</v>
      </c>
      <c r="FT3943" s="34">
        <f>SUM(FK3943:FM3943)*(IF($U3943="USS",$FL$4,IF($U3943="SAUL",$FL$3,0))+1)+SUM(FN3943:FO3943)+(SUM(FK3943:FO3943)-'Pay Framework'!$M$182)*'Pay Framework'!$O$183+FP3943</f>
        <v>-882.64800000000002</v>
      </c>
      <c r="GC3943" s="34">
        <f>SUM(FU3943:FW3943)*IF($U3943="USS",$FV$4+$FV$5,IF($U3943="SAUL",$FV$3+$BD$5,0))+(SUM(FU3943:FW3943)*(1-$BD$5)+$BD$5+FY3943+FX3943-'Pay Framework'!$M$182)*'Pay Framework'!$O$183+SUM(FU3943:FW3943)*(1-$BD$5)+$BD$5+FY3943+FX3943+FZ3943</f>
        <v>-882.64800000000002</v>
      </c>
      <c r="GD3943" s="34">
        <f>SUM(FU3943:FW3943)*(IF($U3943="USS",$FV$4,IF($U3943="SAUL",$FV$3,0))+1)+SUM(FX3943:FY3943)+(SUM(FU3943:FY3943)-'Pay Framework'!$M$182)*'Pay Framework'!$O$183+FZ3943</f>
        <v>-882.64800000000002</v>
      </c>
    </row>
    <row r="3944" spans="165:186" x14ac:dyDescent="0.25">
      <c r="FI3944" s="34">
        <f>SUM(FA3944:FC3944)*IF($U3944="USS",$FB$4+$FB$5,IF($U3944="SAUL",$FB$3+$BD$5,0))+(SUM(FA3944:FC3944)*(1-$BD$5)+$BD$5+FE3944+FD3944-'Pay Framework'!$M$182)*'Pay Framework'!$O$183+SUM(FA3944:FC3944)*(1-$BD$5)+$BD$5+FE3944+FD3944+FF3944</f>
        <v>-882.64800000000002</v>
      </c>
      <c r="FJ3944" s="34">
        <f>SUM(FA3944:FC3944)*(IF($U3944="USS",$FB$4,IF($U3944="SAUL",$FB$3,0))+1)+SUM(FD3944:FE3944)+(SUM(FA3944:FE3944)-'Pay Framework'!$M$182)*'Pay Framework'!$O$183+FF3944</f>
        <v>-882.64800000000002</v>
      </c>
      <c r="FS3944" s="34">
        <f>SUM(FK3944:FM3944)*IF($U3944="USS",$FL$4+$FL$5,IF($U3944="SAUL",$FL$3+$BD$5,0))+(SUM(FK3944:FM3944)*(1-$BD$5)+$BD$5+FO3944+FN3944-'Pay Framework'!$M$182)*'Pay Framework'!$O$183+SUM(FK3944:FM3944)*(1-$BD$5)+$BD$5+FO3944+FN3944+FP3944</f>
        <v>-882.64800000000002</v>
      </c>
      <c r="FT3944" s="34">
        <f>SUM(FK3944:FM3944)*(IF($U3944="USS",$FL$4,IF($U3944="SAUL",$FL$3,0))+1)+SUM(FN3944:FO3944)+(SUM(FK3944:FO3944)-'Pay Framework'!$M$182)*'Pay Framework'!$O$183+FP3944</f>
        <v>-882.64800000000002</v>
      </c>
      <c r="GC3944" s="34">
        <f>SUM(FU3944:FW3944)*IF($U3944="USS",$FV$4+$FV$5,IF($U3944="SAUL",$FV$3+$BD$5,0))+(SUM(FU3944:FW3944)*(1-$BD$5)+$BD$5+FY3944+FX3944-'Pay Framework'!$M$182)*'Pay Framework'!$O$183+SUM(FU3944:FW3944)*(1-$BD$5)+$BD$5+FY3944+FX3944+FZ3944</f>
        <v>-882.64800000000002</v>
      </c>
      <c r="GD3944" s="34">
        <f>SUM(FU3944:FW3944)*(IF($U3944="USS",$FV$4,IF($U3944="SAUL",$FV$3,0))+1)+SUM(FX3944:FY3944)+(SUM(FU3944:FY3944)-'Pay Framework'!$M$182)*'Pay Framework'!$O$183+FZ3944</f>
        <v>-882.64800000000002</v>
      </c>
    </row>
    <row r="3945" spans="165:186" x14ac:dyDescent="0.25">
      <c r="FI3945" s="34">
        <f>SUM(FA3945:FC3945)*IF($U3945="USS",$FB$4+$FB$5,IF($U3945="SAUL",$FB$3+$BD$5,0))+(SUM(FA3945:FC3945)*(1-$BD$5)+$BD$5+FE3945+FD3945-'Pay Framework'!$M$182)*'Pay Framework'!$O$183+SUM(FA3945:FC3945)*(1-$BD$5)+$BD$5+FE3945+FD3945+FF3945</f>
        <v>-882.64800000000002</v>
      </c>
      <c r="FJ3945" s="34">
        <f>SUM(FA3945:FC3945)*(IF($U3945="USS",$FB$4,IF($U3945="SAUL",$FB$3,0))+1)+SUM(FD3945:FE3945)+(SUM(FA3945:FE3945)-'Pay Framework'!$M$182)*'Pay Framework'!$O$183+FF3945</f>
        <v>-882.64800000000002</v>
      </c>
      <c r="FS3945" s="34">
        <f>SUM(FK3945:FM3945)*IF($U3945="USS",$FL$4+$FL$5,IF($U3945="SAUL",$FL$3+$BD$5,0))+(SUM(FK3945:FM3945)*(1-$BD$5)+$BD$5+FO3945+FN3945-'Pay Framework'!$M$182)*'Pay Framework'!$O$183+SUM(FK3945:FM3945)*(1-$BD$5)+$BD$5+FO3945+FN3945+FP3945</f>
        <v>-882.64800000000002</v>
      </c>
      <c r="FT3945" s="34">
        <f>SUM(FK3945:FM3945)*(IF($U3945="USS",$FL$4,IF($U3945="SAUL",$FL$3,0))+1)+SUM(FN3945:FO3945)+(SUM(FK3945:FO3945)-'Pay Framework'!$M$182)*'Pay Framework'!$O$183+FP3945</f>
        <v>-882.64800000000002</v>
      </c>
      <c r="GC3945" s="34">
        <f>SUM(FU3945:FW3945)*IF($U3945="USS",$FV$4+$FV$5,IF($U3945="SAUL",$FV$3+$BD$5,0))+(SUM(FU3945:FW3945)*(1-$BD$5)+$BD$5+FY3945+FX3945-'Pay Framework'!$M$182)*'Pay Framework'!$O$183+SUM(FU3945:FW3945)*(1-$BD$5)+$BD$5+FY3945+FX3945+FZ3945</f>
        <v>-882.64800000000002</v>
      </c>
      <c r="GD3945" s="34">
        <f>SUM(FU3945:FW3945)*(IF($U3945="USS",$FV$4,IF($U3945="SAUL",$FV$3,0))+1)+SUM(FX3945:FY3945)+(SUM(FU3945:FY3945)-'Pay Framework'!$M$182)*'Pay Framework'!$O$183+FZ3945</f>
        <v>-882.64800000000002</v>
      </c>
    </row>
    <row r="3946" spans="165:186" x14ac:dyDescent="0.25">
      <c r="FI3946" s="34">
        <f>SUM(FA3946:FC3946)*IF($U3946="USS",$FB$4+$FB$5,IF($U3946="SAUL",$FB$3+$BD$5,0))+(SUM(FA3946:FC3946)*(1-$BD$5)+$BD$5+FE3946+FD3946-'Pay Framework'!$M$182)*'Pay Framework'!$O$183+SUM(FA3946:FC3946)*(1-$BD$5)+$BD$5+FE3946+FD3946+FF3946</f>
        <v>-882.64800000000002</v>
      </c>
      <c r="FJ3946" s="34">
        <f>SUM(FA3946:FC3946)*(IF($U3946="USS",$FB$4,IF($U3946="SAUL",$FB$3,0))+1)+SUM(FD3946:FE3946)+(SUM(FA3946:FE3946)-'Pay Framework'!$M$182)*'Pay Framework'!$O$183+FF3946</f>
        <v>-882.64800000000002</v>
      </c>
      <c r="FS3946" s="34">
        <f>SUM(FK3946:FM3946)*IF($U3946="USS",$FL$4+$FL$5,IF($U3946="SAUL",$FL$3+$BD$5,0))+(SUM(FK3946:FM3946)*(1-$BD$5)+$BD$5+FO3946+FN3946-'Pay Framework'!$M$182)*'Pay Framework'!$O$183+SUM(FK3946:FM3946)*(1-$BD$5)+$BD$5+FO3946+FN3946+FP3946</f>
        <v>-882.64800000000002</v>
      </c>
      <c r="FT3946" s="34">
        <f>SUM(FK3946:FM3946)*(IF($U3946="USS",$FL$4,IF($U3946="SAUL",$FL$3,0))+1)+SUM(FN3946:FO3946)+(SUM(FK3946:FO3946)-'Pay Framework'!$M$182)*'Pay Framework'!$O$183+FP3946</f>
        <v>-882.64800000000002</v>
      </c>
      <c r="GC3946" s="34">
        <f>SUM(FU3946:FW3946)*IF($U3946="USS",$FV$4+$FV$5,IF($U3946="SAUL",$FV$3+$BD$5,0))+(SUM(FU3946:FW3946)*(1-$BD$5)+$BD$5+FY3946+FX3946-'Pay Framework'!$M$182)*'Pay Framework'!$O$183+SUM(FU3946:FW3946)*(1-$BD$5)+$BD$5+FY3946+FX3946+FZ3946</f>
        <v>-882.64800000000002</v>
      </c>
      <c r="GD3946" s="34">
        <f>SUM(FU3946:FW3946)*(IF($U3946="USS",$FV$4,IF($U3946="SAUL",$FV$3,0))+1)+SUM(FX3946:FY3946)+(SUM(FU3946:FY3946)-'Pay Framework'!$M$182)*'Pay Framework'!$O$183+FZ3946</f>
        <v>-882.64800000000002</v>
      </c>
    </row>
    <row r="3947" spans="165:186" x14ac:dyDescent="0.25">
      <c r="FI3947" s="34">
        <f>SUM(FA3947:FC3947)*IF($U3947="USS",$FB$4+$FB$5,IF($U3947="SAUL",$FB$3+$BD$5,0))+(SUM(FA3947:FC3947)*(1-$BD$5)+$BD$5+FE3947+FD3947-'Pay Framework'!$M$182)*'Pay Framework'!$O$183+SUM(FA3947:FC3947)*(1-$BD$5)+$BD$5+FE3947+FD3947+FF3947</f>
        <v>-882.64800000000002</v>
      </c>
      <c r="FJ3947" s="34">
        <f>SUM(FA3947:FC3947)*(IF($U3947="USS",$FB$4,IF($U3947="SAUL",$FB$3,0))+1)+SUM(FD3947:FE3947)+(SUM(FA3947:FE3947)-'Pay Framework'!$M$182)*'Pay Framework'!$O$183+FF3947</f>
        <v>-882.64800000000002</v>
      </c>
      <c r="FS3947" s="34">
        <f>SUM(FK3947:FM3947)*IF($U3947="USS",$FL$4+$FL$5,IF($U3947="SAUL",$FL$3+$BD$5,0))+(SUM(FK3947:FM3947)*(1-$BD$5)+$BD$5+FO3947+FN3947-'Pay Framework'!$M$182)*'Pay Framework'!$O$183+SUM(FK3947:FM3947)*(1-$BD$5)+$BD$5+FO3947+FN3947+FP3947</f>
        <v>-882.64800000000002</v>
      </c>
      <c r="FT3947" s="34">
        <f>SUM(FK3947:FM3947)*(IF($U3947="USS",$FL$4,IF($U3947="SAUL",$FL$3,0))+1)+SUM(FN3947:FO3947)+(SUM(FK3947:FO3947)-'Pay Framework'!$M$182)*'Pay Framework'!$O$183+FP3947</f>
        <v>-882.64800000000002</v>
      </c>
      <c r="GC3947" s="34">
        <f>SUM(FU3947:FW3947)*IF($U3947="USS",$FV$4+$FV$5,IF($U3947="SAUL",$FV$3+$BD$5,0))+(SUM(FU3947:FW3947)*(1-$BD$5)+$BD$5+FY3947+FX3947-'Pay Framework'!$M$182)*'Pay Framework'!$O$183+SUM(FU3947:FW3947)*(1-$BD$5)+$BD$5+FY3947+FX3947+FZ3947</f>
        <v>-882.64800000000002</v>
      </c>
      <c r="GD3947" s="34">
        <f>SUM(FU3947:FW3947)*(IF($U3947="USS",$FV$4,IF($U3947="SAUL",$FV$3,0))+1)+SUM(FX3947:FY3947)+(SUM(FU3947:FY3947)-'Pay Framework'!$M$182)*'Pay Framework'!$O$183+FZ3947</f>
        <v>-882.64800000000002</v>
      </c>
    </row>
    <row r="3948" spans="165:186" x14ac:dyDescent="0.25">
      <c r="FI3948" s="34">
        <f>SUM(FA3948:FC3948)*IF($U3948="USS",$FB$4+$FB$5,IF($U3948="SAUL",$FB$3+$BD$5,0))+(SUM(FA3948:FC3948)*(1-$BD$5)+$BD$5+FE3948+FD3948-'Pay Framework'!$M$182)*'Pay Framework'!$O$183+SUM(FA3948:FC3948)*(1-$BD$5)+$BD$5+FE3948+FD3948+FF3948</f>
        <v>-882.64800000000002</v>
      </c>
      <c r="FJ3948" s="34">
        <f>SUM(FA3948:FC3948)*(IF($U3948="USS",$FB$4,IF($U3948="SAUL",$FB$3,0))+1)+SUM(FD3948:FE3948)+(SUM(FA3948:FE3948)-'Pay Framework'!$M$182)*'Pay Framework'!$O$183+FF3948</f>
        <v>-882.64800000000002</v>
      </c>
      <c r="FS3948" s="34">
        <f>SUM(FK3948:FM3948)*IF($U3948="USS",$FL$4+$FL$5,IF($U3948="SAUL",$FL$3+$BD$5,0))+(SUM(FK3948:FM3948)*(1-$BD$5)+$BD$5+FO3948+FN3948-'Pay Framework'!$M$182)*'Pay Framework'!$O$183+SUM(FK3948:FM3948)*(1-$BD$5)+$BD$5+FO3948+FN3948+FP3948</f>
        <v>-882.64800000000002</v>
      </c>
      <c r="FT3948" s="34">
        <f>SUM(FK3948:FM3948)*(IF($U3948="USS",$FL$4,IF($U3948="SAUL",$FL$3,0))+1)+SUM(FN3948:FO3948)+(SUM(FK3948:FO3948)-'Pay Framework'!$M$182)*'Pay Framework'!$O$183+FP3948</f>
        <v>-882.64800000000002</v>
      </c>
      <c r="GC3948" s="34">
        <f>SUM(FU3948:FW3948)*IF($U3948="USS",$FV$4+$FV$5,IF($U3948="SAUL",$FV$3+$BD$5,0))+(SUM(FU3948:FW3948)*(1-$BD$5)+$BD$5+FY3948+FX3948-'Pay Framework'!$M$182)*'Pay Framework'!$O$183+SUM(FU3948:FW3948)*(1-$BD$5)+$BD$5+FY3948+FX3948+FZ3948</f>
        <v>-882.64800000000002</v>
      </c>
      <c r="GD3948" s="34">
        <f>SUM(FU3948:FW3948)*(IF($U3948="USS",$FV$4,IF($U3948="SAUL",$FV$3,0))+1)+SUM(FX3948:FY3948)+(SUM(FU3948:FY3948)-'Pay Framework'!$M$182)*'Pay Framework'!$O$183+FZ3948</f>
        <v>-882.64800000000002</v>
      </c>
    </row>
    <row r="3949" spans="165:186" x14ac:dyDescent="0.25">
      <c r="FI3949" s="34">
        <f>SUM(FA3949:FC3949)*IF($U3949="USS",$FB$4+$FB$5,IF($U3949="SAUL",$FB$3+$BD$5,0))+(SUM(FA3949:FC3949)*(1-$BD$5)+$BD$5+FE3949+FD3949-'Pay Framework'!$M$182)*'Pay Framework'!$O$183+SUM(FA3949:FC3949)*(1-$BD$5)+$BD$5+FE3949+FD3949+FF3949</f>
        <v>-882.64800000000002</v>
      </c>
      <c r="FJ3949" s="34">
        <f>SUM(FA3949:FC3949)*(IF($U3949="USS",$FB$4,IF($U3949="SAUL",$FB$3,0))+1)+SUM(FD3949:FE3949)+(SUM(FA3949:FE3949)-'Pay Framework'!$M$182)*'Pay Framework'!$O$183+FF3949</f>
        <v>-882.64800000000002</v>
      </c>
      <c r="FS3949" s="34">
        <f>SUM(FK3949:FM3949)*IF($U3949="USS",$FL$4+$FL$5,IF($U3949="SAUL",$FL$3+$BD$5,0))+(SUM(FK3949:FM3949)*(1-$BD$5)+$BD$5+FO3949+FN3949-'Pay Framework'!$M$182)*'Pay Framework'!$O$183+SUM(FK3949:FM3949)*(1-$BD$5)+$BD$5+FO3949+FN3949+FP3949</f>
        <v>-882.64800000000002</v>
      </c>
      <c r="FT3949" s="34">
        <f>SUM(FK3949:FM3949)*(IF($U3949="USS",$FL$4,IF($U3949="SAUL",$FL$3,0))+1)+SUM(FN3949:FO3949)+(SUM(FK3949:FO3949)-'Pay Framework'!$M$182)*'Pay Framework'!$O$183+FP3949</f>
        <v>-882.64800000000002</v>
      </c>
      <c r="GC3949" s="34">
        <f>SUM(FU3949:FW3949)*IF($U3949="USS",$FV$4+$FV$5,IF($U3949="SAUL",$FV$3+$BD$5,0))+(SUM(FU3949:FW3949)*(1-$BD$5)+$BD$5+FY3949+FX3949-'Pay Framework'!$M$182)*'Pay Framework'!$O$183+SUM(FU3949:FW3949)*(1-$BD$5)+$BD$5+FY3949+FX3949+FZ3949</f>
        <v>-882.64800000000002</v>
      </c>
      <c r="GD3949" s="34">
        <f>SUM(FU3949:FW3949)*(IF($U3949="USS",$FV$4,IF($U3949="SAUL",$FV$3,0))+1)+SUM(FX3949:FY3949)+(SUM(FU3949:FY3949)-'Pay Framework'!$M$182)*'Pay Framework'!$O$183+FZ3949</f>
        <v>-882.64800000000002</v>
      </c>
    </row>
    <row r="3950" spans="165:186" x14ac:dyDescent="0.25">
      <c r="FI3950" s="34">
        <f>SUM(FA3950:FC3950)*IF($U3950="USS",$FB$4+$FB$5,IF($U3950="SAUL",$FB$3+$BD$5,0))+(SUM(FA3950:FC3950)*(1-$BD$5)+$BD$5+FE3950+FD3950-'Pay Framework'!$M$182)*'Pay Framework'!$O$183+SUM(FA3950:FC3950)*(1-$BD$5)+$BD$5+FE3950+FD3950+FF3950</f>
        <v>-882.64800000000002</v>
      </c>
      <c r="FJ3950" s="34">
        <f>SUM(FA3950:FC3950)*(IF($U3950="USS",$FB$4,IF($U3950="SAUL",$FB$3,0))+1)+SUM(FD3950:FE3950)+(SUM(FA3950:FE3950)-'Pay Framework'!$M$182)*'Pay Framework'!$O$183+FF3950</f>
        <v>-882.64800000000002</v>
      </c>
      <c r="FS3950" s="34">
        <f>SUM(FK3950:FM3950)*IF($U3950="USS",$FL$4+$FL$5,IF($U3950="SAUL",$FL$3+$BD$5,0))+(SUM(FK3950:FM3950)*(1-$BD$5)+$BD$5+FO3950+FN3950-'Pay Framework'!$M$182)*'Pay Framework'!$O$183+SUM(FK3950:FM3950)*(1-$BD$5)+$BD$5+FO3950+FN3950+FP3950</f>
        <v>-882.64800000000002</v>
      </c>
      <c r="FT3950" s="34">
        <f>SUM(FK3950:FM3950)*(IF($U3950="USS",$FL$4,IF($U3950="SAUL",$FL$3,0))+1)+SUM(FN3950:FO3950)+(SUM(FK3950:FO3950)-'Pay Framework'!$M$182)*'Pay Framework'!$O$183+FP3950</f>
        <v>-882.64800000000002</v>
      </c>
      <c r="GC3950" s="34">
        <f>SUM(FU3950:FW3950)*IF($U3950="USS",$FV$4+$FV$5,IF($U3950="SAUL",$FV$3+$BD$5,0))+(SUM(FU3950:FW3950)*(1-$BD$5)+$BD$5+FY3950+FX3950-'Pay Framework'!$M$182)*'Pay Framework'!$O$183+SUM(FU3950:FW3950)*(1-$BD$5)+$BD$5+FY3950+FX3950+FZ3950</f>
        <v>-882.64800000000002</v>
      </c>
      <c r="GD3950" s="34">
        <f>SUM(FU3950:FW3950)*(IF($U3950="USS",$FV$4,IF($U3950="SAUL",$FV$3,0))+1)+SUM(FX3950:FY3950)+(SUM(FU3950:FY3950)-'Pay Framework'!$M$182)*'Pay Framework'!$O$183+FZ3950</f>
        <v>-882.64800000000002</v>
      </c>
    </row>
    <row r="3951" spans="165:186" x14ac:dyDescent="0.25">
      <c r="FI3951" s="34">
        <f>SUM(FA3951:FC3951)*IF($U3951="USS",$FB$4+$FB$5,IF($U3951="SAUL",$FB$3+$BD$5,0))+(SUM(FA3951:FC3951)*(1-$BD$5)+$BD$5+FE3951+FD3951-'Pay Framework'!$M$182)*'Pay Framework'!$O$183+SUM(FA3951:FC3951)*(1-$BD$5)+$BD$5+FE3951+FD3951+FF3951</f>
        <v>-882.64800000000002</v>
      </c>
      <c r="FJ3951" s="34">
        <f>SUM(FA3951:FC3951)*(IF($U3951="USS",$FB$4,IF($U3951="SAUL",$FB$3,0))+1)+SUM(FD3951:FE3951)+(SUM(FA3951:FE3951)-'Pay Framework'!$M$182)*'Pay Framework'!$O$183+FF3951</f>
        <v>-882.64800000000002</v>
      </c>
      <c r="FS3951" s="34">
        <f>SUM(FK3951:FM3951)*IF($U3951="USS",$FL$4+$FL$5,IF($U3951="SAUL",$FL$3+$BD$5,0))+(SUM(FK3951:FM3951)*(1-$BD$5)+$BD$5+FO3951+FN3951-'Pay Framework'!$M$182)*'Pay Framework'!$O$183+SUM(FK3951:FM3951)*(1-$BD$5)+$BD$5+FO3951+FN3951+FP3951</f>
        <v>-882.64800000000002</v>
      </c>
      <c r="FT3951" s="34">
        <f>SUM(FK3951:FM3951)*(IF($U3951="USS",$FL$4,IF($U3951="SAUL",$FL$3,0))+1)+SUM(FN3951:FO3951)+(SUM(FK3951:FO3951)-'Pay Framework'!$M$182)*'Pay Framework'!$O$183+FP3951</f>
        <v>-882.64800000000002</v>
      </c>
      <c r="GC3951" s="34">
        <f>SUM(FU3951:FW3951)*IF($U3951="USS",$FV$4+$FV$5,IF($U3951="SAUL",$FV$3+$BD$5,0))+(SUM(FU3951:FW3951)*(1-$BD$5)+$BD$5+FY3951+FX3951-'Pay Framework'!$M$182)*'Pay Framework'!$O$183+SUM(FU3951:FW3951)*(1-$BD$5)+$BD$5+FY3951+FX3951+FZ3951</f>
        <v>-882.64800000000002</v>
      </c>
      <c r="GD3951" s="34">
        <f>SUM(FU3951:FW3951)*(IF($U3951="USS",$FV$4,IF($U3951="SAUL",$FV$3,0))+1)+SUM(FX3951:FY3951)+(SUM(FU3951:FY3951)-'Pay Framework'!$M$182)*'Pay Framework'!$O$183+FZ3951</f>
        <v>-882.64800000000002</v>
      </c>
    </row>
    <row r="3952" spans="165:186" x14ac:dyDescent="0.25">
      <c r="FI3952" s="34">
        <f>SUM(FA3952:FC3952)*IF($U3952="USS",$FB$4+$FB$5,IF($U3952="SAUL",$FB$3+$BD$5,0))+(SUM(FA3952:FC3952)*(1-$BD$5)+$BD$5+FE3952+FD3952-'Pay Framework'!$M$182)*'Pay Framework'!$O$183+SUM(FA3952:FC3952)*(1-$BD$5)+$BD$5+FE3952+FD3952+FF3952</f>
        <v>-882.64800000000002</v>
      </c>
      <c r="FJ3952" s="34">
        <f>SUM(FA3952:FC3952)*(IF($U3952="USS",$FB$4,IF($U3952="SAUL",$FB$3,0))+1)+SUM(FD3952:FE3952)+(SUM(FA3952:FE3952)-'Pay Framework'!$M$182)*'Pay Framework'!$O$183+FF3952</f>
        <v>-882.64800000000002</v>
      </c>
      <c r="FS3952" s="34">
        <f>SUM(FK3952:FM3952)*IF($U3952="USS",$FL$4+$FL$5,IF($U3952="SAUL",$FL$3+$BD$5,0))+(SUM(FK3952:FM3952)*(1-$BD$5)+$BD$5+FO3952+FN3952-'Pay Framework'!$M$182)*'Pay Framework'!$O$183+SUM(FK3952:FM3952)*(1-$BD$5)+$BD$5+FO3952+FN3952+FP3952</f>
        <v>-882.64800000000002</v>
      </c>
      <c r="FT3952" s="34">
        <f>SUM(FK3952:FM3952)*(IF($U3952="USS",$FL$4,IF($U3952="SAUL",$FL$3,0))+1)+SUM(FN3952:FO3952)+(SUM(FK3952:FO3952)-'Pay Framework'!$M$182)*'Pay Framework'!$O$183+FP3952</f>
        <v>-882.64800000000002</v>
      </c>
      <c r="GC3952" s="34">
        <f>SUM(FU3952:FW3952)*IF($U3952="USS",$FV$4+$FV$5,IF($U3952="SAUL",$FV$3+$BD$5,0))+(SUM(FU3952:FW3952)*(1-$BD$5)+$BD$5+FY3952+FX3952-'Pay Framework'!$M$182)*'Pay Framework'!$O$183+SUM(FU3952:FW3952)*(1-$BD$5)+$BD$5+FY3952+FX3952+FZ3952</f>
        <v>-882.64800000000002</v>
      </c>
      <c r="GD3952" s="34">
        <f>SUM(FU3952:FW3952)*(IF($U3952="USS",$FV$4,IF($U3952="SAUL",$FV$3,0))+1)+SUM(FX3952:FY3952)+(SUM(FU3952:FY3952)-'Pay Framework'!$M$182)*'Pay Framework'!$O$183+FZ3952</f>
        <v>-882.64800000000002</v>
      </c>
    </row>
    <row r="3953" spans="165:186" x14ac:dyDescent="0.25">
      <c r="FI3953" s="34">
        <f>SUM(FA3953:FC3953)*IF($U3953="USS",$FB$4+$FB$5,IF($U3953="SAUL",$FB$3+$BD$5,0))+(SUM(FA3953:FC3953)*(1-$BD$5)+$BD$5+FE3953+FD3953-'Pay Framework'!$M$182)*'Pay Framework'!$O$183+SUM(FA3953:FC3953)*(1-$BD$5)+$BD$5+FE3953+FD3953+FF3953</f>
        <v>-882.64800000000002</v>
      </c>
      <c r="FJ3953" s="34">
        <f>SUM(FA3953:FC3953)*(IF($U3953="USS",$FB$4,IF($U3953="SAUL",$FB$3,0))+1)+SUM(FD3953:FE3953)+(SUM(FA3953:FE3953)-'Pay Framework'!$M$182)*'Pay Framework'!$O$183+FF3953</f>
        <v>-882.64800000000002</v>
      </c>
      <c r="FS3953" s="34">
        <f>SUM(FK3953:FM3953)*IF($U3953="USS",$FL$4+$FL$5,IF($U3953="SAUL",$FL$3+$BD$5,0))+(SUM(FK3953:FM3953)*(1-$BD$5)+$BD$5+FO3953+FN3953-'Pay Framework'!$M$182)*'Pay Framework'!$O$183+SUM(FK3953:FM3953)*(1-$BD$5)+$BD$5+FO3953+FN3953+FP3953</f>
        <v>-882.64800000000002</v>
      </c>
      <c r="FT3953" s="34">
        <f>SUM(FK3953:FM3953)*(IF($U3953="USS",$FL$4,IF($U3953="SAUL",$FL$3,0))+1)+SUM(FN3953:FO3953)+(SUM(FK3953:FO3953)-'Pay Framework'!$M$182)*'Pay Framework'!$O$183+FP3953</f>
        <v>-882.64800000000002</v>
      </c>
      <c r="GC3953" s="34">
        <f>SUM(FU3953:FW3953)*IF($U3953="USS",$FV$4+$FV$5,IF($U3953="SAUL",$FV$3+$BD$5,0))+(SUM(FU3953:FW3953)*(1-$BD$5)+$BD$5+FY3953+FX3953-'Pay Framework'!$M$182)*'Pay Framework'!$O$183+SUM(FU3953:FW3953)*(1-$BD$5)+$BD$5+FY3953+FX3953+FZ3953</f>
        <v>-882.64800000000002</v>
      </c>
      <c r="GD3953" s="34">
        <f>SUM(FU3953:FW3953)*(IF($U3953="USS",$FV$4,IF($U3953="SAUL",$FV$3,0))+1)+SUM(FX3953:FY3953)+(SUM(FU3953:FY3953)-'Pay Framework'!$M$182)*'Pay Framework'!$O$183+FZ3953</f>
        <v>-882.64800000000002</v>
      </c>
    </row>
    <row r="3954" spans="165:186" x14ac:dyDescent="0.25">
      <c r="FI3954" s="34">
        <f>SUM(FA3954:FC3954)*IF($U3954="USS",$FB$4+$FB$5,IF($U3954="SAUL",$FB$3+$BD$5,0))+(SUM(FA3954:FC3954)*(1-$BD$5)+$BD$5+FE3954+FD3954-'Pay Framework'!$M$182)*'Pay Framework'!$O$183+SUM(FA3954:FC3954)*(1-$BD$5)+$BD$5+FE3954+FD3954+FF3954</f>
        <v>-882.64800000000002</v>
      </c>
      <c r="FJ3954" s="34">
        <f>SUM(FA3954:FC3954)*(IF($U3954="USS",$FB$4,IF($U3954="SAUL",$FB$3,0))+1)+SUM(FD3954:FE3954)+(SUM(FA3954:FE3954)-'Pay Framework'!$M$182)*'Pay Framework'!$O$183+FF3954</f>
        <v>-882.64800000000002</v>
      </c>
      <c r="FS3954" s="34">
        <f>SUM(FK3954:FM3954)*IF($U3954="USS",$FL$4+$FL$5,IF($U3954="SAUL",$FL$3+$BD$5,0))+(SUM(FK3954:FM3954)*(1-$BD$5)+$BD$5+FO3954+FN3954-'Pay Framework'!$M$182)*'Pay Framework'!$O$183+SUM(FK3954:FM3954)*(1-$BD$5)+$BD$5+FO3954+FN3954+FP3954</f>
        <v>-882.64800000000002</v>
      </c>
      <c r="FT3954" s="34">
        <f>SUM(FK3954:FM3954)*(IF($U3954="USS",$FL$4,IF($U3954="SAUL",$FL$3,0))+1)+SUM(FN3954:FO3954)+(SUM(FK3954:FO3954)-'Pay Framework'!$M$182)*'Pay Framework'!$O$183+FP3954</f>
        <v>-882.64800000000002</v>
      </c>
      <c r="GC3954" s="34">
        <f>SUM(FU3954:FW3954)*IF($U3954="USS",$FV$4+$FV$5,IF($U3954="SAUL",$FV$3+$BD$5,0))+(SUM(FU3954:FW3954)*(1-$BD$5)+$BD$5+FY3954+FX3954-'Pay Framework'!$M$182)*'Pay Framework'!$O$183+SUM(FU3954:FW3954)*(1-$BD$5)+$BD$5+FY3954+FX3954+FZ3954</f>
        <v>-882.64800000000002</v>
      </c>
      <c r="GD3954" s="34">
        <f>SUM(FU3954:FW3954)*(IF($U3954="USS",$FV$4,IF($U3954="SAUL",$FV$3,0))+1)+SUM(FX3954:FY3954)+(SUM(FU3954:FY3954)-'Pay Framework'!$M$182)*'Pay Framework'!$O$183+FZ3954</f>
        <v>-882.64800000000002</v>
      </c>
    </row>
    <row r="3955" spans="165:186" x14ac:dyDescent="0.25">
      <c r="FI3955" s="34">
        <f>SUM(FA3955:FC3955)*IF($U3955="USS",$FB$4+$FB$5,IF($U3955="SAUL",$FB$3+$BD$5,0))+(SUM(FA3955:FC3955)*(1-$BD$5)+$BD$5+FE3955+FD3955-'Pay Framework'!$M$182)*'Pay Framework'!$O$183+SUM(FA3955:FC3955)*(1-$BD$5)+$BD$5+FE3955+FD3955+FF3955</f>
        <v>-882.64800000000002</v>
      </c>
      <c r="FJ3955" s="34">
        <f>SUM(FA3955:FC3955)*(IF($U3955="USS",$FB$4,IF($U3955="SAUL",$FB$3,0))+1)+SUM(FD3955:FE3955)+(SUM(FA3955:FE3955)-'Pay Framework'!$M$182)*'Pay Framework'!$O$183+FF3955</f>
        <v>-882.64800000000002</v>
      </c>
      <c r="FS3955" s="34">
        <f>SUM(FK3955:FM3955)*IF($U3955="USS",$FL$4+$FL$5,IF($U3955="SAUL",$FL$3+$BD$5,0))+(SUM(FK3955:FM3955)*(1-$BD$5)+$BD$5+FO3955+FN3955-'Pay Framework'!$M$182)*'Pay Framework'!$O$183+SUM(FK3955:FM3955)*(1-$BD$5)+$BD$5+FO3955+FN3955+FP3955</f>
        <v>-882.64800000000002</v>
      </c>
      <c r="FT3955" s="34">
        <f>SUM(FK3955:FM3955)*(IF($U3955="USS",$FL$4,IF($U3955="SAUL",$FL$3,0))+1)+SUM(FN3955:FO3955)+(SUM(FK3955:FO3955)-'Pay Framework'!$M$182)*'Pay Framework'!$O$183+FP3955</f>
        <v>-882.64800000000002</v>
      </c>
      <c r="GC3955" s="34">
        <f>SUM(FU3955:FW3955)*IF($U3955="USS",$FV$4+$FV$5,IF($U3955="SAUL",$FV$3+$BD$5,0))+(SUM(FU3955:FW3955)*(1-$BD$5)+$BD$5+FY3955+FX3955-'Pay Framework'!$M$182)*'Pay Framework'!$O$183+SUM(FU3955:FW3955)*(1-$BD$5)+$BD$5+FY3955+FX3955+FZ3955</f>
        <v>-882.64800000000002</v>
      </c>
      <c r="GD3955" s="34">
        <f>SUM(FU3955:FW3955)*(IF($U3955="USS",$FV$4,IF($U3955="SAUL",$FV$3,0))+1)+SUM(FX3955:FY3955)+(SUM(FU3955:FY3955)-'Pay Framework'!$M$182)*'Pay Framework'!$O$183+FZ3955</f>
        <v>-882.64800000000002</v>
      </c>
    </row>
    <row r="3956" spans="165:186" x14ac:dyDescent="0.25">
      <c r="FI3956" s="34">
        <f>SUM(FA3956:FC3956)*IF($U3956="USS",$FB$4+$FB$5,IF($U3956="SAUL",$FB$3+$BD$5,0))+(SUM(FA3956:FC3956)*(1-$BD$5)+$BD$5+FE3956+FD3956-'Pay Framework'!$M$182)*'Pay Framework'!$O$183+SUM(FA3956:FC3956)*(1-$BD$5)+$BD$5+FE3956+FD3956+FF3956</f>
        <v>-882.64800000000002</v>
      </c>
      <c r="FJ3956" s="34">
        <f>SUM(FA3956:FC3956)*(IF($U3956="USS",$FB$4,IF($U3956="SAUL",$FB$3,0))+1)+SUM(FD3956:FE3956)+(SUM(FA3956:FE3956)-'Pay Framework'!$M$182)*'Pay Framework'!$O$183+FF3956</f>
        <v>-882.64800000000002</v>
      </c>
      <c r="FS3956" s="34">
        <f>SUM(FK3956:FM3956)*IF($U3956="USS",$FL$4+$FL$5,IF($U3956="SAUL",$FL$3+$BD$5,0))+(SUM(FK3956:FM3956)*(1-$BD$5)+$BD$5+FO3956+FN3956-'Pay Framework'!$M$182)*'Pay Framework'!$O$183+SUM(FK3956:FM3956)*(1-$BD$5)+$BD$5+FO3956+FN3956+FP3956</f>
        <v>-882.64800000000002</v>
      </c>
      <c r="FT3956" s="34">
        <f>SUM(FK3956:FM3956)*(IF($U3956="USS",$FL$4,IF($U3956="SAUL",$FL$3,0))+1)+SUM(FN3956:FO3956)+(SUM(FK3956:FO3956)-'Pay Framework'!$M$182)*'Pay Framework'!$O$183+FP3956</f>
        <v>-882.64800000000002</v>
      </c>
      <c r="GC3956" s="34">
        <f>SUM(FU3956:FW3956)*IF($U3956="USS",$FV$4+$FV$5,IF($U3956="SAUL",$FV$3+$BD$5,0))+(SUM(FU3956:FW3956)*(1-$BD$5)+$BD$5+FY3956+FX3956-'Pay Framework'!$M$182)*'Pay Framework'!$O$183+SUM(FU3956:FW3956)*(1-$BD$5)+$BD$5+FY3956+FX3956+FZ3956</f>
        <v>-882.64800000000002</v>
      </c>
      <c r="GD3956" s="34">
        <f>SUM(FU3956:FW3956)*(IF($U3956="USS",$FV$4,IF($U3956="SAUL",$FV$3,0))+1)+SUM(FX3956:FY3956)+(SUM(FU3956:FY3956)-'Pay Framework'!$M$182)*'Pay Framework'!$O$183+FZ3956</f>
        <v>-882.64800000000002</v>
      </c>
    </row>
    <row r="3957" spans="165:186" x14ac:dyDescent="0.25">
      <c r="FI3957" s="34">
        <f>SUM(FA3957:FC3957)*IF($U3957="USS",$FB$4+$FB$5,IF($U3957="SAUL",$FB$3+$BD$5,0))+(SUM(FA3957:FC3957)*(1-$BD$5)+$BD$5+FE3957+FD3957-'Pay Framework'!$M$182)*'Pay Framework'!$O$183+SUM(FA3957:FC3957)*(1-$BD$5)+$BD$5+FE3957+FD3957+FF3957</f>
        <v>-882.64800000000002</v>
      </c>
      <c r="FJ3957" s="34">
        <f>SUM(FA3957:FC3957)*(IF($U3957="USS",$FB$4,IF($U3957="SAUL",$FB$3,0))+1)+SUM(FD3957:FE3957)+(SUM(FA3957:FE3957)-'Pay Framework'!$M$182)*'Pay Framework'!$O$183+FF3957</f>
        <v>-882.64800000000002</v>
      </c>
      <c r="FS3957" s="34">
        <f>SUM(FK3957:FM3957)*IF($U3957="USS",$FL$4+$FL$5,IF($U3957="SAUL",$FL$3+$BD$5,0))+(SUM(FK3957:FM3957)*(1-$BD$5)+$BD$5+FO3957+FN3957-'Pay Framework'!$M$182)*'Pay Framework'!$O$183+SUM(FK3957:FM3957)*(1-$BD$5)+$BD$5+FO3957+FN3957+FP3957</f>
        <v>-882.64800000000002</v>
      </c>
      <c r="FT3957" s="34">
        <f>SUM(FK3957:FM3957)*(IF($U3957="USS",$FL$4,IF($U3957="SAUL",$FL$3,0))+1)+SUM(FN3957:FO3957)+(SUM(FK3957:FO3957)-'Pay Framework'!$M$182)*'Pay Framework'!$O$183+FP3957</f>
        <v>-882.64800000000002</v>
      </c>
      <c r="GC3957" s="34">
        <f>SUM(FU3957:FW3957)*IF($U3957="USS",$FV$4+$FV$5,IF($U3957="SAUL",$FV$3+$BD$5,0))+(SUM(FU3957:FW3957)*(1-$BD$5)+$BD$5+FY3957+FX3957-'Pay Framework'!$M$182)*'Pay Framework'!$O$183+SUM(FU3957:FW3957)*(1-$BD$5)+$BD$5+FY3957+FX3957+FZ3957</f>
        <v>-882.64800000000002</v>
      </c>
      <c r="GD3957" s="34">
        <f>SUM(FU3957:FW3957)*(IF($U3957="USS",$FV$4,IF($U3957="SAUL",$FV$3,0))+1)+SUM(FX3957:FY3957)+(SUM(FU3957:FY3957)-'Pay Framework'!$M$182)*'Pay Framework'!$O$183+FZ3957</f>
        <v>-882.64800000000002</v>
      </c>
    </row>
    <row r="3958" spans="165:186" x14ac:dyDescent="0.25">
      <c r="FI3958" s="34">
        <f>SUM(FA3958:FC3958)*IF($U3958="USS",$FB$4+$FB$5,IF($U3958="SAUL",$FB$3+$BD$5,0))+(SUM(FA3958:FC3958)*(1-$BD$5)+$BD$5+FE3958+FD3958-'Pay Framework'!$M$182)*'Pay Framework'!$O$183+SUM(FA3958:FC3958)*(1-$BD$5)+$BD$5+FE3958+FD3958+FF3958</f>
        <v>-882.64800000000002</v>
      </c>
      <c r="FJ3958" s="34">
        <f>SUM(FA3958:FC3958)*(IF($U3958="USS",$FB$4,IF($U3958="SAUL",$FB$3,0))+1)+SUM(FD3958:FE3958)+(SUM(FA3958:FE3958)-'Pay Framework'!$M$182)*'Pay Framework'!$O$183+FF3958</f>
        <v>-882.64800000000002</v>
      </c>
      <c r="FS3958" s="34">
        <f>SUM(FK3958:FM3958)*IF($U3958="USS",$FL$4+$FL$5,IF($U3958="SAUL",$FL$3+$BD$5,0))+(SUM(FK3958:FM3958)*(1-$BD$5)+$BD$5+FO3958+FN3958-'Pay Framework'!$M$182)*'Pay Framework'!$O$183+SUM(FK3958:FM3958)*(1-$BD$5)+$BD$5+FO3958+FN3958+FP3958</f>
        <v>-882.64800000000002</v>
      </c>
      <c r="FT3958" s="34">
        <f>SUM(FK3958:FM3958)*(IF($U3958="USS",$FL$4,IF($U3958="SAUL",$FL$3,0))+1)+SUM(FN3958:FO3958)+(SUM(FK3958:FO3958)-'Pay Framework'!$M$182)*'Pay Framework'!$O$183+FP3958</f>
        <v>-882.64800000000002</v>
      </c>
      <c r="GC3958" s="34">
        <f>SUM(FU3958:FW3958)*IF($U3958="USS",$FV$4+$FV$5,IF($U3958="SAUL",$FV$3+$BD$5,0))+(SUM(FU3958:FW3958)*(1-$BD$5)+$BD$5+FY3958+FX3958-'Pay Framework'!$M$182)*'Pay Framework'!$O$183+SUM(FU3958:FW3958)*(1-$BD$5)+$BD$5+FY3958+FX3958+FZ3958</f>
        <v>-882.64800000000002</v>
      </c>
      <c r="GD3958" s="34">
        <f>SUM(FU3958:FW3958)*(IF($U3958="USS",$FV$4,IF($U3958="SAUL",$FV$3,0))+1)+SUM(FX3958:FY3958)+(SUM(FU3958:FY3958)-'Pay Framework'!$M$182)*'Pay Framework'!$O$183+FZ3958</f>
        <v>-882.64800000000002</v>
      </c>
    </row>
    <row r="3959" spans="165:186" x14ac:dyDescent="0.25">
      <c r="FI3959" s="34">
        <f>SUM(FA3959:FC3959)*IF($U3959="USS",$FB$4+$FB$5,IF($U3959="SAUL",$FB$3+$BD$5,0))+(SUM(FA3959:FC3959)*(1-$BD$5)+$BD$5+FE3959+FD3959-'Pay Framework'!$M$182)*'Pay Framework'!$O$183+SUM(FA3959:FC3959)*(1-$BD$5)+$BD$5+FE3959+FD3959+FF3959</f>
        <v>-882.64800000000002</v>
      </c>
      <c r="FJ3959" s="34">
        <f>SUM(FA3959:FC3959)*(IF($U3959="USS",$FB$4,IF($U3959="SAUL",$FB$3,0))+1)+SUM(FD3959:FE3959)+(SUM(FA3959:FE3959)-'Pay Framework'!$M$182)*'Pay Framework'!$O$183+FF3959</f>
        <v>-882.64800000000002</v>
      </c>
      <c r="FS3959" s="34">
        <f>SUM(FK3959:FM3959)*IF($U3959="USS",$FL$4+$FL$5,IF($U3959="SAUL",$FL$3+$BD$5,0))+(SUM(FK3959:FM3959)*(1-$BD$5)+$BD$5+FO3959+FN3959-'Pay Framework'!$M$182)*'Pay Framework'!$O$183+SUM(FK3959:FM3959)*(1-$BD$5)+$BD$5+FO3959+FN3959+FP3959</f>
        <v>-882.64800000000002</v>
      </c>
      <c r="FT3959" s="34">
        <f>SUM(FK3959:FM3959)*(IF($U3959="USS",$FL$4,IF($U3959="SAUL",$FL$3,0))+1)+SUM(FN3959:FO3959)+(SUM(FK3959:FO3959)-'Pay Framework'!$M$182)*'Pay Framework'!$O$183+FP3959</f>
        <v>-882.64800000000002</v>
      </c>
      <c r="GC3959" s="34">
        <f>SUM(FU3959:FW3959)*IF($U3959="USS",$FV$4+$FV$5,IF($U3959="SAUL",$FV$3+$BD$5,0))+(SUM(FU3959:FW3959)*(1-$BD$5)+$BD$5+FY3959+FX3959-'Pay Framework'!$M$182)*'Pay Framework'!$O$183+SUM(FU3959:FW3959)*(1-$BD$5)+$BD$5+FY3959+FX3959+FZ3959</f>
        <v>-882.64800000000002</v>
      </c>
      <c r="GD3959" s="34">
        <f>SUM(FU3959:FW3959)*(IF($U3959="USS",$FV$4,IF($U3959="SAUL",$FV$3,0))+1)+SUM(FX3959:FY3959)+(SUM(FU3959:FY3959)-'Pay Framework'!$M$182)*'Pay Framework'!$O$183+FZ3959</f>
        <v>-882.64800000000002</v>
      </c>
    </row>
    <row r="3960" spans="165:186" x14ac:dyDescent="0.25">
      <c r="FI3960" s="34">
        <f>SUM(FA3960:FC3960)*IF($U3960="USS",$FB$4+$FB$5,IF($U3960="SAUL",$FB$3+$BD$5,0))+(SUM(FA3960:FC3960)*(1-$BD$5)+$BD$5+FE3960+FD3960-'Pay Framework'!$M$182)*'Pay Framework'!$O$183+SUM(FA3960:FC3960)*(1-$BD$5)+$BD$5+FE3960+FD3960+FF3960</f>
        <v>-882.64800000000002</v>
      </c>
      <c r="FJ3960" s="34">
        <f>SUM(FA3960:FC3960)*(IF($U3960="USS",$FB$4,IF($U3960="SAUL",$FB$3,0))+1)+SUM(FD3960:FE3960)+(SUM(FA3960:FE3960)-'Pay Framework'!$M$182)*'Pay Framework'!$O$183+FF3960</f>
        <v>-882.64800000000002</v>
      </c>
      <c r="FS3960" s="34">
        <f>SUM(FK3960:FM3960)*IF($U3960="USS",$FL$4+$FL$5,IF($U3960="SAUL",$FL$3+$BD$5,0))+(SUM(FK3960:FM3960)*(1-$BD$5)+$BD$5+FO3960+FN3960-'Pay Framework'!$M$182)*'Pay Framework'!$O$183+SUM(FK3960:FM3960)*(1-$BD$5)+$BD$5+FO3960+FN3960+FP3960</f>
        <v>-882.64800000000002</v>
      </c>
      <c r="FT3960" s="34">
        <f>SUM(FK3960:FM3960)*(IF($U3960="USS",$FL$4,IF($U3960="SAUL",$FL$3,0))+1)+SUM(FN3960:FO3960)+(SUM(FK3960:FO3960)-'Pay Framework'!$M$182)*'Pay Framework'!$O$183+FP3960</f>
        <v>-882.64800000000002</v>
      </c>
      <c r="GC3960" s="34">
        <f>SUM(FU3960:FW3960)*IF($U3960="USS",$FV$4+$FV$5,IF($U3960="SAUL",$FV$3+$BD$5,0))+(SUM(FU3960:FW3960)*(1-$BD$5)+$BD$5+FY3960+FX3960-'Pay Framework'!$M$182)*'Pay Framework'!$O$183+SUM(FU3960:FW3960)*(1-$BD$5)+$BD$5+FY3960+FX3960+FZ3960</f>
        <v>-882.64800000000002</v>
      </c>
      <c r="GD3960" s="34">
        <f>SUM(FU3960:FW3960)*(IF($U3960="USS",$FV$4,IF($U3960="SAUL",$FV$3,0))+1)+SUM(FX3960:FY3960)+(SUM(FU3960:FY3960)-'Pay Framework'!$M$182)*'Pay Framework'!$O$183+FZ3960</f>
        <v>-882.64800000000002</v>
      </c>
    </row>
    <row r="3961" spans="165:186" x14ac:dyDescent="0.25">
      <c r="FI3961" s="34">
        <f>SUM(FA3961:FC3961)*IF($U3961="USS",$FB$4+$FB$5,IF($U3961="SAUL",$FB$3+$BD$5,0))+(SUM(FA3961:FC3961)*(1-$BD$5)+$BD$5+FE3961+FD3961-'Pay Framework'!$M$182)*'Pay Framework'!$O$183+SUM(FA3961:FC3961)*(1-$BD$5)+$BD$5+FE3961+FD3961+FF3961</f>
        <v>-882.64800000000002</v>
      </c>
      <c r="FJ3961" s="34">
        <f>SUM(FA3961:FC3961)*(IF($U3961="USS",$FB$4,IF($U3961="SAUL",$FB$3,0))+1)+SUM(FD3961:FE3961)+(SUM(FA3961:FE3961)-'Pay Framework'!$M$182)*'Pay Framework'!$O$183+FF3961</f>
        <v>-882.64800000000002</v>
      </c>
      <c r="FS3961" s="34">
        <f>SUM(FK3961:FM3961)*IF($U3961="USS",$FL$4+$FL$5,IF($U3961="SAUL",$FL$3+$BD$5,0))+(SUM(FK3961:FM3961)*(1-$BD$5)+$BD$5+FO3961+FN3961-'Pay Framework'!$M$182)*'Pay Framework'!$O$183+SUM(FK3961:FM3961)*(1-$BD$5)+$BD$5+FO3961+FN3961+FP3961</f>
        <v>-882.64800000000002</v>
      </c>
      <c r="FT3961" s="34">
        <f>SUM(FK3961:FM3961)*(IF($U3961="USS",$FL$4,IF($U3961="SAUL",$FL$3,0))+1)+SUM(FN3961:FO3961)+(SUM(FK3961:FO3961)-'Pay Framework'!$M$182)*'Pay Framework'!$O$183+FP3961</f>
        <v>-882.64800000000002</v>
      </c>
      <c r="GC3961" s="34">
        <f>SUM(FU3961:FW3961)*IF($U3961="USS",$FV$4+$FV$5,IF($U3961="SAUL",$FV$3+$BD$5,0))+(SUM(FU3961:FW3961)*(1-$BD$5)+$BD$5+FY3961+FX3961-'Pay Framework'!$M$182)*'Pay Framework'!$O$183+SUM(FU3961:FW3961)*(1-$BD$5)+$BD$5+FY3961+FX3961+FZ3961</f>
        <v>-882.64800000000002</v>
      </c>
      <c r="GD3961" s="34">
        <f>SUM(FU3961:FW3961)*(IF($U3961="USS",$FV$4,IF($U3961="SAUL",$FV$3,0))+1)+SUM(FX3961:FY3961)+(SUM(FU3961:FY3961)-'Pay Framework'!$M$182)*'Pay Framework'!$O$183+FZ3961</f>
        <v>-882.64800000000002</v>
      </c>
    </row>
    <row r="3962" spans="165:186" x14ac:dyDescent="0.25">
      <c r="FI3962" s="34">
        <f>SUM(FA3962:FC3962)*IF($U3962="USS",$FB$4+$FB$5,IF($U3962="SAUL",$FB$3+$BD$5,0))+(SUM(FA3962:FC3962)*(1-$BD$5)+$BD$5+FE3962+FD3962-'Pay Framework'!$M$182)*'Pay Framework'!$O$183+SUM(FA3962:FC3962)*(1-$BD$5)+$BD$5+FE3962+FD3962+FF3962</f>
        <v>-882.64800000000002</v>
      </c>
      <c r="FJ3962" s="34">
        <f>SUM(FA3962:FC3962)*(IF($U3962="USS",$FB$4,IF($U3962="SAUL",$FB$3,0))+1)+SUM(FD3962:FE3962)+(SUM(FA3962:FE3962)-'Pay Framework'!$M$182)*'Pay Framework'!$O$183+FF3962</f>
        <v>-882.64800000000002</v>
      </c>
      <c r="FS3962" s="34">
        <f>SUM(FK3962:FM3962)*IF($U3962="USS",$FL$4+$FL$5,IF($U3962="SAUL",$FL$3+$BD$5,0))+(SUM(FK3962:FM3962)*(1-$BD$5)+$BD$5+FO3962+FN3962-'Pay Framework'!$M$182)*'Pay Framework'!$O$183+SUM(FK3962:FM3962)*(1-$BD$5)+$BD$5+FO3962+FN3962+FP3962</f>
        <v>-882.64800000000002</v>
      </c>
      <c r="FT3962" s="34">
        <f>SUM(FK3962:FM3962)*(IF($U3962="USS",$FL$4,IF($U3962="SAUL",$FL$3,0))+1)+SUM(FN3962:FO3962)+(SUM(FK3962:FO3962)-'Pay Framework'!$M$182)*'Pay Framework'!$O$183+FP3962</f>
        <v>-882.64800000000002</v>
      </c>
      <c r="GC3962" s="34">
        <f>SUM(FU3962:FW3962)*IF($U3962="USS",$FV$4+$FV$5,IF($U3962="SAUL",$FV$3+$BD$5,0))+(SUM(FU3962:FW3962)*(1-$BD$5)+$BD$5+FY3962+FX3962-'Pay Framework'!$M$182)*'Pay Framework'!$O$183+SUM(FU3962:FW3962)*(1-$BD$5)+$BD$5+FY3962+FX3962+FZ3962</f>
        <v>-882.64800000000002</v>
      </c>
      <c r="GD3962" s="34">
        <f>SUM(FU3962:FW3962)*(IF($U3962="USS",$FV$4,IF($U3962="SAUL",$FV$3,0))+1)+SUM(FX3962:FY3962)+(SUM(FU3962:FY3962)-'Pay Framework'!$M$182)*'Pay Framework'!$O$183+FZ3962</f>
        <v>-882.64800000000002</v>
      </c>
    </row>
    <row r="3963" spans="165:186" x14ac:dyDescent="0.25">
      <c r="FI3963" s="34">
        <f>SUM(FA3963:FC3963)*IF($U3963="USS",$FB$4+$FB$5,IF($U3963="SAUL",$FB$3+$BD$5,0))+(SUM(FA3963:FC3963)*(1-$BD$5)+$BD$5+FE3963+FD3963-'Pay Framework'!$M$182)*'Pay Framework'!$O$183+SUM(FA3963:FC3963)*(1-$BD$5)+$BD$5+FE3963+FD3963+FF3963</f>
        <v>-882.64800000000002</v>
      </c>
      <c r="FJ3963" s="34">
        <f>SUM(FA3963:FC3963)*(IF($U3963="USS",$FB$4,IF($U3963="SAUL",$FB$3,0))+1)+SUM(FD3963:FE3963)+(SUM(FA3963:FE3963)-'Pay Framework'!$M$182)*'Pay Framework'!$O$183+FF3963</f>
        <v>-882.64800000000002</v>
      </c>
      <c r="FS3963" s="34">
        <f>SUM(FK3963:FM3963)*IF($U3963="USS",$FL$4+$FL$5,IF($U3963="SAUL",$FL$3+$BD$5,0))+(SUM(FK3963:FM3963)*(1-$BD$5)+$BD$5+FO3963+FN3963-'Pay Framework'!$M$182)*'Pay Framework'!$O$183+SUM(FK3963:FM3963)*(1-$BD$5)+$BD$5+FO3963+FN3963+FP3963</f>
        <v>-882.64800000000002</v>
      </c>
      <c r="FT3963" s="34">
        <f>SUM(FK3963:FM3963)*(IF($U3963="USS",$FL$4,IF($U3963="SAUL",$FL$3,0))+1)+SUM(FN3963:FO3963)+(SUM(FK3963:FO3963)-'Pay Framework'!$M$182)*'Pay Framework'!$O$183+FP3963</f>
        <v>-882.64800000000002</v>
      </c>
      <c r="GC3963" s="34">
        <f>SUM(FU3963:FW3963)*IF($U3963="USS",$FV$4+$FV$5,IF($U3963="SAUL",$FV$3+$BD$5,0))+(SUM(FU3963:FW3963)*(1-$BD$5)+$BD$5+FY3963+FX3963-'Pay Framework'!$M$182)*'Pay Framework'!$O$183+SUM(FU3963:FW3963)*(1-$BD$5)+$BD$5+FY3963+FX3963+FZ3963</f>
        <v>-882.64800000000002</v>
      </c>
      <c r="GD3963" s="34">
        <f>SUM(FU3963:FW3963)*(IF($U3963="USS",$FV$4,IF($U3963="SAUL",$FV$3,0))+1)+SUM(FX3963:FY3963)+(SUM(FU3963:FY3963)-'Pay Framework'!$M$182)*'Pay Framework'!$O$183+FZ3963</f>
        <v>-882.64800000000002</v>
      </c>
    </row>
    <row r="3964" spans="165:186" x14ac:dyDescent="0.25">
      <c r="FI3964" s="34">
        <f>SUM(FA3964:FC3964)*IF($U3964="USS",$FB$4+$FB$5,IF($U3964="SAUL",$FB$3+$BD$5,0))+(SUM(FA3964:FC3964)*(1-$BD$5)+$BD$5+FE3964+FD3964-'Pay Framework'!$M$182)*'Pay Framework'!$O$183+SUM(FA3964:FC3964)*(1-$BD$5)+$BD$5+FE3964+FD3964+FF3964</f>
        <v>-882.64800000000002</v>
      </c>
      <c r="FJ3964" s="34">
        <f>SUM(FA3964:FC3964)*(IF($U3964="USS",$FB$4,IF($U3964="SAUL",$FB$3,0))+1)+SUM(FD3964:FE3964)+(SUM(FA3964:FE3964)-'Pay Framework'!$M$182)*'Pay Framework'!$O$183+FF3964</f>
        <v>-882.64800000000002</v>
      </c>
      <c r="FS3964" s="34">
        <f>SUM(FK3964:FM3964)*IF($U3964="USS",$FL$4+$FL$5,IF($U3964="SAUL",$FL$3+$BD$5,0))+(SUM(FK3964:FM3964)*(1-$BD$5)+$BD$5+FO3964+FN3964-'Pay Framework'!$M$182)*'Pay Framework'!$O$183+SUM(FK3964:FM3964)*(1-$BD$5)+$BD$5+FO3964+FN3964+FP3964</f>
        <v>-882.64800000000002</v>
      </c>
      <c r="FT3964" s="34">
        <f>SUM(FK3964:FM3964)*(IF($U3964="USS",$FL$4,IF($U3964="SAUL",$FL$3,0))+1)+SUM(FN3964:FO3964)+(SUM(FK3964:FO3964)-'Pay Framework'!$M$182)*'Pay Framework'!$O$183+FP3964</f>
        <v>-882.64800000000002</v>
      </c>
      <c r="GC3964" s="34">
        <f>SUM(FU3964:FW3964)*IF($U3964="USS",$FV$4+$FV$5,IF($U3964="SAUL",$FV$3+$BD$5,0))+(SUM(FU3964:FW3964)*(1-$BD$5)+$BD$5+FY3964+FX3964-'Pay Framework'!$M$182)*'Pay Framework'!$O$183+SUM(FU3964:FW3964)*(1-$BD$5)+$BD$5+FY3964+FX3964+FZ3964</f>
        <v>-882.64800000000002</v>
      </c>
      <c r="GD3964" s="34">
        <f>SUM(FU3964:FW3964)*(IF($U3964="USS",$FV$4,IF($U3964="SAUL",$FV$3,0))+1)+SUM(FX3964:FY3964)+(SUM(FU3964:FY3964)-'Pay Framework'!$M$182)*'Pay Framework'!$O$183+FZ3964</f>
        <v>-882.64800000000002</v>
      </c>
    </row>
    <row r="3965" spans="165:186" x14ac:dyDescent="0.25">
      <c r="FI3965" s="34">
        <f>SUM(FA3965:FC3965)*IF($U3965="USS",$FB$4+$FB$5,IF($U3965="SAUL",$FB$3+$BD$5,0))+(SUM(FA3965:FC3965)*(1-$BD$5)+$BD$5+FE3965+FD3965-'Pay Framework'!$M$182)*'Pay Framework'!$O$183+SUM(FA3965:FC3965)*(1-$BD$5)+$BD$5+FE3965+FD3965+FF3965</f>
        <v>-882.64800000000002</v>
      </c>
      <c r="FJ3965" s="34">
        <f>SUM(FA3965:FC3965)*(IF($U3965="USS",$FB$4,IF($U3965="SAUL",$FB$3,0))+1)+SUM(FD3965:FE3965)+(SUM(FA3965:FE3965)-'Pay Framework'!$M$182)*'Pay Framework'!$O$183+FF3965</f>
        <v>-882.64800000000002</v>
      </c>
      <c r="FS3965" s="34">
        <f>SUM(FK3965:FM3965)*IF($U3965="USS",$FL$4+$FL$5,IF($U3965="SAUL",$FL$3+$BD$5,0))+(SUM(FK3965:FM3965)*(1-$BD$5)+$BD$5+FO3965+FN3965-'Pay Framework'!$M$182)*'Pay Framework'!$O$183+SUM(FK3965:FM3965)*(1-$BD$5)+$BD$5+FO3965+FN3965+FP3965</f>
        <v>-882.64800000000002</v>
      </c>
      <c r="FT3965" s="34">
        <f>SUM(FK3965:FM3965)*(IF($U3965="USS",$FL$4,IF($U3965="SAUL",$FL$3,0))+1)+SUM(FN3965:FO3965)+(SUM(FK3965:FO3965)-'Pay Framework'!$M$182)*'Pay Framework'!$O$183+FP3965</f>
        <v>-882.64800000000002</v>
      </c>
      <c r="GC3965" s="34">
        <f>SUM(FU3965:FW3965)*IF($U3965="USS",$FV$4+$FV$5,IF($U3965="SAUL",$FV$3+$BD$5,0))+(SUM(FU3965:FW3965)*(1-$BD$5)+$BD$5+FY3965+FX3965-'Pay Framework'!$M$182)*'Pay Framework'!$O$183+SUM(FU3965:FW3965)*(1-$BD$5)+$BD$5+FY3965+FX3965+FZ3965</f>
        <v>-882.64800000000002</v>
      </c>
      <c r="GD3965" s="34">
        <f>SUM(FU3965:FW3965)*(IF($U3965="USS",$FV$4,IF($U3965="SAUL",$FV$3,0))+1)+SUM(FX3965:FY3965)+(SUM(FU3965:FY3965)-'Pay Framework'!$M$182)*'Pay Framework'!$O$183+FZ3965</f>
        <v>-882.64800000000002</v>
      </c>
    </row>
    <row r="3966" spans="165:186" x14ac:dyDescent="0.25">
      <c r="FI3966" s="34">
        <f>SUM(FA3966:FC3966)*IF($U3966="USS",$FB$4+$FB$5,IF($U3966="SAUL",$FB$3+$BD$5,0))+(SUM(FA3966:FC3966)*(1-$BD$5)+$BD$5+FE3966+FD3966-'Pay Framework'!$M$182)*'Pay Framework'!$O$183+SUM(FA3966:FC3966)*(1-$BD$5)+$BD$5+FE3966+FD3966+FF3966</f>
        <v>-882.64800000000002</v>
      </c>
      <c r="FJ3966" s="34">
        <f>SUM(FA3966:FC3966)*(IF($U3966="USS",$FB$4,IF($U3966="SAUL",$FB$3,0))+1)+SUM(FD3966:FE3966)+(SUM(FA3966:FE3966)-'Pay Framework'!$M$182)*'Pay Framework'!$O$183+FF3966</f>
        <v>-882.64800000000002</v>
      </c>
      <c r="FS3966" s="34">
        <f>SUM(FK3966:FM3966)*IF($U3966="USS",$FL$4+$FL$5,IF($U3966="SAUL",$FL$3+$BD$5,0))+(SUM(FK3966:FM3966)*(1-$BD$5)+$BD$5+FO3966+FN3966-'Pay Framework'!$M$182)*'Pay Framework'!$O$183+SUM(FK3966:FM3966)*(1-$BD$5)+$BD$5+FO3966+FN3966+FP3966</f>
        <v>-882.64800000000002</v>
      </c>
      <c r="FT3966" s="34">
        <f>SUM(FK3966:FM3966)*(IF($U3966="USS",$FL$4,IF($U3966="SAUL",$FL$3,0))+1)+SUM(FN3966:FO3966)+(SUM(FK3966:FO3966)-'Pay Framework'!$M$182)*'Pay Framework'!$O$183+FP3966</f>
        <v>-882.64800000000002</v>
      </c>
      <c r="GC3966" s="34">
        <f>SUM(FU3966:FW3966)*IF($U3966="USS",$FV$4+$FV$5,IF($U3966="SAUL",$FV$3+$BD$5,0))+(SUM(FU3966:FW3966)*(1-$BD$5)+$BD$5+FY3966+FX3966-'Pay Framework'!$M$182)*'Pay Framework'!$O$183+SUM(FU3966:FW3966)*(1-$BD$5)+$BD$5+FY3966+FX3966+FZ3966</f>
        <v>-882.64800000000002</v>
      </c>
      <c r="GD3966" s="34">
        <f>SUM(FU3966:FW3966)*(IF($U3966="USS",$FV$4,IF($U3966="SAUL",$FV$3,0))+1)+SUM(FX3966:FY3966)+(SUM(FU3966:FY3966)-'Pay Framework'!$M$182)*'Pay Framework'!$O$183+FZ3966</f>
        <v>-882.64800000000002</v>
      </c>
    </row>
    <row r="3967" spans="165:186" x14ac:dyDescent="0.25">
      <c r="FI3967" s="34">
        <f>SUM(FA3967:FC3967)*IF($U3967="USS",$FB$4+$FB$5,IF($U3967="SAUL",$FB$3+$BD$5,0))+(SUM(FA3967:FC3967)*(1-$BD$5)+$BD$5+FE3967+FD3967-'Pay Framework'!$M$182)*'Pay Framework'!$O$183+SUM(FA3967:FC3967)*(1-$BD$5)+$BD$5+FE3967+FD3967+FF3967</f>
        <v>-882.64800000000002</v>
      </c>
      <c r="FJ3967" s="34">
        <f>SUM(FA3967:FC3967)*(IF($U3967="USS",$FB$4,IF($U3967="SAUL",$FB$3,0))+1)+SUM(FD3967:FE3967)+(SUM(FA3967:FE3967)-'Pay Framework'!$M$182)*'Pay Framework'!$O$183+FF3967</f>
        <v>-882.64800000000002</v>
      </c>
      <c r="FS3967" s="34">
        <f>SUM(FK3967:FM3967)*IF($U3967="USS",$FL$4+$FL$5,IF($U3967="SAUL",$FL$3+$BD$5,0))+(SUM(FK3967:FM3967)*(1-$BD$5)+$BD$5+FO3967+FN3967-'Pay Framework'!$M$182)*'Pay Framework'!$O$183+SUM(FK3967:FM3967)*(1-$BD$5)+$BD$5+FO3967+FN3967+FP3967</f>
        <v>-882.64800000000002</v>
      </c>
      <c r="FT3967" s="34">
        <f>SUM(FK3967:FM3967)*(IF($U3967="USS",$FL$4,IF($U3967="SAUL",$FL$3,0))+1)+SUM(FN3967:FO3967)+(SUM(FK3967:FO3967)-'Pay Framework'!$M$182)*'Pay Framework'!$O$183+FP3967</f>
        <v>-882.64800000000002</v>
      </c>
      <c r="GC3967" s="34">
        <f>SUM(FU3967:FW3967)*IF($U3967="USS",$FV$4+$FV$5,IF($U3967="SAUL",$FV$3+$BD$5,0))+(SUM(FU3967:FW3967)*(1-$BD$5)+$BD$5+FY3967+FX3967-'Pay Framework'!$M$182)*'Pay Framework'!$O$183+SUM(FU3967:FW3967)*(1-$BD$5)+$BD$5+FY3967+FX3967+FZ3967</f>
        <v>-882.64800000000002</v>
      </c>
      <c r="GD3967" s="34">
        <f>SUM(FU3967:FW3967)*(IF($U3967="USS",$FV$4,IF($U3967="SAUL",$FV$3,0))+1)+SUM(FX3967:FY3967)+(SUM(FU3967:FY3967)-'Pay Framework'!$M$182)*'Pay Framework'!$O$183+FZ3967</f>
        <v>-882.64800000000002</v>
      </c>
    </row>
    <row r="3968" spans="165:186" x14ac:dyDescent="0.25">
      <c r="FI3968" s="34">
        <f>SUM(FA3968:FC3968)*IF($U3968="USS",$FB$4+$FB$5,IF($U3968="SAUL",$FB$3+$BD$5,0))+(SUM(FA3968:FC3968)*(1-$BD$5)+$BD$5+FE3968+FD3968-'Pay Framework'!$M$182)*'Pay Framework'!$O$183+SUM(FA3968:FC3968)*(1-$BD$5)+$BD$5+FE3968+FD3968+FF3968</f>
        <v>-882.64800000000002</v>
      </c>
      <c r="FJ3968" s="34">
        <f>SUM(FA3968:FC3968)*(IF($U3968="USS",$FB$4,IF($U3968="SAUL",$FB$3,0))+1)+SUM(FD3968:FE3968)+(SUM(FA3968:FE3968)-'Pay Framework'!$M$182)*'Pay Framework'!$O$183+FF3968</f>
        <v>-882.64800000000002</v>
      </c>
      <c r="FS3968" s="34">
        <f>SUM(FK3968:FM3968)*IF($U3968="USS",$FL$4+$FL$5,IF($U3968="SAUL",$FL$3+$BD$5,0))+(SUM(FK3968:FM3968)*(1-$BD$5)+$BD$5+FO3968+FN3968-'Pay Framework'!$M$182)*'Pay Framework'!$O$183+SUM(FK3968:FM3968)*(1-$BD$5)+$BD$5+FO3968+FN3968+FP3968</f>
        <v>-882.64800000000002</v>
      </c>
      <c r="FT3968" s="34">
        <f>SUM(FK3968:FM3968)*(IF($U3968="USS",$FL$4,IF($U3968="SAUL",$FL$3,0))+1)+SUM(FN3968:FO3968)+(SUM(FK3968:FO3968)-'Pay Framework'!$M$182)*'Pay Framework'!$O$183+FP3968</f>
        <v>-882.64800000000002</v>
      </c>
      <c r="GC3968" s="34">
        <f>SUM(FU3968:FW3968)*IF($U3968="USS",$FV$4+$FV$5,IF($U3968="SAUL",$FV$3+$BD$5,0))+(SUM(FU3968:FW3968)*(1-$BD$5)+$BD$5+FY3968+FX3968-'Pay Framework'!$M$182)*'Pay Framework'!$O$183+SUM(FU3968:FW3968)*(1-$BD$5)+$BD$5+FY3968+FX3968+FZ3968</f>
        <v>-882.64800000000002</v>
      </c>
      <c r="GD3968" s="34">
        <f>SUM(FU3968:FW3968)*(IF($U3968="USS",$FV$4,IF($U3968="SAUL",$FV$3,0))+1)+SUM(FX3968:FY3968)+(SUM(FU3968:FY3968)-'Pay Framework'!$M$182)*'Pay Framework'!$O$183+FZ3968</f>
        <v>-882.64800000000002</v>
      </c>
    </row>
    <row r="3969" spans="165:186" x14ac:dyDescent="0.25">
      <c r="FI3969" s="34">
        <f>SUM(FA3969:FC3969)*IF($U3969="USS",$FB$4+$FB$5,IF($U3969="SAUL",$FB$3+$BD$5,0))+(SUM(FA3969:FC3969)*(1-$BD$5)+$BD$5+FE3969+FD3969-'Pay Framework'!$M$182)*'Pay Framework'!$O$183+SUM(FA3969:FC3969)*(1-$BD$5)+$BD$5+FE3969+FD3969+FF3969</f>
        <v>-882.64800000000002</v>
      </c>
      <c r="FJ3969" s="34">
        <f>SUM(FA3969:FC3969)*(IF($U3969="USS",$FB$4,IF($U3969="SAUL",$FB$3,0))+1)+SUM(FD3969:FE3969)+(SUM(FA3969:FE3969)-'Pay Framework'!$M$182)*'Pay Framework'!$O$183+FF3969</f>
        <v>-882.64800000000002</v>
      </c>
      <c r="FS3969" s="34">
        <f>SUM(FK3969:FM3969)*IF($U3969="USS",$FL$4+$FL$5,IF($U3969="SAUL",$FL$3+$BD$5,0))+(SUM(FK3969:FM3969)*(1-$BD$5)+$BD$5+FO3969+FN3969-'Pay Framework'!$M$182)*'Pay Framework'!$O$183+SUM(FK3969:FM3969)*(1-$BD$5)+$BD$5+FO3969+FN3969+FP3969</f>
        <v>-882.64800000000002</v>
      </c>
      <c r="FT3969" s="34">
        <f>SUM(FK3969:FM3969)*(IF($U3969="USS",$FL$4,IF($U3969="SAUL",$FL$3,0))+1)+SUM(FN3969:FO3969)+(SUM(FK3969:FO3969)-'Pay Framework'!$M$182)*'Pay Framework'!$O$183+FP3969</f>
        <v>-882.64800000000002</v>
      </c>
      <c r="GC3969" s="34">
        <f>SUM(FU3969:FW3969)*IF($U3969="USS",$FV$4+$FV$5,IF($U3969="SAUL",$FV$3+$BD$5,0))+(SUM(FU3969:FW3969)*(1-$BD$5)+$BD$5+FY3969+FX3969-'Pay Framework'!$M$182)*'Pay Framework'!$O$183+SUM(FU3969:FW3969)*(1-$BD$5)+$BD$5+FY3969+FX3969+FZ3969</f>
        <v>-882.64800000000002</v>
      </c>
      <c r="GD3969" s="34">
        <f>SUM(FU3969:FW3969)*(IF($U3969="USS",$FV$4,IF($U3969="SAUL",$FV$3,0))+1)+SUM(FX3969:FY3969)+(SUM(FU3969:FY3969)-'Pay Framework'!$M$182)*'Pay Framework'!$O$183+FZ3969</f>
        <v>-882.64800000000002</v>
      </c>
    </row>
    <row r="3970" spans="165:186" x14ac:dyDescent="0.25">
      <c r="FI3970" s="34">
        <f>SUM(FA3970:FC3970)*IF($U3970="USS",$FB$4+$FB$5,IF($U3970="SAUL",$FB$3+$BD$5,0))+(SUM(FA3970:FC3970)*(1-$BD$5)+$BD$5+FE3970+FD3970-'Pay Framework'!$M$182)*'Pay Framework'!$O$183+SUM(FA3970:FC3970)*(1-$BD$5)+$BD$5+FE3970+FD3970+FF3970</f>
        <v>-882.64800000000002</v>
      </c>
      <c r="FJ3970" s="34">
        <f>SUM(FA3970:FC3970)*(IF($U3970="USS",$FB$4,IF($U3970="SAUL",$FB$3,0))+1)+SUM(FD3970:FE3970)+(SUM(FA3970:FE3970)-'Pay Framework'!$M$182)*'Pay Framework'!$O$183+FF3970</f>
        <v>-882.64800000000002</v>
      </c>
      <c r="FS3970" s="34">
        <f>SUM(FK3970:FM3970)*IF($U3970="USS",$FL$4+$FL$5,IF($U3970="SAUL",$FL$3+$BD$5,0))+(SUM(FK3970:FM3970)*(1-$BD$5)+$BD$5+FO3970+FN3970-'Pay Framework'!$M$182)*'Pay Framework'!$O$183+SUM(FK3970:FM3970)*(1-$BD$5)+$BD$5+FO3970+FN3970+FP3970</f>
        <v>-882.64800000000002</v>
      </c>
      <c r="FT3970" s="34">
        <f>SUM(FK3970:FM3970)*(IF($U3970="USS",$FL$4,IF($U3970="SAUL",$FL$3,0))+1)+SUM(FN3970:FO3970)+(SUM(FK3970:FO3970)-'Pay Framework'!$M$182)*'Pay Framework'!$O$183+FP3970</f>
        <v>-882.64800000000002</v>
      </c>
      <c r="GC3970" s="34">
        <f>SUM(FU3970:FW3970)*IF($U3970="USS",$FV$4+$FV$5,IF($U3970="SAUL",$FV$3+$BD$5,0))+(SUM(FU3970:FW3970)*(1-$BD$5)+$BD$5+FY3970+FX3970-'Pay Framework'!$M$182)*'Pay Framework'!$O$183+SUM(FU3970:FW3970)*(1-$BD$5)+$BD$5+FY3970+FX3970+FZ3970</f>
        <v>-882.64800000000002</v>
      </c>
      <c r="GD3970" s="34">
        <f>SUM(FU3970:FW3970)*(IF($U3970="USS",$FV$4,IF($U3970="SAUL",$FV$3,0))+1)+SUM(FX3970:FY3970)+(SUM(FU3970:FY3970)-'Pay Framework'!$M$182)*'Pay Framework'!$O$183+FZ3970</f>
        <v>-882.64800000000002</v>
      </c>
    </row>
    <row r="3971" spans="165:186" x14ac:dyDescent="0.25">
      <c r="FI3971" s="34">
        <f>SUM(FA3971:FC3971)*IF($U3971="USS",$FB$4+$FB$5,IF($U3971="SAUL",$FB$3+$BD$5,0))+(SUM(FA3971:FC3971)*(1-$BD$5)+$BD$5+FE3971+FD3971-'Pay Framework'!$M$182)*'Pay Framework'!$O$183+SUM(FA3971:FC3971)*(1-$BD$5)+$BD$5+FE3971+FD3971+FF3971</f>
        <v>-882.64800000000002</v>
      </c>
      <c r="FJ3971" s="34">
        <f>SUM(FA3971:FC3971)*(IF($U3971="USS",$FB$4,IF($U3971="SAUL",$FB$3,0))+1)+SUM(FD3971:FE3971)+(SUM(FA3971:FE3971)-'Pay Framework'!$M$182)*'Pay Framework'!$O$183+FF3971</f>
        <v>-882.64800000000002</v>
      </c>
      <c r="FS3971" s="34">
        <f>SUM(FK3971:FM3971)*IF($U3971="USS",$FL$4+$FL$5,IF($U3971="SAUL",$FL$3+$BD$5,0))+(SUM(FK3971:FM3971)*(1-$BD$5)+$BD$5+FO3971+FN3971-'Pay Framework'!$M$182)*'Pay Framework'!$O$183+SUM(FK3971:FM3971)*(1-$BD$5)+$BD$5+FO3971+FN3971+FP3971</f>
        <v>-882.64800000000002</v>
      </c>
      <c r="FT3971" s="34">
        <f>SUM(FK3971:FM3971)*(IF($U3971="USS",$FL$4,IF($U3971="SAUL",$FL$3,0))+1)+SUM(FN3971:FO3971)+(SUM(FK3971:FO3971)-'Pay Framework'!$M$182)*'Pay Framework'!$O$183+FP3971</f>
        <v>-882.64800000000002</v>
      </c>
      <c r="GC3971" s="34">
        <f>SUM(FU3971:FW3971)*IF($U3971="USS",$FV$4+$FV$5,IF($U3971="SAUL",$FV$3+$BD$5,0))+(SUM(FU3971:FW3971)*(1-$BD$5)+$BD$5+FY3971+FX3971-'Pay Framework'!$M$182)*'Pay Framework'!$O$183+SUM(FU3971:FW3971)*(1-$BD$5)+$BD$5+FY3971+FX3971+FZ3971</f>
        <v>-882.64800000000002</v>
      </c>
      <c r="GD3971" s="34">
        <f>SUM(FU3971:FW3971)*(IF($U3971="USS",$FV$4,IF($U3971="SAUL",$FV$3,0))+1)+SUM(FX3971:FY3971)+(SUM(FU3971:FY3971)-'Pay Framework'!$M$182)*'Pay Framework'!$O$183+FZ3971</f>
        <v>-882.64800000000002</v>
      </c>
    </row>
    <row r="3972" spans="165:186" x14ac:dyDescent="0.25">
      <c r="FI3972" s="34">
        <f>SUM(FA3972:FC3972)*IF($U3972="USS",$FB$4+$FB$5,IF($U3972="SAUL",$FB$3+$BD$5,0))+(SUM(FA3972:FC3972)*(1-$BD$5)+$BD$5+FE3972+FD3972-'Pay Framework'!$M$182)*'Pay Framework'!$O$183+SUM(FA3972:FC3972)*(1-$BD$5)+$BD$5+FE3972+FD3972+FF3972</f>
        <v>-882.64800000000002</v>
      </c>
      <c r="FJ3972" s="34">
        <f>SUM(FA3972:FC3972)*(IF($U3972="USS",$FB$4,IF($U3972="SAUL",$FB$3,0))+1)+SUM(FD3972:FE3972)+(SUM(FA3972:FE3972)-'Pay Framework'!$M$182)*'Pay Framework'!$O$183+FF3972</f>
        <v>-882.64800000000002</v>
      </c>
      <c r="FS3972" s="34">
        <f>SUM(FK3972:FM3972)*IF($U3972="USS",$FL$4+$FL$5,IF($U3972="SAUL",$FL$3+$BD$5,0))+(SUM(FK3972:FM3972)*(1-$BD$5)+$BD$5+FO3972+FN3972-'Pay Framework'!$M$182)*'Pay Framework'!$O$183+SUM(FK3972:FM3972)*(1-$BD$5)+$BD$5+FO3972+FN3972+FP3972</f>
        <v>-882.64800000000002</v>
      </c>
      <c r="FT3972" s="34">
        <f>SUM(FK3972:FM3972)*(IF($U3972="USS",$FL$4,IF($U3972="SAUL",$FL$3,0))+1)+SUM(FN3972:FO3972)+(SUM(FK3972:FO3972)-'Pay Framework'!$M$182)*'Pay Framework'!$O$183+FP3972</f>
        <v>-882.64800000000002</v>
      </c>
      <c r="GC3972" s="34">
        <f>SUM(FU3972:FW3972)*IF($U3972="USS",$FV$4+$FV$5,IF($U3972="SAUL",$FV$3+$BD$5,0))+(SUM(FU3972:FW3972)*(1-$BD$5)+$BD$5+FY3972+FX3972-'Pay Framework'!$M$182)*'Pay Framework'!$O$183+SUM(FU3972:FW3972)*(1-$BD$5)+$BD$5+FY3972+FX3972+FZ3972</f>
        <v>-882.64800000000002</v>
      </c>
      <c r="GD3972" s="34">
        <f>SUM(FU3972:FW3972)*(IF($U3972="USS",$FV$4,IF($U3972="SAUL",$FV$3,0))+1)+SUM(FX3972:FY3972)+(SUM(FU3972:FY3972)-'Pay Framework'!$M$182)*'Pay Framework'!$O$183+FZ3972</f>
        <v>-882.64800000000002</v>
      </c>
    </row>
    <row r="3973" spans="165:186" x14ac:dyDescent="0.25">
      <c r="FI3973" s="34">
        <f>SUM(FA3973:FC3973)*IF($U3973="USS",$FB$4+$FB$5,IF($U3973="SAUL",$FB$3+$BD$5,0))+(SUM(FA3973:FC3973)*(1-$BD$5)+$BD$5+FE3973+FD3973-'Pay Framework'!$M$182)*'Pay Framework'!$O$183+SUM(FA3973:FC3973)*(1-$BD$5)+$BD$5+FE3973+FD3973+FF3973</f>
        <v>-882.64800000000002</v>
      </c>
      <c r="FJ3973" s="34">
        <f>SUM(FA3973:FC3973)*(IF($U3973="USS",$FB$4,IF($U3973="SAUL",$FB$3,0))+1)+SUM(FD3973:FE3973)+(SUM(FA3973:FE3973)-'Pay Framework'!$M$182)*'Pay Framework'!$O$183+FF3973</f>
        <v>-882.64800000000002</v>
      </c>
      <c r="FS3973" s="34">
        <f>SUM(FK3973:FM3973)*IF($U3973="USS",$FL$4+$FL$5,IF($U3973="SAUL",$FL$3+$BD$5,0))+(SUM(FK3973:FM3973)*(1-$BD$5)+$BD$5+FO3973+FN3973-'Pay Framework'!$M$182)*'Pay Framework'!$O$183+SUM(FK3973:FM3973)*(1-$BD$5)+$BD$5+FO3973+FN3973+FP3973</f>
        <v>-882.64800000000002</v>
      </c>
      <c r="FT3973" s="34">
        <f>SUM(FK3973:FM3973)*(IF($U3973="USS",$FL$4,IF($U3973="SAUL",$FL$3,0))+1)+SUM(FN3973:FO3973)+(SUM(FK3973:FO3973)-'Pay Framework'!$M$182)*'Pay Framework'!$O$183+FP3973</f>
        <v>-882.64800000000002</v>
      </c>
      <c r="GC3973" s="34">
        <f>SUM(FU3973:FW3973)*IF($U3973="USS",$FV$4+$FV$5,IF($U3973="SAUL",$FV$3+$BD$5,0))+(SUM(FU3973:FW3973)*(1-$BD$5)+$BD$5+FY3973+FX3973-'Pay Framework'!$M$182)*'Pay Framework'!$O$183+SUM(FU3973:FW3973)*(1-$BD$5)+$BD$5+FY3973+FX3973+FZ3973</f>
        <v>-882.64800000000002</v>
      </c>
      <c r="GD3973" s="34">
        <f>SUM(FU3973:FW3973)*(IF($U3973="USS",$FV$4,IF($U3973="SAUL",$FV$3,0))+1)+SUM(FX3973:FY3973)+(SUM(FU3973:FY3973)-'Pay Framework'!$M$182)*'Pay Framework'!$O$183+FZ3973</f>
        <v>-882.64800000000002</v>
      </c>
    </row>
    <row r="3974" spans="165:186" x14ac:dyDescent="0.25">
      <c r="FI3974" s="34">
        <f>SUM(FA3974:FC3974)*IF($U3974="USS",$FB$4+$FB$5,IF($U3974="SAUL",$FB$3+$BD$5,0))+(SUM(FA3974:FC3974)*(1-$BD$5)+$BD$5+FE3974+FD3974-'Pay Framework'!$M$182)*'Pay Framework'!$O$183+SUM(FA3974:FC3974)*(1-$BD$5)+$BD$5+FE3974+FD3974+FF3974</f>
        <v>-882.64800000000002</v>
      </c>
      <c r="FJ3974" s="34">
        <f>SUM(FA3974:FC3974)*(IF($U3974="USS",$FB$4,IF($U3974="SAUL",$FB$3,0))+1)+SUM(FD3974:FE3974)+(SUM(FA3974:FE3974)-'Pay Framework'!$M$182)*'Pay Framework'!$O$183+FF3974</f>
        <v>-882.64800000000002</v>
      </c>
      <c r="FS3974" s="34">
        <f>SUM(FK3974:FM3974)*IF($U3974="USS",$FL$4+$FL$5,IF($U3974="SAUL",$FL$3+$BD$5,0))+(SUM(FK3974:FM3974)*(1-$BD$5)+$BD$5+FO3974+FN3974-'Pay Framework'!$M$182)*'Pay Framework'!$O$183+SUM(FK3974:FM3974)*(1-$BD$5)+$BD$5+FO3974+FN3974+FP3974</f>
        <v>-882.64800000000002</v>
      </c>
      <c r="FT3974" s="34">
        <f>SUM(FK3974:FM3974)*(IF($U3974="USS",$FL$4,IF($U3974="SAUL",$FL$3,0))+1)+SUM(FN3974:FO3974)+(SUM(FK3974:FO3974)-'Pay Framework'!$M$182)*'Pay Framework'!$O$183+FP3974</f>
        <v>-882.64800000000002</v>
      </c>
      <c r="GC3974" s="34">
        <f>SUM(FU3974:FW3974)*IF($U3974="USS",$FV$4+$FV$5,IF($U3974="SAUL",$FV$3+$BD$5,0))+(SUM(FU3974:FW3974)*(1-$BD$5)+$BD$5+FY3974+FX3974-'Pay Framework'!$M$182)*'Pay Framework'!$O$183+SUM(FU3974:FW3974)*(1-$BD$5)+$BD$5+FY3974+FX3974+FZ3974</f>
        <v>-882.64800000000002</v>
      </c>
      <c r="GD3974" s="34">
        <f>SUM(FU3974:FW3974)*(IF($U3974="USS",$FV$4,IF($U3974="SAUL",$FV$3,0))+1)+SUM(FX3974:FY3974)+(SUM(FU3974:FY3974)-'Pay Framework'!$M$182)*'Pay Framework'!$O$183+FZ3974</f>
        <v>-882.64800000000002</v>
      </c>
    </row>
    <row r="3975" spans="165:186" x14ac:dyDescent="0.25">
      <c r="FI3975" s="34">
        <f>SUM(FA3975:FC3975)*IF($U3975="USS",$FB$4+$FB$5,IF($U3975="SAUL",$FB$3+$BD$5,0))+(SUM(FA3975:FC3975)*(1-$BD$5)+$BD$5+FE3975+FD3975-'Pay Framework'!$M$182)*'Pay Framework'!$O$183+SUM(FA3975:FC3975)*(1-$BD$5)+$BD$5+FE3975+FD3975+FF3975</f>
        <v>-882.64800000000002</v>
      </c>
      <c r="FJ3975" s="34">
        <f>SUM(FA3975:FC3975)*(IF($U3975="USS",$FB$4,IF($U3975="SAUL",$FB$3,0))+1)+SUM(FD3975:FE3975)+(SUM(FA3975:FE3975)-'Pay Framework'!$M$182)*'Pay Framework'!$O$183+FF3975</f>
        <v>-882.64800000000002</v>
      </c>
      <c r="FS3975" s="34">
        <f>SUM(FK3975:FM3975)*IF($U3975="USS",$FL$4+$FL$5,IF($U3975="SAUL",$FL$3+$BD$5,0))+(SUM(FK3975:FM3975)*(1-$BD$5)+$BD$5+FO3975+FN3975-'Pay Framework'!$M$182)*'Pay Framework'!$O$183+SUM(FK3975:FM3975)*(1-$BD$5)+$BD$5+FO3975+FN3975+FP3975</f>
        <v>-882.64800000000002</v>
      </c>
      <c r="FT3975" s="34">
        <f>SUM(FK3975:FM3975)*(IF($U3975="USS",$FL$4,IF($U3975="SAUL",$FL$3,0))+1)+SUM(FN3975:FO3975)+(SUM(FK3975:FO3975)-'Pay Framework'!$M$182)*'Pay Framework'!$O$183+FP3975</f>
        <v>-882.64800000000002</v>
      </c>
      <c r="GC3975" s="34">
        <f>SUM(FU3975:FW3975)*IF($U3975="USS",$FV$4+$FV$5,IF($U3975="SAUL",$FV$3+$BD$5,0))+(SUM(FU3975:FW3975)*(1-$BD$5)+$BD$5+FY3975+FX3975-'Pay Framework'!$M$182)*'Pay Framework'!$O$183+SUM(FU3975:FW3975)*(1-$BD$5)+$BD$5+FY3975+FX3975+FZ3975</f>
        <v>-882.64800000000002</v>
      </c>
      <c r="GD3975" s="34">
        <f>SUM(FU3975:FW3975)*(IF($U3975="USS",$FV$4,IF($U3975="SAUL",$FV$3,0))+1)+SUM(FX3975:FY3975)+(SUM(FU3975:FY3975)-'Pay Framework'!$M$182)*'Pay Framework'!$O$183+FZ3975</f>
        <v>-882.64800000000002</v>
      </c>
    </row>
    <row r="3976" spans="165:186" x14ac:dyDescent="0.25">
      <c r="FI3976" s="34">
        <f>SUM(FA3976:FC3976)*IF($U3976="USS",$FB$4+$FB$5,IF($U3976="SAUL",$FB$3+$BD$5,0))+(SUM(FA3976:FC3976)*(1-$BD$5)+$BD$5+FE3976+FD3976-'Pay Framework'!$M$182)*'Pay Framework'!$O$183+SUM(FA3976:FC3976)*(1-$BD$5)+$BD$5+FE3976+FD3976+FF3976</f>
        <v>-882.64800000000002</v>
      </c>
      <c r="FJ3976" s="34">
        <f>SUM(FA3976:FC3976)*(IF($U3976="USS",$FB$4,IF($U3976="SAUL",$FB$3,0))+1)+SUM(FD3976:FE3976)+(SUM(FA3976:FE3976)-'Pay Framework'!$M$182)*'Pay Framework'!$O$183+FF3976</f>
        <v>-882.64800000000002</v>
      </c>
      <c r="FS3976" s="34">
        <f>SUM(FK3976:FM3976)*IF($U3976="USS",$FL$4+$FL$5,IF($U3976="SAUL",$FL$3+$BD$5,0))+(SUM(FK3976:FM3976)*(1-$BD$5)+$BD$5+FO3976+FN3976-'Pay Framework'!$M$182)*'Pay Framework'!$O$183+SUM(FK3976:FM3976)*(1-$BD$5)+$BD$5+FO3976+FN3976+FP3976</f>
        <v>-882.64800000000002</v>
      </c>
      <c r="FT3976" s="34">
        <f>SUM(FK3976:FM3976)*(IF($U3976="USS",$FL$4,IF($U3976="SAUL",$FL$3,0))+1)+SUM(FN3976:FO3976)+(SUM(FK3976:FO3976)-'Pay Framework'!$M$182)*'Pay Framework'!$O$183+FP3976</f>
        <v>-882.64800000000002</v>
      </c>
      <c r="GC3976" s="34">
        <f>SUM(FU3976:FW3976)*IF($U3976="USS",$FV$4+$FV$5,IF($U3976="SAUL",$FV$3+$BD$5,0))+(SUM(FU3976:FW3976)*(1-$BD$5)+$BD$5+FY3976+FX3976-'Pay Framework'!$M$182)*'Pay Framework'!$O$183+SUM(FU3976:FW3976)*(1-$BD$5)+$BD$5+FY3976+FX3976+FZ3976</f>
        <v>-882.64800000000002</v>
      </c>
      <c r="GD3976" s="34">
        <f>SUM(FU3976:FW3976)*(IF($U3976="USS",$FV$4,IF($U3976="SAUL",$FV$3,0))+1)+SUM(FX3976:FY3976)+(SUM(FU3976:FY3976)-'Pay Framework'!$M$182)*'Pay Framework'!$O$183+FZ3976</f>
        <v>-882.64800000000002</v>
      </c>
    </row>
    <row r="3977" spans="165:186" x14ac:dyDescent="0.25">
      <c r="FI3977" s="34">
        <f>SUM(FA3977:FC3977)*IF($U3977="USS",$FB$4+$FB$5,IF($U3977="SAUL",$FB$3+$BD$5,0))+(SUM(FA3977:FC3977)*(1-$BD$5)+$BD$5+FE3977+FD3977-'Pay Framework'!$M$182)*'Pay Framework'!$O$183+SUM(FA3977:FC3977)*(1-$BD$5)+$BD$5+FE3977+FD3977+FF3977</f>
        <v>-882.64800000000002</v>
      </c>
      <c r="FJ3977" s="34">
        <f>SUM(FA3977:FC3977)*(IF($U3977="USS",$FB$4,IF($U3977="SAUL",$FB$3,0))+1)+SUM(FD3977:FE3977)+(SUM(FA3977:FE3977)-'Pay Framework'!$M$182)*'Pay Framework'!$O$183+FF3977</f>
        <v>-882.64800000000002</v>
      </c>
      <c r="FS3977" s="34">
        <f>SUM(FK3977:FM3977)*IF($U3977="USS",$FL$4+$FL$5,IF($U3977="SAUL",$FL$3+$BD$5,0))+(SUM(FK3977:FM3977)*(1-$BD$5)+$BD$5+FO3977+FN3977-'Pay Framework'!$M$182)*'Pay Framework'!$O$183+SUM(FK3977:FM3977)*(1-$BD$5)+$BD$5+FO3977+FN3977+FP3977</f>
        <v>-882.64800000000002</v>
      </c>
      <c r="FT3977" s="34">
        <f>SUM(FK3977:FM3977)*(IF($U3977="USS",$FL$4,IF($U3977="SAUL",$FL$3,0))+1)+SUM(FN3977:FO3977)+(SUM(FK3977:FO3977)-'Pay Framework'!$M$182)*'Pay Framework'!$O$183+FP3977</f>
        <v>-882.64800000000002</v>
      </c>
      <c r="GC3977" s="34">
        <f>SUM(FU3977:FW3977)*IF($U3977="USS",$FV$4+$FV$5,IF($U3977="SAUL",$FV$3+$BD$5,0))+(SUM(FU3977:FW3977)*(1-$BD$5)+$BD$5+FY3977+FX3977-'Pay Framework'!$M$182)*'Pay Framework'!$O$183+SUM(FU3977:FW3977)*(1-$BD$5)+$BD$5+FY3977+FX3977+FZ3977</f>
        <v>-882.64800000000002</v>
      </c>
      <c r="GD3977" s="34">
        <f>SUM(FU3977:FW3977)*(IF($U3977="USS",$FV$4,IF($U3977="SAUL",$FV$3,0))+1)+SUM(FX3977:FY3977)+(SUM(FU3977:FY3977)-'Pay Framework'!$M$182)*'Pay Framework'!$O$183+FZ3977</f>
        <v>-882.64800000000002</v>
      </c>
    </row>
    <row r="3978" spans="165:186" x14ac:dyDescent="0.25">
      <c r="FI3978" s="34">
        <f>SUM(FA3978:FC3978)*IF($U3978="USS",$FB$4+$FB$5,IF($U3978="SAUL",$FB$3+$BD$5,0))+(SUM(FA3978:FC3978)*(1-$BD$5)+$BD$5+FE3978+FD3978-'Pay Framework'!$M$182)*'Pay Framework'!$O$183+SUM(FA3978:FC3978)*(1-$BD$5)+$BD$5+FE3978+FD3978+FF3978</f>
        <v>-882.64800000000002</v>
      </c>
      <c r="FJ3978" s="34">
        <f>SUM(FA3978:FC3978)*(IF($U3978="USS",$FB$4,IF($U3978="SAUL",$FB$3,0))+1)+SUM(FD3978:FE3978)+(SUM(FA3978:FE3978)-'Pay Framework'!$M$182)*'Pay Framework'!$O$183+FF3978</f>
        <v>-882.64800000000002</v>
      </c>
      <c r="FS3978" s="34">
        <f>SUM(FK3978:FM3978)*IF($U3978="USS",$FL$4+$FL$5,IF($U3978="SAUL",$FL$3+$BD$5,0))+(SUM(FK3978:FM3978)*(1-$BD$5)+$BD$5+FO3978+FN3978-'Pay Framework'!$M$182)*'Pay Framework'!$O$183+SUM(FK3978:FM3978)*(1-$BD$5)+$BD$5+FO3978+FN3978+FP3978</f>
        <v>-882.64800000000002</v>
      </c>
      <c r="FT3978" s="34">
        <f>SUM(FK3978:FM3978)*(IF($U3978="USS",$FL$4,IF($U3978="SAUL",$FL$3,0))+1)+SUM(FN3978:FO3978)+(SUM(FK3978:FO3978)-'Pay Framework'!$M$182)*'Pay Framework'!$O$183+FP3978</f>
        <v>-882.64800000000002</v>
      </c>
      <c r="GC3978" s="34">
        <f>SUM(FU3978:FW3978)*IF($U3978="USS",$FV$4+$FV$5,IF($U3978="SAUL",$FV$3+$BD$5,0))+(SUM(FU3978:FW3978)*(1-$BD$5)+$BD$5+FY3978+FX3978-'Pay Framework'!$M$182)*'Pay Framework'!$O$183+SUM(FU3978:FW3978)*(1-$BD$5)+$BD$5+FY3978+FX3978+FZ3978</f>
        <v>-882.64800000000002</v>
      </c>
      <c r="GD3978" s="34">
        <f>SUM(FU3978:FW3978)*(IF($U3978="USS",$FV$4,IF($U3978="SAUL",$FV$3,0))+1)+SUM(FX3978:FY3978)+(SUM(FU3978:FY3978)-'Pay Framework'!$M$182)*'Pay Framework'!$O$183+FZ3978</f>
        <v>-882.64800000000002</v>
      </c>
    </row>
    <row r="3979" spans="165:186" x14ac:dyDescent="0.25">
      <c r="FI3979" s="34">
        <f>SUM(FA3979:FC3979)*IF($U3979="USS",$FB$4+$FB$5,IF($U3979="SAUL",$FB$3+$BD$5,0))+(SUM(FA3979:FC3979)*(1-$BD$5)+$BD$5+FE3979+FD3979-'Pay Framework'!$M$182)*'Pay Framework'!$O$183+SUM(FA3979:FC3979)*(1-$BD$5)+$BD$5+FE3979+FD3979+FF3979</f>
        <v>-882.64800000000002</v>
      </c>
      <c r="FJ3979" s="34">
        <f>SUM(FA3979:FC3979)*(IF($U3979="USS",$FB$4,IF($U3979="SAUL",$FB$3,0))+1)+SUM(FD3979:FE3979)+(SUM(FA3979:FE3979)-'Pay Framework'!$M$182)*'Pay Framework'!$O$183+FF3979</f>
        <v>-882.64800000000002</v>
      </c>
      <c r="FS3979" s="34">
        <f>SUM(FK3979:FM3979)*IF($U3979="USS",$FL$4+$FL$5,IF($U3979="SAUL",$FL$3+$BD$5,0))+(SUM(FK3979:FM3979)*(1-$BD$5)+$BD$5+FO3979+FN3979-'Pay Framework'!$M$182)*'Pay Framework'!$O$183+SUM(FK3979:FM3979)*(1-$BD$5)+$BD$5+FO3979+FN3979+FP3979</f>
        <v>-882.64800000000002</v>
      </c>
      <c r="FT3979" s="34">
        <f>SUM(FK3979:FM3979)*(IF($U3979="USS",$FL$4,IF($U3979="SAUL",$FL$3,0))+1)+SUM(FN3979:FO3979)+(SUM(FK3979:FO3979)-'Pay Framework'!$M$182)*'Pay Framework'!$O$183+FP3979</f>
        <v>-882.64800000000002</v>
      </c>
      <c r="GC3979" s="34">
        <f>SUM(FU3979:FW3979)*IF($U3979="USS",$FV$4+$FV$5,IF($U3979="SAUL",$FV$3+$BD$5,0))+(SUM(FU3979:FW3979)*(1-$BD$5)+$BD$5+FY3979+FX3979-'Pay Framework'!$M$182)*'Pay Framework'!$O$183+SUM(FU3979:FW3979)*(1-$BD$5)+$BD$5+FY3979+FX3979+FZ3979</f>
        <v>-882.64800000000002</v>
      </c>
      <c r="GD3979" s="34">
        <f>SUM(FU3979:FW3979)*(IF($U3979="USS",$FV$4,IF($U3979="SAUL",$FV$3,0))+1)+SUM(FX3979:FY3979)+(SUM(FU3979:FY3979)-'Pay Framework'!$M$182)*'Pay Framework'!$O$183+FZ3979</f>
        <v>-882.64800000000002</v>
      </c>
    </row>
    <row r="3980" spans="165:186" x14ac:dyDescent="0.25">
      <c r="FI3980" s="34">
        <f>SUM(FA3980:FC3980)*IF($U3980="USS",$FB$4+$FB$5,IF($U3980="SAUL",$FB$3+$BD$5,0))+(SUM(FA3980:FC3980)*(1-$BD$5)+$BD$5+FE3980+FD3980-'Pay Framework'!$M$182)*'Pay Framework'!$O$183+SUM(FA3980:FC3980)*(1-$BD$5)+$BD$5+FE3980+FD3980+FF3980</f>
        <v>-882.64800000000002</v>
      </c>
      <c r="FJ3980" s="34">
        <f>SUM(FA3980:FC3980)*(IF($U3980="USS",$FB$4,IF($U3980="SAUL",$FB$3,0))+1)+SUM(FD3980:FE3980)+(SUM(FA3980:FE3980)-'Pay Framework'!$M$182)*'Pay Framework'!$O$183+FF3980</f>
        <v>-882.64800000000002</v>
      </c>
      <c r="FS3980" s="34">
        <f>SUM(FK3980:FM3980)*IF($U3980="USS",$FL$4+$FL$5,IF($U3980="SAUL",$FL$3+$BD$5,0))+(SUM(FK3980:FM3980)*(1-$BD$5)+$BD$5+FO3980+FN3980-'Pay Framework'!$M$182)*'Pay Framework'!$O$183+SUM(FK3980:FM3980)*(1-$BD$5)+$BD$5+FO3980+FN3980+FP3980</f>
        <v>-882.64800000000002</v>
      </c>
      <c r="FT3980" s="34">
        <f>SUM(FK3980:FM3980)*(IF($U3980="USS",$FL$4,IF($U3980="SAUL",$FL$3,0))+1)+SUM(FN3980:FO3980)+(SUM(FK3980:FO3980)-'Pay Framework'!$M$182)*'Pay Framework'!$O$183+FP3980</f>
        <v>-882.64800000000002</v>
      </c>
      <c r="GC3980" s="34">
        <f>SUM(FU3980:FW3980)*IF($U3980="USS",$FV$4+$FV$5,IF($U3980="SAUL",$FV$3+$BD$5,0))+(SUM(FU3980:FW3980)*(1-$BD$5)+$BD$5+FY3980+FX3980-'Pay Framework'!$M$182)*'Pay Framework'!$O$183+SUM(FU3980:FW3980)*(1-$BD$5)+$BD$5+FY3980+FX3980+FZ3980</f>
        <v>-882.64800000000002</v>
      </c>
      <c r="GD3980" s="34">
        <f>SUM(FU3980:FW3980)*(IF($U3980="USS",$FV$4,IF($U3980="SAUL",$FV$3,0))+1)+SUM(FX3980:FY3980)+(SUM(FU3980:FY3980)-'Pay Framework'!$M$182)*'Pay Framework'!$O$183+FZ3980</f>
        <v>-882.64800000000002</v>
      </c>
    </row>
    <row r="3981" spans="165:186" x14ac:dyDescent="0.25">
      <c r="FI3981" s="34">
        <f>SUM(FA3981:FC3981)*IF($U3981="USS",$FB$4+$FB$5,IF($U3981="SAUL",$FB$3+$BD$5,0))+(SUM(FA3981:FC3981)*(1-$BD$5)+$BD$5+FE3981+FD3981-'Pay Framework'!$M$182)*'Pay Framework'!$O$183+SUM(FA3981:FC3981)*(1-$BD$5)+$BD$5+FE3981+FD3981+FF3981</f>
        <v>-882.64800000000002</v>
      </c>
      <c r="FJ3981" s="34">
        <f>SUM(FA3981:FC3981)*(IF($U3981="USS",$FB$4,IF($U3981="SAUL",$FB$3,0))+1)+SUM(FD3981:FE3981)+(SUM(FA3981:FE3981)-'Pay Framework'!$M$182)*'Pay Framework'!$O$183+FF3981</f>
        <v>-882.64800000000002</v>
      </c>
      <c r="FS3981" s="34">
        <f>SUM(FK3981:FM3981)*IF($U3981="USS",$FL$4+$FL$5,IF($U3981="SAUL",$FL$3+$BD$5,0))+(SUM(FK3981:FM3981)*(1-$BD$5)+$BD$5+FO3981+FN3981-'Pay Framework'!$M$182)*'Pay Framework'!$O$183+SUM(FK3981:FM3981)*(1-$BD$5)+$BD$5+FO3981+FN3981+FP3981</f>
        <v>-882.64800000000002</v>
      </c>
      <c r="FT3981" s="34">
        <f>SUM(FK3981:FM3981)*(IF($U3981="USS",$FL$4,IF($U3981="SAUL",$FL$3,0))+1)+SUM(FN3981:FO3981)+(SUM(FK3981:FO3981)-'Pay Framework'!$M$182)*'Pay Framework'!$O$183+FP3981</f>
        <v>-882.64800000000002</v>
      </c>
      <c r="GC3981" s="34">
        <f>SUM(FU3981:FW3981)*IF($U3981="USS",$FV$4+$FV$5,IF($U3981="SAUL",$FV$3+$BD$5,0))+(SUM(FU3981:FW3981)*(1-$BD$5)+$BD$5+FY3981+FX3981-'Pay Framework'!$M$182)*'Pay Framework'!$O$183+SUM(FU3981:FW3981)*(1-$BD$5)+$BD$5+FY3981+FX3981+FZ3981</f>
        <v>-882.64800000000002</v>
      </c>
      <c r="GD3981" s="34">
        <f>SUM(FU3981:FW3981)*(IF($U3981="USS",$FV$4,IF($U3981="SAUL",$FV$3,0))+1)+SUM(FX3981:FY3981)+(SUM(FU3981:FY3981)-'Pay Framework'!$M$182)*'Pay Framework'!$O$183+FZ3981</f>
        <v>-882.64800000000002</v>
      </c>
    </row>
    <row r="3982" spans="165:186" x14ac:dyDescent="0.25">
      <c r="FI3982" s="34">
        <f>SUM(FA3982:FC3982)*IF($U3982="USS",$FB$4+$FB$5,IF($U3982="SAUL",$FB$3+$BD$5,0))+(SUM(FA3982:FC3982)*(1-$BD$5)+$BD$5+FE3982+FD3982-'Pay Framework'!$M$182)*'Pay Framework'!$O$183+SUM(FA3982:FC3982)*(1-$BD$5)+$BD$5+FE3982+FD3982+FF3982</f>
        <v>-882.64800000000002</v>
      </c>
      <c r="FJ3982" s="34">
        <f>SUM(FA3982:FC3982)*(IF($U3982="USS",$FB$4,IF($U3982="SAUL",$FB$3,0))+1)+SUM(FD3982:FE3982)+(SUM(FA3982:FE3982)-'Pay Framework'!$M$182)*'Pay Framework'!$O$183+FF3982</f>
        <v>-882.64800000000002</v>
      </c>
      <c r="FS3982" s="34">
        <f>SUM(FK3982:FM3982)*IF($U3982="USS",$FL$4+$FL$5,IF($U3982="SAUL",$FL$3+$BD$5,0))+(SUM(FK3982:FM3982)*(1-$BD$5)+$BD$5+FO3982+FN3982-'Pay Framework'!$M$182)*'Pay Framework'!$O$183+SUM(FK3982:FM3982)*(1-$BD$5)+$BD$5+FO3982+FN3982+FP3982</f>
        <v>-882.64800000000002</v>
      </c>
      <c r="FT3982" s="34">
        <f>SUM(FK3982:FM3982)*(IF($U3982="USS",$FL$4,IF($U3982="SAUL",$FL$3,0))+1)+SUM(FN3982:FO3982)+(SUM(FK3982:FO3982)-'Pay Framework'!$M$182)*'Pay Framework'!$O$183+FP3982</f>
        <v>-882.64800000000002</v>
      </c>
      <c r="GC3982" s="34">
        <f>SUM(FU3982:FW3982)*IF($U3982="USS",$FV$4+$FV$5,IF($U3982="SAUL",$FV$3+$BD$5,0))+(SUM(FU3982:FW3982)*(1-$BD$5)+$BD$5+FY3982+FX3982-'Pay Framework'!$M$182)*'Pay Framework'!$O$183+SUM(FU3982:FW3982)*(1-$BD$5)+$BD$5+FY3982+FX3982+FZ3982</f>
        <v>-882.64800000000002</v>
      </c>
      <c r="GD3982" s="34">
        <f>SUM(FU3982:FW3982)*(IF($U3982="USS",$FV$4,IF($U3982="SAUL",$FV$3,0))+1)+SUM(FX3982:FY3982)+(SUM(FU3982:FY3982)-'Pay Framework'!$M$182)*'Pay Framework'!$O$183+FZ3982</f>
        <v>-882.64800000000002</v>
      </c>
    </row>
    <row r="3983" spans="165:186" x14ac:dyDescent="0.25">
      <c r="FI3983" s="34">
        <f>SUM(FA3983:FC3983)*IF($U3983="USS",$FB$4+$FB$5,IF($U3983="SAUL",$FB$3+$BD$5,0))+(SUM(FA3983:FC3983)*(1-$BD$5)+$BD$5+FE3983+FD3983-'Pay Framework'!$M$182)*'Pay Framework'!$O$183+SUM(FA3983:FC3983)*(1-$BD$5)+$BD$5+FE3983+FD3983+FF3983</f>
        <v>-882.64800000000002</v>
      </c>
      <c r="FJ3983" s="34">
        <f>SUM(FA3983:FC3983)*(IF($U3983="USS",$FB$4,IF($U3983="SAUL",$FB$3,0))+1)+SUM(FD3983:FE3983)+(SUM(FA3983:FE3983)-'Pay Framework'!$M$182)*'Pay Framework'!$O$183+FF3983</f>
        <v>-882.64800000000002</v>
      </c>
      <c r="FS3983" s="34">
        <f>SUM(FK3983:FM3983)*IF($U3983="USS",$FL$4+$FL$5,IF($U3983="SAUL",$FL$3+$BD$5,0))+(SUM(FK3983:FM3983)*(1-$BD$5)+$BD$5+FO3983+FN3983-'Pay Framework'!$M$182)*'Pay Framework'!$O$183+SUM(FK3983:FM3983)*(1-$BD$5)+$BD$5+FO3983+FN3983+FP3983</f>
        <v>-882.64800000000002</v>
      </c>
      <c r="FT3983" s="34">
        <f>SUM(FK3983:FM3983)*(IF($U3983="USS",$FL$4,IF($U3983="SAUL",$FL$3,0))+1)+SUM(FN3983:FO3983)+(SUM(FK3983:FO3983)-'Pay Framework'!$M$182)*'Pay Framework'!$O$183+FP3983</f>
        <v>-882.64800000000002</v>
      </c>
      <c r="GC3983" s="34">
        <f>SUM(FU3983:FW3983)*IF($U3983="USS",$FV$4+$FV$5,IF($U3983="SAUL",$FV$3+$BD$5,0))+(SUM(FU3983:FW3983)*(1-$BD$5)+$BD$5+FY3983+FX3983-'Pay Framework'!$M$182)*'Pay Framework'!$O$183+SUM(FU3983:FW3983)*(1-$BD$5)+$BD$5+FY3983+FX3983+FZ3983</f>
        <v>-882.64800000000002</v>
      </c>
      <c r="GD3983" s="34">
        <f>SUM(FU3983:FW3983)*(IF($U3983="USS",$FV$4,IF($U3983="SAUL",$FV$3,0))+1)+SUM(FX3983:FY3983)+(SUM(FU3983:FY3983)-'Pay Framework'!$M$182)*'Pay Framework'!$O$183+FZ3983</f>
        <v>-882.64800000000002</v>
      </c>
    </row>
    <row r="3984" spans="165:186" x14ac:dyDescent="0.25">
      <c r="FI3984" s="34">
        <f>SUM(FA3984:FC3984)*IF($U3984="USS",$FB$4+$FB$5,IF($U3984="SAUL",$FB$3+$BD$5,0))+(SUM(FA3984:FC3984)*(1-$BD$5)+$BD$5+FE3984+FD3984-'Pay Framework'!$M$182)*'Pay Framework'!$O$183+SUM(FA3984:FC3984)*(1-$BD$5)+$BD$5+FE3984+FD3984+FF3984</f>
        <v>-882.64800000000002</v>
      </c>
      <c r="FJ3984" s="34">
        <f>SUM(FA3984:FC3984)*(IF($U3984="USS",$FB$4,IF($U3984="SAUL",$FB$3,0))+1)+SUM(FD3984:FE3984)+(SUM(FA3984:FE3984)-'Pay Framework'!$M$182)*'Pay Framework'!$O$183+FF3984</f>
        <v>-882.64800000000002</v>
      </c>
      <c r="FS3984" s="34">
        <f>SUM(FK3984:FM3984)*IF($U3984="USS",$FL$4+$FL$5,IF($U3984="SAUL",$FL$3+$BD$5,0))+(SUM(FK3984:FM3984)*(1-$BD$5)+$BD$5+FO3984+FN3984-'Pay Framework'!$M$182)*'Pay Framework'!$O$183+SUM(FK3984:FM3984)*(1-$BD$5)+$BD$5+FO3984+FN3984+FP3984</f>
        <v>-882.64800000000002</v>
      </c>
      <c r="FT3984" s="34">
        <f>SUM(FK3984:FM3984)*(IF($U3984="USS",$FL$4,IF($U3984="SAUL",$FL$3,0))+1)+SUM(FN3984:FO3984)+(SUM(FK3984:FO3984)-'Pay Framework'!$M$182)*'Pay Framework'!$O$183+FP3984</f>
        <v>-882.64800000000002</v>
      </c>
      <c r="GC3984" s="34">
        <f>SUM(FU3984:FW3984)*IF($U3984="USS",$FV$4+$FV$5,IF($U3984="SAUL",$FV$3+$BD$5,0))+(SUM(FU3984:FW3984)*(1-$BD$5)+$BD$5+FY3984+FX3984-'Pay Framework'!$M$182)*'Pay Framework'!$O$183+SUM(FU3984:FW3984)*(1-$BD$5)+$BD$5+FY3984+FX3984+FZ3984</f>
        <v>-882.64800000000002</v>
      </c>
      <c r="GD3984" s="34">
        <f>SUM(FU3984:FW3984)*(IF($U3984="USS",$FV$4,IF($U3984="SAUL",$FV$3,0))+1)+SUM(FX3984:FY3984)+(SUM(FU3984:FY3984)-'Pay Framework'!$M$182)*'Pay Framework'!$O$183+FZ3984</f>
        <v>-882.64800000000002</v>
      </c>
    </row>
    <row r="3985" spans="165:186" x14ac:dyDescent="0.25">
      <c r="FI3985" s="34">
        <f>SUM(FA3985:FC3985)*IF($U3985="USS",$FB$4+$FB$5,IF($U3985="SAUL",$FB$3+$BD$5,0))+(SUM(FA3985:FC3985)*(1-$BD$5)+$BD$5+FE3985+FD3985-'Pay Framework'!$M$182)*'Pay Framework'!$O$183+SUM(FA3985:FC3985)*(1-$BD$5)+$BD$5+FE3985+FD3985+FF3985</f>
        <v>-882.64800000000002</v>
      </c>
      <c r="FJ3985" s="34">
        <f>SUM(FA3985:FC3985)*(IF($U3985="USS",$FB$4,IF($U3985="SAUL",$FB$3,0))+1)+SUM(FD3985:FE3985)+(SUM(FA3985:FE3985)-'Pay Framework'!$M$182)*'Pay Framework'!$O$183+FF3985</f>
        <v>-882.64800000000002</v>
      </c>
      <c r="FS3985" s="34">
        <f>SUM(FK3985:FM3985)*IF($U3985="USS",$FL$4+$FL$5,IF($U3985="SAUL",$FL$3+$BD$5,0))+(SUM(FK3985:FM3985)*(1-$BD$5)+$BD$5+FO3985+FN3985-'Pay Framework'!$M$182)*'Pay Framework'!$O$183+SUM(FK3985:FM3985)*(1-$BD$5)+$BD$5+FO3985+FN3985+FP3985</f>
        <v>-882.64800000000002</v>
      </c>
      <c r="FT3985" s="34">
        <f>SUM(FK3985:FM3985)*(IF($U3985="USS",$FL$4,IF($U3985="SAUL",$FL$3,0))+1)+SUM(FN3985:FO3985)+(SUM(FK3985:FO3985)-'Pay Framework'!$M$182)*'Pay Framework'!$O$183+FP3985</f>
        <v>-882.64800000000002</v>
      </c>
      <c r="GC3985" s="34">
        <f>SUM(FU3985:FW3985)*IF($U3985="USS",$FV$4+$FV$5,IF($U3985="SAUL",$FV$3+$BD$5,0))+(SUM(FU3985:FW3985)*(1-$BD$5)+$BD$5+FY3985+FX3985-'Pay Framework'!$M$182)*'Pay Framework'!$O$183+SUM(FU3985:FW3985)*(1-$BD$5)+$BD$5+FY3985+FX3985+FZ3985</f>
        <v>-882.64800000000002</v>
      </c>
      <c r="GD3985" s="34">
        <f>SUM(FU3985:FW3985)*(IF($U3985="USS",$FV$4,IF($U3985="SAUL",$FV$3,0))+1)+SUM(FX3985:FY3985)+(SUM(FU3985:FY3985)-'Pay Framework'!$M$182)*'Pay Framework'!$O$183+FZ3985</f>
        <v>-882.64800000000002</v>
      </c>
    </row>
    <row r="3986" spans="165:186" x14ac:dyDescent="0.25">
      <c r="FI3986" s="34">
        <f>SUM(FA3986:FC3986)*IF($U3986="USS",$FB$4+$FB$5,IF($U3986="SAUL",$FB$3+$BD$5,0))+(SUM(FA3986:FC3986)*(1-$BD$5)+$BD$5+FE3986+FD3986-'Pay Framework'!$M$182)*'Pay Framework'!$O$183+SUM(FA3986:FC3986)*(1-$BD$5)+$BD$5+FE3986+FD3986+FF3986</f>
        <v>-882.64800000000002</v>
      </c>
      <c r="FJ3986" s="34">
        <f>SUM(FA3986:FC3986)*(IF($U3986="USS",$FB$4,IF($U3986="SAUL",$FB$3,0))+1)+SUM(FD3986:FE3986)+(SUM(FA3986:FE3986)-'Pay Framework'!$M$182)*'Pay Framework'!$O$183+FF3986</f>
        <v>-882.64800000000002</v>
      </c>
      <c r="FS3986" s="34">
        <f>SUM(FK3986:FM3986)*IF($U3986="USS",$FL$4+$FL$5,IF($U3986="SAUL",$FL$3+$BD$5,0))+(SUM(FK3986:FM3986)*(1-$BD$5)+$BD$5+FO3986+FN3986-'Pay Framework'!$M$182)*'Pay Framework'!$O$183+SUM(FK3986:FM3986)*(1-$BD$5)+$BD$5+FO3986+FN3986+FP3986</f>
        <v>-882.64800000000002</v>
      </c>
      <c r="FT3986" s="34">
        <f>SUM(FK3986:FM3986)*(IF($U3986="USS",$FL$4,IF($U3986="SAUL",$FL$3,0))+1)+SUM(FN3986:FO3986)+(SUM(FK3986:FO3986)-'Pay Framework'!$M$182)*'Pay Framework'!$O$183+FP3986</f>
        <v>-882.64800000000002</v>
      </c>
      <c r="GC3986" s="34">
        <f>SUM(FU3986:FW3986)*IF($U3986="USS",$FV$4+$FV$5,IF($U3986="SAUL",$FV$3+$BD$5,0))+(SUM(FU3986:FW3986)*(1-$BD$5)+$BD$5+FY3986+FX3986-'Pay Framework'!$M$182)*'Pay Framework'!$O$183+SUM(FU3986:FW3986)*(1-$BD$5)+$BD$5+FY3986+FX3986+FZ3986</f>
        <v>-882.64800000000002</v>
      </c>
      <c r="GD3986" s="34">
        <f>SUM(FU3986:FW3986)*(IF($U3986="USS",$FV$4,IF($U3986="SAUL",$FV$3,0))+1)+SUM(FX3986:FY3986)+(SUM(FU3986:FY3986)-'Pay Framework'!$M$182)*'Pay Framework'!$O$183+FZ3986</f>
        <v>-882.64800000000002</v>
      </c>
    </row>
    <row r="3987" spans="165:186" x14ac:dyDescent="0.25">
      <c r="FI3987" s="34">
        <f>SUM(FA3987:FC3987)*IF($U3987="USS",$FB$4+$FB$5,IF($U3987="SAUL",$FB$3+$BD$5,0))+(SUM(FA3987:FC3987)*(1-$BD$5)+$BD$5+FE3987+FD3987-'Pay Framework'!$M$182)*'Pay Framework'!$O$183+SUM(FA3987:FC3987)*(1-$BD$5)+$BD$5+FE3987+FD3987+FF3987</f>
        <v>-882.64800000000002</v>
      </c>
      <c r="FJ3987" s="34">
        <f>SUM(FA3987:FC3987)*(IF($U3987="USS",$FB$4,IF($U3987="SAUL",$FB$3,0))+1)+SUM(FD3987:FE3987)+(SUM(FA3987:FE3987)-'Pay Framework'!$M$182)*'Pay Framework'!$O$183+FF3987</f>
        <v>-882.64800000000002</v>
      </c>
      <c r="FS3987" s="34">
        <f>SUM(FK3987:FM3987)*IF($U3987="USS",$FL$4+$FL$5,IF($U3987="SAUL",$FL$3+$BD$5,0))+(SUM(FK3987:FM3987)*(1-$BD$5)+$BD$5+FO3987+FN3987-'Pay Framework'!$M$182)*'Pay Framework'!$O$183+SUM(FK3987:FM3987)*(1-$BD$5)+$BD$5+FO3987+FN3987+FP3987</f>
        <v>-882.64800000000002</v>
      </c>
      <c r="FT3987" s="34">
        <f>SUM(FK3987:FM3987)*(IF($U3987="USS",$FL$4,IF($U3987="SAUL",$FL$3,0))+1)+SUM(FN3987:FO3987)+(SUM(FK3987:FO3987)-'Pay Framework'!$M$182)*'Pay Framework'!$O$183+FP3987</f>
        <v>-882.64800000000002</v>
      </c>
      <c r="GC3987" s="34">
        <f>SUM(FU3987:FW3987)*IF($U3987="USS",$FV$4+$FV$5,IF($U3987="SAUL",$FV$3+$BD$5,0))+(SUM(FU3987:FW3987)*(1-$BD$5)+$BD$5+FY3987+FX3987-'Pay Framework'!$M$182)*'Pay Framework'!$O$183+SUM(FU3987:FW3987)*(1-$BD$5)+$BD$5+FY3987+FX3987+FZ3987</f>
        <v>-882.64800000000002</v>
      </c>
      <c r="GD3987" s="34">
        <f>SUM(FU3987:FW3987)*(IF($U3987="USS",$FV$4,IF($U3987="SAUL",$FV$3,0))+1)+SUM(FX3987:FY3987)+(SUM(FU3987:FY3987)-'Pay Framework'!$M$182)*'Pay Framework'!$O$183+FZ3987</f>
        <v>-882.64800000000002</v>
      </c>
    </row>
    <row r="3988" spans="165:186" x14ac:dyDescent="0.25">
      <c r="FI3988" s="34">
        <f>SUM(FA3988:FC3988)*IF($U3988="USS",$FB$4+$FB$5,IF($U3988="SAUL",$FB$3+$BD$5,0))+(SUM(FA3988:FC3988)*(1-$BD$5)+$BD$5+FE3988+FD3988-'Pay Framework'!$M$182)*'Pay Framework'!$O$183+SUM(FA3988:FC3988)*(1-$BD$5)+$BD$5+FE3988+FD3988+FF3988</f>
        <v>-882.64800000000002</v>
      </c>
      <c r="FJ3988" s="34">
        <f>SUM(FA3988:FC3988)*(IF($U3988="USS",$FB$4,IF($U3988="SAUL",$FB$3,0))+1)+SUM(FD3988:FE3988)+(SUM(FA3988:FE3988)-'Pay Framework'!$M$182)*'Pay Framework'!$O$183+FF3988</f>
        <v>-882.64800000000002</v>
      </c>
      <c r="FS3988" s="34">
        <f>SUM(FK3988:FM3988)*IF($U3988="USS",$FL$4+$FL$5,IF($U3988="SAUL",$FL$3+$BD$5,0))+(SUM(FK3988:FM3988)*(1-$BD$5)+$BD$5+FO3988+FN3988-'Pay Framework'!$M$182)*'Pay Framework'!$O$183+SUM(FK3988:FM3988)*(1-$BD$5)+$BD$5+FO3988+FN3988+FP3988</f>
        <v>-882.64800000000002</v>
      </c>
      <c r="FT3988" s="34">
        <f>SUM(FK3988:FM3988)*(IF($U3988="USS",$FL$4,IF($U3988="SAUL",$FL$3,0))+1)+SUM(FN3988:FO3988)+(SUM(FK3988:FO3988)-'Pay Framework'!$M$182)*'Pay Framework'!$O$183+FP3988</f>
        <v>-882.64800000000002</v>
      </c>
      <c r="GC3988" s="34">
        <f>SUM(FU3988:FW3988)*IF($U3988="USS",$FV$4+$FV$5,IF($U3988="SAUL",$FV$3+$BD$5,0))+(SUM(FU3988:FW3988)*(1-$BD$5)+$BD$5+FY3988+FX3988-'Pay Framework'!$M$182)*'Pay Framework'!$O$183+SUM(FU3988:FW3988)*(1-$BD$5)+$BD$5+FY3988+FX3988+FZ3988</f>
        <v>-882.64800000000002</v>
      </c>
      <c r="GD3988" s="34">
        <f>SUM(FU3988:FW3988)*(IF($U3988="USS",$FV$4,IF($U3988="SAUL",$FV$3,0))+1)+SUM(FX3988:FY3988)+(SUM(FU3988:FY3988)-'Pay Framework'!$M$182)*'Pay Framework'!$O$183+FZ3988</f>
        <v>-882.64800000000002</v>
      </c>
    </row>
    <row r="3989" spans="165:186" x14ac:dyDescent="0.25">
      <c r="FI3989" s="34">
        <f>SUM(FA3989:FC3989)*IF($U3989="USS",$FB$4+$FB$5,IF($U3989="SAUL",$FB$3+$BD$5,0))+(SUM(FA3989:FC3989)*(1-$BD$5)+$BD$5+FE3989+FD3989-'Pay Framework'!$M$182)*'Pay Framework'!$O$183+SUM(FA3989:FC3989)*(1-$BD$5)+$BD$5+FE3989+FD3989+FF3989</f>
        <v>-882.64800000000002</v>
      </c>
      <c r="FJ3989" s="34">
        <f>SUM(FA3989:FC3989)*(IF($U3989="USS",$FB$4,IF($U3989="SAUL",$FB$3,0))+1)+SUM(FD3989:FE3989)+(SUM(FA3989:FE3989)-'Pay Framework'!$M$182)*'Pay Framework'!$O$183+FF3989</f>
        <v>-882.64800000000002</v>
      </c>
      <c r="FS3989" s="34">
        <f>SUM(FK3989:FM3989)*IF($U3989="USS",$FL$4+$FL$5,IF($U3989="SAUL",$FL$3+$BD$5,0))+(SUM(FK3989:FM3989)*(1-$BD$5)+$BD$5+FO3989+FN3989-'Pay Framework'!$M$182)*'Pay Framework'!$O$183+SUM(FK3989:FM3989)*(1-$BD$5)+$BD$5+FO3989+FN3989+FP3989</f>
        <v>-882.64800000000002</v>
      </c>
      <c r="FT3989" s="34">
        <f>SUM(FK3989:FM3989)*(IF($U3989="USS",$FL$4,IF($U3989="SAUL",$FL$3,0))+1)+SUM(FN3989:FO3989)+(SUM(FK3989:FO3989)-'Pay Framework'!$M$182)*'Pay Framework'!$O$183+FP3989</f>
        <v>-882.64800000000002</v>
      </c>
      <c r="GC3989" s="34">
        <f>SUM(FU3989:FW3989)*IF($U3989="USS",$FV$4+$FV$5,IF($U3989="SAUL",$FV$3+$BD$5,0))+(SUM(FU3989:FW3989)*(1-$BD$5)+$BD$5+FY3989+FX3989-'Pay Framework'!$M$182)*'Pay Framework'!$O$183+SUM(FU3989:FW3989)*(1-$BD$5)+$BD$5+FY3989+FX3989+FZ3989</f>
        <v>-882.64800000000002</v>
      </c>
      <c r="GD3989" s="34">
        <f>SUM(FU3989:FW3989)*(IF($U3989="USS",$FV$4,IF($U3989="SAUL",$FV$3,0))+1)+SUM(FX3989:FY3989)+(SUM(FU3989:FY3989)-'Pay Framework'!$M$182)*'Pay Framework'!$O$183+FZ3989</f>
        <v>-882.64800000000002</v>
      </c>
    </row>
    <row r="3990" spans="165:186" x14ac:dyDescent="0.25">
      <c r="FI3990" s="34">
        <f>SUM(FA3990:FC3990)*IF($U3990="USS",$FB$4+$FB$5,IF($U3990="SAUL",$FB$3+$BD$5,0))+(SUM(FA3990:FC3990)*(1-$BD$5)+$BD$5+FE3990+FD3990-'Pay Framework'!$M$182)*'Pay Framework'!$O$183+SUM(FA3990:FC3990)*(1-$BD$5)+$BD$5+FE3990+FD3990+FF3990</f>
        <v>-882.64800000000002</v>
      </c>
      <c r="FJ3990" s="34">
        <f>SUM(FA3990:FC3990)*(IF($U3990="USS",$FB$4,IF($U3990="SAUL",$FB$3,0))+1)+SUM(FD3990:FE3990)+(SUM(FA3990:FE3990)-'Pay Framework'!$M$182)*'Pay Framework'!$O$183+FF3990</f>
        <v>-882.64800000000002</v>
      </c>
      <c r="FS3990" s="34">
        <f>SUM(FK3990:FM3990)*IF($U3990="USS",$FL$4+$FL$5,IF($U3990="SAUL",$FL$3+$BD$5,0))+(SUM(FK3990:FM3990)*(1-$BD$5)+$BD$5+FO3990+FN3990-'Pay Framework'!$M$182)*'Pay Framework'!$O$183+SUM(FK3990:FM3990)*(1-$BD$5)+$BD$5+FO3990+FN3990+FP3990</f>
        <v>-882.64800000000002</v>
      </c>
      <c r="FT3990" s="34">
        <f>SUM(FK3990:FM3990)*(IF($U3990="USS",$FL$4,IF($U3990="SAUL",$FL$3,0))+1)+SUM(FN3990:FO3990)+(SUM(FK3990:FO3990)-'Pay Framework'!$M$182)*'Pay Framework'!$O$183+FP3990</f>
        <v>-882.64800000000002</v>
      </c>
      <c r="GC3990" s="34">
        <f>SUM(FU3990:FW3990)*IF($U3990="USS",$FV$4+$FV$5,IF($U3990="SAUL",$FV$3+$BD$5,0))+(SUM(FU3990:FW3990)*(1-$BD$5)+$BD$5+FY3990+FX3990-'Pay Framework'!$M$182)*'Pay Framework'!$O$183+SUM(FU3990:FW3990)*(1-$BD$5)+$BD$5+FY3990+FX3990+FZ3990</f>
        <v>-882.64800000000002</v>
      </c>
      <c r="GD3990" s="34">
        <f>SUM(FU3990:FW3990)*(IF($U3990="USS",$FV$4,IF($U3990="SAUL",$FV$3,0))+1)+SUM(FX3990:FY3990)+(SUM(FU3990:FY3990)-'Pay Framework'!$M$182)*'Pay Framework'!$O$183+FZ3990</f>
        <v>-882.64800000000002</v>
      </c>
    </row>
    <row r="3991" spans="165:186" x14ac:dyDescent="0.25">
      <c r="FI3991" s="34">
        <f>SUM(FA3991:FC3991)*IF($U3991="USS",$FB$4+$FB$5,IF($U3991="SAUL",$FB$3+$BD$5,0))+(SUM(FA3991:FC3991)*(1-$BD$5)+$BD$5+FE3991+FD3991-'Pay Framework'!$M$182)*'Pay Framework'!$O$183+SUM(FA3991:FC3991)*(1-$BD$5)+$BD$5+FE3991+FD3991+FF3991</f>
        <v>-882.64800000000002</v>
      </c>
      <c r="FJ3991" s="34">
        <f>SUM(FA3991:FC3991)*(IF($U3991="USS",$FB$4,IF($U3991="SAUL",$FB$3,0))+1)+SUM(FD3991:FE3991)+(SUM(FA3991:FE3991)-'Pay Framework'!$M$182)*'Pay Framework'!$O$183+FF3991</f>
        <v>-882.64800000000002</v>
      </c>
      <c r="FS3991" s="34">
        <f>SUM(FK3991:FM3991)*IF($U3991="USS",$FL$4+$FL$5,IF($U3991="SAUL",$FL$3+$BD$5,0))+(SUM(FK3991:FM3991)*(1-$BD$5)+$BD$5+FO3991+FN3991-'Pay Framework'!$M$182)*'Pay Framework'!$O$183+SUM(FK3991:FM3991)*(1-$BD$5)+$BD$5+FO3991+FN3991+FP3991</f>
        <v>-882.64800000000002</v>
      </c>
      <c r="FT3991" s="34">
        <f>SUM(FK3991:FM3991)*(IF($U3991="USS",$FL$4,IF($U3991="SAUL",$FL$3,0))+1)+SUM(FN3991:FO3991)+(SUM(FK3991:FO3991)-'Pay Framework'!$M$182)*'Pay Framework'!$O$183+FP3991</f>
        <v>-882.64800000000002</v>
      </c>
      <c r="GC3991" s="34">
        <f>SUM(FU3991:FW3991)*IF($U3991="USS",$FV$4+$FV$5,IF($U3991="SAUL",$FV$3+$BD$5,0))+(SUM(FU3991:FW3991)*(1-$BD$5)+$BD$5+FY3991+FX3991-'Pay Framework'!$M$182)*'Pay Framework'!$O$183+SUM(FU3991:FW3991)*(1-$BD$5)+$BD$5+FY3991+FX3991+FZ3991</f>
        <v>-882.64800000000002</v>
      </c>
      <c r="GD3991" s="34">
        <f>SUM(FU3991:FW3991)*(IF($U3991="USS",$FV$4,IF($U3991="SAUL",$FV$3,0))+1)+SUM(FX3991:FY3991)+(SUM(FU3991:FY3991)-'Pay Framework'!$M$182)*'Pay Framework'!$O$183+FZ3991</f>
        <v>-882.64800000000002</v>
      </c>
    </row>
    <row r="3992" spans="165:186" x14ac:dyDescent="0.25">
      <c r="FI3992" s="34">
        <f>SUM(FA3992:FC3992)*IF($U3992="USS",$FB$4+$FB$5,IF($U3992="SAUL",$FB$3+$BD$5,0))+(SUM(FA3992:FC3992)*(1-$BD$5)+$BD$5+FE3992+FD3992-'Pay Framework'!$M$182)*'Pay Framework'!$O$183+SUM(FA3992:FC3992)*(1-$BD$5)+$BD$5+FE3992+FD3992+FF3992</f>
        <v>-882.64800000000002</v>
      </c>
      <c r="FJ3992" s="34">
        <f>SUM(FA3992:FC3992)*(IF($U3992="USS",$FB$4,IF($U3992="SAUL",$FB$3,0))+1)+SUM(FD3992:FE3992)+(SUM(FA3992:FE3992)-'Pay Framework'!$M$182)*'Pay Framework'!$O$183+FF3992</f>
        <v>-882.64800000000002</v>
      </c>
      <c r="FS3992" s="34">
        <f>SUM(FK3992:FM3992)*IF($U3992="USS",$FL$4+$FL$5,IF($U3992="SAUL",$FL$3+$BD$5,0))+(SUM(FK3992:FM3992)*(1-$BD$5)+$BD$5+FO3992+FN3992-'Pay Framework'!$M$182)*'Pay Framework'!$O$183+SUM(FK3992:FM3992)*(1-$BD$5)+$BD$5+FO3992+FN3992+FP3992</f>
        <v>-882.64800000000002</v>
      </c>
      <c r="FT3992" s="34">
        <f>SUM(FK3992:FM3992)*(IF($U3992="USS",$FL$4,IF($U3992="SAUL",$FL$3,0))+1)+SUM(FN3992:FO3992)+(SUM(FK3992:FO3992)-'Pay Framework'!$M$182)*'Pay Framework'!$O$183+FP3992</f>
        <v>-882.64800000000002</v>
      </c>
      <c r="GC3992" s="34">
        <f>SUM(FU3992:FW3992)*IF($U3992="USS",$FV$4+$FV$5,IF($U3992="SAUL",$FV$3+$BD$5,0))+(SUM(FU3992:FW3992)*(1-$BD$5)+$BD$5+FY3992+FX3992-'Pay Framework'!$M$182)*'Pay Framework'!$O$183+SUM(FU3992:FW3992)*(1-$BD$5)+$BD$5+FY3992+FX3992+FZ3992</f>
        <v>-882.64800000000002</v>
      </c>
      <c r="GD3992" s="34">
        <f>SUM(FU3992:FW3992)*(IF($U3992="USS",$FV$4,IF($U3992="SAUL",$FV$3,0))+1)+SUM(FX3992:FY3992)+(SUM(FU3992:FY3992)-'Pay Framework'!$M$182)*'Pay Framework'!$O$183+FZ3992</f>
        <v>-882.64800000000002</v>
      </c>
    </row>
    <row r="3993" spans="165:186" x14ac:dyDescent="0.25">
      <c r="FI3993" s="34">
        <f>SUM(FA3993:FC3993)*IF($U3993="USS",$FB$4+$FB$5,IF($U3993="SAUL",$FB$3+$BD$5,0))+(SUM(FA3993:FC3993)*(1-$BD$5)+$BD$5+FE3993+FD3993-'Pay Framework'!$M$182)*'Pay Framework'!$O$183+SUM(FA3993:FC3993)*(1-$BD$5)+$BD$5+FE3993+FD3993+FF3993</f>
        <v>-882.64800000000002</v>
      </c>
      <c r="FJ3993" s="34">
        <f>SUM(FA3993:FC3993)*(IF($U3993="USS",$FB$4,IF($U3993="SAUL",$FB$3,0))+1)+SUM(FD3993:FE3993)+(SUM(FA3993:FE3993)-'Pay Framework'!$M$182)*'Pay Framework'!$O$183+FF3993</f>
        <v>-882.64800000000002</v>
      </c>
      <c r="FS3993" s="34">
        <f>SUM(FK3993:FM3993)*IF($U3993="USS",$FL$4+$FL$5,IF($U3993="SAUL",$FL$3+$BD$5,0))+(SUM(FK3993:FM3993)*(1-$BD$5)+$BD$5+FO3993+FN3993-'Pay Framework'!$M$182)*'Pay Framework'!$O$183+SUM(FK3993:FM3993)*(1-$BD$5)+$BD$5+FO3993+FN3993+FP3993</f>
        <v>-882.64800000000002</v>
      </c>
      <c r="FT3993" s="34">
        <f>SUM(FK3993:FM3993)*(IF($U3993="USS",$FL$4,IF($U3993="SAUL",$FL$3,0))+1)+SUM(FN3993:FO3993)+(SUM(FK3993:FO3993)-'Pay Framework'!$M$182)*'Pay Framework'!$O$183+FP3993</f>
        <v>-882.64800000000002</v>
      </c>
      <c r="GC3993" s="34">
        <f>SUM(FU3993:FW3993)*IF($U3993="USS",$FV$4+$FV$5,IF($U3993="SAUL",$FV$3+$BD$5,0))+(SUM(FU3993:FW3993)*(1-$BD$5)+$BD$5+FY3993+FX3993-'Pay Framework'!$M$182)*'Pay Framework'!$O$183+SUM(FU3993:FW3993)*(1-$BD$5)+$BD$5+FY3993+FX3993+FZ3993</f>
        <v>-882.64800000000002</v>
      </c>
      <c r="GD3993" s="34">
        <f>SUM(FU3993:FW3993)*(IF($U3993="USS",$FV$4,IF($U3993="SAUL",$FV$3,0))+1)+SUM(FX3993:FY3993)+(SUM(FU3993:FY3993)-'Pay Framework'!$M$182)*'Pay Framework'!$O$183+FZ3993</f>
        <v>-882.64800000000002</v>
      </c>
    </row>
    <row r="3994" spans="165:186" x14ac:dyDescent="0.25">
      <c r="FI3994" s="34">
        <f>SUM(FA3994:FC3994)*IF($U3994="USS",$FB$4+$FB$5,IF($U3994="SAUL",$FB$3+$BD$5,0))+(SUM(FA3994:FC3994)*(1-$BD$5)+$BD$5+FE3994+FD3994-'Pay Framework'!$M$182)*'Pay Framework'!$O$183+SUM(FA3994:FC3994)*(1-$BD$5)+$BD$5+FE3994+FD3994+FF3994</f>
        <v>-882.64800000000002</v>
      </c>
      <c r="FJ3994" s="34">
        <f>SUM(FA3994:FC3994)*(IF($U3994="USS",$FB$4,IF($U3994="SAUL",$FB$3,0))+1)+SUM(FD3994:FE3994)+(SUM(FA3994:FE3994)-'Pay Framework'!$M$182)*'Pay Framework'!$O$183+FF3994</f>
        <v>-882.64800000000002</v>
      </c>
      <c r="FS3994" s="34">
        <f>SUM(FK3994:FM3994)*IF($U3994="USS",$FL$4+$FL$5,IF($U3994="SAUL",$FL$3+$BD$5,0))+(SUM(FK3994:FM3994)*(1-$BD$5)+$BD$5+FO3994+FN3994-'Pay Framework'!$M$182)*'Pay Framework'!$O$183+SUM(FK3994:FM3994)*(1-$BD$5)+$BD$5+FO3994+FN3994+FP3994</f>
        <v>-882.64800000000002</v>
      </c>
      <c r="FT3994" s="34">
        <f>SUM(FK3994:FM3994)*(IF($U3994="USS",$FL$4,IF($U3994="SAUL",$FL$3,0))+1)+SUM(FN3994:FO3994)+(SUM(FK3994:FO3994)-'Pay Framework'!$M$182)*'Pay Framework'!$O$183+FP3994</f>
        <v>-882.64800000000002</v>
      </c>
      <c r="GC3994" s="34">
        <f>SUM(FU3994:FW3994)*IF($U3994="USS",$FV$4+$FV$5,IF($U3994="SAUL",$FV$3+$BD$5,0))+(SUM(FU3994:FW3994)*(1-$BD$5)+$BD$5+FY3994+FX3994-'Pay Framework'!$M$182)*'Pay Framework'!$O$183+SUM(FU3994:FW3994)*(1-$BD$5)+$BD$5+FY3994+FX3994+FZ3994</f>
        <v>-882.64800000000002</v>
      </c>
      <c r="GD3994" s="34">
        <f>SUM(FU3994:FW3994)*(IF($U3994="USS",$FV$4,IF($U3994="SAUL",$FV$3,0))+1)+SUM(FX3994:FY3994)+(SUM(FU3994:FY3994)-'Pay Framework'!$M$182)*'Pay Framework'!$O$183+FZ3994</f>
        <v>-882.64800000000002</v>
      </c>
    </row>
    <row r="3995" spans="165:186" x14ac:dyDescent="0.25">
      <c r="FI3995" s="34">
        <f>SUM(FA3995:FC3995)*IF($U3995="USS",$FB$4+$FB$5,IF($U3995="SAUL",$FB$3+$BD$5,0))+(SUM(FA3995:FC3995)*(1-$BD$5)+$BD$5+FE3995+FD3995-'Pay Framework'!$M$182)*'Pay Framework'!$O$183+SUM(FA3995:FC3995)*(1-$BD$5)+$BD$5+FE3995+FD3995+FF3995</f>
        <v>-882.64800000000002</v>
      </c>
      <c r="FJ3995" s="34">
        <f>SUM(FA3995:FC3995)*(IF($U3995="USS",$FB$4,IF($U3995="SAUL",$FB$3,0))+1)+SUM(FD3995:FE3995)+(SUM(FA3995:FE3995)-'Pay Framework'!$M$182)*'Pay Framework'!$O$183+FF3995</f>
        <v>-882.64800000000002</v>
      </c>
      <c r="FS3995" s="34">
        <f>SUM(FK3995:FM3995)*IF($U3995="USS",$FL$4+$FL$5,IF($U3995="SAUL",$FL$3+$BD$5,0))+(SUM(FK3995:FM3995)*(1-$BD$5)+$BD$5+FO3995+FN3995-'Pay Framework'!$M$182)*'Pay Framework'!$O$183+SUM(FK3995:FM3995)*(1-$BD$5)+$BD$5+FO3995+FN3995+FP3995</f>
        <v>-882.64800000000002</v>
      </c>
      <c r="FT3995" s="34">
        <f>SUM(FK3995:FM3995)*(IF($U3995="USS",$FL$4,IF($U3995="SAUL",$FL$3,0))+1)+SUM(FN3995:FO3995)+(SUM(FK3995:FO3995)-'Pay Framework'!$M$182)*'Pay Framework'!$O$183+FP3995</f>
        <v>-882.64800000000002</v>
      </c>
      <c r="GC3995" s="34">
        <f>SUM(FU3995:FW3995)*IF($U3995="USS",$FV$4+$FV$5,IF($U3995="SAUL",$FV$3+$BD$5,0))+(SUM(FU3995:FW3995)*(1-$BD$5)+$BD$5+FY3995+FX3995-'Pay Framework'!$M$182)*'Pay Framework'!$O$183+SUM(FU3995:FW3995)*(1-$BD$5)+$BD$5+FY3995+FX3995+FZ3995</f>
        <v>-882.64800000000002</v>
      </c>
      <c r="GD3995" s="34">
        <f>SUM(FU3995:FW3995)*(IF($U3995="USS",$FV$4,IF($U3995="SAUL",$FV$3,0))+1)+SUM(FX3995:FY3995)+(SUM(FU3995:FY3995)-'Pay Framework'!$M$182)*'Pay Framework'!$O$183+FZ3995</f>
        <v>-882.64800000000002</v>
      </c>
    </row>
    <row r="3996" spans="165:186" x14ac:dyDescent="0.25">
      <c r="FI3996" s="34">
        <f>SUM(FA3996:FC3996)*IF($U3996="USS",$FB$4+$FB$5,IF($U3996="SAUL",$FB$3+$BD$5,0))+(SUM(FA3996:FC3996)*(1-$BD$5)+$BD$5+FE3996+FD3996-'Pay Framework'!$M$182)*'Pay Framework'!$O$183+SUM(FA3996:FC3996)*(1-$BD$5)+$BD$5+FE3996+FD3996+FF3996</f>
        <v>-882.64800000000002</v>
      </c>
      <c r="FJ3996" s="34">
        <f>SUM(FA3996:FC3996)*(IF($U3996="USS",$FB$4,IF($U3996="SAUL",$FB$3,0))+1)+SUM(FD3996:FE3996)+(SUM(FA3996:FE3996)-'Pay Framework'!$M$182)*'Pay Framework'!$O$183+FF3996</f>
        <v>-882.64800000000002</v>
      </c>
      <c r="FS3996" s="34">
        <f>SUM(FK3996:FM3996)*IF($U3996="USS",$FL$4+$FL$5,IF($U3996="SAUL",$FL$3+$BD$5,0))+(SUM(FK3996:FM3996)*(1-$BD$5)+$BD$5+FO3996+FN3996-'Pay Framework'!$M$182)*'Pay Framework'!$O$183+SUM(FK3996:FM3996)*(1-$BD$5)+$BD$5+FO3996+FN3996+FP3996</f>
        <v>-882.64800000000002</v>
      </c>
      <c r="FT3996" s="34">
        <f>SUM(FK3996:FM3996)*(IF($U3996="USS",$FL$4,IF($U3996="SAUL",$FL$3,0))+1)+SUM(FN3996:FO3996)+(SUM(FK3996:FO3996)-'Pay Framework'!$M$182)*'Pay Framework'!$O$183+FP3996</f>
        <v>-882.64800000000002</v>
      </c>
      <c r="GC3996" s="34">
        <f>SUM(FU3996:FW3996)*IF($U3996="USS",$FV$4+$FV$5,IF($U3996="SAUL",$FV$3+$BD$5,0))+(SUM(FU3996:FW3996)*(1-$BD$5)+$BD$5+FY3996+FX3996-'Pay Framework'!$M$182)*'Pay Framework'!$O$183+SUM(FU3996:FW3996)*(1-$BD$5)+$BD$5+FY3996+FX3996+FZ3996</f>
        <v>-882.64800000000002</v>
      </c>
      <c r="GD3996" s="34">
        <f>SUM(FU3996:FW3996)*(IF($U3996="USS",$FV$4,IF($U3996="SAUL",$FV$3,0))+1)+SUM(FX3996:FY3996)+(SUM(FU3996:FY3996)-'Pay Framework'!$M$182)*'Pay Framework'!$O$183+FZ3996</f>
        <v>-882.64800000000002</v>
      </c>
    </row>
    <row r="3997" spans="165:186" x14ac:dyDescent="0.25">
      <c r="FI3997" s="34">
        <f>SUM(FA3997:FC3997)*IF($U3997="USS",$FB$4+$FB$5,IF($U3997="SAUL",$FB$3+$BD$5,0))+(SUM(FA3997:FC3997)*(1-$BD$5)+$BD$5+FE3997+FD3997-'Pay Framework'!$M$182)*'Pay Framework'!$O$183+SUM(FA3997:FC3997)*(1-$BD$5)+$BD$5+FE3997+FD3997+FF3997</f>
        <v>-882.64800000000002</v>
      </c>
      <c r="FJ3997" s="34">
        <f>SUM(FA3997:FC3997)*(IF($U3997="USS",$FB$4,IF($U3997="SAUL",$FB$3,0))+1)+SUM(FD3997:FE3997)+(SUM(FA3997:FE3997)-'Pay Framework'!$M$182)*'Pay Framework'!$O$183+FF3997</f>
        <v>-882.64800000000002</v>
      </c>
      <c r="FS3997" s="34">
        <f>SUM(FK3997:FM3997)*IF($U3997="USS",$FL$4+$FL$5,IF($U3997="SAUL",$FL$3+$BD$5,0))+(SUM(FK3997:FM3997)*(1-$BD$5)+$BD$5+FO3997+FN3997-'Pay Framework'!$M$182)*'Pay Framework'!$O$183+SUM(FK3997:FM3997)*(1-$BD$5)+$BD$5+FO3997+FN3997+FP3997</f>
        <v>-882.64800000000002</v>
      </c>
      <c r="FT3997" s="34">
        <f>SUM(FK3997:FM3997)*(IF($U3997="USS",$FL$4,IF($U3997="SAUL",$FL$3,0))+1)+SUM(FN3997:FO3997)+(SUM(FK3997:FO3997)-'Pay Framework'!$M$182)*'Pay Framework'!$O$183+FP3997</f>
        <v>-882.64800000000002</v>
      </c>
      <c r="GC3997" s="34">
        <f>SUM(FU3997:FW3997)*IF($U3997="USS",$FV$4+$FV$5,IF($U3997="SAUL",$FV$3+$BD$5,0))+(SUM(FU3997:FW3997)*(1-$BD$5)+$BD$5+FY3997+FX3997-'Pay Framework'!$M$182)*'Pay Framework'!$O$183+SUM(FU3997:FW3997)*(1-$BD$5)+$BD$5+FY3997+FX3997+FZ3997</f>
        <v>-882.64800000000002</v>
      </c>
      <c r="GD3997" s="34">
        <f>SUM(FU3997:FW3997)*(IF($U3997="USS",$FV$4,IF($U3997="SAUL",$FV$3,0))+1)+SUM(FX3997:FY3997)+(SUM(FU3997:FY3997)-'Pay Framework'!$M$182)*'Pay Framework'!$O$183+FZ3997</f>
        <v>-882.64800000000002</v>
      </c>
    </row>
    <row r="3998" spans="165:186" x14ac:dyDescent="0.25">
      <c r="FI3998" s="34">
        <f>SUM(FA3998:FC3998)*IF($U3998="USS",$FB$4+$FB$5,IF($U3998="SAUL",$FB$3+$BD$5,0))+(SUM(FA3998:FC3998)*(1-$BD$5)+$BD$5+FE3998+FD3998-'Pay Framework'!$M$182)*'Pay Framework'!$O$183+SUM(FA3998:FC3998)*(1-$BD$5)+$BD$5+FE3998+FD3998+FF3998</f>
        <v>-882.64800000000002</v>
      </c>
      <c r="FJ3998" s="34">
        <f>SUM(FA3998:FC3998)*(IF($U3998="USS",$FB$4,IF($U3998="SAUL",$FB$3,0))+1)+SUM(FD3998:FE3998)+(SUM(FA3998:FE3998)-'Pay Framework'!$M$182)*'Pay Framework'!$O$183+FF3998</f>
        <v>-882.64800000000002</v>
      </c>
      <c r="FS3998" s="34">
        <f>SUM(FK3998:FM3998)*IF($U3998="USS",$FL$4+$FL$5,IF($U3998="SAUL",$FL$3+$BD$5,0))+(SUM(FK3998:FM3998)*(1-$BD$5)+$BD$5+FO3998+FN3998-'Pay Framework'!$M$182)*'Pay Framework'!$O$183+SUM(FK3998:FM3998)*(1-$BD$5)+$BD$5+FO3998+FN3998+FP3998</f>
        <v>-882.64800000000002</v>
      </c>
      <c r="FT3998" s="34">
        <f>SUM(FK3998:FM3998)*(IF($U3998="USS",$FL$4,IF($U3998="SAUL",$FL$3,0))+1)+SUM(FN3998:FO3998)+(SUM(FK3998:FO3998)-'Pay Framework'!$M$182)*'Pay Framework'!$O$183+FP3998</f>
        <v>-882.64800000000002</v>
      </c>
      <c r="GC3998" s="34">
        <f>SUM(FU3998:FW3998)*IF($U3998="USS",$FV$4+$FV$5,IF($U3998="SAUL",$FV$3+$BD$5,0))+(SUM(FU3998:FW3998)*(1-$BD$5)+$BD$5+FY3998+FX3998-'Pay Framework'!$M$182)*'Pay Framework'!$O$183+SUM(FU3998:FW3998)*(1-$BD$5)+$BD$5+FY3998+FX3998+FZ3998</f>
        <v>-882.64800000000002</v>
      </c>
      <c r="GD3998" s="34">
        <f>SUM(FU3998:FW3998)*(IF($U3998="USS",$FV$4,IF($U3998="SAUL",$FV$3,0))+1)+SUM(FX3998:FY3998)+(SUM(FU3998:FY3998)-'Pay Framework'!$M$182)*'Pay Framework'!$O$183+FZ3998</f>
        <v>-882.64800000000002</v>
      </c>
    </row>
    <row r="3999" spans="165:186" x14ac:dyDescent="0.25">
      <c r="FI3999" s="34">
        <f>SUM(FA3999:FC3999)*IF($U3999="USS",$FB$4+$FB$5,IF($U3999="SAUL",$FB$3+$BD$5,0))+(SUM(FA3999:FC3999)*(1-$BD$5)+$BD$5+FE3999+FD3999-'Pay Framework'!$M$182)*'Pay Framework'!$O$183+SUM(FA3999:FC3999)*(1-$BD$5)+$BD$5+FE3999+FD3999+FF3999</f>
        <v>-882.64800000000002</v>
      </c>
      <c r="FJ3999" s="34">
        <f>SUM(FA3999:FC3999)*(IF($U3999="USS",$FB$4,IF($U3999="SAUL",$FB$3,0))+1)+SUM(FD3999:FE3999)+(SUM(FA3999:FE3999)-'Pay Framework'!$M$182)*'Pay Framework'!$O$183+FF3999</f>
        <v>-882.64800000000002</v>
      </c>
      <c r="FS3999" s="34">
        <f>SUM(FK3999:FM3999)*IF($U3999="USS",$FL$4+$FL$5,IF($U3999="SAUL",$FL$3+$BD$5,0))+(SUM(FK3999:FM3999)*(1-$BD$5)+$BD$5+FO3999+FN3999-'Pay Framework'!$M$182)*'Pay Framework'!$O$183+SUM(FK3999:FM3999)*(1-$BD$5)+$BD$5+FO3999+FN3999+FP3999</f>
        <v>-882.64800000000002</v>
      </c>
      <c r="FT3999" s="34">
        <f>SUM(FK3999:FM3999)*(IF($U3999="USS",$FL$4,IF($U3999="SAUL",$FL$3,0))+1)+SUM(FN3999:FO3999)+(SUM(FK3999:FO3999)-'Pay Framework'!$M$182)*'Pay Framework'!$O$183+FP3999</f>
        <v>-882.64800000000002</v>
      </c>
      <c r="GC3999" s="34">
        <f>SUM(FU3999:FW3999)*IF($U3999="USS",$FV$4+$FV$5,IF($U3999="SAUL",$FV$3+$BD$5,0))+(SUM(FU3999:FW3999)*(1-$BD$5)+$BD$5+FY3999+FX3999-'Pay Framework'!$M$182)*'Pay Framework'!$O$183+SUM(FU3999:FW3999)*(1-$BD$5)+$BD$5+FY3999+FX3999+FZ3999</f>
        <v>-882.64800000000002</v>
      </c>
      <c r="GD3999" s="34">
        <f>SUM(FU3999:FW3999)*(IF($U3999="USS",$FV$4,IF($U3999="SAUL",$FV$3,0))+1)+SUM(FX3999:FY3999)+(SUM(FU3999:FY3999)-'Pay Framework'!$M$182)*'Pay Framework'!$O$183+FZ3999</f>
        <v>-882.64800000000002</v>
      </c>
    </row>
  </sheetData>
  <customSheetViews>
    <customSheetView guid="{46C29BB7-27BA-4E45-8C07-18CD6D5E7D31}" view="pageBreakPreview">
      <pane xSplit="2" ySplit="4" topLeftCell="C14" activePane="bottomRight" state="frozen"/>
      <selection pane="bottomRight" activeCell="A31" sqref="A31:XFD31"/>
      <colBreaks count="1" manualBreakCount="1">
        <brk id="21" max="1048575" man="1"/>
      </colBreaks>
      <pageMargins left="0.74803149606299213" right="0.74803149606299213" top="0.98425196850393704" bottom="0.98425196850393704" header="0.51181102362204722" footer="0.51181102362204722"/>
      <pageSetup paperSize="8" scale="70" orientation="landscape" r:id="rId1"/>
      <headerFooter alignWithMargins="0"/>
    </customSheetView>
    <customSheetView guid="{D5BD2548-AEEA-4DC0-884F-C43E79D014B8}" view="pageBreakPreview">
      <pane xSplit="2" ySplit="4" topLeftCell="C14" activePane="bottomRight" state="frozen"/>
      <selection pane="bottomRight" activeCell="A31" sqref="A31:XFD31"/>
      <colBreaks count="1" manualBreakCount="1">
        <brk id="21" max="1048575" man="1"/>
      </colBreaks>
      <pageMargins left="0.74803149606299213" right="0.74803149606299213" top="0.98425196850393704" bottom="0.98425196850393704" header="0.51181102362204722" footer="0.51181102362204722"/>
      <pageSetup paperSize="8" scale="70" orientation="landscape" r:id="rId2"/>
      <headerFooter alignWithMargins="0"/>
    </customSheetView>
    <customSheetView guid="{56E4E814-CD9E-42E0-8CFE-252A782E9BCC}" scale="85" hiddenColumns="1">
      <pane xSplit="2" ySplit="4" topLeftCell="C5" activePane="bottomRight" state="frozen"/>
      <selection pane="bottomRight" activeCell="B21" sqref="B21"/>
      <colBreaks count="1" manualBreakCount="1">
        <brk id="21" max="1048575" man="1"/>
      </colBreaks>
      <pageMargins left="0.74803149606299213" right="0.74803149606299213" top="0.98425196850393704" bottom="0.98425196850393704" header="0.51181102362204722" footer="0.51181102362204722"/>
      <pageSetup paperSize="8" scale="70" orientation="landscape" r:id="rId3"/>
      <headerFooter alignWithMargins="0"/>
    </customSheetView>
    <customSheetView guid="{1C9F2E8F-22A4-438B-9F78-AE191CFD9509}" scale="85">
      <pane xSplit="2" ySplit="4" topLeftCell="C32" activePane="bottomRight" state="frozen"/>
      <selection pane="bottomRight" activeCell="B57" sqref="B57"/>
      <colBreaks count="1" manualBreakCount="1">
        <brk id="21" max="1048575" man="1"/>
      </colBreaks>
      <pageMargins left="0.74803149606299213" right="0.74803149606299213" top="0.98425196850393704" bottom="0.98425196850393704" header="0.51181102362204722" footer="0.51181102362204722"/>
      <pageSetup paperSize="8" scale="70" orientation="landscape" r:id="rId4"/>
      <headerFooter alignWithMargins="0"/>
    </customSheetView>
    <customSheetView guid="{C2CDEC85-1984-4026-BE66-8BA3EF7180D1}" view="pageBreakPreview">
      <pane xSplit="2" ySplit="4" topLeftCell="C14" activePane="bottomRight" state="frozen"/>
      <selection pane="bottomRight" activeCell="A31" sqref="A31:XFD31"/>
      <colBreaks count="1" manualBreakCount="1">
        <brk id="21" max="1048575" man="1"/>
      </colBreaks>
      <pageMargins left="0.74803149606299213" right="0.74803149606299213" top="0.98425196850393704" bottom="0.98425196850393704" header="0.51181102362204722" footer="0.51181102362204722"/>
      <pageSetup paperSize="8" scale="70" orientation="landscape" r:id="rId5"/>
      <headerFooter alignWithMargins="0"/>
    </customSheetView>
    <customSheetView guid="{DCFF87B6-2962-42A3-92A7-8D6CF3D8D6EC}" scale="85" hiddenColumns="1">
      <pane xSplit="2" ySplit="4" topLeftCell="C65" activePane="bottomRight" state="frozen"/>
      <selection pane="bottomRight" activeCell="B86" sqref="B86"/>
      <colBreaks count="1" manualBreakCount="1">
        <brk id="21" max="1048575" man="1"/>
      </colBreaks>
      <pageMargins left="0.74803149606299213" right="0.74803149606299213" top="0.98425196850393704" bottom="0.98425196850393704" header="0.51181102362204722" footer="0.51181102362204722"/>
      <pageSetup paperSize="8" scale="70" orientation="landscape" r:id="rId6"/>
      <headerFooter alignWithMargins="0"/>
    </customSheetView>
    <customSheetView guid="{DF801C4E-72B7-41DE-8BC6-B33899400731}" scale="85">
      <pane xSplit="2" ySplit="4" topLeftCell="H65" activePane="bottomRight" state="frozen"/>
      <selection pane="bottomRight" activeCell="A78" sqref="A78:XFD78"/>
      <colBreaks count="1" manualBreakCount="1">
        <brk id="21" max="1048575" man="1"/>
      </colBreaks>
      <pageMargins left="0.74803149606299213" right="0.74803149606299213" top="0.98425196850393704" bottom="0.98425196850393704" header="0.51181102362204722" footer="0.51181102362204722"/>
      <pageSetup paperSize="8" scale="70" orientation="landscape" r:id="rId7"/>
      <headerFooter alignWithMargins="0"/>
    </customSheetView>
    <customSheetView guid="{5E082586-0FEE-4413-BBC0-BF83BE20EB9D}" hiddenColumns="1" view="pageBreakPreview">
      <pane xSplit="2" ySplit="4" topLeftCell="C56" activePane="bottomRight" state="frozen"/>
      <selection pane="bottomRight" activeCell="P73" sqref="P73"/>
      <colBreaks count="1" manualBreakCount="1">
        <brk id="21" max="1048575" man="1"/>
      </colBreaks>
      <pageMargins left="0.74803149606299213" right="0.74803149606299213" top="0.98425196850393704" bottom="0.98425196850393704" header="0.51181102362204722" footer="0.51181102362204722"/>
      <pageSetup paperSize="8" scale="70" orientation="landscape" r:id="rId8"/>
      <headerFooter alignWithMargins="0"/>
    </customSheetView>
    <customSheetView guid="{E9E57C5F-156B-4E06-8766-7BC0FACD8719}" view="pageBreakPreview">
      <pane xSplit="2" ySplit="4" topLeftCell="C80" activePane="bottomRight" state="frozen"/>
      <selection pane="bottomRight" activeCell="R83" sqref="R83"/>
      <colBreaks count="1" manualBreakCount="1">
        <brk id="21" max="1048575" man="1"/>
      </colBreaks>
      <pageMargins left="0.74803149606299213" right="0.74803149606299213" top="0.98425196850393704" bottom="0.98425196850393704" header="0.51181102362204722" footer="0.51181102362204722"/>
      <pageSetup paperSize="8" scale="70" orientation="landscape" r:id="rId9"/>
      <headerFooter alignWithMargins="0"/>
    </customSheetView>
    <customSheetView guid="{995774F2-F8DD-40AC-9CB0-A7EE72630494}" hiddenColumns="1" view="pageBreakPreview">
      <pane xSplit="2" ySplit="4" topLeftCell="C32" activePane="bottomRight" state="frozen"/>
      <selection pane="bottomRight" activeCell="P55" sqref="P55"/>
      <colBreaks count="1" manualBreakCount="1">
        <brk id="21" max="1048575" man="1"/>
      </colBreaks>
      <pageMargins left="0.74803149606299213" right="0.74803149606299213" top="0.98425196850393704" bottom="0.98425196850393704" header="0.51181102362204722" footer="0.51181102362204722"/>
      <pageSetup paperSize="8" scale="70" orientation="landscape" r:id="rId10"/>
      <headerFooter alignWithMargins="0"/>
    </customSheetView>
    <customSheetView guid="{DD211B5E-B306-45FF-BC0C-159AA21791CB}" hiddenColumns="1" view="pageBreakPreview">
      <pane xSplit="2" ySplit="4" topLeftCell="C5" activePane="bottomRight" state="frozen"/>
      <selection pane="bottomRight" activeCell="D21" sqref="D21:D30"/>
      <colBreaks count="1" manualBreakCount="1">
        <brk id="21" max="1048575" man="1"/>
      </colBreaks>
      <pageMargins left="0.74803149606299213" right="0.74803149606299213" top="0.98425196850393704" bottom="0.98425196850393704" header="0.51181102362204722" footer="0.51181102362204722"/>
      <pageSetup paperSize="8" scale="70" orientation="landscape" r:id="rId11"/>
      <headerFooter alignWithMargins="0"/>
    </customSheetView>
    <customSheetView guid="{0D3FE53E-7B0A-4683-8DE2-BC1F319FB93C}" scale="90" hiddenColumns="1">
      <pane xSplit="2" ySplit="4" topLeftCell="F224" activePane="bottomRight" state="frozen"/>
      <selection pane="bottomRight" activeCell="A193" sqref="A193:XFD196"/>
      <colBreaks count="1" manualBreakCount="1">
        <brk id="16" max="1048575" man="1"/>
      </colBreaks>
      <pageMargins left="0.75" right="0.75" top="1" bottom="1" header="0.5" footer="0.5"/>
      <pageSetup paperSize="8" scale="55" orientation="portrait" r:id="rId12"/>
      <headerFooter alignWithMargins="0"/>
    </customSheetView>
    <customSheetView guid="{52223338-6245-4831-B9A5-5DA314EF97DA}" hiddenColumns="1" view="pageBreakPreview">
      <pane xSplit="2" ySplit="4" topLeftCell="C20" activePane="bottomRight" state="frozen"/>
      <selection pane="bottomRight" activeCell="P47" sqref="P47"/>
      <colBreaks count="1" manualBreakCount="1">
        <brk id="21" max="1048575" man="1"/>
      </colBreaks>
      <pageMargins left="0.74803149606299213" right="0.74803149606299213" top="0.98425196850393704" bottom="0.98425196850393704" header="0.51181102362204722" footer="0.51181102362204722"/>
      <pageSetup paperSize="8" scale="70" orientation="landscape" r:id="rId13"/>
      <headerFooter alignWithMargins="0"/>
    </customSheetView>
    <customSheetView guid="{619303AD-691D-4BE1-8571-FFE6C2C5B7CF}" hiddenColumns="1" view="pageBreakPreview">
      <pane xSplit="2" ySplit="4" topLeftCell="C32" activePane="bottomRight" state="frozen"/>
      <selection pane="bottomRight" activeCell="P55" sqref="P55"/>
      <colBreaks count="1" manualBreakCount="1">
        <brk id="21" max="1048575" man="1"/>
      </colBreaks>
      <pageMargins left="0.74803149606299213" right="0.74803149606299213" top="0.98425196850393704" bottom="0.98425196850393704" header="0.51181102362204722" footer="0.51181102362204722"/>
      <pageSetup paperSize="8" scale="70" orientation="landscape" r:id="rId14"/>
      <headerFooter alignWithMargins="0"/>
    </customSheetView>
    <customSheetView guid="{DB03D29A-18BE-455D-9C61-58BBA2EA7BA7}" view="pageBreakPreview">
      <pane xSplit="2" ySplit="4" topLeftCell="C71" activePane="bottomRight" state="frozen"/>
      <selection pane="bottomRight" activeCell="R83" sqref="R83"/>
      <colBreaks count="1" manualBreakCount="1">
        <brk id="21" max="1048575" man="1"/>
      </colBreaks>
      <pageMargins left="0.74803149606299213" right="0.74803149606299213" top="0.98425196850393704" bottom="0.98425196850393704" header="0.51181102362204722" footer="0.51181102362204722"/>
      <pageSetup paperSize="8" scale="70" orientation="landscape" r:id="rId15"/>
      <headerFooter alignWithMargins="0"/>
    </customSheetView>
    <customSheetView guid="{4D128212-6C77-4926-BF34-8E57F0B7186E}" scale="85">
      <pane xSplit="2" ySplit="4" topLeftCell="C32" activePane="bottomRight" state="frozen"/>
      <selection pane="bottomRight" activeCell="B57" sqref="B57"/>
      <colBreaks count="1" manualBreakCount="1">
        <brk id="21" max="1048575" man="1"/>
      </colBreaks>
      <pageMargins left="0.74803149606299213" right="0.74803149606299213" top="0.98425196850393704" bottom="0.98425196850393704" header="0.51181102362204722" footer="0.51181102362204722"/>
      <pageSetup paperSize="8" scale="70" orientation="landscape" r:id="rId16"/>
      <headerFooter alignWithMargins="0"/>
    </customSheetView>
    <customSheetView guid="{312862AB-4376-4989-836F-0CB11E5B920E}" hiddenColumns="1" view="pageBreakPreview">
      <pane xSplit="2" ySplit="4" topLeftCell="C35" activePane="bottomRight" state="frozen"/>
      <selection pane="bottomRight" activeCell="Q2" sqref="Q2"/>
      <colBreaks count="1" manualBreakCount="1">
        <brk id="21" max="1048575" man="1"/>
      </colBreaks>
      <pageMargins left="0.74803149606299213" right="0.74803149606299213" top="0.98425196850393704" bottom="0.98425196850393704" header="0.51181102362204722" footer="0.51181102362204722"/>
      <pageSetup paperSize="8" scale="70" orientation="landscape" r:id="rId17"/>
      <headerFooter alignWithMargins="0"/>
    </customSheetView>
    <customSheetView guid="{59F81537-BB1E-4145-A884-2966353E4E98}" scale="85" hiddenColumns="1">
      <pane xSplit="2" ySplit="4" topLeftCell="C5" activePane="bottomRight" state="frozen"/>
      <selection pane="bottomRight" activeCell="B21" sqref="B21"/>
      <colBreaks count="1" manualBreakCount="1">
        <brk id="21" max="1048575" man="1"/>
      </colBreaks>
      <pageMargins left="0.74803149606299213" right="0.74803149606299213" top="0.98425196850393704" bottom="0.98425196850393704" header="0.51181102362204722" footer="0.51181102362204722"/>
      <pageSetup paperSize="8" scale="70" orientation="landscape" r:id="rId18"/>
      <headerFooter alignWithMargins="0"/>
    </customSheetView>
    <customSheetView guid="{1AF7BD21-E7AC-44AE-875B-1A84135D11AF}" hiddenColumns="1" view="pageBreakPreview">
      <pane xSplit="2" ySplit="4" topLeftCell="C35" activePane="bottomRight" state="frozen"/>
      <selection pane="bottomRight" activeCell="Q2" sqref="Q2"/>
      <colBreaks count="1" manualBreakCount="1">
        <brk id="21" max="1048575" man="1"/>
      </colBreaks>
      <pageMargins left="0.74803149606299213" right="0.74803149606299213" top="0.98425196850393704" bottom="0.98425196850393704" header="0.51181102362204722" footer="0.51181102362204722"/>
      <pageSetup paperSize="8" scale="70" orientation="landscape" r:id="rId19"/>
      <headerFooter alignWithMargins="0"/>
    </customSheetView>
  </customSheetViews>
  <mergeCells count="37">
    <mergeCell ref="C172:K172"/>
    <mergeCell ref="C187:K187"/>
    <mergeCell ref="L187:R187"/>
    <mergeCell ref="C202:K202"/>
    <mergeCell ref="L202:R202"/>
    <mergeCell ref="L172:R172"/>
    <mergeCell ref="C92:C98"/>
    <mergeCell ref="D92:D109"/>
    <mergeCell ref="C99:C100"/>
    <mergeCell ref="C101:C170"/>
    <mergeCell ref="D110:D170"/>
    <mergeCell ref="C40:C44"/>
    <mergeCell ref="D40:D50"/>
    <mergeCell ref="C45:C52"/>
    <mergeCell ref="D51:D55"/>
    <mergeCell ref="C53:C66"/>
    <mergeCell ref="D56:D68"/>
    <mergeCell ref="C67:C71"/>
    <mergeCell ref="D69:D79"/>
    <mergeCell ref="C72:C80"/>
    <mergeCell ref="D80:D87"/>
    <mergeCell ref="C81:C91"/>
    <mergeCell ref="D88:D91"/>
    <mergeCell ref="Q3:AA3"/>
    <mergeCell ref="C31:C39"/>
    <mergeCell ref="D31:D34"/>
    <mergeCell ref="D35:D39"/>
    <mergeCell ref="C3:G3"/>
    <mergeCell ref="C4:D4"/>
    <mergeCell ref="C6:C12"/>
    <mergeCell ref="D6:D8"/>
    <mergeCell ref="D9:D12"/>
    <mergeCell ref="C13:C19"/>
    <mergeCell ref="D13:D20"/>
    <mergeCell ref="C20:C23"/>
    <mergeCell ref="D21:D30"/>
    <mergeCell ref="C24:C30"/>
  </mergeCells>
  <pageMargins left="0.74803149606299213" right="0.74803149606299213" top="0.98425196850393704" bottom="0.98425196850393704" header="0.51181102362204722" footer="0.51181102362204722"/>
  <pageSetup paperSize="8" scale="70" orientation="landscape" r:id="rId20"/>
  <headerFooter alignWithMargins="0"/>
  <colBreaks count="1" manualBreakCount="1">
    <brk id="21"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U70"/>
  <sheetViews>
    <sheetView tabSelected="1" zoomScale="80" zoomScaleNormal="80" workbookViewId="0">
      <pane xSplit="8" ySplit="12" topLeftCell="I13" activePane="bottomRight" state="frozen"/>
      <selection activeCell="I48" sqref="I48"/>
      <selection pane="topRight" activeCell="I48" sqref="I48"/>
      <selection pane="bottomLeft" activeCell="I48" sqref="I48"/>
      <selection pane="bottomRight" activeCell="V1" sqref="V1:V1048576"/>
    </sheetView>
  </sheetViews>
  <sheetFormatPr defaultColWidth="9.26953125" defaultRowHeight="13" outlineLevelCol="1" x14ac:dyDescent="0.3"/>
  <cols>
    <col min="1" max="1" width="2" style="225" customWidth="1"/>
    <col min="2" max="2" width="31.453125" style="225" customWidth="1"/>
    <col min="3" max="3" width="15" style="225" customWidth="1"/>
    <col min="4" max="5" width="10.453125" style="225" customWidth="1" outlineLevel="1"/>
    <col min="6" max="6" width="4.54296875" style="225" customWidth="1" outlineLevel="1"/>
    <col min="7" max="7" width="9.26953125" style="225" customWidth="1" outlineLevel="1"/>
    <col min="8" max="8" width="10.453125" style="225" customWidth="1" outlineLevel="1"/>
    <col min="9" max="18" width="12.7265625" style="225" customWidth="1"/>
    <col min="19" max="19" width="8.453125" style="225" bestFit="1" customWidth="1"/>
    <col min="20" max="20" width="12.7265625" style="225" customWidth="1"/>
    <col min="21" max="21" width="14" style="225" customWidth="1"/>
    <col min="22" max="16384" width="9.26953125" style="225"/>
  </cols>
  <sheetData>
    <row r="1" spans="2:21" x14ac:dyDescent="0.3">
      <c r="B1" s="224" t="s">
        <v>138</v>
      </c>
      <c r="C1" s="322" t="s">
        <v>275</v>
      </c>
      <c r="H1" s="225" t="s">
        <v>175</v>
      </c>
      <c r="I1" s="251"/>
      <c r="J1" s="251">
        <f>Inflation!C11</f>
        <v>2.5000000000000001E-2</v>
      </c>
      <c r="K1" s="251">
        <f>Inflation!D11</f>
        <v>2.5000000000000001E-2</v>
      </c>
      <c r="L1" s="251">
        <f>Inflation!E11</f>
        <v>2.5000000000000001E-2</v>
      </c>
      <c r="M1" s="251">
        <f>Inflation!F11</f>
        <v>2.5000000000000001E-2</v>
      </c>
      <c r="N1" s="251">
        <f>Inflation!G11</f>
        <v>2.5000000000000001E-2</v>
      </c>
      <c r="O1" s="251">
        <f>Inflation!H11</f>
        <v>2.5000000000000001E-2</v>
      </c>
      <c r="P1" s="251">
        <f>Inflation!I11</f>
        <v>2.5000000000000001E-2</v>
      </c>
      <c r="Q1" s="251">
        <f>Inflation!J11</f>
        <v>2.5000000000000001E-2</v>
      </c>
      <c r="R1" s="251">
        <f>Inflation!K11</f>
        <v>2.5000000000000001E-2</v>
      </c>
      <c r="T1" s="251"/>
    </row>
    <row r="2" spans="2:21" x14ac:dyDescent="0.3">
      <c r="B2" s="224"/>
      <c r="I2" s="251"/>
      <c r="R2" s="251"/>
      <c r="T2" s="251"/>
    </row>
    <row r="3" spans="2:21" x14ac:dyDescent="0.3">
      <c r="B3" s="224" t="s">
        <v>218</v>
      </c>
      <c r="C3" s="225" t="s">
        <v>214</v>
      </c>
      <c r="J3" s="315"/>
      <c r="K3" s="315"/>
      <c r="L3" s="315"/>
      <c r="M3" s="315"/>
      <c r="N3" s="315"/>
      <c r="O3" s="315"/>
      <c r="P3" s="315"/>
      <c r="Q3" s="315"/>
      <c r="R3" s="315"/>
      <c r="T3" s="251"/>
    </row>
    <row r="4" spans="2:21" x14ac:dyDescent="0.3">
      <c r="B4" s="224" t="s">
        <v>219</v>
      </c>
      <c r="J4" s="316"/>
      <c r="K4" s="316"/>
      <c r="L4" s="316"/>
      <c r="M4" s="316"/>
      <c r="N4" s="316"/>
      <c r="O4" s="316"/>
      <c r="P4" s="316"/>
      <c r="Q4" s="316"/>
      <c r="R4" s="316"/>
    </row>
    <row r="5" spans="2:21" x14ac:dyDescent="0.3">
      <c r="B5" s="224" t="s">
        <v>225</v>
      </c>
      <c r="I5" s="315"/>
      <c r="J5" s="315"/>
      <c r="K5" s="315"/>
      <c r="L5" s="315"/>
      <c r="M5" s="315"/>
      <c r="N5" s="315"/>
      <c r="O5" s="315"/>
      <c r="P5" s="315"/>
      <c r="Q5" s="315"/>
      <c r="R5" s="315"/>
    </row>
    <row r="6" spans="2:21" x14ac:dyDescent="0.3">
      <c r="B6" s="224" t="s">
        <v>276</v>
      </c>
      <c r="C6" s="303"/>
      <c r="I6" s="329"/>
      <c r="J6" s="329"/>
      <c r="K6" s="329"/>
      <c r="L6" s="329"/>
      <c r="M6" s="329"/>
      <c r="N6" s="329"/>
      <c r="O6" s="329"/>
      <c r="P6" s="329"/>
      <c r="Q6" s="329"/>
      <c r="R6" s="329"/>
      <c r="T6" s="251"/>
    </row>
    <row r="7" spans="2:21" x14ac:dyDescent="0.3">
      <c r="B7" s="224" t="s">
        <v>277</v>
      </c>
      <c r="C7" s="303"/>
      <c r="I7" s="329"/>
      <c r="J7" s="329"/>
      <c r="K7" s="329"/>
      <c r="L7" s="329"/>
      <c r="M7" s="329"/>
      <c r="N7" s="329"/>
      <c r="O7" s="329"/>
      <c r="P7" s="329"/>
      <c r="Q7" s="329"/>
      <c r="R7" s="329"/>
      <c r="T7" s="251"/>
    </row>
    <row r="8" spans="2:21" x14ac:dyDescent="0.3">
      <c r="B8" s="224"/>
      <c r="C8" s="303"/>
      <c r="I8" s="315"/>
      <c r="J8" s="315"/>
      <c r="K8" s="315"/>
      <c r="L8" s="315"/>
      <c r="M8" s="315"/>
      <c r="N8" s="315"/>
      <c r="O8" s="315"/>
      <c r="P8" s="315"/>
      <c r="Q8" s="315"/>
      <c r="R8" s="315"/>
      <c r="T8" s="251"/>
    </row>
    <row r="9" spans="2:21" x14ac:dyDescent="0.3">
      <c r="B9" s="224"/>
      <c r="C9" s="303"/>
      <c r="I9" s="316"/>
      <c r="J9" s="316"/>
      <c r="K9" s="316"/>
      <c r="L9" s="316"/>
      <c r="M9" s="316"/>
      <c r="N9" s="316"/>
      <c r="O9" s="316"/>
      <c r="P9" s="316"/>
      <c r="Q9" s="316"/>
      <c r="R9" s="316"/>
      <c r="T9" s="251"/>
    </row>
    <row r="10" spans="2:21" ht="13.5" thickBot="1" x14ac:dyDescent="0.35">
      <c r="B10" s="224"/>
      <c r="C10" s="303"/>
      <c r="J10" s="316"/>
      <c r="K10" s="316"/>
      <c r="L10" s="316"/>
      <c r="M10" s="316"/>
      <c r="N10" s="316"/>
      <c r="O10" s="316"/>
      <c r="P10" s="316"/>
      <c r="Q10" s="316"/>
      <c r="R10" s="316"/>
      <c r="T10" s="251"/>
      <c r="U10" s="229"/>
    </row>
    <row r="11" spans="2:21" ht="13.5" thickBot="1" x14ac:dyDescent="0.35">
      <c r="T11" s="289" t="s">
        <v>271</v>
      </c>
      <c r="U11" s="229"/>
    </row>
    <row r="12" spans="2:21" x14ac:dyDescent="0.3">
      <c r="B12" s="231"/>
      <c r="C12" s="232"/>
      <c r="D12" s="233"/>
      <c r="E12" s="233"/>
      <c r="F12" s="233"/>
      <c r="G12" s="233"/>
      <c r="H12" s="233"/>
      <c r="I12" s="234" t="s">
        <v>42</v>
      </c>
      <c r="J12" s="234" t="s">
        <v>43</v>
      </c>
      <c r="K12" s="234" t="s">
        <v>44</v>
      </c>
      <c r="L12" s="234" t="s">
        <v>105</v>
      </c>
      <c r="M12" s="234" t="s">
        <v>111</v>
      </c>
      <c r="N12" s="234" t="s">
        <v>226</v>
      </c>
      <c r="O12" s="234" t="s">
        <v>227</v>
      </c>
      <c r="P12" s="234" t="s">
        <v>228</v>
      </c>
      <c r="Q12" s="234" t="s">
        <v>235</v>
      </c>
      <c r="R12" s="256" t="s">
        <v>269</v>
      </c>
      <c r="S12" s="224"/>
      <c r="T12" s="289" t="s">
        <v>199</v>
      </c>
    </row>
    <row r="13" spans="2:21" x14ac:dyDescent="0.3">
      <c r="B13" s="227"/>
      <c r="C13" s="224"/>
      <c r="I13" s="230" t="s">
        <v>200</v>
      </c>
      <c r="J13" s="230" t="s">
        <v>201</v>
      </c>
      <c r="K13" s="230" t="s">
        <v>202</v>
      </c>
      <c r="L13" s="230" t="s">
        <v>203</v>
      </c>
      <c r="M13" s="230" t="s">
        <v>204</v>
      </c>
      <c r="N13" s="230" t="s">
        <v>205</v>
      </c>
      <c r="O13" s="230" t="s">
        <v>206</v>
      </c>
      <c r="P13" s="230" t="s">
        <v>207</v>
      </c>
      <c r="Q13" s="230" t="s">
        <v>208</v>
      </c>
      <c r="R13" s="257" t="s">
        <v>209</v>
      </c>
      <c r="S13" s="224"/>
      <c r="T13" s="290"/>
    </row>
    <row r="14" spans="2:21" x14ac:dyDescent="0.3">
      <c r="B14" s="250" t="s">
        <v>139</v>
      </c>
      <c r="I14" s="230"/>
      <c r="J14" s="230"/>
      <c r="K14" s="230"/>
      <c r="L14" s="230"/>
      <c r="M14" s="230"/>
      <c r="N14" s="230"/>
      <c r="O14" s="230"/>
      <c r="P14" s="230"/>
      <c r="Q14" s="230"/>
      <c r="R14" s="257"/>
      <c r="S14" s="224"/>
      <c r="T14" s="290"/>
    </row>
    <row r="15" spans="2:21" x14ac:dyDescent="0.3">
      <c r="B15" s="227" t="s">
        <v>172</v>
      </c>
      <c r="C15" s="224"/>
      <c r="I15" s="252"/>
      <c r="J15" s="239">
        <f>I15*(1+$J$1)</f>
        <v>0</v>
      </c>
      <c r="K15" s="239">
        <f>J15*(1+$K$1)</f>
        <v>0</v>
      </c>
      <c r="L15" s="239">
        <f>K15*(1+$L$1)</f>
        <v>0</v>
      </c>
      <c r="M15" s="239">
        <f>L15*(1+$M$1)</f>
        <v>0</v>
      </c>
      <c r="N15" s="239">
        <f>M15*(1+$N$1)</f>
        <v>0</v>
      </c>
      <c r="O15" s="239">
        <f>N15*(1+$O$1)</f>
        <v>0</v>
      </c>
      <c r="P15" s="239">
        <f>O15*(1+$P$1)</f>
        <v>0</v>
      </c>
      <c r="Q15" s="239">
        <f>P15*(1+$Q$1)</f>
        <v>0</v>
      </c>
      <c r="R15" s="258">
        <f>Q15*(1+$R$1)</f>
        <v>0</v>
      </c>
      <c r="S15" s="224"/>
      <c r="T15" s="291">
        <f>SUM(I15:R15)</f>
        <v>0</v>
      </c>
    </row>
    <row r="16" spans="2:21" x14ac:dyDescent="0.3">
      <c r="B16" s="227" t="s">
        <v>173</v>
      </c>
      <c r="C16" s="224"/>
      <c r="I16" s="252"/>
      <c r="J16" s="239">
        <f t="shared" ref="J16:J23" si="0">I16*(1+$J$1)</f>
        <v>0</v>
      </c>
      <c r="K16" s="239">
        <f t="shared" ref="K16:K23" si="1">J16*(1+$K$1)</f>
        <v>0</v>
      </c>
      <c r="L16" s="239">
        <f t="shared" ref="L16:L23" si="2">K16*(1+$L$1)</f>
        <v>0</v>
      </c>
      <c r="M16" s="239">
        <f t="shared" ref="M16:M23" si="3">L16*(1+$M$1)</f>
        <v>0</v>
      </c>
      <c r="N16" s="239">
        <f t="shared" ref="N16:N23" si="4">M16*(1+$N$1)</f>
        <v>0</v>
      </c>
      <c r="O16" s="239">
        <f t="shared" ref="O16:O23" si="5">N16*(1+$O$1)</f>
        <v>0</v>
      </c>
      <c r="P16" s="239">
        <f t="shared" ref="P16:P23" si="6">O16*(1+$P$1)</f>
        <v>0</v>
      </c>
      <c r="Q16" s="239">
        <f t="shared" ref="Q16:Q23" si="7">P16*(1+$Q$1)</f>
        <v>0</v>
      </c>
      <c r="R16" s="258">
        <f t="shared" ref="R16:R23" si="8">Q16*(1+$R$1)</f>
        <v>0</v>
      </c>
      <c r="S16" s="224"/>
      <c r="T16" s="291">
        <f t="shared" ref="T16:T23" si="9">SUM(I16:R16)</f>
        <v>0</v>
      </c>
    </row>
    <row r="17" spans="2:20" x14ac:dyDescent="0.3">
      <c r="B17" s="227" t="s">
        <v>174</v>
      </c>
      <c r="C17" s="224"/>
      <c r="I17" s="252"/>
      <c r="J17" s="239">
        <f t="shared" si="0"/>
        <v>0</v>
      </c>
      <c r="K17" s="239">
        <f t="shared" si="1"/>
        <v>0</v>
      </c>
      <c r="L17" s="239">
        <f t="shared" si="2"/>
        <v>0</v>
      </c>
      <c r="M17" s="239">
        <f t="shared" si="3"/>
        <v>0</v>
      </c>
      <c r="N17" s="239">
        <f t="shared" si="4"/>
        <v>0</v>
      </c>
      <c r="O17" s="239">
        <f t="shared" si="5"/>
        <v>0</v>
      </c>
      <c r="P17" s="239">
        <f t="shared" si="6"/>
        <v>0</v>
      </c>
      <c r="Q17" s="239">
        <f t="shared" si="7"/>
        <v>0</v>
      </c>
      <c r="R17" s="258">
        <f t="shared" si="8"/>
        <v>0</v>
      </c>
      <c r="S17" s="224"/>
      <c r="T17" s="291">
        <f t="shared" si="9"/>
        <v>0</v>
      </c>
    </row>
    <row r="18" spans="2:20" x14ac:dyDescent="0.3">
      <c r="B18" s="227" t="s">
        <v>178</v>
      </c>
      <c r="C18" s="224"/>
      <c r="I18" s="252"/>
      <c r="J18" s="239">
        <f t="shared" si="0"/>
        <v>0</v>
      </c>
      <c r="K18" s="239">
        <f t="shared" si="1"/>
        <v>0</v>
      </c>
      <c r="L18" s="239">
        <f t="shared" si="2"/>
        <v>0</v>
      </c>
      <c r="M18" s="239">
        <f t="shared" si="3"/>
        <v>0</v>
      </c>
      <c r="N18" s="239">
        <f t="shared" si="4"/>
        <v>0</v>
      </c>
      <c r="O18" s="239">
        <f t="shared" si="5"/>
        <v>0</v>
      </c>
      <c r="P18" s="239">
        <f t="shared" si="6"/>
        <v>0</v>
      </c>
      <c r="Q18" s="239">
        <f t="shared" si="7"/>
        <v>0</v>
      </c>
      <c r="R18" s="258">
        <f t="shared" si="8"/>
        <v>0</v>
      </c>
      <c r="S18" s="224"/>
      <c r="T18" s="291">
        <f t="shared" si="9"/>
        <v>0</v>
      </c>
    </row>
    <row r="19" spans="2:20" x14ac:dyDescent="0.3">
      <c r="B19" s="227" t="s">
        <v>176</v>
      </c>
      <c r="C19" s="224"/>
      <c r="I19" s="252"/>
      <c r="J19" s="239">
        <f t="shared" si="0"/>
        <v>0</v>
      </c>
      <c r="K19" s="239">
        <f t="shared" si="1"/>
        <v>0</v>
      </c>
      <c r="L19" s="239">
        <f t="shared" si="2"/>
        <v>0</v>
      </c>
      <c r="M19" s="239">
        <f t="shared" si="3"/>
        <v>0</v>
      </c>
      <c r="N19" s="239">
        <f t="shared" si="4"/>
        <v>0</v>
      </c>
      <c r="O19" s="239">
        <f t="shared" si="5"/>
        <v>0</v>
      </c>
      <c r="P19" s="239">
        <f t="shared" si="6"/>
        <v>0</v>
      </c>
      <c r="Q19" s="239">
        <f t="shared" si="7"/>
        <v>0</v>
      </c>
      <c r="R19" s="258">
        <f t="shared" si="8"/>
        <v>0</v>
      </c>
      <c r="S19" s="224"/>
      <c r="T19" s="291">
        <f t="shared" si="9"/>
        <v>0</v>
      </c>
    </row>
    <row r="20" spans="2:20" x14ac:dyDescent="0.3">
      <c r="B20" s="227" t="s">
        <v>177</v>
      </c>
      <c r="C20" s="224"/>
      <c r="I20" s="252"/>
      <c r="J20" s="239">
        <f t="shared" si="0"/>
        <v>0</v>
      </c>
      <c r="K20" s="239">
        <f t="shared" si="1"/>
        <v>0</v>
      </c>
      <c r="L20" s="239">
        <f t="shared" si="2"/>
        <v>0</v>
      </c>
      <c r="M20" s="239">
        <f t="shared" si="3"/>
        <v>0</v>
      </c>
      <c r="N20" s="239">
        <f t="shared" si="4"/>
        <v>0</v>
      </c>
      <c r="O20" s="239">
        <f t="shared" si="5"/>
        <v>0</v>
      </c>
      <c r="P20" s="239">
        <f t="shared" si="6"/>
        <v>0</v>
      </c>
      <c r="Q20" s="239">
        <f t="shared" si="7"/>
        <v>0</v>
      </c>
      <c r="R20" s="258">
        <f t="shared" si="8"/>
        <v>0</v>
      </c>
      <c r="S20" s="224"/>
      <c r="T20" s="291">
        <f t="shared" si="9"/>
        <v>0</v>
      </c>
    </row>
    <row r="21" spans="2:20" x14ac:dyDescent="0.3">
      <c r="B21" s="227" t="s">
        <v>213</v>
      </c>
      <c r="C21" s="224"/>
      <c r="I21" s="252"/>
      <c r="J21" s="239">
        <f t="shared" si="0"/>
        <v>0</v>
      </c>
      <c r="K21" s="239">
        <f t="shared" si="1"/>
        <v>0</v>
      </c>
      <c r="L21" s="239">
        <f t="shared" si="2"/>
        <v>0</v>
      </c>
      <c r="M21" s="239">
        <f t="shared" si="3"/>
        <v>0</v>
      </c>
      <c r="N21" s="239">
        <f t="shared" si="4"/>
        <v>0</v>
      </c>
      <c r="O21" s="239">
        <f t="shared" si="5"/>
        <v>0</v>
      </c>
      <c r="P21" s="239">
        <f t="shared" si="6"/>
        <v>0</v>
      </c>
      <c r="Q21" s="239">
        <f t="shared" si="7"/>
        <v>0</v>
      </c>
      <c r="R21" s="258">
        <f t="shared" si="8"/>
        <v>0</v>
      </c>
      <c r="S21" s="224"/>
      <c r="T21" s="291">
        <f t="shared" si="9"/>
        <v>0</v>
      </c>
    </row>
    <row r="22" spans="2:20" x14ac:dyDescent="0.3">
      <c r="B22" s="227" t="s">
        <v>213</v>
      </c>
      <c r="C22" s="224"/>
      <c r="I22" s="252"/>
      <c r="J22" s="239">
        <f t="shared" si="0"/>
        <v>0</v>
      </c>
      <c r="K22" s="239">
        <f t="shared" si="1"/>
        <v>0</v>
      </c>
      <c r="L22" s="239">
        <f t="shared" si="2"/>
        <v>0</v>
      </c>
      <c r="M22" s="239">
        <f t="shared" si="3"/>
        <v>0</v>
      </c>
      <c r="N22" s="239">
        <f t="shared" si="4"/>
        <v>0</v>
      </c>
      <c r="O22" s="239">
        <f t="shared" si="5"/>
        <v>0</v>
      </c>
      <c r="P22" s="239">
        <f t="shared" si="6"/>
        <v>0</v>
      </c>
      <c r="Q22" s="239">
        <f t="shared" si="7"/>
        <v>0</v>
      </c>
      <c r="R22" s="258">
        <f t="shared" si="8"/>
        <v>0</v>
      </c>
      <c r="S22" s="224"/>
      <c r="T22" s="291">
        <f t="shared" si="9"/>
        <v>0</v>
      </c>
    </row>
    <row r="23" spans="2:20" x14ac:dyDescent="0.3">
      <c r="B23" s="227" t="s">
        <v>213</v>
      </c>
      <c r="C23" s="224"/>
      <c r="I23" s="252"/>
      <c r="J23" s="239">
        <f t="shared" si="0"/>
        <v>0</v>
      </c>
      <c r="K23" s="239">
        <f t="shared" si="1"/>
        <v>0</v>
      </c>
      <c r="L23" s="239">
        <f t="shared" si="2"/>
        <v>0</v>
      </c>
      <c r="M23" s="239">
        <f t="shared" si="3"/>
        <v>0</v>
      </c>
      <c r="N23" s="239">
        <f t="shared" si="4"/>
        <v>0</v>
      </c>
      <c r="O23" s="239">
        <f t="shared" si="5"/>
        <v>0</v>
      </c>
      <c r="P23" s="239">
        <f t="shared" si="6"/>
        <v>0</v>
      </c>
      <c r="Q23" s="239">
        <f t="shared" si="7"/>
        <v>0</v>
      </c>
      <c r="R23" s="258">
        <f t="shared" si="8"/>
        <v>0</v>
      </c>
      <c r="S23" s="224"/>
      <c r="T23" s="291">
        <f t="shared" si="9"/>
        <v>0</v>
      </c>
    </row>
    <row r="24" spans="2:20" x14ac:dyDescent="0.3">
      <c r="B24" s="227"/>
      <c r="C24" s="224"/>
      <c r="I24" s="253"/>
      <c r="J24" s="239"/>
      <c r="K24" s="239"/>
      <c r="L24" s="239"/>
      <c r="M24" s="239"/>
      <c r="N24" s="239"/>
      <c r="O24" s="239"/>
      <c r="P24" s="239"/>
      <c r="Q24" s="239"/>
      <c r="R24" s="258"/>
      <c r="S24" s="224"/>
      <c r="T24" s="291"/>
    </row>
    <row r="25" spans="2:20" x14ac:dyDescent="0.3">
      <c r="B25" s="250" t="s">
        <v>179</v>
      </c>
      <c r="C25" s="224"/>
      <c r="I25" s="254">
        <f>SUM(I15:I24)</f>
        <v>0</v>
      </c>
      <c r="J25" s="254">
        <f t="shared" ref="J25:R25" si="10">SUM(J15:J24)</f>
        <v>0</v>
      </c>
      <c r="K25" s="254">
        <f t="shared" si="10"/>
        <v>0</v>
      </c>
      <c r="L25" s="254">
        <f t="shared" si="10"/>
        <v>0</v>
      </c>
      <c r="M25" s="254">
        <f t="shared" si="10"/>
        <v>0</v>
      </c>
      <c r="N25" s="254">
        <f t="shared" si="10"/>
        <v>0</v>
      </c>
      <c r="O25" s="254">
        <f t="shared" si="10"/>
        <v>0</v>
      </c>
      <c r="P25" s="254">
        <f t="shared" si="10"/>
        <v>0</v>
      </c>
      <c r="Q25" s="254">
        <f t="shared" si="10"/>
        <v>0</v>
      </c>
      <c r="R25" s="259">
        <f t="shared" si="10"/>
        <v>0</v>
      </c>
      <c r="S25" s="224"/>
      <c r="T25" s="292">
        <f>SUM(T15:T24)</f>
        <v>0</v>
      </c>
    </row>
    <row r="26" spans="2:20" x14ac:dyDescent="0.3">
      <c r="B26" s="227"/>
      <c r="C26" s="224"/>
      <c r="I26" s="230"/>
      <c r="J26" s="230"/>
      <c r="K26" s="230"/>
      <c r="L26" s="230"/>
      <c r="M26" s="230"/>
      <c r="N26" s="230"/>
      <c r="O26" s="230"/>
      <c r="P26" s="230"/>
      <c r="Q26" s="230"/>
      <c r="R26" s="257"/>
      <c r="S26" s="224"/>
      <c r="T26" s="290"/>
    </row>
    <row r="27" spans="2:20" x14ac:dyDescent="0.3">
      <c r="B27" s="250" t="s">
        <v>135</v>
      </c>
      <c r="I27" s="226"/>
      <c r="J27" s="226"/>
      <c r="K27" s="226"/>
      <c r="L27" s="226"/>
      <c r="M27" s="226"/>
      <c r="R27" s="260"/>
      <c r="T27" s="293"/>
    </row>
    <row r="28" spans="2:20" x14ac:dyDescent="0.3">
      <c r="B28" s="250" t="s">
        <v>274</v>
      </c>
      <c r="I28" s="226"/>
      <c r="J28" s="226"/>
      <c r="K28" s="226"/>
      <c r="L28" s="226"/>
      <c r="M28" s="226"/>
      <c r="R28" s="260"/>
      <c r="T28" s="293"/>
    </row>
    <row r="29" spans="2:20" x14ac:dyDescent="0.3">
      <c r="B29" s="250" t="s">
        <v>149</v>
      </c>
      <c r="C29" s="224" t="s">
        <v>4</v>
      </c>
      <c r="D29" s="224" t="s">
        <v>150</v>
      </c>
      <c r="E29" s="224" t="s">
        <v>151</v>
      </c>
      <c r="F29" s="224" t="s">
        <v>10</v>
      </c>
      <c r="G29" s="224" t="s">
        <v>153</v>
      </c>
      <c r="H29" s="224" t="s">
        <v>12</v>
      </c>
      <c r="I29" s="226"/>
      <c r="J29" s="226"/>
      <c r="K29" s="226"/>
      <c r="L29" s="226"/>
      <c r="M29" s="226"/>
      <c r="R29" s="260"/>
      <c r="T29" s="293"/>
    </row>
    <row r="30" spans="2:20" x14ac:dyDescent="0.3">
      <c r="B30" s="235" t="s">
        <v>141</v>
      </c>
      <c r="C30" s="282" t="s">
        <v>188</v>
      </c>
      <c r="D30" s="241"/>
      <c r="E30" s="241"/>
      <c r="F30" s="242"/>
      <c r="G30" s="243"/>
      <c r="H30" s="245"/>
      <c r="I30" s="239">
        <f>IFERROR('CSB projection'!AN12,0)</f>
        <v>0</v>
      </c>
      <c r="J30" s="239">
        <f>IFERROR('CSB projection'!AO12,0)</f>
        <v>0</v>
      </c>
      <c r="K30" s="239">
        <f>IFERROR('CSB projection'!AP12,0)</f>
        <v>0</v>
      </c>
      <c r="L30" s="239">
        <f>IFERROR('CSB projection'!AQ12,0)</f>
        <v>0</v>
      </c>
      <c r="M30" s="239">
        <f>IFERROR('CSB projection'!AR12,0)</f>
        <v>0</v>
      </c>
      <c r="N30" s="239">
        <f>IFERROR('CSB projection'!AS12,0)</f>
        <v>0</v>
      </c>
      <c r="O30" s="239">
        <f>IFERROR('CSB projection'!AT12,0)</f>
        <v>0</v>
      </c>
      <c r="P30" s="239">
        <f>IFERROR('CSB projection'!AU12,0)</f>
        <v>0</v>
      </c>
      <c r="Q30" s="239">
        <f>IFERROR('CSB projection'!AV12,0)</f>
        <v>0</v>
      </c>
      <c r="R30" s="258">
        <f>IFERROR('CSB projection'!AW12,0)</f>
        <v>0</v>
      </c>
      <c r="T30" s="291">
        <f t="shared" ref="T30:T47" si="11">SUM(I30:R30)</f>
        <v>0</v>
      </c>
    </row>
    <row r="31" spans="2:20" x14ac:dyDescent="0.3">
      <c r="B31" s="235" t="s">
        <v>142</v>
      </c>
      <c r="C31" s="282" t="s">
        <v>188</v>
      </c>
      <c r="D31" s="241"/>
      <c r="E31" s="241"/>
      <c r="F31" s="242"/>
      <c r="G31" s="243"/>
      <c r="H31" s="245"/>
      <c r="I31" s="239">
        <f>IFERROR('CSB projection'!AN13,0)</f>
        <v>0</v>
      </c>
      <c r="J31" s="239">
        <f>IFERROR('CSB projection'!AO13,0)</f>
        <v>0</v>
      </c>
      <c r="K31" s="239">
        <f>IFERROR('CSB projection'!AP13,0)</f>
        <v>0</v>
      </c>
      <c r="L31" s="239">
        <f>IFERROR('CSB projection'!AQ13,0)</f>
        <v>0</v>
      </c>
      <c r="M31" s="239">
        <f>IFERROR('CSB projection'!AR13,0)</f>
        <v>0</v>
      </c>
      <c r="N31" s="239">
        <f>IFERROR('CSB projection'!AS13,0)</f>
        <v>0</v>
      </c>
      <c r="O31" s="239">
        <f>IFERROR('CSB projection'!AT13,0)</f>
        <v>0</v>
      </c>
      <c r="P31" s="239">
        <f>IFERROR('CSB projection'!AU13,0)</f>
        <v>0</v>
      </c>
      <c r="Q31" s="239">
        <f>IFERROR('CSB projection'!AV13,0)</f>
        <v>0</v>
      </c>
      <c r="R31" s="258">
        <f>IFERROR('CSB projection'!AW13,0)</f>
        <v>0</v>
      </c>
      <c r="T31" s="291">
        <f t="shared" si="11"/>
        <v>0</v>
      </c>
    </row>
    <row r="32" spans="2:20" x14ac:dyDescent="0.3">
      <c r="B32" s="235" t="s">
        <v>143</v>
      </c>
      <c r="C32" s="282" t="s">
        <v>188</v>
      </c>
      <c r="D32" s="241"/>
      <c r="E32" s="241"/>
      <c r="F32" s="242"/>
      <c r="G32" s="243"/>
      <c r="H32" s="245"/>
      <c r="I32" s="239">
        <f>IFERROR('CSB projection'!AN14,0)</f>
        <v>0</v>
      </c>
      <c r="J32" s="239">
        <f>IFERROR('CSB projection'!AO14,0)</f>
        <v>0</v>
      </c>
      <c r="K32" s="239">
        <f>IFERROR('CSB projection'!AP14,0)</f>
        <v>0</v>
      </c>
      <c r="L32" s="239">
        <f>IFERROR('CSB projection'!AQ14,0)</f>
        <v>0</v>
      </c>
      <c r="M32" s="239">
        <f>IFERROR('CSB projection'!AR14,0)</f>
        <v>0</v>
      </c>
      <c r="N32" s="239">
        <f>IFERROR('CSB projection'!AS14,0)</f>
        <v>0</v>
      </c>
      <c r="O32" s="239">
        <f>IFERROR('CSB projection'!AT14,0)</f>
        <v>0</v>
      </c>
      <c r="P32" s="239">
        <f>IFERROR('CSB projection'!AU14,0)</f>
        <v>0</v>
      </c>
      <c r="Q32" s="239">
        <f>IFERROR('CSB projection'!AV14,0)</f>
        <v>0</v>
      </c>
      <c r="R32" s="258">
        <f>IFERROR('CSB projection'!AW14,0)</f>
        <v>0</v>
      </c>
      <c r="T32" s="291">
        <f t="shared" si="11"/>
        <v>0</v>
      </c>
    </row>
    <row r="33" spans="2:20" x14ac:dyDescent="0.3">
      <c r="B33" s="235" t="s">
        <v>144</v>
      </c>
      <c r="C33" s="282" t="s">
        <v>188</v>
      </c>
      <c r="D33" s="241"/>
      <c r="E33" s="241"/>
      <c r="F33" s="242"/>
      <c r="G33" s="243"/>
      <c r="H33" s="245"/>
      <c r="I33" s="239">
        <f>IFERROR('CSB projection'!AN15,0)</f>
        <v>0</v>
      </c>
      <c r="J33" s="239">
        <f>IFERROR('CSB projection'!AO15,0)</f>
        <v>0</v>
      </c>
      <c r="K33" s="239">
        <f>IFERROR('CSB projection'!AP15,0)</f>
        <v>0</v>
      </c>
      <c r="L33" s="239">
        <f>IFERROR('CSB projection'!AQ15,0)</f>
        <v>0</v>
      </c>
      <c r="M33" s="239">
        <f>IFERROR('CSB projection'!AR15,0)</f>
        <v>0</v>
      </c>
      <c r="N33" s="239">
        <f>IFERROR('CSB projection'!AS15,0)</f>
        <v>0</v>
      </c>
      <c r="O33" s="239">
        <f>IFERROR('CSB projection'!AT15,0)</f>
        <v>0</v>
      </c>
      <c r="P33" s="239">
        <f>IFERROR('CSB projection'!AU15,0)</f>
        <v>0</v>
      </c>
      <c r="Q33" s="239">
        <f>IFERROR('CSB projection'!AV15,0)</f>
        <v>0</v>
      </c>
      <c r="R33" s="258">
        <f>IFERROR('CSB projection'!AW15,0)</f>
        <v>0</v>
      </c>
      <c r="T33" s="291">
        <f t="shared" si="11"/>
        <v>0</v>
      </c>
    </row>
    <row r="34" spans="2:20" x14ac:dyDescent="0.3">
      <c r="B34" s="235" t="s">
        <v>145</v>
      </c>
      <c r="C34" s="282" t="s">
        <v>188</v>
      </c>
      <c r="D34" s="241"/>
      <c r="E34" s="241"/>
      <c r="F34" s="242"/>
      <c r="G34" s="243"/>
      <c r="H34" s="245"/>
      <c r="I34" s="239">
        <f>IFERROR('CSB projection'!AN16,0)</f>
        <v>0</v>
      </c>
      <c r="J34" s="239">
        <f>IFERROR('CSB projection'!AO16,0)</f>
        <v>0</v>
      </c>
      <c r="K34" s="239">
        <f>IFERROR('CSB projection'!AP16,0)</f>
        <v>0</v>
      </c>
      <c r="L34" s="239">
        <f>IFERROR('CSB projection'!AQ16,0)</f>
        <v>0</v>
      </c>
      <c r="M34" s="239">
        <f>IFERROR('CSB projection'!AR16,0)</f>
        <v>0</v>
      </c>
      <c r="N34" s="239">
        <f>IFERROR('CSB projection'!AS16,0)</f>
        <v>0</v>
      </c>
      <c r="O34" s="239">
        <f>IFERROR('CSB projection'!AT16,0)</f>
        <v>0</v>
      </c>
      <c r="P34" s="239">
        <f>IFERROR('CSB projection'!AU16,0)</f>
        <v>0</v>
      </c>
      <c r="Q34" s="239">
        <f>IFERROR('CSB projection'!AV16,0)</f>
        <v>0</v>
      </c>
      <c r="R34" s="258">
        <f>IFERROR('CSB projection'!AW16,0)</f>
        <v>0</v>
      </c>
      <c r="T34" s="291">
        <f t="shared" si="11"/>
        <v>0</v>
      </c>
    </row>
    <row r="35" spans="2:20" x14ac:dyDescent="0.3">
      <c r="B35" s="235" t="s">
        <v>146</v>
      </c>
      <c r="C35" s="282" t="s">
        <v>188</v>
      </c>
      <c r="D35" s="241"/>
      <c r="E35" s="241"/>
      <c r="F35" s="242"/>
      <c r="G35" s="243"/>
      <c r="H35" s="245"/>
      <c r="I35" s="239">
        <f>IFERROR('CSB projection'!AN17,0)</f>
        <v>0</v>
      </c>
      <c r="J35" s="239">
        <f>IFERROR('CSB projection'!AO17,0)</f>
        <v>0</v>
      </c>
      <c r="K35" s="239">
        <f>IFERROR('CSB projection'!AP17,0)</f>
        <v>0</v>
      </c>
      <c r="L35" s="239">
        <f>IFERROR('CSB projection'!AQ17,0)</f>
        <v>0</v>
      </c>
      <c r="M35" s="239">
        <f>IFERROR('CSB projection'!AR17,0)</f>
        <v>0</v>
      </c>
      <c r="N35" s="239">
        <f>IFERROR('CSB projection'!AS17,0)</f>
        <v>0</v>
      </c>
      <c r="O35" s="239">
        <f>IFERROR('CSB projection'!AT17,0)</f>
        <v>0</v>
      </c>
      <c r="P35" s="239">
        <f>IFERROR('CSB projection'!AU17,0)</f>
        <v>0</v>
      </c>
      <c r="Q35" s="239">
        <f>IFERROR('CSB projection'!AV17,0)</f>
        <v>0</v>
      </c>
      <c r="R35" s="258">
        <f>IFERROR('CSB projection'!AW17,0)</f>
        <v>0</v>
      </c>
      <c r="T35" s="291">
        <f t="shared" si="11"/>
        <v>0</v>
      </c>
    </row>
    <row r="36" spans="2:20" x14ac:dyDescent="0.3">
      <c r="B36" s="235" t="s">
        <v>147</v>
      </c>
      <c r="C36" s="282" t="s">
        <v>188</v>
      </c>
      <c r="D36" s="241"/>
      <c r="E36" s="241"/>
      <c r="F36" s="242"/>
      <c r="G36" s="243"/>
      <c r="H36" s="245"/>
      <c r="I36" s="239">
        <f>IFERROR('CSB projection'!AN18,0)</f>
        <v>0</v>
      </c>
      <c r="J36" s="239">
        <f>IFERROR('CSB projection'!AO18,0)</f>
        <v>0</v>
      </c>
      <c r="K36" s="239">
        <f>IFERROR('CSB projection'!AP18,0)</f>
        <v>0</v>
      </c>
      <c r="L36" s="239">
        <f>IFERROR('CSB projection'!AQ18,0)</f>
        <v>0</v>
      </c>
      <c r="M36" s="239">
        <f>IFERROR('CSB projection'!AR18,0)</f>
        <v>0</v>
      </c>
      <c r="N36" s="239">
        <f>IFERROR('CSB projection'!AS18,0)</f>
        <v>0</v>
      </c>
      <c r="O36" s="239">
        <f>IFERROR('CSB projection'!AT18,0)</f>
        <v>0</v>
      </c>
      <c r="P36" s="239">
        <f>IFERROR('CSB projection'!AU18,0)</f>
        <v>0</v>
      </c>
      <c r="Q36" s="239">
        <f>IFERROR('CSB projection'!AV18,0)</f>
        <v>0</v>
      </c>
      <c r="R36" s="258">
        <f>IFERROR('CSB projection'!AW18,0)</f>
        <v>0</v>
      </c>
      <c r="T36" s="291">
        <f t="shared" si="11"/>
        <v>0</v>
      </c>
    </row>
    <row r="37" spans="2:20" x14ac:dyDescent="0.3">
      <c r="B37" s="235" t="s">
        <v>148</v>
      </c>
      <c r="C37" s="282" t="s">
        <v>188</v>
      </c>
      <c r="D37" s="241"/>
      <c r="E37" s="241"/>
      <c r="F37" s="242"/>
      <c r="G37" s="243"/>
      <c r="H37" s="245"/>
      <c r="I37" s="239">
        <f>IFERROR('CSB projection'!AN19,0)</f>
        <v>0</v>
      </c>
      <c r="J37" s="239">
        <f>IFERROR('CSB projection'!AO19,0)</f>
        <v>0</v>
      </c>
      <c r="K37" s="239">
        <f>IFERROR('CSB projection'!AP19,0)</f>
        <v>0</v>
      </c>
      <c r="L37" s="239">
        <f>IFERROR('CSB projection'!AQ19,0)</f>
        <v>0</v>
      </c>
      <c r="M37" s="239">
        <f>IFERROR('CSB projection'!AR19,0)</f>
        <v>0</v>
      </c>
      <c r="N37" s="239">
        <f>IFERROR('CSB projection'!AS19,0)</f>
        <v>0</v>
      </c>
      <c r="O37" s="239">
        <f>IFERROR('CSB projection'!AT19,0)</f>
        <v>0</v>
      </c>
      <c r="P37" s="239">
        <f>IFERROR('CSB projection'!AU19,0)</f>
        <v>0</v>
      </c>
      <c r="Q37" s="239">
        <f>IFERROR('CSB projection'!AV19,0)</f>
        <v>0</v>
      </c>
      <c r="R37" s="258">
        <f>IFERROR('CSB projection'!AW19,0)</f>
        <v>0</v>
      </c>
      <c r="T37" s="291">
        <f t="shared" si="11"/>
        <v>0</v>
      </c>
    </row>
    <row r="38" spans="2:20" x14ac:dyDescent="0.3">
      <c r="B38" s="250" t="s">
        <v>270</v>
      </c>
      <c r="D38" s="224"/>
      <c r="E38" s="224"/>
      <c r="F38" s="224"/>
      <c r="G38" s="224"/>
      <c r="H38" s="246"/>
      <c r="I38" s="239"/>
      <c r="J38" s="239"/>
      <c r="K38" s="239"/>
      <c r="L38" s="239"/>
      <c r="M38" s="239"/>
      <c r="N38" s="239"/>
      <c r="O38" s="239"/>
      <c r="P38" s="239"/>
      <c r="Q38" s="239"/>
      <c r="R38" s="258"/>
      <c r="T38" s="291">
        <f t="shared" si="11"/>
        <v>0</v>
      </c>
    </row>
    <row r="39" spans="2:20" x14ac:dyDescent="0.3">
      <c r="B39" s="250" t="s">
        <v>149</v>
      </c>
      <c r="C39" s="224" t="s">
        <v>4</v>
      </c>
      <c r="D39" s="224" t="s">
        <v>150</v>
      </c>
      <c r="E39" s="224" t="s">
        <v>151</v>
      </c>
      <c r="F39" s="224" t="s">
        <v>10</v>
      </c>
      <c r="G39" s="224" t="s">
        <v>153</v>
      </c>
      <c r="H39" s="224" t="s">
        <v>12</v>
      </c>
      <c r="I39" s="239"/>
      <c r="J39" s="239"/>
      <c r="K39" s="239"/>
      <c r="L39" s="239"/>
      <c r="M39" s="239"/>
      <c r="N39" s="239"/>
      <c r="O39" s="239"/>
      <c r="P39" s="239"/>
      <c r="Q39" s="239"/>
      <c r="R39" s="258"/>
      <c r="T39" s="291"/>
    </row>
    <row r="40" spans="2:20" x14ac:dyDescent="0.3">
      <c r="B40" s="235" t="s">
        <v>141</v>
      </c>
      <c r="C40" s="282" t="s">
        <v>188</v>
      </c>
      <c r="D40" s="241"/>
      <c r="E40" s="241"/>
      <c r="F40" s="242"/>
      <c r="G40" s="243"/>
      <c r="H40" s="245"/>
      <c r="I40" s="239">
        <f>IFERROR('CSB projection'!AN20,0)</f>
        <v>0</v>
      </c>
      <c r="J40" s="239">
        <f>IFERROR('CSB projection'!AO20,0)</f>
        <v>0</v>
      </c>
      <c r="K40" s="239">
        <f>IFERROR('CSB projection'!AP20,0)</f>
        <v>0</v>
      </c>
      <c r="L40" s="239">
        <f>IFERROR('CSB projection'!AQ20,0)</f>
        <v>0</v>
      </c>
      <c r="M40" s="239">
        <f>IFERROR('CSB projection'!AR20,0)</f>
        <v>0</v>
      </c>
      <c r="N40" s="239">
        <f>IFERROR('CSB projection'!AS20,0)</f>
        <v>0</v>
      </c>
      <c r="O40" s="239">
        <f>IFERROR('CSB projection'!AT20,0)</f>
        <v>0</v>
      </c>
      <c r="P40" s="239">
        <f>IFERROR('CSB projection'!AU20,0)</f>
        <v>0</v>
      </c>
      <c r="Q40" s="239">
        <f>IFERROR('CSB projection'!AV20,0)</f>
        <v>0</v>
      </c>
      <c r="R40" s="258">
        <f>IFERROR('CSB projection'!AW20,0)</f>
        <v>0</v>
      </c>
      <c r="T40" s="291">
        <f t="shared" si="11"/>
        <v>0</v>
      </c>
    </row>
    <row r="41" spans="2:20" x14ac:dyDescent="0.3">
      <c r="B41" s="235" t="s">
        <v>142</v>
      </c>
      <c r="C41" s="282" t="s">
        <v>188</v>
      </c>
      <c r="D41" s="241"/>
      <c r="E41" s="241"/>
      <c r="F41" s="242"/>
      <c r="G41" s="243"/>
      <c r="H41" s="245"/>
      <c r="I41" s="239">
        <f>IFERROR('CSB projection'!AN21,0)</f>
        <v>0</v>
      </c>
      <c r="J41" s="239">
        <f>IFERROR('CSB projection'!AO21,0)</f>
        <v>0</v>
      </c>
      <c r="K41" s="239">
        <f>IFERROR('CSB projection'!AP21,0)</f>
        <v>0</v>
      </c>
      <c r="L41" s="239">
        <f>IFERROR('CSB projection'!AQ21,0)</f>
        <v>0</v>
      </c>
      <c r="M41" s="239">
        <f>IFERROR('CSB projection'!AR21,0)</f>
        <v>0</v>
      </c>
      <c r="N41" s="239">
        <f>IFERROR('CSB projection'!AS21,0)</f>
        <v>0</v>
      </c>
      <c r="O41" s="239">
        <f>IFERROR('CSB projection'!AT21,0)</f>
        <v>0</v>
      </c>
      <c r="P41" s="239">
        <f>IFERROR('CSB projection'!AU21,0)</f>
        <v>0</v>
      </c>
      <c r="Q41" s="239">
        <f>IFERROR('CSB projection'!AV21,0)</f>
        <v>0</v>
      </c>
      <c r="R41" s="258">
        <f>IFERROR('CSB projection'!AW21,0)</f>
        <v>0</v>
      </c>
      <c r="T41" s="291">
        <f t="shared" si="11"/>
        <v>0</v>
      </c>
    </row>
    <row r="42" spans="2:20" x14ac:dyDescent="0.3">
      <c r="B42" s="235" t="s">
        <v>143</v>
      </c>
      <c r="C42" s="282" t="s">
        <v>188</v>
      </c>
      <c r="D42" s="241"/>
      <c r="E42" s="241"/>
      <c r="F42" s="242"/>
      <c r="G42" s="243"/>
      <c r="H42" s="245"/>
      <c r="I42" s="239">
        <f>IFERROR('CSB projection'!AN22,0)</f>
        <v>0</v>
      </c>
      <c r="J42" s="239">
        <f>IFERROR('CSB projection'!AO22,0)</f>
        <v>0</v>
      </c>
      <c r="K42" s="239">
        <f>IFERROR('CSB projection'!AP22,0)</f>
        <v>0</v>
      </c>
      <c r="L42" s="239">
        <f>IFERROR('CSB projection'!AQ22,0)</f>
        <v>0</v>
      </c>
      <c r="M42" s="239">
        <f>IFERROR('CSB projection'!AR22,0)</f>
        <v>0</v>
      </c>
      <c r="N42" s="239">
        <f>IFERROR('CSB projection'!AS22,0)</f>
        <v>0</v>
      </c>
      <c r="O42" s="239">
        <f>IFERROR('CSB projection'!AT22,0)</f>
        <v>0</v>
      </c>
      <c r="P42" s="239">
        <f>IFERROR('CSB projection'!AU22,0)</f>
        <v>0</v>
      </c>
      <c r="Q42" s="239">
        <f>IFERROR('CSB projection'!AV22,0)</f>
        <v>0</v>
      </c>
      <c r="R42" s="258">
        <f>IFERROR('CSB projection'!AW22,0)</f>
        <v>0</v>
      </c>
      <c r="T42" s="291">
        <f t="shared" si="11"/>
        <v>0</v>
      </c>
    </row>
    <row r="43" spans="2:20" x14ac:dyDescent="0.3">
      <c r="B43" s="235" t="s">
        <v>144</v>
      </c>
      <c r="C43" s="282" t="s">
        <v>188</v>
      </c>
      <c r="D43" s="241"/>
      <c r="E43" s="241"/>
      <c r="F43" s="242"/>
      <c r="G43" s="243"/>
      <c r="H43" s="245"/>
      <c r="I43" s="239">
        <f>IFERROR('CSB projection'!AN23,0)</f>
        <v>0</v>
      </c>
      <c r="J43" s="239">
        <f>IFERROR('CSB projection'!AO23,0)</f>
        <v>0</v>
      </c>
      <c r="K43" s="239">
        <f>IFERROR('CSB projection'!AP23,0)</f>
        <v>0</v>
      </c>
      <c r="L43" s="239">
        <f>IFERROR('CSB projection'!AQ23,0)</f>
        <v>0</v>
      </c>
      <c r="M43" s="239">
        <f>IFERROR('CSB projection'!AR23,0)</f>
        <v>0</v>
      </c>
      <c r="N43" s="239">
        <f>IFERROR('CSB projection'!AS23,0)</f>
        <v>0</v>
      </c>
      <c r="O43" s="239">
        <f>IFERROR('CSB projection'!AT23,0)</f>
        <v>0</v>
      </c>
      <c r="P43" s="239">
        <f>IFERROR('CSB projection'!AU23,0)</f>
        <v>0</v>
      </c>
      <c r="Q43" s="239">
        <f>IFERROR('CSB projection'!AV23,0)</f>
        <v>0</v>
      </c>
      <c r="R43" s="258">
        <f>IFERROR('CSB projection'!AW23,0)</f>
        <v>0</v>
      </c>
      <c r="T43" s="291">
        <f t="shared" si="11"/>
        <v>0</v>
      </c>
    </row>
    <row r="44" spans="2:20" x14ac:dyDescent="0.3">
      <c r="B44" s="235" t="s">
        <v>145</v>
      </c>
      <c r="C44" s="282" t="s">
        <v>188</v>
      </c>
      <c r="D44" s="241"/>
      <c r="E44" s="241"/>
      <c r="F44" s="242"/>
      <c r="G44" s="243"/>
      <c r="H44" s="245"/>
      <c r="I44" s="239">
        <f>IFERROR('CSB projection'!AN24,0)</f>
        <v>0</v>
      </c>
      <c r="J44" s="239">
        <f>IFERROR('CSB projection'!AO24,0)</f>
        <v>0</v>
      </c>
      <c r="K44" s="239">
        <f>IFERROR('CSB projection'!AP24,0)</f>
        <v>0</v>
      </c>
      <c r="L44" s="239">
        <f>IFERROR('CSB projection'!AQ24,0)</f>
        <v>0</v>
      </c>
      <c r="M44" s="239">
        <f>IFERROR('CSB projection'!AR24,0)</f>
        <v>0</v>
      </c>
      <c r="N44" s="239">
        <f>IFERROR('CSB projection'!AS24,0)</f>
        <v>0</v>
      </c>
      <c r="O44" s="239">
        <f>IFERROR('CSB projection'!AT24,0)</f>
        <v>0</v>
      </c>
      <c r="P44" s="239">
        <f>IFERROR('CSB projection'!AU24,0)</f>
        <v>0</v>
      </c>
      <c r="Q44" s="239">
        <f>IFERROR('CSB projection'!AV24,0)</f>
        <v>0</v>
      </c>
      <c r="R44" s="258">
        <f>IFERROR('CSB projection'!AW24,0)</f>
        <v>0</v>
      </c>
      <c r="T44" s="291">
        <f t="shared" si="11"/>
        <v>0</v>
      </c>
    </row>
    <row r="45" spans="2:20" x14ac:dyDescent="0.3">
      <c r="B45" s="235" t="s">
        <v>146</v>
      </c>
      <c r="C45" s="282" t="s">
        <v>188</v>
      </c>
      <c r="D45" s="241"/>
      <c r="E45" s="241"/>
      <c r="F45" s="242"/>
      <c r="G45" s="243"/>
      <c r="H45" s="245"/>
      <c r="I45" s="239">
        <f>IFERROR('CSB projection'!AN25,0)</f>
        <v>0</v>
      </c>
      <c r="J45" s="239">
        <f>IFERROR('CSB projection'!AO25,0)</f>
        <v>0</v>
      </c>
      <c r="K45" s="239">
        <f>IFERROR('CSB projection'!AP25,0)</f>
        <v>0</v>
      </c>
      <c r="L45" s="239">
        <f>IFERROR('CSB projection'!AQ25,0)</f>
        <v>0</v>
      </c>
      <c r="M45" s="239">
        <f>IFERROR('CSB projection'!AR25,0)</f>
        <v>0</v>
      </c>
      <c r="N45" s="239">
        <f>IFERROR('CSB projection'!AS25,0)</f>
        <v>0</v>
      </c>
      <c r="O45" s="239">
        <f>IFERROR('CSB projection'!AT25,0)</f>
        <v>0</v>
      </c>
      <c r="P45" s="239">
        <f>IFERROR('CSB projection'!AU25,0)</f>
        <v>0</v>
      </c>
      <c r="Q45" s="239">
        <f>IFERROR('CSB projection'!AV25,0)</f>
        <v>0</v>
      </c>
      <c r="R45" s="258">
        <f>IFERROR('CSB projection'!AW25,0)</f>
        <v>0</v>
      </c>
      <c r="T45" s="291">
        <f t="shared" si="11"/>
        <v>0</v>
      </c>
    </row>
    <row r="46" spans="2:20" x14ac:dyDescent="0.3">
      <c r="B46" s="235" t="s">
        <v>147</v>
      </c>
      <c r="C46" s="282" t="s">
        <v>188</v>
      </c>
      <c r="D46" s="241"/>
      <c r="E46" s="241"/>
      <c r="F46" s="242"/>
      <c r="G46" s="243"/>
      <c r="H46" s="245"/>
      <c r="I46" s="239">
        <f>IFERROR('CSB projection'!AN26,0)</f>
        <v>0</v>
      </c>
      <c r="J46" s="239">
        <f>IFERROR('CSB projection'!AO26,0)</f>
        <v>0</v>
      </c>
      <c r="K46" s="239">
        <f>IFERROR('CSB projection'!AP26,0)</f>
        <v>0</v>
      </c>
      <c r="L46" s="239">
        <f>IFERROR('CSB projection'!AQ26,0)</f>
        <v>0</v>
      </c>
      <c r="M46" s="239">
        <f>IFERROR('CSB projection'!AR26,0)</f>
        <v>0</v>
      </c>
      <c r="N46" s="239">
        <f>IFERROR('CSB projection'!AS26,0)</f>
        <v>0</v>
      </c>
      <c r="O46" s="239">
        <f>IFERROR('CSB projection'!AT26,0)</f>
        <v>0</v>
      </c>
      <c r="P46" s="239">
        <f>IFERROR('CSB projection'!AU26,0)</f>
        <v>0</v>
      </c>
      <c r="Q46" s="239">
        <f>IFERROR('CSB projection'!AV26,0)</f>
        <v>0</v>
      </c>
      <c r="R46" s="258">
        <f>IFERROR('CSB projection'!AW26,0)</f>
        <v>0</v>
      </c>
      <c r="T46" s="291">
        <f t="shared" si="11"/>
        <v>0</v>
      </c>
    </row>
    <row r="47" spans="2:20" x14ac:dyDescent="0.3">
      <c r="B47" s="235" t="s">
        <v>148</v>
      </c>
      <c r="C47" s="282" t="s">
        <v>188</v>
      </c>
      <c r="D47" s="241"/>
      <c r="E47" s="241"/>
      <c r="F47" s="242"/>
      <c r="G47" s="243"/>
      <c r="H47" s="245"/>
      <c r="I47" s="239">
        <f>IFERROR('CSB projection'!AN27,0)</f>
        <v>0</v>
      </c>
      <c r="J47" s="239">
        <f>IFERROR('CSB projection'!AO27,0)</f>
        <v>0</v>
      </c>
      <c r="K47" s="239">
        <f>IFERROR('CSB projection'!AP27,0)</f>
        <v>0</v>
      </c>
      <c r="L47" s="239">
        <f>IFERROR('CSB projection'!AQ27,0)</f>
        <v>0</v>
      </c>
      <c r="M47" s="239">
        <f>IFERROR('CSB projection'!AR27,0)</f>
        <v>0</v>
      </c>
      <c r="N47" s="239">
        <f>IFERROR('CSB projection'!AS27,0)</f>
        <v>0</v>
      </c>
      <c r="O47" s="239">
        <f>IFERROR('CSB projection'!AT27,0)</f>
        <v>0</v>
      </c>
      <c r="P47" s="239">
        <f>IFERROR('CSB projection'!AU27,0)</f>
        <v>0</v>
      </c>
      <c r="Q47" s="239">
        <f>IFERROR('CSB projection'!AV27,0)</f>
        <v>0</v>
      </c>
      <c r="R47" s="258">
        <f>IFERROR('CSB projection'!AW27,0)</f>
        <v>0</v>
      </c>
      <c r="T47" s="291">
        <f t="shared" si="11"/>
        <v>0</v>
      </c>
    </row>
    <row r="48" spans="2:20" x14ac:dyDescent="0.3">
      <c r="B48" s="235"/>
      <c r="D48" s="224"/>
      <c r="E48" s="224"/>
      <c r="F48" s="224"/>
      <c r="G48" s="224"/>
      <c r="H48" s="224"/>
      <c r="I48" s="240"/>
      <c r="J48" s="240"/>
      <c r="K48" s="240"/>
      <c r="L48" s="240"/>
      <c r="M48" s="240"/>
      <c r="N48" s="240"/>
      <c r="O48" s="240"/>
      <c r="P48" s="240"/>
      <c r="Q48" s="240"/>
      <c r="R48" s="261"/>
      <c r="T48" s="294"/>
    </row>
    <row r="49" spans="2:20" x14ac:dyDescent="0.3">
      <c r="B49" s="227"/>
      <c r="D49" s="224"/>
      <c r="E49" s="224"/>
      <c r="F49" s="224"/>
      <c r="G49" s="224"/>
      <c r="H49" s="224"/>
      <c r="I49" s="228"/>
      <c r="J49" s="228"/>
      <c r="K49" s="228"/>
      <c r="L49" s="228"/>
      <c r="M49" s="228"/>
      <c r="N49" s="228"/>
      <c r="O49" s="228"/>
      <c r="P49" s="228"/>
      <c r="Q49" s="228"/>
      <c r="R49" s="262"/>
      <c r="T49" s="295"/>
    </row>
    <row r="50" spans="2:20" x14ac:dyDescent="0.3">
      <c r="B50" s="250" t="s">
        <v>180</v>
      </c>
      <c r="C50" s="224"/>
      <c r="I50" s="254">
        <f>SUM(I30:I49)</f>
        <v>0</v>
      </c>
      <c r="J50" s="254">
        <f t="shared" ref="J50:T50" si="12">SUM(J30:J49)</f>
        <v>0</v>
      </c>
      <c r="K50" s="254">
        <f t="shared" si="12"/>
        <v>0</v>
      </c>
      <c r="L50" s="254">
        <f t="shared" si="12"/>
        <v>0</v>
      </c>
      <c r="M50" s="254">
        <f t="shared" si="12"/>
        <v>0</v>
      </c>
      <c r="N50" s="254">
        <f t="shared" si="12"/>
        <v>0</v>
      </c>
      <c r="O50" s="254">
        <f t="shared" si="12"/>
        <v>0</v>
      </c>
      <c r="P50" s="254">
        <f t="shared" si="12"/>
        <v>0</v>
      </c>
      <c r="Q50" s="254">
        <f t="shared" si="12"/>
        <v>0</v>
      </c>
      <c r="R50" s="259">
        <f t="shared" si="12"/>
        <v>0</v>
      </c>
      <c r="S50" s="224"/>
      <c r="T50" s="292">
        <f t="shared" si="12"/>
        <v>0</v>
      </c>
    </row>
    <row r="51" spans="2:20" x14ac:dyDescent="0.3">
      <c r="B51" s="227"/>
      <c r="I51" s="228"/>
      <c r="J51" s="228"/>
      <c r="K51" s="228"/>
      <c r="L51" s="228"/>
      <c r="M51" s="228"/>
      <c r="N51" s="229"/>
      <c r="O51" s="229"/>
      <c r="P51" s="229"/>
      <c r="Q51" s="229"/>
      <c r="R51" s="263"/>
      <c r="T51" s="296"/>
    </row>
    <row r="52" spans="2:20" x14ac:dyDescent="0.3">
      <c r="B52" s="250" t="s">
        <v>195</v>
      </c>
      <c r="C52" s="224"/>
      <c r="D52" s="224" t="s">
        <v>181</v>
      </c>
      <c r="E52" s="224" t="s">
        <v>268</v>
      </c>
      <c r="I52" s="228"/>
      <c r="J52" s="228"/>
      <c r="K52" s="228"/>
      <c r="L52" s="228"/>
      <c r="M52" s="228"/>
      <c r="N52" s="229"/>
      <c r="O52" s="229"/>
      <c r="P52" s="229"/>
      <c r="Q52" s="229"/>
      <c r="R52" s="263"/>
      <c r="T52" s="296"/>
    </row>
    <row r="53" spans="2:20" x14ac:dyDescent="0.3">
      <c r="B53" s="227" t="s">
        <v>154</v>
      </c>
      <c r="D53" s="225">
        <v>12</v>
      </c>
      <c r="E53" s="330">
        <v>854.88</v>
      </c>
      <c r="I53" s="228">
        <f>SUM('CSB projection'!GR12:GR19)*$D$53*I65</f>
        <v>0</v>
      </c>
      <c r="J53" s="228">
        <f>SUM('CSB projection'!GS12:GS19)*$D$53*J65</f>
        <v>0</v>
      </c>
      <c r="K53" s="228">
        <f>SUM('CSB projection'!GT12:GT19)*$D$53*K65</f>
        <v>0</v>
      </c>
      <c r="L53" s="228">
        <f>SUM('CSB projection'!GU12:GU19)*$D$53*L65</f>
        <v>0</v>
      </c>
      <c r="M53" s="228">
        <f>SUM('CSB projection'!GV12:GV19)*$D$53*M65</f>
        <v>0</v>
      </c>
      <c r="N53" s="228">
        <f>SUM('CSB projection'!GW12:GW19)*$D$53*N65</f>
        <v>0</v>
      </c>
      <c r="O53" s="228">
        <f>SUM('CSB projection'!GX12:GX19)*$D$53*O65</f>
        <v>0</v>
      </c>
      <c r="P53" s="228">
        <f>SUM('CSB projection'!GY12:GY19)*$D$53*P65</f>
        <v>0</v>
      </c>
      <c r="Q53" s="228">
        <f>SUM('CSB projection'!GZ12:GZ19)*$D$53*Q65</f>
        <v>0</v>
      </c>
      <c r="R53" s="262">
        <f>SUM('CSB projection'!HA12:HA19)*$D$53*R65</f>
        <v>0</v>
      </c>
      <c r="T53" s="295">
        <f>SUM(I53:R53)</f>
        <v>0</v>
      </c>
    </row>
    <row r="54" spans="2:20" x14ac:dyDescent="0.3">
      <c r="B54" s="227" t="s">
        <v>155</v>
      </c>
      <c r="D54" s="225">
        <v>5</v>
      </c>
      <c r="E54" s="330">
        <v>854.88</v>
      </c>
      <c r="I54" s="228">
        <f>SUM('CSB projection'!GR20:GR27)*$D$54*I65</f>
        <v>0</v>
      </c>
      <c r="J54" s="228">
        <f>SUM('CSB projection'!GS20:GS27)*$D$54*J65</f>
        <v>0</v>
      </c>
      <c r="K54" s="228">
        <f>SUM('CSB projection'!GT20:GT27)*$D$54*K65</f>
        <v>0</v>
      </c>
      <c r="L54" s="228">
        <f>SUM('CSB projection'!GU20:GU27)*$D$54*L65</f>
        <v>0</v>
      </c>
      <c r="M54" s="228">
        <f>SUM('CSB projection'!GV20:GV27)*$D$54*M65</f>
        <v>0</v>
      </c>
      <c r="N54" s="228">
        <f>SUM('CSB projection'!GW20:GW27)*$D$54*N65</f>
        <v>0</v>
      </c>
      <c r="O54" s="228">
        <f>SUM('CSB projection'!GX20:GX27)*$D$54*O65</f>
        <v>0</v>
      </c>
      <c r="P54" s="228">
        <f>SUM('CSB projection'!GY20:GY27)*$D$54*P65</f>
        <v>0</v>
      </c>
      <c r="Q54" s="228">
        <f>SUM('CSB projection'!GZ20:GZ27)*$D$54*Q65</f>
        <v>0</v>
      </c>
      <c r="R54" s="262">
        <f>SUM('CSB projection'!HA20:HA27)*$D$54*R65</f>
        <v>0</v>
      </c>
      <c r="T54" s="295">
        <f>SUM(I54:R54)</f>
        <v>0</v>
      </c>
    </row>
    <row r="55" spans="2:20" x14ac:dyDescent="0.3">
      <c r="B55" s="250" t="s">
        <v>196</v>
      </c>
      <c r="C55" s="224"/>
      <c r="I55" s="254">
        <f t="shared" ref="I55:T55" si="13">SUM(I53:I54)</f>
        <v>0</v>
      </c>
      <c r="J55" s="254">
        <f t="shared" si="13"/>
        <v>0</v>
      </c>
      <c r="K55" s="254">
        <f t="shared" si="13"/>
        <v>0</v>
      </c>
      <c r="L55" s="254">
        <f t="shared" si="13"/>
        <v>0</v>
      </c>
      <c r="M55" s="254">
        <f t="shared" si="13"/>
        <v>0</v>
      </c>
      <c r="N55" s="254">
        <f t="shared" si="13"/>
        <v>0</v>
      </c>
      <c r="O55" s="254">
        <f t="shared" si="13"/>
        <v>0</v>
      </c>
      <c r="P55" s="254">
        <f t="shared" si="13"/>
        <v>0</v>
      </c>
      <c r="Q55" s="254">
        <f t="shared" si="13"/>
        <v>0</v>
      </c>
      <c r="R55" s="259">
        <f t="shared" si="13"/>
        <v>0</v>
      </c>
      <c r="S55" s="224"/>
      <c r="T55" s="292">
        <f t="shared" si="13"/>
        <v>0</v>
      </c>
    </row>
    <row r="56" spans="2:20" x14ac:dyDescent="0.3">
      <c r="B56" s="227"/>
      <c r="I56" s="228"/>
      <c r="J56" s="228"/>
      <c r="K56" s="228"/>
      <c r="L56" s="228"/>
      <c r="M56" s="228"/>
      <c r="N56" s="229"/>
      <c r="O56" s="229"/>
      <c r="P56" s="229"/>
      <c r="Q56" s="229"/>
      <c r="R56" s="263"/>
      <c r="T56" s="296"/>
    </row>
    <row r="57" spans="2:20" x14ac:dyDescent="0.3">
      <c r="B57" s="250" t="s">
        <v>136</v>
      </c>
      <c r="C57" s="224"/>
      <c r="D57" s="224" t="s">
        <v>184</v>
      </c>
      <c r="I57" s="254">
        <f t="shared" ref="I57:O57" si="14">SUM(I25,I55,I50)</f>
        <v>0</v>
      </c>
      <c r="J57" s="254">
        <f t="shared" si="14"/>
        <v>0</v>
      </c>
      <c r="K57" s="254">
        <f t="shared" si="14"/>
        <v>0</v>
      </c>
      <c r="L57" s="254">
        <f t="shared" si="14"/>
        <v>0</v>
      </c>
      <c r="M57" s="254">
        <f t="shared" si="14"/>
        <v>0</v>
      </c>
      <c r="N57" s="254">
        <f t="shared" si="14"/>
        <v>0</v>
      </c>
      <c r="O57" s="254">
        <f t="shared" si="14"/>
        <v>0</v>
      </c>
      <c r="P57" s="254">
        <f>SUM(P25,P55,P50)</f>
        <v>0</v>
      </c>
      <c r="Q57" s="254">
        <f>SUM(Q25,Q55,Q50)</f>
        <v>0</v>
      </c>
      <c r="R57" s="259">
        <f>SUM(R25,R55,R50)</f>
        <v>0</v>
      </c>
      <c r="S57" s="224"/>
      <c r="T57" s="292">
        <f>SUM(T25,T55,T50)</f>
        <v>0</v>
      </c>
    </row>
    <row r="58" spans="2:20" x14ac:dyDescent="0.3">
      <c r="B58" s="227" t="s">
        <v>183</v>
      </c>
      <c r="D58" s="284">
        <v>0.16</v>
      </c>
      <c r="I58" s="228">
        <f>I57*$D$58</f>
        <v>0</v>
      </c>
      <c r="J58" s="228">
        <f t="shared" ref="J58:R58" si="15">J57*$D$58</f>
        <v>0</v>
      </c>
      <c r="K58" s="228">
        <f t="shared" si="15"/>
        <v>0</v>
      </c>
      <c r="L58" s="228">
        <f t="shared" si="15"/>
        <v>0</v>
      </c>
      <c r="M58" s="228">
        <f t="shared" si="15"/>
        <v>0</v>
      </c>
      <c r="N58" s="228">
        <f t="shared" si="15"/>
        <v>0</v>
      </c>
      <c r="O58" s="228">
        <f t="shared" si="15"/>
        <v>0</v>
      </c>
      <c r="P58" s="228">
        <f t="shared" si="15"/>
        <v>0</v>
      </c>
      <c r="Q58" s="228">
        <f t="shared" si="15"/>
        <v>0</v>
      </c>
      <c r="R58" s="262">
        <f t="shared" si="15"/>
        <v>0</v>
      </c>
      <c r="T58" s="295">
        <f>SUM(I58:R58)</f>
        <v>0</v>
      </c>
    </row>
    <row r="59" spans="2:20" s="224" customFormat="1" ht="13.5" thickBot="1" x14ac:dyDescent="0.35">
      <c r="B59" s="264" t="s">
        <v>137</v>
      </c>
      <c r="C59" s="265"/>
      <c r="D59" s="265"/>
      <c r="E59" s="265"/>
      <c r="F59" s="265"/>
      <c r="G59" s="265"/>
      <c r="H59" s="265"/>
      <c r="I59" s="266">
        <f t="shared" ref="I59:R59" si="16">SUM(I57:I58)</f>
        <v>0</v>
      </c>
      <c r="J59" s="266">
        <f t="shared" si="16"/>
        <v>0</v>
      </c>
      <c r="K59" s="266">
        <f t="shared" si="16"/>
        <v>0</v>
      </c>
      <c r="L59" s="266">
        <f t="shared" si="16"/>
        <v>0</v>
      </c>
      <c r="M59" s="266">
        <f t="shared" si="16"/>
        <v>0</v>
      </c>
      <c r="N59" s="266">
        <f t="shared" si="16"/>
        <v>0</v>
      </c>
      <c r="O59" s="266">
        <f t="shared" si="16"/>
        <v>0</v>
      </c>
      <c r="P59" s="266">
        <f t="shared" si="16"/>
        <v>0</v>
      </c>
      <c r="Q59" s="266">
        <f t="shared" si="16"/>
        <v>0</v>
      </c>
      <c r="R59" s="267">
        <f t="shared" si="16"/>
        <v>0</v>
      </c>
      <c r="T59" s="297">
        <f>SUM(I59:R59)</f>
        <v>0</v>
      </c>
    </row>
    <row r="60" spans="2:20" ht="13.5" thickTop="1" x14ac:dyDescent="0.3"/>
    <row r="61" spans="2:20" x14ac:dyDescent="0.3">
      <c r="T61" s="316">
        <f>T57+T58-T59</f>
        <v>0</v>
      </c>
    </row>
    <row r="62" spans="2:20" s="282" customFormat="1" x14ac:dyDescent="0.3">
      <c r="B62" s="282" t="s">
        <v>210</v>
      </c>
      <c r="I62" s="298"/>
      <c r="J62" s="298"/>
      <c r="K62" s="298"/>
      <c r="M62" s="298">
        <f>M59/0.04</f>
        <v>0</v>
      </c>
    </row>
    <row r="63" spans="2:20" x14ac:dyDescent="0.3">
      <c r="I63" s="249"/>
    </row>
    <row r="64" spans="2:20" x14ac:dyDescent="0.3">
      <c r="I64" s="255"/>
    </row>
    <row r="65" spans="2:20" s="282" customFormat="1" x14ac:dyDescent="0.3">
      <c r="B65" s="282" t="s">
        <v>182</v>
      </c>
      <c r="I65" s="283">
        <v>854.88</v>
      </c>
      <c r="J65" s="283">
        <f>I65*(Inflation!D22)</f>
        <v>889.0752</v>
      </c>
      <c r="K65" s="283">
        <f>J65*(Inflation!E22)</f>
        <v>924.63820800000008</v>
      </c>
      <c r="L65" s="283">
        <f>K65*(Inflation!F22)</f>
        <v>961.62373632000015</v>
      </c>
      <c r="M65" s="283">
        <f>L65*(Inflation!G22)</f>
        <v>1000.0886857728002</v>
      </c>
      <c r="N65" s="283">
        <f>M65*(Inflation!H22)</f>
        <v>1040.0922332037123</v>
      </c>
      <c r="O65" s="283">
        <f>N65*(Inflation!I22)</f>
        <v>1081.6959225318608</v>
      </c>
      <c r="P65" s="283">
        <f>O65*(Inflation!J22)</f>
        <v>1124.9637594331352</v>
      </c>
      <c r="Q65" s="283">
        <f>P65*(Inflation!K22)</f>
        <v>1169.9623098104607</v>
      </c>
      <c r="R65" s="283">
        <f>Q65*(Inflation!L22)</f>
        <v>1216.7608022028792</v>
      </c>
      <c r="T65" s="283"/>
    </row>
    <row r="66" spans="2:20" x14ac:dyDescent="0.3">
      <c r="I66" s="244"/>
      <c r="J66" s="244"/>
      <c r="K66" s="244"/>
      <c r="L66" s="244"/>
      <c r="M66" s="244"/>
      <c r="N66" s="244"/>
      <c r="O66" s="244"/>
      <c r="P66" s="244"/>
      <c r="Q66" s="244"/>
      <c r="R66" s="244"/>
      <c r="T66" s="244"/>
    </row>
    <row r="67" spans="2:20" x14ac:dyDescent="0.3">
      <c r="J67" s="249"/>
      <c r="K67" s="249"/>
      <c r="L67" s="249"/>
      <c r="M67" s="249"/>
    </row>
    <row r="68" spans="2:20" x14ac:dyDescent="0.3">
      <c r="J68" s="286"/>
      <c r="K68" s="286"/>
      <c r="L68" s="286"/>
      <c r="M68" s="286"/>
      <c r="N68" s="286"/>
      <c r="O68" s="286"/>
      <c r="P68" s="286"/>
      <c r="Q68" s="286"/>
      <c r="R68" s="286"/>
      <c r="S68" s="286"/>
      <c r="T68" s="286"/>
    </row>
    <row r="69" spans="2:20" x14ac:dyDescent="0.3">
      <c r="I69" s="244"/>
      <c r="J69" s="244"/>
      <c r="K69" s="244"/>
      <c r="L69" s="244"/>
      <c r="M69" s="244"/>
      <c r="N69" s="244"/>
      <c r="O69" s="244"/>
      <c r="P69" s="244"/>
      <c r="Q69" s="244"/>
      <c r="R69" s="244"/>
      <c r="T69" s="244"/>
    </row>
    <row r="70" spans="2:20" x14ac:dyDescent="0.3">
      <c r="I70" s="244"/>
      <c r="J70" s="244"/>
      <c r="K70" s="244"/>
      <c r="L70" s="244"/>
      <c r="M70" s="244"/>
      <c r="N70" s="244"/>
      <c r="O70" s="244"/>
      <c r="P70" s="244"/>
      <c r="Q70" s="244"/>
      <c r="R70" s="244"/>
      <c r="T70" s="244"/>
    </row>
  </sheetData>
  <conditionalFormatting sqref="D58">
    <cfRule type="cellIs" dxfId="17" priority="1" operator="lessThan">
      <formula>0.16</formula>
    </cfRule>
  </conditionalFormatting>
  <dataValidations count="1">
    <dataValidation type="list" allowBlank="1" showInputMessage="1" showErrorMessage="1" sqref="H30:H37 H40:H47" xr:uid="{00000000-0002-0000-0100-000000000000}">
      <formula1>INDIRECT(G30)</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1000000}">
          <x14:formula1>
            <xm:f>'BAND+SP'!$A$2:$A$14</xm:f>
          </x14:formula1>
          <xm:sqref>G30:G37 G41:G47</xm:sqref>
        </x14:dataValidation>
        <x14:dataValidation type="list" allowBlank="1" showInputMessage="1" showErrorMessage="1" xr:uid="{00000000-0002-0000-0100-000002000000}">
          <x14:formula1>
            <xm:f>'Budget version'!$A$1:$A$4</xm:f>
          </x14:formula1>
          <xm:sqref>C3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74FDD8-5CD9-4EC8-B109-8DB4E185AAC2}">
  <sheetPr codeName="Sheet3"/>
  <dimension ref="B1:U69"/>
  <sheetViews>
    <sheetView zoomScale="90" zoomScaleNormal="90" workbookViewId="0">
      <pane xSplit="8" ySplit="12" topLeftCell="I13" activePane="bottomRight" state="frozen"/>
      <selection activeCell="I48" sqref="I48"/>
      <selection pane="topRight" activeCell="I48" sqref="I48"/>
      <selection pane="bottomLeft" activeCell="I48" sqref="I48"/>
      <selection pane="bottomRight" activeCell="V1" sqref="V1:V1048576"/>
    </sheetView>
  </sheetViews>
  <sheetFormatPr defaultColWidth="9.26953125" defaultRowHeight="13" outlineLevelCol="1" x14ac:dyDescent="0.3"/>
  <cols>
    <col min="1" max="1" width="2" style="225" customWidth="1"/>
    <col min="2" max="2" width="31.453125" style="225" customWidth="1"/>
    <col min="3" max="3" width="15" style="225" customWidth="1"/>
    <col min="4" max="5" width="10.453125" style="225" customWidth="1" outlineLevel="1"/>
    <col min="6" max="6" width="4.54296875" style="225" customWidth="1" outlineLevel="1"/>
    <col min="7" max="7" width="9.26953125" style="225" customWidth="1" outlineLevel="1"/>
    <col min="8" max="8" width="10.453125" style="225" customWidth="1" outlineLevel="1"/>
    <col min="9" max="18" width="12.7265625" style="225" customWidth="1"/>
    <col min="19" max="19" width="5" style="225" customWidth="1"/>
    <col min="20" max="20" width="12.7265625" style="225" customWidth="1"/>
    <col min="21" max="21" width="11.36328125" style="225" customWidth="1"/>
    <col min="22" max="16384" width="9.26953125" style="225"/>
  </cols>
  <sheetData>
    <row r="1" spans="2:21" x14ac:dyDescent="0.3">
      <c r="B1" s="224" t="s">
        <v>138</v>
      </c>
      <c r="Q1" s="225" t="s">
        <v>175</v>
      </c>
      <c r="R1" s="251">
        <v>2.5000000000000001E-2</v>
      </c>
      <c r="T1" s="251"/>
    </row>
    <row r="2" spans="2:21" x14ac:dyDescent="0.3">
      <c r="B2" s="224"/>
      <c r="Q2" s="225" t="s">
        <v>229</v>
      </c>
      <c r="R2" s="251">
        <v>0.04</v>
      </c>
      <c r="T2" s="251"/>
    </row>
    <row r="3" spans="2:21" x14ac:dyDescent="0.3">
      <c r="B3" s="224" t="s">
        <v>218</v>
      </c>
      <c r="C3" s="225" t="s">
        <v>214</v>
      </c>
      <c r="J3" s="315"/>
      <c r="K3" s="315"/>
      <c r="L3" s="315"/>
      <c r="M3" s="315"/>
      <c r="N3" s="315"/>
      <c r="O3" s="315"/>
      <c r="P3" s="315"/>
      <c r="Q3" s="315"/>
      <c r="R3" s="315"/>
      <c r="T3" s="251"/>
    </row>
    <row r="4" spans="2:21" x14ac:dyDescent="0.3">
      <c r="B4" s="224" t="s">
        <v>219</v>
      </c>
      <c r="J4" s="316"/>
      <c r="K4" s="316"/>
      <c r="L4" s="316"/>
      <c r="M4" s="316"/>
      <c r="N4" s="316"/>
      <c r="O4" s="316"/>
      <c r="P4" s="316"/>
      <c r="Q4" s="316"/>
      <c r="R4" s="316"/>
      <c r="T4" s="251"/>
    </row>
    <row r="5" spans="2:21" x14ac:dyDescent="0.3">
      <c r="B5" s="224" t="s">
        <v>225</v>
      </c>
      <c r="J5" s="315"/>
      <c r="K5" s="315"/>
      <c r="L5" s="315"/>
      <c r="M5" s="315"/>
      <c r="N5" s="315"/>
      <c r="O5" s="315"/>
      <c r="P5" s="315"/>
      <c r="Q5" s="315"/>
      <c r="R5" s="315"/>
      <c r="T5" s="251"/>
    </row>
    <row r="6" spans="2:21" x14ac:dyDescent="0.3">
      <c r="B6" s="224" t="s">
        <v>220</v>
      </c>
      <c r="C6" s="303"/>
      <c r="J6" s="316"/>
      <c r="K6" s="316"/>
      <c r="L6" s="316"/>
      <c r="M6" s="316"/>
      <c r="N6" s="316"/>
      <c r="O6" s="316"/>
      <c r="P6" s="316"/>
      <c r="Q6" s="316"/>
      <c r="R6" s="316"/>
      <c r="T6" s="251"/>
    </row>
    <row r="7" spans="2:21" x14ac:dyDescent="0.3">
      <c r="B7" s="224" t="s">
        <v>221</v>
      </c>
      <c r="C7" s="303"/>
      <c r="R7" s="251"/>
      <c r="T7" s="251"/>
    </row>
    <row r="8" spans="2:21" x14ac:dyDescent="0.3">
      <c r="B8" s="224" t="s">
        <v>222</v>
      </c>
      <c r="C8" s="303"/>
      <c r="I8" s="315"/>
      <c r="J8" s="315"/>
      <c r="K8" s="315"/>
      <c r="L8" s="315"/>
      <c r="M8" s="315"/>
      <c r="N8" s="315"/>
      <c r="O8" s="315"/>
      <c r="P8" s="315"/>
      <c r="Q8" s="315"/>
      <c r="R8" s="315"/>
      <c r="T8" s="251"/>
    </row>
    <row r="9" spans="2:21" x14ac:dyDescent="0.3">
      <c r="B9" s="224" t="s">
        <v>223</v>
      </c>
      <c r="C9" s="303"/>
      <c r="I9" s="316"/>
      <c r="J9" s="316"/>
      <c r="K9" s="316"/>
      <c r="L9" s="316"/>
      <c r="M9" s="316"/>
      <c r="N9" s="316"/>
      <c r="O9" s="316"/>
      <c r="P9" s="316"/>
      <c r="Q9" s="316"/>
      <c r="R9" s="316"/>
      <c r="T9" s="251"/>
    </row>
    <row r="10" spans="2:21" x14ac:dyDescent="0.3">
      <c r="B10" s="224" t="s">
        <v>224</v>
      </c>
      <c r="C10" s="303"/>
      <c r="R10" s="251"/>
      <c r="T10" s="251"/>
      <c r="U10" s="229"/>
    </row>
    <row r="11" spans="2:21" ht="13.5" thickBot="1" x14ac:dyDescent="0.35">
      <c r="U11" s="229"/>
    </row>
    <row r="12" spans="2:21" x14ac:dyDescent="0.3">
      <c r="B12" s="231"/>
      <c r="C12" s="232"/>
      <c r="D12" s="233"/>
      <c r="E12" s="233"/>
      <c r="F12" s="233"/>
      <c r="G12" s="233"/>
      <c r="H12" s="233"/>
      <c r="I12" s="234"/>
      <c r="J12" s="234"/>
      <c r="K12" s="234"/>
      <c r="L12" s="234"/>
      <c r="M12" s="234"/>
      <c r="N12" s="234"/>
      <c r="O12" s="234"/>
      <c r="P12" s="234"/>
      <c r="Q12" s="234"/>
      <c r="R12" s="256"/>
      <c r="S12" s="224"/>
      <c r="T12" s="289" t="s">
        <v>199</v>
      </c>
    </row>
    <row r="13" spans="2:21" x14ac:dyDescent="0.3">
      <c r="B13" s="227"/>
      <c r="C13" s="224"/>
      <c r="I13" s="230" t="s">
        <v>200</v>
      </c>
      <c r="J13" s="230" t="s">
        <v>201</v>
      </c>
      <c r="K13" s="230" t="s">
        <v>202</v>
      </c>
      <c r="L13" s="230" t="s">
        <v>203</v>
      </c>
      <c r="M13" s="230" t="s">
        <v>204</v>
      </c>
      <c r="N13" s="230" t="s">
        <v>205</v>
      </c>
      <c r="O13" s="230" t="s">
        <v>206</v>
      </c>
      <c r="P13" s="230" t="s">
        <v>207</v>
      </c>
      <c r="Q13" s="230" t="s">
        <v>208</v>
      </c>
      <c r="R13" s="257" t="s">
        <v>209</v>
      </c>
      <c r="S13" s="224"/>
      <c r="T13" s="290"/>
    </row>
    <row r="14" spans="2:21" x14ac:dyDescent="0.3">
      <c r="B14" s="250" t="s">
        <v>139</v>
      </c>
      <c r="I14" s="230"/>
      <c r="J14" s="230"/>
      <c r="K14" s="230"/>
      <c r="L14" s="230"/>
      <c r="M14" s="230"/>
      <c r="N14" s="230"/>
      <c r="O14" s="230"/>
      <c r="P14" s="230"/>
      <c r="Q14" s="230"/>
      <c r="R14" s="257"/>
      <c r="S14" s="224"/>
      <c r="T14" s="290"/>
    </row>
    <row r="15" spans="2:21" x14ac:dyDescent="0.3">
      <c r="B15" s="227" t="s">
        <v>172</v>
      </c>
      <c r="C15" s="224"/>
      <c r="I15" s="252"/>
      <c r="J15" s="239"/>
      <c r="K15" s="239"/>
      <c r="L15" s="239"/>
      <c r="M15" s="239"/>
      <c r="N15" s="239"/>
      <c r="O15" s="239"/>
      <c r="P15" s="239"/>
      <c r="Q15" s="239"/>
      <c r="R15" s="258"/>
      <c r="S15" s="224"/>
      <c r="T15" s="291">
        <f>SUM(I15:R15)</f>
        <v>0</v>
      </c>
    </row>
    <row r="16" spans="2:21" x14ac:dyDescent="0.3">
      <c r="B16" s="227" t="s">
        <v>173</v>
      </c>
      <c r="C16" s="224"/>
      <c r="I16" s="252"/>
      <c r="J16" s="239"/>
      <c r="K16" s="239"/>
      <c r="L16" s="239"/>
      <c r="M16" s="239"/>
      <c r="N16" s="239"/>
      <c r="O16" s="239"/>
      <c r="P16" s="239"/>
      <c r="Q16" s="239"/>
      <c r="R16" s="258"/>
      <c r="S16" s="224"/>
      <c r="T16" s="291">
        <f t="shared" ref="T16:T23" si="0">SUM(I16:R16)</f>
        <v>0</v>
      </c>
    </row>
    <row r="17" spans="2:20" x14ac:dyDescent="0.3">
      <c r="B17" s="227" t="s">
        <v>174</v>
      </c>
      <c r="C17" s="224"/>
      <c r="I17" s="252"/>
      <c r="J17" s="239"/>
      <c r="K17" s="239"/>
      <c r="L17" s="239"/>
      <c r="M17" s="239"/>
      <c r="N17" s="239"/>
      <c r="O17" s="239"/>
      <c r="P17" s="239"/>
      <c r="Q17" s="239"/>
      <c r="R17" s="258"/>
      <c r="S17" s="224"/>
      <c r="T17" s="291">
        <f t="shared" si="0"/>
        <v>0</v>
      </c>
    </row>
    <row r="18" spans="2:20" x14ac:dyDescent="0.3">
      <c r="B18" s="227" t="s">
        <v>178</v>
      </c>
      <c r="C18" s="224"/>
      <c r="I18" s="252"/>
      <c r="J18" s="239"/>
      <c r="K18" s="239"/>
      <c r="L18" s="239"/>
      <c r="M18" s="239"/>
      <c r="N18" s="239"/>
      <c r="O18" s="239"/>
      <c r="P18" s="239"/>
      <c r="Q18" s="239"/>
      <c r="R18" s="258"/>
      <c r="S18" s="224"/>
      <c r="T18" s="291">
        <f t="shared" si="0"/>
        <v>0</v>
      </c>
    </row>
    <row r="19" spans="2:20" x14ac:dyDescent="0.3">
      <c r="B19" s="227" t="s">
        <v>176</v>
      </c>
      <c r="C19" s="224"/>
      <c r="I19" s="252"/>
      <c r="J19" s="239"/>
      <c r="K19" s="239"/>
      <c r="L19" s="239"/>
      <c r="M19" s="239"/>
      <c r="N19" s="239"/>
      <c r="O19" s="239"/>
      <c r="P19" s="239"/>
      <c r="Q19" s="239"/>
      <c r="R19" s="258"/>
      <c r="S19" s="224"/>
      <c r="T19" s="291">
        <f t="shared" si="0"/>
        <v>0</v>
      </c>
    </row>
    <row r="20" spans="2:20" x14ac:dyDescent="0.3">
      <c r="B20" s="227" t="s">
        <v>177</v>
      </c>
      <c r="C20" s="224"/>
      <c r="I20" s="252"/>
      <c r="J20" s="239"/>
      <c r="K20" s="239"/>
      <c r="L20" s="239"/>
      <c r="M20" s="239"/>
      <c r="N20" s="239"/>
      <c r="O20" s="239"/>
      <c r="P20" s="239"/>
      <c r="Q20" s="239"/>
      <c r="R20" s="258"/>
      <c r="S20" s="224"/>
      <c r="T20" s="291">
        <f t="shared" si="0"/>
        <v>0</v>
      </c>
    </row>
    <row r="21" spans="2:20" x14ac:dyDescent="0.3">
      <c r="B21" s="227" t="s">
        <v>213</v>
      </c>
      <c r="C21" s="224"/>
      <c r="I21" s="252"/>
      <c r="J21" s="239"/>
      <c r="K21" s="239"/>
      <c r="L21" s="239"/>
      <c r="M21" s="239"/>
      <c r="N21" s="239"/>
      <c r="O21" s="239"/>
      <c r="P21" s="239"/>
      <c r="Q21" s="239"/>
      <c r="R21" s="258"/>
      <c r="S21" s="224"/>
      <c r="T21" s="291">
        <f t="shared" si="0"/>
        <v>0</v>
      </c>
    </row>
    <row r="22" spans="2:20" x14ac:dyDescent="0.3">
      <c r="B22" s="227" t="s">
        <v>213</v>
      </c>
      <c r="C22" s="224"/>
      <c r="I22" s="252"/>
      <c r="J22" s="239"/>
      <c r="K22" s="239"/>
      <c r="L22" s="239"/>
      <c r="M22" s="239"/>
      <c r="N22" s="239"/>
      <c r="O22" s="239"/>
      <c r="P22" s="239"/>
      <c r="Q22" s="239"/>
      <c r="R22" s="258"/>
      <c r="S22" s="224"/>
      <c r="T22" s="291">
        <f t="shared" si="0"/>
        <v>0</v>
      </c>
    </row>
    <row r="23" spans="2:20" x14ac:dyDescent="0.3">
      <c r="B23" s="227" t="s">
        <v>213</v>
      </c>
      <c r="C23" s="224"/>
      <c r="I23" s="252"/>
      <c r="J23" s="239"/>
      <c r="K23" s="239"/>
      <c r="L23" s="239"/>
      <c r="M23" s="239"/>
      <c r="N23" s="239"/>
      <c r="O23" s="239"/>
      <c r="P23" s="239"/>
      <c r="Q23" s="239"/>
      <c r="R23" s="258"/>
      <c r="S23" s="224"/>
      <c r="T23" s="291">
        <f t="shared" si="0"/>
        <v>0</v>
      </c>
    </row>
    <row r="24" spans="2:20" x14ac:dyDescent="0.3">
      <c r="B24" s="227"/>
      <c r="C24" s="224"/>
      <c r="I24" s="253"/>
      <c r="J24" s="239"/>
      <c r="K24" s="239"/>
      <c r="L24" s="239"/>
      <c r="M24" s="239"/>
      <c r="N24" s="239"/>
      <c r="O24" s="239"/>
      <c r="P24" s="239"/>
      <c r="Q24" s="239"/>
      <c r="R24" s="258"/>
      <c r="S24" s="224"/>
      <c r="T24" s="291"/>
    </row>
    <row r="25" spans="2:20" x14ac:dyDescent="0.3">
      <c r="B25" s="250" t="s">
        <v>179</v>
      </c>
      <c r="C25" s="224"/>
      <c r="I25" s="254">
        <f>SUM(I15:I24)</f>
        <v>0</v>
      </c>
      <c r="J25" s="254">
        <f t="shared" ref="J25:R25" si="1">SUM(J15:J24)</f>
        <v>0</v>
      </c>
      <c r="K25" s="254">
        <f t="shared" si="1"/>
        <v>0</v>
      </c>
      <c r="L25" s="254">
        <f t="shared" si="1"/>
        <v>0</v>
      </c>
      <c r="M25" s="254">
        <f t="shared" si="1"/>
        <v>0</v>
      </c>
      <c r="N25" s="254">
        <f t="shared" si="1"/>
        <v>0</v>
      </c>
      <c r="O25" s="254">
        <f t="shared" si="1"/>
        <v>0</v>
      </c>
      <c r="P25" s="254">
        <f t="shared" si="1"/>
        <v>0</v>
      </c>
      <c r="Q25" s="254">
        <f t="shared" si="1"/>
        <v>0</v>
      </c>
      <c r="R25" s="259">
        <f t="shared" si="1"/>
        <v>0</v>
      </c>
      <c r="S25" s="224"/>
      <c r="T25" s="292">
        <f>SUM(T15:T24)</f>
        <v>0</v>
      </c>
    </row>
    <row r="26" spans="2:20" x14ac:dyDescent="0.3">
      <c r="B26" s="227"/>
      <c r="C26" s="224"/>
      <c r="I26" s="230"/>
      <c r="J26" s="230"/>
      <c r="K26" s="230"/>
      <c r="L26" s="230"/>
      <c r="M26" s="230"/>
      <c r="N26" s="230"/>
      <c r="O26" s="230"/>
      <c r="P26" s="230"/>
      <c r="Q26" s="230"/>
      <c r="R26" s="257"/>
      <c r="S26" s="224"/>
      <c r="T26" s="290"/>
    </row>
    <row r="27" spans="2:20" x14ac:dyDescent="0.3">
      <c r="B27" s="250" t="s">
        <v>135</v>
      </c>
      <c r="I27" s="226"/>
      <c r="J27" s="226"/>
      <c r="K27" s="226"/>
      <c r="L27" s="226"/>
      <c r="M27" s="226"/>
      <c r="R27" s="260"/>
      <c r="T27" s="293"/>
    </row>
    <row r="28" spans="2:20" x14ac:dyDescent="0.3">
      <c r="B28" s="250" t="s">
        <v>140</v>
      </c>
      <c r="I28" s="226"/>
      <c r="J28" s="226"/>
      <c r="K28" s="226"/>
      <c r="L28" s="226"/>
      <c r="M28" s="226"/>
      <c r="R28" s="260"/>
      <c r="T28" s="293"/>
    </row>
    <row r="29" spans="2:20" x14ac:dyDescent="0.3">
      <c r="B29" s="250" t="s">
        <v>149</v>
      </c>
      <c r="C29" s="224" t="s">
        <v>4</v>
      </c>
      <c r="D29" s="224" t="s">
        <v>150</v>
      </c>
      <c r="E29" s="224" t="s">
        <v>151</v>
      </c>
      <c r="F29" s="224" t="s">
        <v>10</v>
      </c>
      <c r="G29" s="224" t="s">
        <v>153</v>
      </c>
      <c r="H29" s="224" t="s">
        <v>12</v>
      </c>
      <c r="I29" s="226"/>
      <c r="J29" s="226"/>
      <c r="K29" s="226"/>
      <c r="L29" s="226"/>
      <c r="M29" s="226"/>
      <c r="R29" s="260"/>
      <c r="T29" s="293"/>
    </row>
    <row r="30" spans="2:20" x14ac:dyDescent="0.3">
      <c r="B30" s="235" t="s">
        <v>141</v>
      </c>
      <c r="C30" s="282" t="s">
        <v>188</v>
      </c>
      <c r="D30" s="241"/>
      <c r="E30" s="241"/>
      <c r="F30" s="242"/>
      <c r="G30" s="243"/>
      <c r="H30" s="245"/>
      <c r="I30" s="239"/>
      <c r="J30" s="239"/>
      <c r="K30" s="239"/>
      <c r="L30" s="239"/>
      <c r="M30" s="239"/>
      <c r="N30" s="239"/>
      <c r="O30" s="239"/>
      <c r="P30" s="239"/>
      <c r="Q30" s="239"/>
      <c r="R30" s="258"/>
      <c r="T30" s="291">
        <f t="shared" ref="T30:T46" si="2">SUM(I30:R30)</f>
        <v>0</v>
      </c>
    </row>
    <row r="31" spans="2:20" x14ac:dyDescent="0.3">
      <c r="B31" s="235" t="s">
        <v>142</v>
      </c>
      <c r="C31" s="282" t="s">
        <v>188</v>
      </c>
      <c r="D31" s="241"/>
      <c r="E31" s="241"/>
      <c r="F31" s="242"/>
      <c r="G31" s="243"/>
      <c r="H31" s="245"/>
      <c r="I31" s="239"/>
      <c r="J31" s="239"/>
      <c r="K31" s="239"/>
      <c r="L31" s="239"/>
      <c r="M31" s="239"/>
      <c r="N31" s="239"/>
      <c r="O31" s="239"/>
      <c r="P31" s="239"/>
      <c r="Q31" s="239"/>
      <c r="R31" s="258"/>
      <c r="T31" s="291">
        <f t="shared" si="2"/>
        <v>0</v>
      </c>
    </row>
    <row r="32" spans="2:20" x14ac:dyDescent="0.3">
      <c r="B32" s="235" t="s">
        <v>143</v>
      </c>
      <c r="C32" s="282" t="s">
        <v>188</v>
      </c>
      <c r="D32" s="241"/>
      <c r="E32" s="241"/>
      <c r="F32" s="242"/>
      <c r="G32" s="243"/>
      <c r="H32" s="245"/>
      <c r="I32" s="239"/>
      <c r="J32" s="239"/>
      <c r="K32" s="239"/>
      <c r="L32" s="239"/>
      <c r="M32" s="239"/>
      <c r="N32" s="239"/>
      <c r="O32" s="239"/>
      <c r="P32" s="239"/>
      <c r="Q32" s="239"/>
      <c r="R32" s="258"/>
      <c r="T32" s="291">
        <f t="shared" si="2"/>
        <v>0</v>
      </c>
    </row>
    <row r="33" spans="2:20" x14ac:dyDescent="0.3">
      <c r="B33" s="235" t="s">
        <v>144</v>
      </c>
      <c r="C33" s="282" t="s">
        <v>188</v>
      </c>
      <c r="D33" s="241"/>
      <c r="E33" s="241"/>
      <c r="F33" s="242"/>
      <c r="G33" s="243"/>
      <c r="H33" s="245"/>
      <c r="I33" s="239"/>
      <c r="J33" s="239"/>
      <c r="K33" s="239"/>
      <c r="L33" s="239"/>
      <c r="M33" s="239"/>
      <c r="N33" s="239"/>
      <c r="O33" s="239"/>
      <c r="P33" s="239"/>
      <c r="Q33" s="239"/>
      <c r="R33" s="258"/>
      <c r="T33" s="291">
        <f t="shared" si="2"/>
        <v>0</v>
      </c>
    </row>
    <row r="34" spans="2:20" x14ac:dyDescent="0.3">
      <c r="B34" s="235" t="s">
        <v>145</v>
      </c>
      <c r="C34" s="282" t="s">
        <v>188</v>
      </c>
      <c r="D34" s="241"/>
      <c r="E34" s="241"/>
      <c r="F34" s="242"/>
      <c r="G34" s="243"/>
      <c r="H34" s="245"/>
      <c r="I34" s="239"/>
      <c r="J34" s="239"/>
      <c r="K34" s="239"/>
      <c r="L34" s="239"/>
      <c r="M34" s="239"/>
      <c r="N34" s="239"/>
      <c r="O34" s="239"/>
      <c r="P34" s="239"/>
      <c r="Q34" s="239"/>
      <c r="R34" s="258"/>
      <c r="T34" s="291">
        <f t="shared" si="2"/>
        <v>0</v>
      </c>
    </row>
    <row r="35" spans="2:20" x14ac:dyDescent="0.3">
      <c r="B35" s="235" t="s">
        <v>146</v>
      </c>
      <c r="C35" s="282" t="s">
        <v>188</v>
      </c>
      <c r="D35" s="241"/>
      <c r="E35" s="241"/>
      <c r="F35" s="242"/>
      <c r="G35" s="243"/>
      <c r="H35" s="245"/>
      <c r="I35" s="239"/>
      <c r="J35" s="239"/>
      <c r="K35" s="239"/>
      <c r="L35" s="239"/>
      <c r="M35" s="239"/>
      <c r="N35" s="239"/>
      <c r="O35" s="239"/>
      <c r="P35" s="239"/>
      <c r="Q35" s="239"/>
      <c r="R35" s="258"/>
      <c r="T35" s="291">
        <f t="shared" si="2"/>
        <v>0</v>
      </c>
    </row>
    <row r="36" spans="2:20" x14ac:dyDescent="0.3">
      <c r="B36" s="235" t="s">
        <v>147</v>
      </c>
      <c r="C36" s="282" t="s">
        <v>188</v>
      </c>
      <c r="D36" s="241"/>
      <c r="E36" s="241"/>
      <c r="F36" s="242"/>
      <c r="G36" s="243"/>
      <c r="H36" s="245"/>
      <c r="I36" s="239"/>
      <c r="J36" s="239"/>
      <c r="K36" s="239"/>
      <c r="L36" s="239"/>
      <c r="M36" s="239"/>
      <c r="N36" s="239"/>
      <c r="O36" s="239"/>
      <c r="P36" s="239"/>
      <c r="Q36" s="239"/>
      <c r="R36" s="258"/>
      <c r="T36" s="291">
        <f t="shared" si="2"/>
        <v>0</v>
      </c>
    </row>
    <row r="37" spans="2:20" x14ac:dyDescent="0.3">
      <c r="B37" s="235" t="s">
        <v>148</v>
      </c>
      <c r="C37" s="282" t="s">
        <v>188</v>
      </c>
      <c r="D37" s="241"/>
      <c r="E37" s="241"/>
      <c r="F37" s="242"/>
      <c r="G37" s="243"/>
      <c r="H37" s="245"/>
      <c r="I37" s="239"/>
      <c r="J37" s="239"/>
      <c r="K37" s="239"/>
      <c r="L37" s="239"/>
      <c r="M37" s="239"/>
      <c r="N37" s="239"/>
      <c r="O37" s="239"/>
      <c r="P37" s="239"/>
      <c r="Q37" s="239"/>
      <c r="R37" s="258"/>
      <c r="T37" s="291">
        <f t="shared" si="2"/>
        <v>0</v>
      </c>
    </row>
    <row r="38" spans="2:20" x14ac:dyDescent="0.3">
      <c r="B38" s="250" t="s">
        <v>152</v>
      </c>
      <c r="D38" s="224"/>
      <c r="E38" s="224"/>
      <c r="F38" s="224"/>
      <c r="G38" s="224"/>
      <c r="H38" s="246"/>
      <c r="I38" s="239"/>
      <c r="J38" s="239"/>
      <c r="K38" s="239"/>
      <c r="L38" s="239"/>
      <c r="M38" s="239"/>
      <c r="N38" s="239"/>
      <c r="O38" s="239"/>
      <c r="P38" s="239"/>
      <c r="Q38" s="239"/>
      <c r="R38" s="258"/>
      <c r="T38" s="291">
        <f t="shared" si="2"/>
        <v>0</v>
      </c>
    </row>
    <row r="39" spans="2:20" x14ac:dyDescent="0.3">
      <c r="B39" s="235" t="s">
        <v>141</v>
      </c>
      <c r="C39" s="282" t="s">
        <v>188</v>
      </c>
      <c r="D39" s="241"/>
      <c r="E39" s="241"/>
      <c r="F39" s="242"/>
      <c r="G39" s="243"/>
      <c r="H39" s="245"/>
      <c r="I39" s="239"/>
      <c r="J39" s="239"/>
      <c r="K39" s="239"/>
      <c r="L39" s="239"/>
      <c r="M39" s="239"/>
      <c r="N39" s="239"/>
      <c r="O39" s="239"/>
      <c r="P39" s="239"/>
      <c r="Q39" s="239"/>
      <c r="R39" s="258"/>
      <c r="T39" s="291">
        <f t="shared" si="2"/>
        <v>0</v>
      </c>
    </row>
    <row r="40" spans="2:20" x14ac:dyDescent="0.3">
      <c r="B40" s="235" t="s">
        <v>142</v>
      </c>
      <c r="C40" s="282" t="s">
        <v>188</v>
      </c>
      <c r="D40" s="241"/>
      <c r="E40" s="241"/>
      <c r="F40" s="242"/>
      <c r="G40" s="243"/>
      <c r="H40" s="245"/>
      <c r="I40" s="239"/>
      <c r="J40" s="239"/>
      <c r="K40" s="239"/>
      <c r="L40" s="239"/>
      <c r="M40" s="239"/>
      <c r="N40" s="239"/>
      <c r="O40" s="239"/>
      <c r="P40" s="239"/>
      <c r="Q40" s="239"/>
      <c r="R40" s="258"/>
      <c r="T40" s="291">
        <f t="shared" si="2"/>
        <v>0</v>
      </c>
    </row>
    <row r="41" spans="2:20" x14ac:dyDescent="0.3">
      <c r="B41" s="235" t="s">
        <v>143</v>
      </c>
      <c r="C41" s="282" t="s">
        <v>188</v>
      </c>
      <c r="D41" s="241"/>
      <c r="E41" s="241"/>
      <c r="F41" s="242"/>
      <c r="G41" s="243"/>
      <c r="H41" s="245"/>
      <c r="I41" s="239"/>
      <c r="J41" s="239"/>
      <c r="K41" s="239"/>
      <c r="L41" s="239"/>
      <c r="M41" s="239"/>
      <c r="N41" s="239"/>
      <c r="O41" s="239"/>
      <c r="P41" s="239"/>
      <c r="Q41" s="239"/>
      <c r="R41" s="258"/>
      <c r="T41" s="291">
        <f t="shared" si="2"/>
        <v>0</v>
      </c>
    </row>
    <row r="42" spans="2:20" x14ac:dyDescent="0.3">
      <c r="B42" s="235" t="s">
        <v>144</v>
      </c>
      <c r="C42" s="282" t="s">
        <v>188</v>
      </c>
      <c r="D42" s="241"/>
      <c r="E42" s="241"/>
      <c r="F42" s="242"/>
      <c r="G42" s="243"/>
      <c r="H42" s="245"/>
      <c r="I42" s="239"/>
      <c r="J42" s="239"/>
      <c r="K42" s="239"/>
      <c r="L42" s="239"/>
      <c r="M42" s="239"/>
      <c r="N42" s="239"/>
      <c r="O42" s="239"/>
      <c r="P42" s="239"/>
      <c r="Q42" s="239"/>
      <c r="R42" s="258"/>
      <c r="T42" s="291">
        <f t="shared" si="2"/>
        <v>0</v>
      </c>
    </row>
    <row r="43" spans="2:20" x14ac:dyDescent="0.3">
      <c r="B43" s="235" t="s">
        <v>145</v>
      </c>
      <c r="C43" s="282" t="s">
        <v>188</v>
      </c>
      <c r="D43" s="241"/>
      <c r="E43" s="241"/>
      <c r="F43" s="242"/>
      <c r="G43" s="243"/>
      <c r="H43" s="245"/>
      <c r="I43" s="239"/>
      <c r="J43" s="239"/>
      <c r="K43" s="239"/>
      <c r="L43" s="239"/>
      <c r="M43" s="239"/>
      <c r="N43" s="239"/>
      <c r="O43" s="239"/>
      <c r="P43" s="239"/>
      <c r="Q43" s="239"/>
      <c r="R43" s="258"/>
      <c r="T43" s="291">
        <f t="shared" si="2"/>
        <v>0</v>
      </c>
    </row>
    <row r="44" spans="2:20" x14ac:dyDescent="0.3">
      <c r="B44" s="235" t="s">
        <v>146</v>
      </c>
      <c r="C44" s="282" t="s">
        <v>188</v>
      </c>
      <c r="D44" s="241"/>
      <c r="E44" s="241"/>
      <c r="F44" s="242"/>
      <c r="G44" s="243"/>
      <c r="H44" s="245"/>
      <c r="I44" s="239"/>
      <c r="J44" s="239"/>
      <c r="K44" s="239"/>
      <c r="L44" s="239"/>
      <c r="M44" s="239"/>
      <c r="N44" s="239"/>
      <c r="O44" s="239"/>
      <c r="P44" s="239"/>
      <c r="Q44" s="239"/>
      <c r="R44" s="258"/>
      <c r="T44" s="291">
        <f t="shared" si="2"/>
        <v>0</v>
      </c>
    </row>
    <row r="45" spans="2:20" x14ac:dyDescent="0.3">
      <c r="B45" s="235" t="s">
        <v>147</v>
      </c>
      <c r="C45" s="282" t="s">
        <v>188</v>
      </c>
      <c r="D45" s="241"/>
      <c r="E45" s="241"/>
      <c r="F45" s="242"/>
      <c r="G45" s="243"/>
      <c r="H45" s="245"/>
      <c r="I45" s="239"/>
      <c r="J45" s="239"/>
      <c r="K45" s="239"/>
      <c r="L45" s="239"/>
      <c r="M45" s="239"/>
      <c r="N45" s="239"/>
      <c r="O45" s="239"/>
      <c r="P45" s="239"/>
      <c r="Q45" s="239"/>
      <c r="R45" s="258"/>
      <c r="T45" s="291">
        <f t="shared" si="2"/>
        <v>0</v>
      </c>
    </row>
    <row r="46" spans="2:20" x14ac:dyDescent="0.3">
      <c r="B46" s="235" t="s">
        <v>148</v>
      </c>
      <c r="C46" s="282" t="s">
        <v>188</v>
      </c>
      <c r="D46" s="241"/>
      <c r="E46" s="241"/>
      <c r="F46" s="242"/>
      <c r="G46" s="243"/>
      <c r="H46" s="245"/>
      <c r="I46" s="239"/>
      <c r="J46" s="239"/>
      <c r="K46" s="239"/>
      <c r="L46" s="239"/>
      <c r="M46" s="239"/>
      <c r="N46" s="239"/>
      <c r="O46" s="239"/>
      <c r="P46" s="239"/>
      <c r="Q46" s="239"/>
      <c r="R46" s="258"/>
      <c r="T46" s="291">
        <f t="shared" si="2"/>
        <v>0</v>
      </c>
    </row>
    <row r="47" spans="2:20" x14ac:dyDescent="0.3">
      <c r="B47" s="235"/>
      <c r="D47" s="224"/>
      <c r="E47" s="224"/>
      <c r="F47" s="224"/>
      <c r="G47" s="224"/>
      <c r="H47" s="224"/>
      <c r="I47" s="240"/>
      <c r="J47" s="240"/>
      <c r="K47" s="240"/>
      <c r="L47" s="240"/>
      <c r="M47" s="240"/>
      <c r="N47" s="240"/>
      <c r="O47" s="240"/>
      <c r="P47" s="240"/>
      <c r="Q47" s="240"/>
      <c r="R47" s="261"/>
      <c r="T47" s="294"/>
    </row>
    <row r="48" spans="2:20" x14ac:dyDescent="0.3">
      <c r="B48" s="227"/>
      <c r="D48" s="224"/>
      <c r="E48" s="224"/>
      <c r="F48" s="224"/>
      <c r="G48" s="224"/>
      <c r="H48" s="224"/>
      <c r="I48" s="228"/>
      <c r="J48" s="228"/>
      <c r="K48" s="228"/>
      <c r="L48" s="228"/>
      <c r="M48" s="228"/>
      <c r="N48" s="228"/>
      <c r="O48" s="228"/>
      <c r="P48" s="228"/>
      <c r="Q48" s="228"/>
      <c r="R48" s="262"/>
      <c r="T48" s="295"/>
    </row>
    <row r="49" spans="2:20" x14ac:dyDescent="0.3">
      <c r="B49" s="250" t="s">
        <v>180</v>
      </c>
      <c r="C49" s="224"/>
      <c r="I49" s="254">
        <f>SUM(I30:I48)</f>
        <v>0</v>
      </c>
      <c r="J49" s="254">
        <f t="shared" ref="J49:T49" si="3">SUM(J30:J48)</f>
        <v>0</v>
      </c>
      <c r="K49" s="254">
        <f t="shared" si="3"/>
        <v>0</v>
      </c>
      <c r="L49" s="254">
        <f t="shared" si="3"/>
        <v>0</v>
      </c>
      <c r="M49" s="254">
        <f t="shared" si="3"/>
        <v>0</v>
      </c>
      <c r="N49" s="254">
        <f t="shared" si="3"/>
        <v>0</v>
      </c>
      <c r="O49" s="254">
        <f t="shared" si="3"/>
        <v>0</v>
      </c>
      <c r="P49" s="254">
        <f t="shared" si="3"/>
        <v>0</v>
      </c>
      <c r="Q49" s="254">
        <f t="shared" si="3"/>
        <v>0</v>
      </c>
      <c r="R49" s="259">
        <f t="shared" si="3"/>
        <v>0</v>
      </c>
      <c r="S49" s="224"/>
      <c r="T49" s="292">
        <f t="shared" si="3"/>
        <v>0</v>
      </c>
    </row>
    <row r="50" spans="2:20" x14ac:dyDescent="0.3">
      <c r="B50" s="227"/>
      <c r="I50" s="228"/>
      <c r="J50" s="228"/>
      <c r="K50" s="228"/>
      <c r="L50" s="228"/>
      <c r="M50" s="228"/>
      <c r="N50" s="229"/>
      <c r="O50" s="229"/>
      <c r="P50" s="229"/>
      <c r="Q50" s="229"/>
      <c r="R50" s="263"/>
      <c r="T50" s="296"/>
    </row>
    <row r="51" spans="2:20" x14ac:dyDescent="0.3">
      <c r="B51" s="250" t="s">
        <v>195</v>
      </c>
      <c r="C51" s="224"/>
      <c r="D51" s="224" t="s">
        <v>181</v>
      </c>
      <c r="E51" s="224" t="s">
        <v>268</v>
      </c>
      <c r="I51" s="228"/>
      <c r="J51" s="228"/>
      <c r="K51" s="228"/>
      <c r="L51" s="228"/>
      <c r="M51" s="228"/>
      <c r="N51" s="229"/>
      <c r="O51" s="229"/>
      <c r="P51" s="229"/>
      <c r="Q51" s="229"/>
      <c r="R51" s="263"/>
      <c r="T51" s="296"/>
    </row>
    <row r="52" spans="2:20" x14ac:dyDescent="0.3">
      <c r="B52" s="227" t="s">
        <v>154</v>
      </c>
      <c r="D52" s="225">
        <v>12</v>
      </c>
      <c r="E52" s="330">
        <v>856.96</v>
      </c>
      <c r="I52" s="228"/>
      <c r="J52" s="228"/>
      <c r="K52" s="228"/>
      <c r="L52" s="228"/>
      <c r="M52" s="228"/>
      <c r="N52" s="228"/>
      <c r="O52" s="228"/>
      <c r="P52" s="228"/>
      <c r="Q52" s="228"/>
      <c r="R52" s="262"/>
      <c r="T52" s="295">
        <f>SUM(I52:R52)</f>
        <v>0</v>
      </c>
    </row>
    <row r="53" spans="2:20" x14ac:dyDescent="0.3">
      <c r="B53" s="227" t="s">
        <v>155</v>
      </c>
      <c r="D53" s="225">
        <v>5</v>
      </c>
      <c r="E53" s="330">
        <v>856.96</v>
      </c>
      <c r="I53" s="228"/>
      <c r="J53" s="228"/>
      <c r="K53" s="228"/>
      <c r="L53" s="228"/>
      <c r="M53" s="228"/>
      <c r="N53" s="228"/>
      <c r="O53" s="228"/>
      <c r="P53" s="228"/>
      <c r="Q53" s="228"/>
      <c r="R53" s="262"/>
      <c r="T53" s="295">
        <f>SUM(I53:R53)</f>
        <v>0</v>
      </c>
    </row>
    <row r="54" spans="2:20" x14ac:dyDescent="0.3">
      <c r="B54" s="250" t="s">
        <v>196</v>
      </c>
      <c r="C54" s="224"/>
      <c r="I54" s="254">
        <f t="shared" ref="I54:T54" si="4">SUM(I52:I53)</f>
        <v>0</v>
      </c>
      <c r="J54" s="254">
        <f t="shared" si="4"/>
        <v>0</v>
      </c>
      <c r="K54" s="254">
        <f t="shared" si="4"/>
        <v>0</v>
      </c>
      <c r="L54" s="254">
        <f t="shared" si="4"/>
        <v>0</v>
      </c>
      <c r="M54" s="254">
        <f t="shared" si="4"/>
        <v>0</v>
      </c>
      <c r="N54" s="254">
        <f t="shared" si="4"/>
        <v>0</v>
      </c>
      <c r="O54" s="254">
        <f t="shared" si="4"/>
        <v>0</v>
      </c>
      <c r="P54" s="254">
        <f t="shared" si="4"/>
        <v>0</v>
      </c>
      <c r="Q54" s="254">
        <f t="shared" si="4"/>
        <v>0</v>
      </c>
      <c r="R54" s="259">
        <f t="shared" si="4"/>
        <v>0</v>
      </c>
      <c r="S54" s="224"/>
      <c r="T54" s="292">
        <f t="shared" si="4"/>
        <v>0</v>
      </c>
    </row>
    <row r="55" spans="2:20" x14ac:dyDescent="0.3">
      <c r="B55" s="227"/>
      <c r="I55" s="228"/>
      <c r="J55" s="228"/>
      <c r="K55" s="228"/>
      <c r="L55" s="228"/>
      <c r="M55" s="228"/>
      <c r="N55" s="229"/>
      <c r="O55" s="229"/>
      <c r="P55" s="229"/>
      <c r="Q55" s="229"/>
      <c r="R55" s="263"/>
      <c r="T55" s="296"/>
    </row>
    <row r="56" spans="2:20" x14ac:dyDescent="0.3">
      <c r="B56" s="250" t="s">
        <v>136</v>
      </c>
      <c r="C56" s="224"/>
      <c r="D56" s="224" t="s">
        <v>184</v>
      </c>
      <c r="I56" s="254">
        <f t="shared" ref="I56:O56" si="5">SUM(I25,I54,I49)</f>
        <v>0</v>
      </c>
      <c r="J56" s="254">
        <f t="shared" si="5"/>
        <v>0</v>
      </c>
      <c r="K56" s="254">
        <f t="shared" si="5"/>
        <v>0</v>
      </c>
      <c r="L56" s="254">
        <f t="shared" si="5"/>
        <v>0</v>
      </c>
      <c r="M56" s="254">
        <f t="shared" si="5"/>
        <v>0</v>
      </c>
      <c r="N56" s="254">
        <f t="shared" si="5"/>
        <v>0</v>
      </c>
      <c r="O56" s="254">
        <f t="shared" si="5"/>
        <v>0</v>
      </c>
      <c r="P56" s="254">
        <f>SUM(P25,P54,P49)</f>
        <v>0</v>
      </c>
      <c r="Q56" s="254">
        <f>SUM(Q25,Q54,Q49)</f>
        <v>0</v>
      </c>
      <c r="R56" s="259">
        <f>SUM(R25,R54,R49)</f>
        <v>0</v>
      </c>
      <c r="S56" s="224"/>
      <c r="T56" s="292">
        <f>SUM(T25,T54,T49)</f>
        <v>0</v>
      </c>
    </row>
    <row r="57" spans="2:20" x14ac:dyDescent="0.3">
      <c r="B57" s="227" t="s">
        <v>183</v>
      </c>
      <c r="D57" s="284">
        <v>0.16</v>
      </c>
      <c r="I57" s="228">
        <f>I56*$D$57</f>
        <v>0</v>
      </c>
      <c r="J57" s="228">
        <f t="shared" ref="J57:R57" si="6">J56*$D$57</f>
        <v>0</v>
      </c>
      <c r="K57" s="228">
        <f t="shared" si="6"/>
        <v>0</v>
      </c>
      <c r="L57" s="228">
        <f t="shared" si="6"/>
        <v>0</v>
      </c>
      <c r="M57" s="228">
        <f t="shared" si="6"/>
        <v>0</v>
      </c>
      <c r="N57" s="228">
        <f t="shared" si="6"/>
        <v>0</v>
      </c>
      <c r="O57" s="228">
        <f t="shared" si="6"/>
        <v>0</v>
      </c>
      <c r="P57" s="228">
        <f t="shared" si="6"/>
        <v>0</v>
      </c>
      <c r="Q57" s="228">
        <f t="shared" si="6"/>
        <v>0</v>
      </c>
      <c r="R57" s="262">
        <f t="shared" si="6"/>
        <v>0</v>
      </c>
      <c r="T57" s="295">
        <f>SUM(I57:R57)</f>
        <v>0</v>
      </c>
    </row>
    <row r="58" spans="2:20" s="224" customFormat="1" ht="13.5" thickBot="1" x14ac:dyDescent="0.35">
      <c r="B58" s="264" t="s">
        <v>137</v>
      </c>
      <c r="C58" s="265"/>
      <c r="D58" s="265"/>
      <c r="E58" s="265"/>
      <c r="F58" s="265"/>
      <c r="G58" s="265"/>
      <c r="H58" s="265"/>
      <c r="I58" s="266">
        <f t="shared" ref="I58:R58" si="7">SUM(I56:I57)</f>
        <v>0</v>
      </c>
      <c r="J58" s="266">
        <f t="shared" si="7"/>
        <v>0</v>
      </c>
      <c r="K58" s="266">
        <f t="shared" si="7"/>
        <v>0</v>
      </c>
      <c r="L58" s="266">
        <f t="shared" si="7"/>
        <v>0</v>
      </c>
      <c r="M58" s="266">
        <f t="shared" si="7"/>
        <v>0</v>
      </c>
      <c r="N58" s="266">
        <f t="shared" si="7"/>
        <v>0</v>
      </c>
      <c r="O58" s="266">
        <f t="shared" si="7"/>
        <v>0</v>
      </c>
      <c r="P58" s="266">
        <f t="shared" si="7"/>
        <v>0</v>
      </c>
      <c r="Q58" s="266">
        <f t="shared" si="7"/>
        <v>0</v>
      </c>
      <c r="R58" s="267">
        <f t="shared" si="7"/>
        <v>0</v>
      </c>
      <c r="T58" s="297">
        <f>SUM(I58:R58)</f>
        <v>0</v>
      </c>
    </row>
    <row r="59" spans="2:20" ht="13.5" thickTop="1" x14ac:dyDescent="0.3"/>
    <row r="60" spans="2:20" x14ac:dyDescent="0.3">
      <c r="T60" s="316">
        <f>T58-'Template costing'!T59</f>
        <v>0</v>
      </c>
    </row>
    <row r="61" spans="2:20" s="282" customFormat="1" x14ac:dyDescent="0.3">
      <c r="B61" s="282" t="s">
        <v>210</v>
      </c>
      <c r="M61" s="298">
        <f>M58/0.04</f>
        <v>0</v>
      </c>
    </row>
    <row r="62" spans="2:20" x14ac:dyDescent="0.3">
      <c r="I62" s="249"/>
    </row>
    <row r="63" spans="2:20" x14ac:dyDescent="0.3">
      <c r="I63" s="255"/>
    </row>
    <row r="64" spans="2:20" s="282" customFormat="1" x14ac:dyDescent="0.3">
      <c r="B64" s="282" t="s">
        <v>182</v>
      </c>
      <c r="I64" s="283">
        <f>E52*(Inflation!C22)</f>
        <v>891.23840000000007</v>
      </c>
      <c r="J64" s="283">
        <f>I64*(Inflation!D22)</f>
        <v>926.88793600000008</v>
      </c>
      <c r="K64" s="283">
        <f>J64*(Inflation!E22)</f>
        <v>963.96345344000008</v>
      </c>
      <c r="L64" s="283">
        <f>K64*(Inflation!F22)</f>
        <v>1002.5219915776001</v>
      </c>
      <c r="M64" s="283">
        <f>L64*(Inflation!G22)</f>
        <v>1042.6228712407042</v>
      </c>
      <c r="N64" s="283">
        <f>M64*(Inflation!H22)</f>
        <v>1084.3277860903324</v>
      </c>
      <c r="O64" s="283">
        <f>N64*(Inflation!I22)</f>
        <v>1127.7008975339459</v>
      </c>
      <c r="P64" s="283">
        <f>O64*(Inflation!J22)</f>
        <v>1172.8089334353037</v>
      </c>
      <c r="Q64" s="283">
        <f>P64*(Inflation!K22)</f>
        <v>1219.721290772716</v>
      </c>
      <c r="R64" s="283">
        <f>Q64*(Inflation!L22)</f>
        <v>1268.5101424036247</v>
      </c>
      <c r="T64" s="283"/>
    </row>
    <row r="65" spans="9:20" x14ac:dyDescent="0.3">
      <c r="I65" s="244"/>
      <c r="J65" s="244"/>
      <c r="K65" s="244"/>
      <c r="L65" s="244"/>
      <c r="M65" s="244"/>
      <c r="N65" s="244"/>
      <c r="O65" s="244"/>
      <c r="P65" s="244"/>
      <c r="Q65" s="244"/>
      <c r="R65" s="244"/>
      <c r="T65" s="244"/>
    </row>
    <row r="67" spans="9:20" x14ac:dyDescent="0.3">
      <c r="I67" s="286"/>
      <c r="J67" s="286"/>
      <c r="K67" s="286"/>
      <c r="L67" s="286"/>
      <c r="M67" s="286"/>
      <c r="N67" s="286"/>
      <c r="O67" s="286"/>
      <c r="P67" s="286"/>
      <c r="Q67" s="286"/>
      <c r="R67" s="286"/>
      <c r="T67" s="286"/>
    </row>
    <row r="68" spans="9:20" x14ac:dyDescent="0.3">
      <c r="I68" s="244"/>
      <c r="J68" s="244"/>
      <c r="K68" s="244"/>
      <c r="L68" s="244"/>
      <c r="M68" s="244"/>
      <c r="N68" s="244"/>
      <c r="O68" s="244"/>
      <c r="P68" s="244"/>
      <c r="Q68" s="244"/>
      <c r="R68" s="244"/>
      <c r="T68" s="244"/>
    </row>
    <row r="69" spans="9:20" x14ac:dyDescent="0.3">
      <c r="I69" s="244"/>
      <c r="J69" s="244"/>
      <c r="K69" s="244"/>
      <c r="L69" s="244"/>
      <c r="M69" s="244"/>
      <c r="N69" s="244"/>
      <c r="O69" s="244"/>
      <c r="P69" s="244"/>
      <c r="Q69" s="244"/>
      <c r="R69" s="244"/>
      <c r="T69" s="244"/>
    </row>
  </sheetData>
  <dataValidations count="1">
    <dataValidation type="list" allowBlank="1" showInputMessage="1" showErrorMessage="1" sqref="H30:H37 H39:H46" xr:uid="{D5A9D789-DBD9-4CA9-9E50-4FD22C40889C}">
      <formula1>INDIRECT(G30)</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2">
        <x14:dataValidation type="list" allowBlank="1" showInputMessage="1" showErrorMessage="1" xr:uid="{17ADAB1A-184D-4C83-9E39-008AD8DF7F8D}">
          <x14:formula1>
            <xm:f>'Budget version'!$A$1:$A$4</xm:f>
          </x14:formula1>
          <xm:sqref>C3</xm:sqref>
        </x14:dataValidation>
        <x14:dataValidation type="list" allowBlank="1" showInputMessage="1" showErrorMessage="1" xr:uid="{0E0CBEC3-C900-48FB-BE35-6A25A85BC72C}">
          <x14:formula1>
            <xm:f>'BAND+SP'!$A$2:$A$14</xm:f>
          </x14:formula1>
          <xm:sqref>G30:G37 G39:G46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T15"/>
  <sheetViews>
    <sheetView workbookViewId="0">
      <selection activeCell="G10" sqref="G10"/>
    </sheetView>
  </sheetViews>
  <sheetFormatPr defaultColWidth="9.26953125" defaultRowHeight="14.5" x14ac:dyDescent="0.35"/>
  <cols>
    <col min="1" max="1" width="2" customWidth="1"/>
    <col min="2" max="2" width="14.26953125" customWidth="1"/>
    <col min="3" max="3" width="15" customWidth="1"/>
    <col min="4" max="5" width="10.453125" customWidth="1"/>
    <col min="6" max="6" width="4.54296875" customWidth="1"/>
    <col min="7" max="7" width="9.26953125" customWidth="1"/>
    <col min="8" max="8" width="10.453125" customWidth="1"/>
    <col min="9" max="18" width="12.7265625" customWidth="1"/>
    <col min="19" max="19" width="5" customWidth="1"/>
    <col min="20" max="20" width="12.7265625" customWidth="1"/>
  </cols>
  <sheetData>
    <row r="1" spans="2:20" s="225" customFormat="1" ht="13" x14ac:dyDescent="0.3">
      <c r="B1" s="224" t="s">
        <v>211</v>
      </c>
      <c r="Q1" s="225" t="s">
        <v>175</v>
      </c>
      <c r="R1" s="251">
        <v>2.5000000000000001E-2</v>
      </c>
      <c r="T1" s="251"/>
    </row>
    <row r="2" spans="2:20" s="225" customFormat="1" ht="13" x14ac:dyDescent="0.3"/>
    <row r="3" spans="2:20" s="225" customFormat="1" ht="13.5" thickBot="1" x14ac:dyDescent="0.35"/>
    <row r="4" spans="2:20" s="225" customFormat="1" ht="13" x14ac:dyDescent="0.3">
      <c r="B4" s="231"/>
      <c r="C4" s="232"/>
      <c r="D4" s="233"/>
      <c r="E4" s="233"/>
      <c r="F4" s="233"/>
      <c r="G4" s="233"/>
      <c r="H4" s="233"/>
      <c r="I4" s="234" t="s">
        <v>42</v>
      </c>
      <c r="J4" s="234" t="s">
        <v>43</v>
      </c>
      <c r="K4" s="234" t="s">
        <v>44</v>
      </c>
      <c r="L4" s="234" t="s">
        <v>105</v>
      </c>
      <c r="M4" s="234" t="s">
        <v>111</v>
      </c>
      <c r="N4" s="234" t="s">
        <v>226</v>
      </c>
      <c r="O4" s="234" t="s">
        <v>227</v>
      </c>
      <c r="P4" s="234" t="s">
        <v>228</v>
      </c>
      <c r="Q4" s="234" t="s">
        <v>235</v>
      </c>
      <c r="R4" s="256" t="s">
        <v>269</v>
      </c>
      <c r="S4" s="224"/>
      <c r="T4" s="289" t="s">
        <v>199</v>
      </c>
    </row>
    <row r="5" spans="2:20" s="225" customFormat="1" ht="13" x14ac:dyDescent="0.3">
      <c r="B5" s="227"/>
      <c r="C5" s="224"/>
      <c r="I5" s="230" t="s">
        <v>200</v>
      </c>
      <c r="J5" s="230" t="s">
        <v>201</v>
      </c>
      <c r="K5" s="230" t="s">
        <v>202</v>
      </c>
      <c r="L5" s="230" t="s">
        <v>203</v>
      </c>
      <c r="M5" s="230" t="s">
        <v>204</v>
      </c>
      <c r="N5" s="230" t="s">
        <v>205</v>
      </c>
      <c r="O5" s="230" t="s">
        <v>206</v>
      </c>
      <c r="P5" s="230" t="s">
        <v>207</v>
      </c>
      <c r="Q5" s="230" t="s">
        <v>208</v>
      </c>
      <c r="R5" s="257" t="s">
        <v>209</v>
      </c>
      <c r="S5" s="224"/>
      <c r="T5" s="290"/>
    </row>
    <row r="6" spans="2:20" s="225" customFormat="1" ht="13" x14ac:dyDescent="0.3">
      <c r="B6" s="250"/>
      <c r="I6" s="230"/>
      <c r="J6" s="230"/>
      <c r="K6" s="230"/>
      <c r="L6" s="230"/>
      <c r="M6" s="230"/>
      <c r="N6" s="230"/>
      <c r="O6" s="230"/>
      <c r="P6" s="230"/>
      <c r="Q6" s="230"/>
      <c r="R6" s="257"/>
      <c r="S6" s="224"/>
      <c r="T6" s="290"/>
    </row>
    <row r="7" spans="2:20" s="225" customFormat="1" ht="13" x14ac:dyDescent="0.3">
      <c r="B7" s="227"/>
      <c r="C7" s="224"/>
      <c r="I7" s="252"/>
      <c r="J7" s="239">
        <f>I7*(1+$R$1)</f>
        <v>0</v>
      </c>
      <c r="K7" s="239">
        <f t="shared" ref="K7:R8" si="0">J7*(1+$R$1)</f>
        <v>0</v>
      </c>
      <c r="L7" s="239">
        <f t="shared" si="0"/>
        <v>0</v>
      </c>
      <c r="M7" s="239">
        <f t="shared" si="0"/>
        <v>0</v>
      </c>
      <c r="N7" s="239">
        <f t="shared" si="0"/>
        <v>0</v>
      </c>
      <c r="O7" s="239">
        <f t="shared" si="0"/>
        <v>0</v>
      </c>
      <c r="P7" s="239">
        <f t="shared" si="0"/>
        <v>0</v>
      </c>
      <c r="Q7" s="239">
        <f t="shared" si="0"/>
        <v>0</v>
      </c>
      <c r="R7" s="258">
        <f t="shared" si="0"/>
        <v>0</v>
      </c>
      <c r="S7" s="224"/>
      <c r="T7" s="291">
        <f t="shared" ref="T7:T13" si="1">SUM(I7:R7)</f>
        <v>0</v>
      </c>
    </row>
    <row r="8" spans="2:20" s="225" customFormat="1" ht="13" x14ac:dyDescent="0.3">
      <c r="B8" s="227"/>
      <c r="C8" s="224"/>
      <c r="I8" s="252"/>
      <c r="J8" s="239">
        <f>I8*(1+$R$1)</f>
        <v>0</v>
      </c>
      <c r="K8" s="239">
        <f t="shared" si="0"/>
        <v>0</v>
      </c>
      <c r="L8" s="239">
        <f t="shared" si="0"/>
        <v>0</v>
      </c>
      <c r="M8" s="239">
        <f t="shared" si="0"/>
        <v>0</v>
      </c>
      <c r="N8" s="239">
        <f t="shared" si="0"/>
        <v>0</v>
      </c>
      <c r="O8" s="239">
        <f t="shared" si="0"/>
        <v>0</v>
      </c>
      <c r="P8" s="239">
        <f t="shared" si="0"/>
        <v>0</v>
      </c>
      <c r="Q8" s="239">
        <f t="shared" si="0"/>
        <v>0</v>
      </c>
      <c r="R8" s="258">
        <f t="shared" si="0"/>
        <v>0</v>
      </c>
      <c r="S8" s="224"/>
      <c r="T8" s="291">
        <f t="shared" si="1"/>
        <v>0</v>
      </c>
    </row>
    <row r="9" spans="2:20" s="225" customFormat="1" ht="13" x14ac:dyDescent="0.3">
      <c r="B9" s="227"/>
      <c r="C9" s="224"/>
      <c r="I9" s="252"/>
      <c r="J9" s="239">
        <f t="shared" ref="J9:R12" si="2">I9*(1+$R$1)</f>
        <v>0</v>
      </c>
      <c r="K9" s="239">
        <f t="shared" si="2"/>
        <v>0</v>
      </c>
      <c r="L9" s="239">
        <f t="shared" si="2"/>
        <v>0</v>
      </c>
      <c r="M9" s="239">
        <f t="shared" si="2"/>
        <v>0</v>
      </c>
      <c r="N9" s="239">
        <f t="shared" si="2"/>
        <v>0</v>
      </c>
      <c r="O9" s="239">
        <f t="shared" si="2"/>
        <v>0</v>
      </c>
      <c r="P9" s="239">
        <f t="shared" si="2"/>
        <v>0</v>
      </c>
      <c r="Q9" s="239">
        <f t="shared" si="2"/>
        <v>0</v>
      </c>
      <c r="R9" s="258">
        <f t="shared" si="2"/>
        <v>0</v>
      </c>
      <c r="S9" s="224"/>
      <c r="T9" s="291">
        <f t="shared" si="1"/>
        <v>0</v>
      </c>
    </row>
    <row r="10" spans="2:20" s="225" customFormat="1" ht="13" x14ac:dyDescent="0.3">
      <c r="B10" s="227"/>
      <c r="C10" s="224"/>
      <c r="I10" s="252"/>
      <c r="J10" s="239">
        <f t="shared" si="2"/>
        <v>0</v>
      </c>
      <c r="K10" s="239">
        <f t="shared" si="2"/>
        <v>0</v>
      </c>
      <c r="L10" s="239">
        <f t="shared" si="2"/>
        <v>0</v>
      </c>
      <c r="M10" s="239">
        <f t="shared" si="2"/>
        <v>0</v>
      </c>
      <c r="N10" s="239">
        <f t="shared" si="2"/>
        <v>0</v>
      </c>
      <c r="O10" s="239">
        <f t="shared" si="2"/>
        <v>0</v>
      </c>
      <c r="P10" s="239">
        <f t="shared" si="2"/>
        <v>0</v>
      </c>
      <c r="Q10" s="239">
        <f t="shared" si="2"/>
        <v>0</v>
      </c>
      <c r="R10" s="258">
        <f t="shared" si="2"/>
        <v>0</v>
      </c>
      <c r="S10" s="224"/>
      <c r="T10" s="291">
        <f t="shared" si="1"/>
        <v>0</v>
      </c>
    </row>
    <row r="11" spans="2:20" s="225" customFormat="1" ht="13" x14ac:dyDescent="0.3">
      <c r="B11" s="227"/>
      <c r="C11" s="224"/>
      <c r="I11" s="252"/>
      <c r="J11" s="239">
        <f t="shared" si="2"/>
        <v>0</v>
      </c>
      <c r="K11" s="239">
        <f t="shared" si="2"/>
        <v>0</v>
      </c>
      <c r="L11" s="239">
        <f t="shared" si="2"/>
        <v>0</v>
      </c>
      <c r="M11" s="239">
        <f>L11*(1+$R$1)</f>
        <v>0</v>
      </c>
      <c r="N11" s="239">
        <f t="shared" si="2"/>
        <v>0</v>
      </c>
      <c r="O11" s="239">
        <f t="shared" si="2"/>
        <v>0</v>
      </c>
      <c r="P11" s="239">
        <f t="shared" si="2"/>
        <v>0</v>
      </c>
      <c r="Q11" s="239">
        <f t="shared" si="2"/>
        <v>0</v>
      </c>
      <c r="R11" s="258">
        <f t="shared" si="2"/>
        <v>0</v>
      </c>
      <c r="S11" s="224"/>
      <c r="T11" s="291">
        <f t="shared" si="1"/>
        <v>0</v>
      </c>
    </row>
    <row r="12" spans="2:20" s="225" customFormat="1" ht="13" x14ac:dyDescent="0.3">
      <c r="B12" s="227"/>
      <c r="C12" s="224"/>
      <c r="I12" s="252"/>
      <c r="J12" s="239">
        <f t="shared" si="2"/>
        <v>0</v>
      </c>
      <c r="K12" s="239">
        <f t="shared" si="2"/>
        <v>0</v>
      </c>
      <c r="L12" s="239">
        <f t="shared" si="2"/>
        <v>0</v>
      </c>
      <c r="M12" s="239">
        <f t="shared" si="2"/>
        <v>0</v>
      </c>
      <c r="N12" s="239">
        <f t="shared" si="2"/>
        <v>0</v>
      </c>
      <c r="O12" s="239">
        <f t="shared" si="2"/>
        <v>0</v>
      </c>
      <c r="P12" s="239">
        <f t="shared" si="2"/>
        <v>0</v>
      </c>
      <c r="Q12" s="239">
        <f t="shared" si="2"/>
        <v>0</v>
      </c>
      <c r="R12" s="258">
        <f t="shared" si="2"/>
        <v>0</v>
      </c>
      <c r="S12" s="224"/>
      <c r="T12" s="291">
        <f t="shared" si="1"/>
        <v>0</v>
      </c>
    </row>
    <row r="13" spans="2:20" s="225" customFormat="1" ht="13" x14ac:dyDescent="0.3">
      <c r="B13" s="227"/>
      <c r="C13" s="224"/>
      <c r="I13" s="253"/>
      <c r="J13" s="239"/>
      <c r="K13" s="239"/>
      <c r="L13" s="239"/>
      <c r="M13" s="239"/>
      <c r="N13" s="239"/>
      <c r="O13" s="239"/>
      <c r="P13" s="239"/>
      <c r="Q13" s="239"/>
      <c r="R13" s="258"/>
      <c r="S13" s="224"/>
      <c r="T13" s="291">
        <f t="shared" si="1"/>
        <v>0</v>
      </c>
    </row>
    <row r="14" spans="2:20" s="225" customFormat="1" ht="13.5" thickBot="1" x14ac:dyDescent="0.35">
      <c r="B14" s="264" t="s">
        <v>199</v>
      </c>
      <c r="C14" s="265"/>
      <c r="D14" s="299"/>
      <c r="E14" s="299"/>
      <c r="F14" s="299"/>
      <c r="G14" s="299"/>
      <c r="H14" s="299"/>
      <c r="I14" s="300">
        <f>SUM(I7:I13)</f>
        <v>0</v>
      </c>
      <c r="J14" s="300">
        <f t="shared" ref="J14:R14" si="3">SUM(J7:J13)</f>
        <v>0</v>
      </c>
      <c r="K14" s="300">
        <f t="shared" si="3"/>
        <v>0</v>
      </c>
      <c r="L14" s="300">
        <f t="shared" si="3"/>
        <v>0</v>
      </c>
      <c r="M14" s="300">
        <f t="shared" si="3"/>
        <v>0</v>
      </c>
      <c r="N14" s="300">
        <f t="shared" si="3"/>
        <v>0</v>
      </c>
      <c r="O14" s="300">
        <f t="shared" si="3"/>
        <v>0</v>
      </c>
      <c r="P14" s="300">
        <f t="shared" si="3"/>
        <v>0</v>
      </c>
      <c r="Q14" s="300">
        <f t="shared" si="3"/>
        <v>0</v>
      </c>
      <c r="R14" s="301">
        <f t="shared" si="3"/>
        <v>0</v>
      </c>
      <c r="S14" s="224"/>
      <c r="T14" s="302">
        <f>SUM(T7:T13)</f>
        <v>0</v>
      </c>
    </row>
    <row r="15" spans="2:20" ht="15" thickTop="1" x14ac:dyDescent="0.35"/>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B1:T15"/>
  <sheetViews>
    <sheetView workbookViewId="0">
      <selection activeCell="J28" sqref="J28"/>
    </sheetView>
  </sheetViews>
  <sheetFormatPr defaultColWidth="9.26953125" defaultRowHeight="14.5" x14ac:dyDescent="0.35"/>
  <cols>
    <col min="1" max="1" width="2" customWidth="1"/>
    <col min="2" max="2" width="14.26953125" customWidth="1"/>
    <col min="3" max="3" width="15" customWidth="1"/>
    <col min="4" max="5" width="10.453125" customWidth="1"/>
    <col min="6" max="6" width="4.54296875" customWidth="1"/>
    <col min="7" max="7" width="9.26953125" customWidth="1"/>
    <col min="8" max="8" width="10.453125" customWidth="1"/>
    <col min="9" max="18" width="12.7265625" customWidth="1"/>
    <col min="19" max="19" width="5" customWidth="1"/>
    <col min="20" max="20" width="12.7265625" customWidth="1"/>
  </cols>
  <sheetData>
    <row r="1" spans="2:20" s="225" customFormat="1" ht="13" x14ac:dyDescent="0.3">
      <c r="B1" s="224" t="s">
        <v>212</v>
      </c>
      <c r="Q1" s="225" t="s">
        <v>175</v>
      </c>
      <c r="R1" s="251">
        <v>2.5000000000000001E-2</v>
      </c>
      <c r="T1" s="251"/>
    </row>
    <row r="2" spans="2:20" s="225" customFormat="1" ht="13" x14ac:dyDescent="0.3"/>
    <row r="3" spans="2:20" s="225" customFormat="1" ht="13.5" thickBot="1" x14ac:dyDescent="0.35"/>
    <row r="4" spans="2:20" s="225" customFormat="1" ht="13" x14ac:dyDescent="0.3">
      <c r="B4" s="231"/>
      <c r="C4" s="232"/>
      <c r="D4" s="233"/>
      <c r="E4" s="233"/>
      <c r="F4" s="233"/>
      <c r="G4" s="233"/>
      <c r="H4" s="233"/>
      <c r="I4" s="234" t="s">
        <v>42</v>
      </c>
      <c r="J4" s="234" t="s">
        <v>43</v>
      </c>
      <c r="K4" s="234" t="s">
        <v>44</v>
      </c>
      <c r="L4" s="234" t="s">
        <v>105</v>
      </c>
      <c r="M4" s="234" t="s">
        <v>111</v>
      </c>
      <c r="N4" s="234" t="s">
        <v>226</v>
      </c>
      <c r="O4" s="234" t="s">
        <v>227</v>
      </c>
      <c r="P4" s="234" t="s">
        <v>228</v>
      </c>
      <c r="Q4" s="234" t="s">
        <v>235</v>
      </c>
      <c r="R4" s="256" t="s">
        <v>269</v>
      </c>
      <c r="S4" s="224"/>
      <c r="T4" s="289" t="s">
        <v>199</v>
      </c>
    </row>
    <row r="5" spans="2:20" s="225" customFormat="1" ht="13" x14ac:dyDescent="0.3">
      <c r="B5" s="227"/>
      <c r="C5" s="224"/>
      <c r="I5" s="230" t="s">
        <v>200</v>
      </c>
      <c r="J5" s="230" t="s">
        <v>201</v>
      </c>
      <c r="K5" s="230" t="s">
        <v>202</v>
      </c>
      <c r="L5" s="230" t="s">
        <v>203</v>
      </c>
      <c r="M5" s="230" t="s">
        <v>204</v>
      </c>
      <c r="N5" s="230" t="s">
        <v>205</v>
      </c>
      <c r="O5" s="230" t="s">
        <v>206</v>
      </c>
      <c r="P5" s="230" t="s">
        <v>207</v>
      </c>
      <c r="Q5" s="230" t="s">
        <v>208</v>
      </c>
      <c r="R5" s="257" t="s">
        <v>209</v>
      </c>
      <c r="S5" s="224"/>
      <c r="T5" s="290"/>
    </row>
    <row r="6" spans="2:20" s="225" customFormat="1" ht="13" x14ac:dyDescent="0.3">
      <c r="B6" s="250"/>
      <c r="I6" s="230"/>
      <c r="J6" s="230"/>
      <c r="K6" s="230"/>
      <c r="L6" s="230"/>
      <c r="M6" s="230"/>
      <c r="N6" s="230"/>
      <c r="O6" s="230"/>
      <c r="P6" s="230"/>
      <c r="Q6" s="230"/>
      <c r="R6" s="257"/>
      <c r="S6" s="224"/>
      <c r="T6" s="290"/>
    </row>
    <row r="7" spans="2:20" s="225" customFormat="1" ht="13" x14ac:dyDescent="0.3">
      <c r="B7" s="227"/>
      <c r="C7" s="224"/>
      <c r="I7" s="252"/>
      <c r="J7" s="239">
        <f>I7*(1+$R$1)</f>
        <v>0</v>
      </c>
      <c r="K7" s="239">
        <f t="shared" ref="K7:R8" si="0">J7*(1+$R$1)</f>
        <v>0</v>
      </c>
      <c r="L7" s="239">
        <f t="shared" si="0"/>
        <v>0</v>
      </c>
      <c r="M7" s="239">
        <f t="shared" si="0"/>
        <v>0</v>
      </c>
      <c r="N7" s="239">
        <f t="shared" si="0"/>
        <v>0</v>
      </c>
      <c r="O7" s="239">
        <f t="shared" si="0"/>
        <v>0</v>
      </c>
      <c r="P7" s="239">
        <f t="shared" si="0"/>
        <v>0</v>
      </c>
      <c r="Q7" s="239">
        <f t="shared" si="0"/>
        <v>0</v>
      </c>
      <c r="R7" s="258">
        <f t="shared" si="0"/>
        <v>0</v>
      </c>
      <c r="S7" s="224"/>
      <c r="T7" s="291">
        <f t="shared" ref="T7:T13" si="1">SUM(I7:R7)</f>
        <v>0</v>
      </c>
    </row>
    <row r="8" spans="2:20" s="225" customFormat="1" ht="13" x14ac:dyDescent="0.3">
      <c r="B8" s="227"/>
      <c r="C8" s="224"/>
      <c r="I8" s="252"/>
      <c r="J8" s="239">
        <f>I8*(1+$R$1)</f>
        <v>0</v>
      </c>
      <c r="K8" s="239">
        <f t="shared" si="0"/>
        <v>0</v>
      </c>
      <c r="L8" s="239">
        <f t="shared" si="0"/>
        <v>0</v>
      </c>
      <c r="M8" s="239">
        <f t="shared" si="0"/>
        <v>0</v>
      </c>
      <c r="N8" s="239">
        <f t="shared" si="0"/>
        <v>0</v>
      </c>
      <c r="O8" s="239">
        <f t="shared" si="0"/>
        <v>0</v>
      </c>
      <c r="P8" s="239">
        <f t="shared" si="0"/>
        <v>0</v>
      </c>
      <c r="Q8" s="239">
        <f t="shared" si="0"/>
        <v>0</v>
      </c>
      <c r="R8" s="258">
        <f t="shared" si="0"/>
        <v>0</v>
      </c>
      <c r="S8" s="224"/>
      <c r="T8" s="291">
        <f t="shared" si="1"/>
        <v>0</v>
      </c>
    </row>
    <row r="9" spans="2:20" s="225" customFormat="1" ht="13" x14ac:dyDescent="0.3">
      <c r="B9" s="227"/>
      <c r="C9" s="224"/>
      <c r="I9" s="252"/>
      <c r="J9" s="239">
        <f t="shared" ref="J9:R12" si="2">I9*(1+$R$1)</f>
        <v>0</v>
      </c>
      <c r="K9" s="239">
        <f t="shared" si="2"/>
        <v>0</v>
      </c>
      <c r="L9" s="239">
        <f t="shared" si="2"/>
        <v>0</v>
      </c>
      <c r="M9" s="239">
        <f t="shared" si="2"/>
        <v>0</v>
      </c>
      <c r="N9" s="239">
        <f t="shared" si="2"/>
        <v>0</v>
      </c>
      <c r="O9" s="239">
        <f t="shared" si="2"/>
        <v>0</v>
      </c>
      <c r="P9" s="239">
        <f t="shared" si="2"/>
        <v>0</v>
      </c>
      <c r="Q9" s="239">
        <f t="shared" si="2"/>
        <v>0</v>
      </c>
      <c r="R9" s="258">
        <f t="shared" si="2"/>
        <v>0</v>
      </c>
      <c r="S9" s="224"/>
      <c r="T9" s="291">
        <f t="shared" si="1"/>
        <v>0</v>
      </c>
    </row>
    <row r="10" spans="2:20" s="225" customFormat="1" ht="13" x14ac:dyDescent="0.3">
      <c r="B10" s="227"/>
      <c r="C10" s="224"/>
      <c r="I10" s="252"/>
      <c r="J10" s="239">
        <f t="shared" si="2"/>
        <v>0</v>
      </c>
      <c r="K10" s="239">
        <f t="shared" si="2"/>
        <v>0</v>
      </c>
      <c r="L10" s="239">
        <f t="shared" si="2"/>
        <v>0</v>
      </c>
      <c r="M10" s="239">
        <f t="shared" si="2"/>
        <v>0</v>
      </c>
      <c r="N10" s="239">
        <f t="shared" si="2"/>
        <v>0</v>
      </c>
      <c r="O10" s="239">
        <f t="shared" si="2"/>
        <v>0</v>
      </c>
      <c r="P10" s="239">
        <f t="shared" si="2"/>
        <v>0</v>
      </c>
      <c r="Q10" s="239">
        <f t="shared" si="2"/>
        <v>0</v>
      </c>
      <c r="R10" s="258">
        <f t="shared" si="2"/>
        <v>0</v>
      </c>
      <c r="S10" s="224"/>
      <c r="T10" s="291">
        <f t="shared" si="1"/>
        <v>0</v>
      </c>
    </row>
    <row r="11" spans="2:20" s="225" customFormat="1" ht="13" x14ac:dyDescent="0.3">
      <c r="B11" s="227"/>
      <c r="C11" s="224"/>
      <c r="I11" s="252"/>
      <c r="J11" s="239">
        <f t="shared" si="2"/>
        <v>0</v>
      </c>
      <c r="K11" s="239">
        <f t="shared" si="2"/>
        <v>0</v>
      </c>
      <c r="L11" s="239">
        <f t="shared" si="2"/>
        <v>0</v>
      </c>
      <c r="M11" s="239">
        <f>L11*(1+$R$1)</f>
        <v>0</v>
      </c>
      <c r="N11" s="239">
        <f t="shared" si="2"/>
        <v>0</v>
      </c>
      <c r="O11" s="239">
        <f t="shared" si="2"/>
        <v>0</v>
      </c>
      <c r="P11" s="239">
        <f t="shared" si="2"/>
        <v>0</v>
      </c>
      <c r="Q11" s="239">
        <f t="shared" si="2"/>
        <v>0</v>
      </c>
      <c r="R11" s="258">
        <f t="shared" si="2"/>
        <v>0</v>
      </c>
      <c r="S11" s="224"/>
      <c r="T11" s="291">
        <f t="shared" si="1"/>
        <v>0</v>
      </c>
    </row>
    <row r="12" spans="2:20" s="225" customFormat="1" ht="13" x14ac:dyDescent="0.3">
      <c r="B12" s="227"/>
      <c r="C12" s="224"/>
      <c r="I12" s="252"/>
      <c r="J12" s="239">
        <f t="shared" si="2"/>
        <v>0</v>
      </c>
      <c r="K12" s="239">
        <f t="shared" si="2"/>
        <v>0</v>
      </c>
      <c r="L12" s="239">
        <f t="shared" si="2"/>
        <v>0</v>
      </c>
      <c r="M12" s="239">
        <f t="shared" si="2"/>
        <v>0</v>
      </c>
      <c r="N12" s="239">
        <f t="shared" si="2"/>
        <v>0</v>
      </c>
      <c r="O12" s="239">
        <f t="shared" si="2"/>
        <v>0</v>
      </c>
      <c r="P12" s="239">
        <f t="shared" si="2"/>
        <v>0</v>
      </c>
      <c r="Q12" s="239">
        <f t="shared" si="2"/>
        <v>0</v>
      </c>
      <c r="R12" s="258">
        <f t="shared" si="2"/>
        <v>0</v>
      </c>
      <c r="S12" s="224"/>
      <c r="T12" s="291">
        <f t="shared" si="1"/>
        <v>0</v>
      </c>
    </row>
    <row r="13" spans="2:20" s="225" customFormat="1" ht="13" x14ac:dyDescent="0.3">
      <c r="B13" s="227"/>
      <c r="C13" s="224"/>
      <c r="I13" s="253"/>
      <c r="J13" s="239"/>
      <c r="K13" s="239"/>
      <c r="L13" s="239"/>
      <c r="M13" s="239"/>
      <c r="N13" s="239"/>
      <c r="O13" s="239"/>
      <c r="P13" s="239"/>
      <c r="Q13" s="239"/>
      <c r="R13" s="258"/>
      <c r="S13" s="224"/>
      <c r="T13" s="291">
        <f t="shared" si="1"/>
        <v>0</v>
      </c>
    </row>
    <row r="14" spans="2:20" s="225" customFormat="1" ht="13.5" thickBot="1" x14ac:dyDescent="0.35">
      <c r="B14" s="264" t="s">
        <v>199</v>
      </c>
      <c r="C14" s="265"/>
      <c r="D14" s="299"/>
      <c r="E14" s="299"/>
      <c r="F14" s="299"/>
      <c r="G14" s="299"/>
      <c r="H14" s="299"/>
      <c r="I14" s="300">
        <f>SUM(I7:I13)</f>
        <v>0</v>
      </c>
      <c r="J14" s="300">
        <f t="shared" ref="J14:R14" si="3">SUM(J7:J13)</f>
        <v>0</v>
      </c>
      <c r="K14" s="300">
        <f t="shared" si="3"/>
        <v>0</v>
      </c>
      <c r="L14" s="300">
        <f t="shared" si="3"/>
        <v>0</v>
      </c>
      <c r="M14" s="300">
        <f t="shared" si="3"/>
        <v>0</v>
      </c>
      <c r="N14" s="300">
        <f t="shared" si="3"/>
        <v>0</v>
      </c>
      <c r="O14" s="300">
        <f t="shared" si="3"/>
        <v>0</v>
      </c>
      <c r="P14" s="300">
        <f t="shared" si="3"/>
        <v>0</v>
      </c>
      <c r="Q14" s="300">
        <f t="shared" si="3"/>
        <v>0</v>
      </c>
      <c r="R14" s="301">
        <f t="shared" si="3"/>
        <v>0</v>
      </c>
      <c r="S14" s="224"/>
      <c r="T14" s="302">
        <f>SUM(T7:T13)</f>
        <v>0</v>
      </c>
    </row>
    <row r="15" spans="2:20" ht="15" thickTop="1" x14ac:dyDescent="0.35"/>
  </sheetData>
  <phoneticPr fontId="7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51F8B-9E4F-4F08-A2CB-03A0589B2759}">
  <sheetPr codeName="Sheet6"/>
  <dimension ref="A3:M22"/>
  <sheetViews>
    <sheetView workbookViewId="0">
      <selection activeCell="A45" sqref="A45"/>
    </sheetView>
  </sheetViews>
  <sheetFormatPr defaultRowHeight="14.5" x14ac:dyDescent="0.35"/>
  <cols>
    <col min="1" max="1" width="30.26953125" bestFit="1" customWidth="1"/>
    <col min="3" max="13" width="13.08984375" bestFit="1" customWidth="1"/>
  </cols>
  <sheetData>
    <row r="3" spans="1:13" x14ac:dyDescent="0.35">
      <c r="C3" s="323"/>
      <c r="D3" s="323"/>
      <c r="E3" s="323"/>
      <c r="F3" s="323"/>
      <c r="G3" s="323"/>
      <c r="H3" s="323"/>
      <c r="I3" s="323"/>
      <c r="J3" s="323"/>
      <c r="K3" s="323"/>
      <c r="L3" s="323"/>
      <c r="M3" s="323"/>
    </row>
    <row r="5" spans="1:13" x14ac:dyDescent="0.35">
      <c r="A5" t="s">
        <v>230</v>
      </c>
      <c r="C5" s="324">
        <v>45870</v>
      </c>
      <c r="D5" s="324">
        <v>46235</v>
      </c>
      <c r="E5" s="324">
        <v>46600</v>
      </c>
      <c r="F5" s="324">
        <v>46966</v>
      </c>
      <c r="G5" s="324">
        <v>47331</v>
      </c>
      <c r="H5" s="324">
        <v>47696</v>
      </c>
      <c r="I5" s="324">
        <v>48061</v>
      </c>
      <c r="J5" s="324">
        <v>48427</v>
      </c>
      <c r="K5" s="324">
        <v>48792</v>
      </c>
      <c r="L5" s="324">
        <v>49157</v>
      </c>
      <c r="M5" s="324">
        <v>49522</v>
      </c>
    </row>
    <row r="6" spans="1:13" x14ac:dyDescent="0.35">
      <c r="C6" s="323">
        <v>0.05</v>
      </c>
      <c r="D6" s="323">
        <v>0.05</v>
      </c>
      <c r="E6" s="323">
        <v>0.04</v>
      </c>
      <c r="F6" s="323">
        <v>0.04</v>
      </c>
      <c r="G6" s="323">
        <v>0.04</v>
      </c>
      <c r="H6" s="323">
        <v>0.04</v>
      </c>
      <c r="I6" s="323">
        <v>0.04</v>
      </c>
      <c r="J6" s="323">
        <v>0.04</v>
      </c>
      <c r="K6" s="323">
        <v>0.04</v>
      </c>
      <c r="L6" s="323">
        <v>0.04</v>
      </c>
      <c r="M6" s="323">
        <v>0.04</v>
      </c>
    </row>
    <row r="7" spans="1:13" x14ac:dyDescent="0.35">
      <c r="C7" s="37">
        <f>(1+C6)</f>
        <v>1.05</v>
      </c>
      <c r="D7" s="37">
        <f t="shared" ref="D7:L7" si="0">(1+D6)</f>
        <v>1.05</v>
      </c>
      <c r="E7" s="37">
        <f t="shared" si="0"/>
        <v>1.04</v>
      </c>
      <c r="F7" s="37">
        <f t="shared" si="0"/>
        <v>1.04</v>
      </c>
      <c r="G7" s="37">
        <f t="shared" si="0"/>
        <v>1.04</v>
      </c>
      <c r="H7" s="37">
        <f t="shared" si="0"/>
        <v>1.04</v>
      </c>
      <c r="I7" s="37">
        <f t="shared" si="0"/>
        <v>1.04</v>
      </c>
      <c r="J7" s="37">
        <f t="shared" si="0"/>
        <v>1.04</v>
      </c>
      <c r="K7" s="37">
        <f t="shared" si="0"/>
        <v>1.04</v>
      </c>
      <c r="L7" s="37">
        <f t="shared" si="0"/>
        <v>1.04</v>
      </c>
      <c r="M7" s="37">
        <f>(1+M6)</f>
        <v>1.04</v>
      </c>
    </row>
    <row r="10" spans="1:13" x14ac:dyDescent="0.35">
      <c r="A10" t="s">
        <v>231</v>
      </c>
      <c r="C10" s="324">
        <v>45870</v>
      </c>
      <c r="D10" s="324">
        <v>46235</v>
      </c>
      <c r="E10" s="324">
        <v>46600</v>
      </c>
      <c r="F10" s="324">
        <v>46966</v>
      </c>
      <c r="G10" s="324">
        <v>47331</v>
      </c>
      <c r="H10" s="324">
        <v>47696</v>
      </c>
      <c r="I10" s="324">
        <v>48061</v>
      </c>
      <c r="J10" s="324">
        <v>48427</v>
      </c>
      <c r="K10" s="324">
        <v>48792</v>
      </c>
      <c r="L10" s="324">
        <v>49157</v>
      </c>
      <c r="M10" s="324">
        <v>49522</v>
      </c>
    </row>
    <row r="11" spans="1:13" x14ac:dyDescent="0.35">
      <c r="C11" s="325">
        <v>2.5000000000000001E-2</v>
      </c>
      <c r="D11" s="325">
        <v>2.5000000000000001E-2</v>
      </c>
      <c r="E11" s="325">
        <v>2.5000000000000001E-2</v>
      </c>
      <c r="F11" s="325">
        <v>2.5000000000000001E-2</v>
      </c>
      <c r="G11" s="325">
        <v>2.5000000000000001E-2</v>
      </c>
      <c r="H11" s="325">
        <v>2.5000000000000001E-2</v>
      </c>
      <c r="I11" s="325">
        <v>2.5000000000000001E-2</v>
      </c>
      <c r="J11" s="325">
        <v>2.5000000000000001E-2</v>
      </c>
      <c r="K11" s="325">
        <v>2.5000000000000001E-2</v>
      </c>
      <c r="L11" s="325">
        <v>2.5000000000000001E-2</v>
      </c>
      <c r="M11" s="325">
        <v>2.5000000000000001E-2</v>
      </c>
    </row>
    <row r="12" spans="1:13" x14ac:dyDescent="0.35">
      <c r="C12" s="37">
        <f t="shared" ref="C12:M12" si="1">(1+C11)</f>
        <v>1.0249999999999999</v>
      </c>
      <c r="D12" s="37">
        <f t="shared" si="1"/>
        <v>1.0249999999999999</v>
      </c>
      <c r="E12" s="37">
        <f t="shared" si="1"/>
        <v>1.0249999999999999</v>
      </c>
      <c r="F12" s="37">
        <f t="shared" si="1"/>
        <v>1.0249999999999999</v>
      </c>
      <c r="G12" s="37">
        <f t="shared" si="1"/>
        <v>1.0249999999999999</v>
      </c>
      <c r="H12" s="37">
        <f t="shared" si="1"/>
        <v>1.0249999999999999</v>
      </c>
      <c r="I12" s="37">
        <f t="shared" si="1"/>
        <v>1.0249999999999999</v>
      </c>
      <c r="J12" s="37">
        <f t="shared" si="1"/>
        <v>1.0249999999999999</v>
      </c>
      <c r="K12" s="37">
        <f t="shared" si="1"/>
        <v>1.0249999999999999</v>
      </c>
      <c r="L12" s="37">
        <f t="shared" si="1"/>
        <v>1.0249999999999999</v>
      </c>
      <c r="M12" s="37">
        <f t="shared" si="1"/>
        <v>1.0249999999999999</v>
      </c>
    </row>
    <row r="15" spans="1:13" x14ac:dyDescent="0.35">
      <c r="A15" t="s">
        <v>229</v>
      </c>
      <c r="C15" s="324">
        <v>45870</v>
      </c>
      <c r="D15" s="324">
        <v>46235</v>
      </c>
      <c r="E15" s="324">
        <v>46600</v>
      </c>
      <c r="F15" s="324">
        <v>46966</v>
      </c>
      <c r="G15" s="324">
        <v>47331</v>
      </c>
      <c r="H15" s="324">
        <v>47696</v>
      </c>
      <c r="I15" s="324">
        <v>48061</v>
      </c>
      <c r="J15" s="324">
        <v>48427</v>
      </c>
      <c r="K15" s="324">
        <v>48792</v>
      </c>
      <c r="L15" s="324">
        <v>49157</v>
      </c>
      <c r="M15" s="324">
        <v>49522</v>
      </c>
    </row>
    <row r="16" spans="1:13" x14ac:dyDescent="0.35">
      <c r="C16" s="323">
        <v>0.04</v>
      </c>
      <c r="D16" s="323">
        <v>0.04</v>
      </c>
      <c r="E16" s="323">
        <v>0.04</v>
      </c>
      <c r="F16" s="323">
        <v>0.04</v>
      </c>
      <c r="G16" s="323">
        <v>0.04</v>
      </c>
      <c r="H16" s="323">
        <v>0.04</v>
      </c>
      <c r="I16" s="323">
        <v>0.04</v>
      </c>
      <c r="J16" s="323">
        <v>0.04</v>
      </c>
      <c r="K16" s="323">
        <v>0.04</v>
      </c>
      <c r="L16" s="323">
        <v>0.04</v>
      </c>
      <c r="M16" s="323">
        <v>0.04</v>
      </c>
    </row>
    <row r="17" spans="1:13" x14ac:dyDescent="0.35">
      <c r="C17" s="37">
        <f t="shared" ref="C17:M17" si="2">(1+C16)</f>
        <v>1.04</v>
      </c>
      <c r="D17" s="37">
        <f t="shared" si="2"/>
        <v>1.04</v>
      </c>
      <c r="E17" s="37">
        <f t="shared" si="2"/>
        <v>1.04</v>
      </c>
      <c r="F17" s="37">
        <f t="shared" si="2"/>
        <v>1.04</v>
      </c>
      <c r="G17" s="37">
        <f t="shared" si="2"/>
        <v>1.04</v>
      </c>
      <c r="H17" s="37">
        <f t="shared" si="2"/>
        <v>1.04</v>
      </c>
      <c r="I17" s="37">
        <f t="shared" si="2"/>
        <v>1.04</v>
      </c>
      <c r="J17" s="37">
        <f t="shared" si="2"/>
        <v>1.04</v>
      </c>
      <c r="K17" s="37">
        <f t="shared" si="2"/>
        <v>1.04</v>
      </c>
      <c r="L17" s="37">
        <f t="shared" si="2"/>
        <v>1.04</v>
      </c>
      <c r="M17" s="37">
        <f t="shared" si="2"/>
        <v>1.04</v>
      </c>
    </row>
    <row r="20" spans="1:13" x14ac:dyDescent="0.35">
      <c r="A20" t="s">
        <v>182</v>
      </c>
      <c r="C20" s="324">
        <v>45870</v>
      </c>
      <c r="D20" s="324">
        <v>46235</v>
      </c>
      <c r="E20" s="324">
        <v>46600</v>
      </c>
      <c r="F20" s="324">
        <v>46966</v>
      </c>
      <c r="G20" s="324">
        <v>47331</v>
      </c>
      <c r="H20" s="324">
        <v>47696</v>
      </c>
      <c r="I20" s="324">
        <v>48061</v>
      </c>
      <c r="J20" s="324">
        <v>48427</v>
      </c>
      <c r="K20" s="324">
        <v>48792</v>
      </c>
      <c r="L20" s="324">
        <v>49157</v>
      </c>
      <c r="M20" s="324">
        <v>49522</v>
      </c>
    </row>
    <row r="21" spans="1:13" x14ac:dyDescent="0.35">
      <c r="C21" s="323">
        <v>0.04</v>
      </c>
      <c r="D21" s="323">
        <v>0.04</v>
      </c>
      <c r="E21" s="323">
        <v>0.04</v>
      </c>
      <c r="F21" s="323">
        <v>0.04</v>
      </c>
      <c r="G21" s="323">
        <v>0.04</v>
      </c>
      <c r="H21" s="323">
        <v>0.04</v>
      </c>
      <c r="I21" s="323">
        <v>0.04</v>
      </c>
      <c r="J21" s="323">
        <v>0.04</v>
      </c>
      <c r="K21" s="323">
        <v>0.04</v>
      </c>
      <c r="L21" s="323">
        <v>0.04</v>
      </c>
      <c r="M21" s="323">
        <v>0.04</v>
      </c>
    </row>
    <row r="22" spans="1:13" x14ac:dyDescent="0.35">
      <c r="C22" s="37">
        <f t="shared" ref="C22:M22" si="3">(1+C21)</f>
        <v>1.04</v>
      </c>
      <c r="D22" s="37">
        <f t="shared" si="3"/>
        <v>1.04</v>
      </c>
      <c r="E22" s="37">
        <f t="shared" si="3"/>
        <v>1.04</v>
      </c>
      <c r="F22" s="37">
        <f t="shared" si="3"/>
        <v>1.04</v>
      </c>
      <c r="G22" s="37">
        <f t="shared" si="3"/>
        <v>1.04</v>
      </c>
      <c r="H22" s="37">
        <f t="shared" si="3"/>
        <v>1.04</v>
      </c>
      <c r="I22" s="37">
        <f t="shared" si="3"/>
        <v>1.04</v>
      </c>
      <c r="J22" s="37">
        <f t="shared" si="3"/>
        <v>1.04</v>
      </c>
      <c r="K22" s="37">
        <f t="shared" si="3"/>
        <v>1.04</v>
      </c>
      <c r="L22" s="37">
        <f t="shared" si="3"/>
        <v>1.04</v>
      </c>
      <c r="M22" s="37">
        <f t="shared" si="3"/>
        <v>1.04</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7"/>
  <dimension ref="A1:A4"/>
  <sheetViews>
    <sheetView workbookViewId="0">
      <selection activeCell="J41" sqref="J41"/>
    </sheetView>
  </sheetViews>
  <sheetFormatPr defaultRowHeight="14.5" x14ac:dyDescent="0.35"/>
  <cols>
    <col min="1" max="1" width="15.26953125" bestFit="1" customWidth="1"/>
  </cols>
  <sheetData>
    <row r="1" spans="1:1" x14ac:dyDescent="0.35">
      <c r="A1" t="s">
        <v>214</v>
      </c>
    </row>
    <row r="2" spans="1:1" x14ac:dyDescent="0.35">
      <c r="A2" t="s">
        <v>215</v>
      </c>
    </row>
    <row r="3" spans="1:1" x14ac:dyDescent="0.35">
      <c r="A3" t="s">
        <v>216</v>
      </c>
    </row>
    <row r="4" spans="1:1" x14ac:dyDescent="0.35">
      <c r="A4" t="s">
        <v>217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Q71"/>
  <sheetViews>
    <sheetView topLeftCell="A4" workbookViewId="0">
      <selection activeCell="B35" sqref="B35"/>
    </sheetView>
  </sheetViews>
  <sheetFormatPr defaultRowHeight="14.5" x14ac:dyDescent="0.35"/>
  <cols>
    <col min="1" max="1" width="12.26953125" customWidth="1"/>
    <col min="3" max="3" width="9.26953125"/>
  </cols>
  <sheetData>
    <row r="1" spans="1:17" s="236" customFormat="1" ht="29" x14ac:dyDescent="0.35">
      <c r="A1" s="247" t="s">
        <v>171</v>
      </c>
      <c r="B1" s="247" t="s">
        <v>156</v>
      </c>
      <c r="C1" s="247" t="s">
        <v>170</v>
      </c>
      <c r="E1" s="236" t="s">
        <v>160</v>
      </c>
      <c r="F1" s="236" t="s">
        <v>161</v>
      </c>
      <c r="G1" s="236" t="s">
        <v>162</v>
      </c>
      <c r="H1" s="236" t="s">
        <v>163</v>
      </c>
      <c r="I1" s="236" t="s">
        <v>164</v>
      </c>
      <c r="J1" s="236" t="s">
        <v>165</v>
      </c>
      <c r="K1" s="236" t="s">
        <v>166</v>
      </c>
      <c r="L1" s="236" t="s">
        <v>167</v>
      </c>
      <c r="M1" s="236" t="s">
        <v>168</v>
      </c>
      <c r="N1" s="236" t="s">
        <v>169</v>
      </c>
      <c r="O1" s="236" t="s">
        <v>157</v>
      </c>
      <c r="P1" s="236" t="s">
        <v>158</v>
      </c>
      <c r="Q1" s="236" t="s">
        <v>159</v>
      </c>
    </row>
    <row r="2" spans="1:17" x14ac:dyDescent="0.35">
      <c r="A2" t="s">
        <v>160</v>
      </c>
      <c r="B2">
        <v>1</v>
      </c>
      <c r="C2" t="s">
        <v>15</v>
      </c>
      <c r="E2">
        <v>1</v>
      </c>
      <c r="F2">
        <v>4.5</v>
      </c>
      <c r="G2">
        <v>8.5</v>
      </c>
      <c r="H2">
        <v>13.5</v>
      </c>
      <c r="I2">
        <v>18</v>
      </c>
      <c r="J2">
        <v>24.5</v>
      </c>
      <c r="K2">
        <v>32.5</v>
      </c>
      <c r="L2">
        <v>38.5</v>
      </c>
      <c r="M2">
        <v>44</v>
      </c>
      <c r="N2">
        <v>48.5</v>
      </c>
      <c r="O2">
        <v>39.5</v>
      </c>
      <c r="P2">
        <v>45.5</v>
      </c>
      <c r="Q2">
        <v>55.5</v>
      </c>
    </row>
    <row r="3" spans="1:17" x14ac:dyDescent="0.35">
      <c r="A3" t="s">
        <v>161</v>
      </c>
      <c r="B3">
        <v>2</v>
      </c>
      <c r="C3" t="s">
        <v>15</v>
      </c>
      <c r="E3">
        <v>1.5</v>
      </c>
      <c r="F3">
        <v>5</v>
      </c>
      <c r="G3">
        <v>9</v>
      </c>
      <c r="H3">
        <v>14</v>
      </c>
      <c r="I3">
        <v>18.5</v>
      </c>
      <c r="J3">
        <v>25</v>
      </c>
      <c r="K3">
        <v>33</v>
      </c>
      <c r="L3">
        <v>39</v>
      </c>
      <c r="M3">
        <v>44.5</v>
      </c>
      <c r="N3">
        <v>49</v>
      </c>
      <c r="O3">
        <v>40</v>
      </c>
      <c r="P3">
        <v>46</v>
      </c>
      <c r="Q3">
        <v>56</v>
      </c>
    </row>
    <row r="4" spans="1:17" x14ac:dyDescent="0.35">
      <c r="A4" t="s">
        <v>162</v>
      </c>
      <c r="B4">
        <v>3</v>
      </c>
      <c r="C4" t="s">
        <v>15</v>
      </c>
      <c r="E4">
        <v>2</v>
      </c>
      <c r="F4">
        <v>5.5</v>
      </c>
      <c r="G4">
        <v>9.5</v>
      </c>
      <c r="H4">
        <v>14.5</v>
      </c>
      <c r="I4">
        <v>19</v>
      </c>
      <c r="J4">
        <v>25.5</v>
      </c>
      <c r="K4">
        <v>33.5</v>
      </c>
      <c r="L4">
        <v>39.5</v>
      </c>
      <c r="M4">
        <v>45</v>
      </c>
      <c r="N4">
        <v>49.5</v>
      </c>
      <c r="O4">
        <v>40.5</v>
      </c>
      <c r="P4">
        <v>46.5</v>
      </c>
      <c r="Q4">
        <v>56.5</v>
      </c>
    </row>
    <row r="5" spans="1:17" x14ac:dyDescent="0.35">
      <c r="A5" t="s">
        <v>163</v>
      </c>
      <c r="B5">
        <v>4</v>
      </c>
      <c r="C5" t="s">
        <v>15</v>
      </c>
      <c r="E5">
        <v>2.5</v>
      </c>
      <c r="F5">
        <v>6</v>
      </c>
      <c r="G5">
        <v>10</v>
      </c>
      <c r="H5">
        <v>15</v>
      </c>
      <c r="I5">
        <v>19.5</v>
      </c>
      <c r="J5">
        <v>26</v>
      </c>
      <c r="K5">
        <v>34</v>
      </c>
      <c r="L5">
        <v>40</v>
      </c>
      <c r="M5">
        <v>45.5</v>
      </c>
      <c r="N5">
        <v>50</v>
      </c>
      <c r="O5">
        <v>41</v>
      </c>
      <c r="P5">
        <v>47</v>
      </c>
      <c r="Q5">
        <v>57</v>
      </c>
    </row>
    <row r="6" spans="1:17" x14ac:dyDescent="0.35">
      <c r="A6" t="s">
        <v>164</v>
      </c>
      <c r="B6">
        <v>5</v>
      </c>
      <c r="C6" t="s">
        <v>15</v>
      </c>
      <c r="E6">
        <v>3</v>
      </c>
      <c r="F6">
        <v>6.5</v>
      </c>
      <c r="G6">
        <v>10.5</v>
      </c>
      <c r="H6">
        <v>15.5</v>
      </c>
      <c r="I6">
        <v>20</v>
      </c>
      <c r="J6">
        <v>26.5</v>
      </c>
      <c r="K6">
        <v>34.5</v>
      </c>
      <c r="L6">
        <v>40.5</v>
      </c>
      <c r="M6">
        <v>46</v>
      </c>
      <c r="N6">
        <v>50.5</v>
      </c>
      <c r="O6">
        <v>41.5</v>
      </c>
      <c r="P6">
        <v>47.5</v>
      </c>
      <c r="Q6">
        <v>57.5</v>
      </c>
    </row>
    <row r="7" spans="1:17" x14ac:dyDescent="0.35">
      <c r="A7" t="s">
        <v>165</v>
      </c>
      <c r="B7">
        <v>6</v>
      </c>
      <c r="C7" t="s">
        <v>14</v>
      </c>
      <c r="E7">
        <v>3.5</v>
      </c>
      <c r="F7">
        <v>7</v>
      </c>
      <c r="G7">
        <v>11</v>
      </c>
      <c r="H7">
        <v>16</v>
      </c>
      <c r="I7">
        <v>20.5</v>
      </c>
      <c r="J7">
        <v>27</v>
      </c>
      <c r="K7">
        <v>35</v>
      </c>
      <c r="L7">
        <v>41</v>
      </c>
      <c r="M7">
        <v>46.5</v>
      </c>
      <c r="N7">
        <v>51</v>
      </c>
      <c r="O7">
        <v>42</v>
      </c>
      <c r="P7">
        <v>48</v>
      </c>
      <c r="Q7">
        <v>58</v>
      </c>
    </row>
    <row r="8" spans="1:17" x14ac:dyDescent="0.35">
      <c r="A8" t="s">
        <v>166</v>
      </c>
      <c r="B8">
        <v>7</v>
      </c>
      <c r="C8" t="s">
        <v>14</v>
      </c>
      <c r="E8">
        <v>4</v>
      </c>
      <c r="F8">
        <v>7.5</v>
      </c>
      <c r="G8">
        <v>11.5</v>
      </c>
      <c r="H8">
        <v>16.5</v>
      </c>
      <c r="I8">
        <v>21</v>
      </c>
      <c r="J8">
        <v>27.5</v>
      </c>
      <c r="K8">
        <v>35.5</v>
      </c>
      <c r="L8">
        <v>41.5</v>
      </c>
      <c r="M8">
        <v>47</v>
      </c>
      <c r="N8">
        <v>51.5</v>
      </c>
      <c r="O8">
        <v>42.5</v>
      </c>
      <c r="P8">
        <v>48.5</v>
      </c>
      <c r="Q8">
        <v>58.5</v>
      </c>
    </row>
    <row r="9" spans="1:17" x14ac:dyDescent="0.35">
      <c r="A9" t="s">
        <v>167</v>
      </c>
      <c r="B9">
        <v>8</v>
      </c>
      <c r="C9" t="s">
        <v>14</v>
      </c>
      <c r="F9">
        <v>8</v>
      </c>
      <c r="G9">
        <v>12</v>
      </c>
      <c r="H9">
        <v>17</v>
      </c>
      <c r="I9">
        <v>21.5</v>
      </c>
      <c r="J9">
        <v>28</v>
      </c>
      <c r="K9">
        <v>36</v>
      </c>
      <c r="L9">
        <v>42</v>
      </c>
      <c r="M9">
        <v>47.5</v>
      </c>
      <c r="N9">
        <v>52</v>
      </c>
      <c r="O9">
        <v>43</v>
      </c>
      <c r="P9">
        <v>49</v>
      </c>
      <c r="Q9">
        <v>59</v>
      </c>
    </row>
    <row r="10" spans="1:17" x14ac:dyDescent="0.35">
      <c r="A10" t="s">
        <v>168</v>
      </c>
      <c r="B10">
        <v>9</v>
      </c>
      <c r="C10" t="s">
        <v>14</v>
      </c>
      <c r="F10">
        <v>8.5</v>
      </c>
      <c r="G10">
        <v>12.5</v>
      </c>
      <c r="H10">
        <v>17.5</v>
      </c>
      <c r="I10">
        <v>22</v>
      </c>
      <c r="J10">
        <v>28.5</v>
      </c>
      <c r="K10">
        <v>36.5</v>
      </c>
      <c r="L10">
        <v>42.5</v>
      </c>
      <c r="M10">
        <v>48</v>
      </c>
      <c r="N10">
        <v>52.5</v>
      </c>
      <c r="O10">
        <v>43.5</v>
      </c>
      <c r="P10">
        <v>49.5</v>
      </c>
      <c r="Q10">
        <v>59.5</v>
      </c>
    </row>
    <row r="11" spans="1:17" x14ac:dyDescent="0.35">
      <c r="A11" t="s">
        <v>169</v>
      </c>
      <c r="B11">
        <v>10</v>
      </c>
      <c r="C11" t="s">
        <v>14</v>
      </c>
      <c r="F11">
        <v>9</v>
      </c>
      <c r="G11">
        <v>13</v>
      </c>
      <c r="H11">
        <v>18</v>
      </c>
      <c r="I11">
        <v>22.5</v>
      </c>
      <c r="J11">
        <v>29</v>
      </c>
      <c r="K11">
        <v>37</v>
      </c>
      <c r="L11">
        <v>43</v>
      </c>
      <c r="M11">
        <v>48.5</v>
      </c>
      <c r="N11">
        <v>53</v>
      </c>
      <c r="O11">
        <v>44</v>
      </c>
      <c r="P11">
        <v>50</v>
      </c>
      <c r="Q11">
        <v>60</v>
      </c>
    </row>
    <row r="12" spans="1:17" x14ac:dyDescent="0.35">
      <c r="A12" t="s">
        <v>157</v>
      </c>
      <c r="B12" s="248" t="s">
        <v>20</v>
      </c>
      <c r="C12" t="s">
        <v>14</v>
      </c>
      <c r="F12">
        <v>9.5</v>
      </c>
      <c r="G12">
        <v>13.5</v>
      </c>
      <c r="H12">
        <v>18.5</v>
      </c>
      <c r="I12">
        <v>23</v>
      </c>
      <c r="J12">
        <v>29.5</v>
      </c>
      <c r="K12">
        <v>37.5</v>
      </c>
      <c r="L12">
        <v>43.5</v>
      </c>
      <c r="M12">
        <v>49</v>
      </c>
      <c r="N12">
        <v>53.5</v>
      </c>
      <c r="O12">
        <v>44.5</v>
      </c>
      <c r="P12">
        <v>50.5</v>
      </c>
      <c r="Q12">
        <v>60.5</v>
      </c>
    </row>
    <row r="13" spans="1:17" x14ac:dyDescent="0.35">
      <c r="A13" t="s">
        <v>158</v>
      </c>
      <c r="B13" s="248" t="s">
        <v>19</v>
      </c>
      <c r="C13" t="s">
        <v>14</v>
      </c>
      <c r="G13">
        <v>14</v>
      </c>
      <c r="H13">
        <v>19</v>
      </c>
      <c r="I13">
        <v>23.5</v>
      </c>
      <c r="J13">
        <v>30</v>
      </c>
      <c r="K13">
        <v>38</v>
      </c>
      <c r="L13">
        <v>44</v>
      </c>
      <c r="M13">
        <v>49.5</v>
      </c>
      <c r="N13">
        <v>54</v>
      </c>
      <c r="O13">
        <v>45</v>
      </c>
      <c r="P13">
        <v>51</v>
      </c>
      <c r="Q13">
        <v>61</v>
      </c>
    </row>
    <row r="14" spans="1:17" x14ac:dyDescent="0.35">
      <c r="A14" t="s">
        <v>159</v>
      </c>
      <c r="B14" s="248" t="s">
        <v>17</v>
      </c>
      <c r="C14" t="s">
        <v>14</v>
      </c>
      <c r="G14">
        <v>14.5</v>
      </c>
      <c r="H14">
        <v>19.5</v>
      </c>
      <c r="I14">
        <v>24</v>
      </c>
      <c r="J14">
        <v>30.5</v>
      </c>
      <c r="K14">
        <v>38.5</v>
      </c>
      <c r="L14">
        <v>44.5</v>
      </c>
      <c r="M14">
        <v>50</v>
      </c>
      <c r="N14">
        <v>54.5</v>
      </c>
      <c r="O14">
        <v>45.5</v>
      </c>
      <c r="P14">
        <v>51.5</v>
      </c>
      <c r="Q14">
        <v>61.5</v>
      </c>
    </row>
    <row r="15" spans="1:17" x14ac:dyDescent="0.35">
      <c r="G15">
        <v>15</v>
      </c>
      <c r="H15">
        <v>20</v>
      </c>
      <c r="I15">
        <v>24.5</v>
      </c>
      <c r="J15">
        <v>31</v>
      </c>
      <c r="K15">
        <v>39</v>
      </c>
      <c r="L15">
        <v>45</v>
      </c>
      <c r="M15">
        <v>50.5</v>
      </c>
      <c r="N15">
        <v>55</v>
      </c>
      <c r="O15">
        <v>46</v>
      </c>
      <c r="P15">
        <v>52</v>
      </c>
      <c r="Q15">
        <v>62</v>
      </c>
    </row>
    <row r="16" spans="1:17" x14ac:dyDescent="0.35">
      <c r="I16">
        <v>25</v>
      </c>
      <c r="J16">
        <v>31.5</v>
      </c>
      <c r="K16">
        <v>39.5</v>
      </c>
      <c r="L16">
        <v>45.5</v>
      </c>
      <c r="M16">
        <v>51</v>
      </c>
      <c r="N16">
        <v>55.5</v>
      </c>
      <c r="O16">
        <v>46.5</v>
      </c>
      <c r="P16">
        <v>52.5</v>
      </c>
      <c r="Q16">
        <v>62.5</v>
      </c>
    </row>
    <row r="17" spans="1:17" x14ac:dyDescent="0.35">
      <c r="I17">
        <v>25.5</v>
      </c>
      <c r="J17">
        <v>32</v>
      </c>
      <c r="K17">
        <v>40</v>
      </c>
      <c r="L17">
        <v>46</v>
      </c>
      <c r="M17">
        <v>51.5</v>
      </c>
      <c r="N17">
        <v>56</v>
      </c>
      <c r="P17">
        <v>53</v>
      </c>
      <c r="Q17">
        <v>63</v>
      </c>
    </row>
    <row r="18" spans="1:17" x14ac:dyDescent="0.35">
      <c r="J18">
        <v>32.5</v>
      </c>
      <c r="K18">
        <v>40.5</v>
      </c>
      <c r="L18">
        <v>46.5</v>
      </c>
      <c r="M18">
        <v>52</v>
      </c>
      <c r="N18">
        <v>56.5</v>
      </c>
      <c r="P18">
        <v>53.5</v>
      </c>
      <c r="Q18">
        <v>63.5</v>
      </c>
    </row>
    <row r="19" spans="1:17" x14ac:dyDescent="0.35">
      <c r="J19">
        <v>33</v>
      </c>
      <c r="K19">
        <v>41</v>
      </c>
      <c r="L19">
        <v>47</v>
      </c>
      <c r="M19">
        <v>52.5</v>
      </c>
      <c r="N19">
        <v>57</v>
      </c>
      <c r="P19">
        <v>54</v>
      </c>
      <c r="Q19">
        <v>64</v>
      </c>
    </row>
    <row r="20" spans="1:17" x14ac:dyDescent="0.35">
      <c r="J20">
        <v>33.5</v>
      </c>
      <c r="K20">
        <v>41.5</v>
      </c>
      <c r="N20">
        <v>57.5</v>
      </c>
      <c r="P20">
        <v>54.5</v>
      </c>
      <c r="Q20">
        <v>64.5</v>
      </c>
    </row>
    <row r="21" spans="1:17" x14ac:dyDescent="0.35">
      <c r="N21">
        <v>58</v>
      </c>
      <c r="P21">
        <v>55</v>
      </c>
      <c r="Q21">
        <v>65</v>
      </c>
    </row>
    <row r="22" spans="1:17" x14ac:dyDescent="0.35">
      <c r="A22">
        <v>1</v>
      </c>
      <c r="B22">
        <v>4</v>
      </c>
      <c r="N22">
        <v>58.5</v>
      </c>
      <c r="P22">
        <v>55.5</v>
      </c>
      <c r="Q22">
        <v>65.5</v>
      </c>
    </row>
    <row r="23" spans="1:17" x14ac:dyDescent="0.35">
      <c r="A23">
        <v>2</v>
      </c>
      <c r="B23">
        <v>9.5</v>
      </c>
      <c r="N23">
        <v>59</v>
      </c>
      <c r="P23">
        <v>56</v>
      </c>
      <c r="Q23">
        <v>66</v>
      </c>
    </row>
    <row r="24" spans="1:17" x14ac:dyDescent="0.35">
      <c r="A24">
        <v>3</v>
      </c>
      <c r="B24">
        <v>15</v>
      </c>
      <c r="N24">
        <v>59.5</v>
      </c>
      <c r="P24">
        <v>56.5</v>
      </c>
      <c r="Q24">
        <v>66.5</v>
      </c>
    </row>
    <row r="25" spans="1:17" x14ac:dyDescent="0.35">
      <c r="A25">
        <v>4</v>
      </c>
      <c r="B25">
        <v>20</v>
      </c>
      <c r="N25">
        <v>60</v>
      </c>
      <c r="P25">
        <v>57</v>
      </c>
      <c r="Q25">
        <v>67</v>
      </c>
    </row>
    <row r="26" spans="1:17" x14ac:dyDescent="0.35">
      <c r="A26">
        <v>5</v>
      </c>
      <c r="B26">
        <v>25.5</v>
      </c>
      <c r="N26">
        <v>60.5</v>
      </c>
      <c r="P26">
        <v>57.5</v>
      </c>
      <c r="Q26">
        <v>67.5</v>
      </c>
    </row>
    <row r="27" spans="1:17" x14ac:dyDescent="0.35">
      <c r="A27">
        <v>6</v>
      </c>
      <c r="B27">
        <v>33.5</v>
      </c>
      <c r="N27">
        <v>61</v>
      </c>
      <c r="P27">
        <v>58</v>
      </c>
      <c r="Q27">
        <v>68</v>
      </c>
    </row>
    <row r="28" spans="1:17" x14ac:dyDescent="0.35">
      <c r="A28">
        <v>7</v>
      </c>
      <c r="B28">
        <v>41.5</v>
      </c>
      <c r="N28">
        <v>61.5</v>
      </c>
      <c r="P28">
        <v>58.5</v>
      </c>
      <c r="Q28">
        <v>68.5</v>
      </c>
    </row>
    <row r="29" spans="1:17" x14ac:dyDescent="0.35">
      <c r="A29">
        <v>8</v>
      </c>
      <c r="B29">
        <v>47</v>
      </c>
      <c r="N29">
        <v>62</v>
      </c>
      <c r="Q29">
        <v>69</v>
      </c>
    </row>
    <row r="30" spans="1:17" x14ac:dyDescent="0.35">
      <c r="A30">
        <v>9</v>
      </c>
      <c r="B30">
        <v>52.5</v>
      </c>
      <c r="N30">
        <v>62.5</v>
      </c>
      <c r="Q30">
        <v>69.5</v>
      </c>
    </row>
    <row r="31" spans="1:17" x14ac:dyDescent="0.35">
      <c r="A31">
        <v>10</v>
      </c>
      <c r="B31">
        <v>83</v>
      </c>
      <c r="N31">
        <v>63</v>
      </c>
      <c r="Q31">
        <v>70</v>
      </c>
    </row>
    <row r="32" spans="1:17" x14ac:dyDescent="0.35">
      <c r="A32" s="331" t="s">
        <v>20</v>
      </c>
      <c r="B32">
        <v>46.5</v>
      </c>
      <c r="N32">
        <v>63.5</v>
      </c>
      <c r="Q32">
        <v>70.5</v>
      </c>
    </row>
    <row r="33" spans="1:17" x14ac:dyDescent="0.35">
      <c r="A33" t="s">
        <v>19</v>
      </c>
      <c r="B33">
        <v>58.5</v>
      </c>
      <c r="N33">
        <v>64</v>
      </c>
      <c r="Q33">
        <v>71</v>
      </c>
    </row>
    <row r="34" spans="1:17" x14ac:dyDescent="0.35">
      <c r="A34" s="332" t="s">
        <v>17</v>
      </c>
      <c r="B34">
        <v>83</v>
      </c>
      <c r="N34">
        <v>64.5</v>
      </c>
      <c r="Q34">
        <v>71.5</v>
      </c>
    </row>
    <row r="35" spans="1:17" x14ac:dyDescent="0.35">
      <c r="N35">
        <v>65</v>
      </c>
      <c r="Q35">
        <v>72</v>
      </c>
    </row>
    <row r="36" spans="1:17" x14ac:dyDescent="0.35">
      <c r="N36">
        <v>65.5</v>
      </c>
      <c r="Q36">
        <v>72.5</v>
      </c>
    </row>
    <row r="37" spans="1:17" x14ac:dyDescent="0.35">
      <c r="N37">
        <v>66</v>
      </c>
      <c r="Q37">
        <v>73</v>
      </c>
    </row>
    <row r="38" spans="1:17" x14ac:dyDescent="0.35">
      <c r="N38">
        <v>66.5</v>
      </c>
      <c r="Q38">
        <v>73.5</v>
      </c>
    </row>
    <row r="39" spans="1:17" x14ac:dyDescent="0.35">
      <c r="N39">
        <v>67</v>
      </c>
      <c r="Q39">
        <v>74</v>
      </c>
    </row>
    <row r="40" spans="1:17" x14ac:dyDescent="0.35">
      <c r="N40">
        <v>67.5</v>
      </c>
      <c r="Q40">
        <v>74.5</v>
      </c>
    </row>
    <row r="41" spans="1:17" x14ac:dyDescent="0.35">
      <c r="N41">
        <v>68</v>
      </c>
      <c r="Q41">
        <v>75</v>
      </c>
    </row>
    <row r="42" spans="1:17" x14ac:dyDescent="0.35">
      <c r="N42">
        <v>68.5</v>
      </c>
      <c r="Q42">
        <v>75.5</v>
      </c>
    </row>
    <row r="43" spans="1:17" x14ac:dyDescent="0.35">
      <c r="N43">
        <v>69</v>
      </c>
      <c r="Q43">
        <v>76</v>
      </c>
    </row>
    <row r="44" spans="1:17" x14ac:dyDescent="0.35">
      <c r="N44">
        <v>69.5</v>
      </c>
      <c r="Q44">
        <v>76.5</v>
      </c>
    </row>
    <row r="45" spans="1:17" x14ac:dyDescent="0.35">
      <c r="N45">
        <v>70</v>
      </c>
      <c r="Q45">
        <v>77</v>
      </c>
    </row>
    <row r="46" spans="1:17" x14ac:dyDescent="0.35">
      <c r="N46">
        <v>70.5</v>
      </c>
      <c r="Q46">
        <v>77.5</v>
      </c>
    </row>
    <row r="47" spans="1:17" x14ac:dyDescent="0.35">
      <c r="N47">
        <v>71</v>
      </c>
      <c r="Q47">
        <v>78</v>
      </c>
    </row>
    <row r="48" spans="1:17" x14ac:dyDescent="0.35">
      <c r="N48">
        <v>71.5</v>
      </c>
      <c r="Q48">
        <v>78.5</v>
      </c>
    </row>
    <row r="49" spans="14:17" x14ac:dyDescent="0.35">
      <c r="N49">
        <v>72</v>
      </c>
      <c r="Q49">
        <v>79</v>
      </c>
    </row>
    <row r="50" spans="14:17" x14ac:dyDescent="0.35">
      <c r="N50">
        <v>72.5</v>
      </c>
      <c r="Q50">
        <v>79.5</v>
      </c>
    </row>
    <row r="51" spans="14:17" x14ac:dyDescent="0.35">
      <c r="N51">
        <v>73</v>
      </c>
      <c r="Q51">
        <v>80</v>
      </c>
    </row>
    <row r="52" spans="14:17" x14ac:dyDescent="0.35">
      <c r="N52">
        <v>73.5</v>
      </c>
      <c r="Q52">
        <v>80.5</v>
      </c>
    </row>
    <row r="53" spans="14:17" x14ac:dyDescent="0.35">
      <c r="N53">
        <v>74</v>
      </c>
      <c r="Q53">
        <v>81</v>
      </c>
    </row>
    <row r="54" spans="14:17" x14ac:dyDescent="0.35">
      <c r="N54">
        <v>74.5</v>
      </c>
      <c r="Q54">
        <v>81.5</v>
      </c>
    </row>
    <row r="55" spans="14:17" x14ac:dyDescent="0.35">
      <c r="N55">
        <v>75</v>
      </c>
      <c r="Q55">
        <v>82</v>
      </c>
    </row>
    <row r="56" spans="14:17" x14ac:dyDescent="0.35">
      <c r="N56">
        <v>75.5</v>
      </c>
      <c r="Q56">
        <v>82.5</v>
      </c>
    </row>
    <row r="57" spans="14:17" x14ac:dyDescent="0.35">
      <c r="N57">
        <v>76</v>
      </c>
      <c r="Q57">
        <v>83</v>
      </c>
    </row>
    <row r="58" spans="14:17" x14ac:dyDescent="0.35">
      <c r="N58">
        <v>76.5</v>
      </c>
    </row>
    <row r="59" spans="14:17" x14ac:dyDescent="0.35">
      <c r="N59">
        <v>77</v>
      </c>
    </row>
    <row r="60" spans="14:17" x14ac:dyDescent="0.35">
      <c r="N60">
        <v>77.5</v>
      </c>
    </row>
    <row r="61" spans="14:17" x14ac:dyDescent="0.35">
      <c r="N61">
        <v>78</v>
      </c>
    </row>
    <row r="62" spans="14:17" x14ac:dyDescent="0.35">
      <c r="N62">
        <v>78.5</v>
      </c>
    </row>
    <row r="63" spans="14:17" x14ac:dyDescent="0.35">
      <c r="N63">
        <v>79</v>
      </c>
    </row>
    <row r="64" spans="14:17" x14ac:dyDescent="0.35">
      <c r="N64">
        <v>79.5</v>
      </c>
    </row>
    <row r="65" spans="14:14" x14ac:dyDescent="0.35">
      <c r="N65">
        <v>80</v>
      </c>
    </row>
    <row r="66" spans="14:14" x14ac:dyDescent="0.35">
      <c r="N66">
        <v>80.5</v>
      </c>
    </row>
    <row r="67" spans="14:14" x14ac:dyDescent="0.35">
      <c r="N67">
        <v>81</v>
      </c>
    </row>
    <row r="68" spans="14:14" x14ac:dyDescent="0.35">
      <c r="N68">
        <v>81.5</v>
      </c>
    </row>
    <row r="69" spans="14:14" x14ac:dyDescent="0.35">
      <c r="N69">
        <v>82</v>
      </c>
    </row>
    <row r="70" spans="14:14" x14ac:dyDescent="0.35">
      <c r="N70">
        <v>82.5</v>
      </c>
    </row>
    <row r="71" spans="14:14" x14ac:dyDescent="0.35">
      <c r="N71">
        <v>83</v>
      </c>
    </row>
  </sheetData>
  <pageMargins left="0.7" right="0.7" top="0.75" bottom="0.75" header="0.3" footer="0.3"/>
  <pageSetup paperSize="9" orientation="portrait" verticalDpi="0" r:id="rId1"/>
  <tableParts count="14">
    <tablePart r:id="rId2"/>
    <tablePart r:id="rId3"/>
    <tablePart r:id="rId4"/>
    <tablePart r:id="rId5"/>
    <tablePart r:id="rId6"/>
    <tablePart r:id="rId7"/>
    <tablePart r:id="rId8"/>
    <tablePart r:id="rId9"/>
    <tablePart r:id="rId10"/>
    <tablePart r:id="rId11"/>
    <tablePart r:id="rId12"/>
    <tablePart r:id="rId13"/>
    <tablePart r:id="rId14"/>
    <tablePart r:id="rId15"/>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HC31"/>
  <sheetViews>
    <sheetView topLeftCell="BD1" zoomScale="70" zoomScaleNormal="70" zoomScaleSheetLayoutView="80" workbookViewId="0">
      <pane ySplit="10" topLeftCell="A11" activePane="bottomLeft" state="frozen"/>
      <selection activeCell="C6" sqref="C6:C12"/>
      <selection pane="bottomLeft" activeCell="BV12" sqref="BV12"/>
    </sheetView>
  </sheetViews>
  <sheetFormatPr defaultColWidth="9.26953125" defaultRowHeight="14" outlineLevelRow="1" outlineLevelCol="1" x14ac:dyDescent="0.3"/>
  <cols>
    <col min="1" max="1" width="0.7265625" style="96" customWidth="1"/>
    <col min="2" max="2" width="21" style="96" customWidth="1"/>
    <col min="3" max="3" width="20" style="96" customWidth="1" outlineLevel="1"/>
    <col min="4" max="4" width="27.26953125" style="96" customWidth="1"/>
    <col min="5" max="5" width="5.26953125" style="96" customWidth="1" outlineLevel="1"/>
    <col min="6" max="6" width="10.7265625" style="96" customWidth="1"/>
    <col min="7" max="7" width="15.7265625" style="96" customWidth="1"/>
    <col min="8" max="8" width="26.26953125" style="96" customWidth="1"/>
    <col min="9" max="9" width="8.453125" style="96" customWidth="1"/>
    <col min="10" max="10" width="9.26953125" style="96" customWidth="1"/>
    <col min="11" max="11" width="25.453125" style="96" customWidth="1" outlineLevel="1"/>
    <col min="12" max="12" width="15.26953125" style="96" customWidth="1" outlineLevel="1"/>
    <col min="13" max="13" width="10.453125" style="96" customWidth="1"/>
    <col min="14" max="14" width="11" style="96" customWidth="1"/>
    <col min="15" max="15" width="8.26953125" style="96" customWidth="1"/>
    <col min="16" max="16" width="6.453125" style="96" customWidth="1"/>
    <col min="17" max="18" width="8.453125" style="97" customWidth="1"/>
    <col min="19" max="19" width="15.26953125" style="96" customWidth="1" outlineLevel="1"/>
    <col min="20" max="20" width="14.453125" style="96" customWidth="1" outlineLevel="1"/>
    <col min="21" max="21" width="7.26953125" style="96" customWidth="1" outlineLevel="1"/>
    <col min="22" max="22" width="10.7265625" style="96" customWidth="1" outlineLevel="1"/>
    <col min="23" max="23" width="16.7265625" style="96" customWidth="1"/>
    <col min="24" max="24" width="17.453125" style="96" customWidth="1"/>
    <col min="25" max="25" width="13.7265625" style="96" customWidth="1" outlineLevel="1"/>
    <col min="26" max="26" width="14.7265625" style="96" customWidth="1"/>
    <col min="27" max="27" width="1.26953125" style="144" customWidth="1"/>
    <col min="28" max="39" width="13.26953125" style="96" customWidth="1" outlineLevel="1"/>
    <col min="40" max="40" width="15.7265625" style="96" customWidth="1"/>
    <col min="41" max="41" width="16.453125" style="96" customWidth="1"/>
    <col min="42" max="42" width="15" style="96" bestFit="1" customWidth="1"/>
    <col min="43" max="43" width="14.7265625" style="96" customWidth="1"/>
    <col min="44" max="44" width="16.26953125" style="96" customWidth="1"/>
    <col min="45" max="45" width="15" style="96" customWidth="1"/>
    <col min="46" max="47" width="15" style="96" customWidth="1" outlineLevel="1"/>
    <col min="48" max="48" width="15.453125" style="96" customWidth="1" outlineLevel="1"/>
    <col min="49" max="49" width="15" style="96" customWidth="1" outlineLevel="1"/>
    <col min="50" max="50" width="15.26953125" style="96" customWidth="1" outlineLevel="1"/>
    <col min="51" max="51" width="12" style="204" customWidth="1" outlineLevel="1"/>
    <col min="52" max="52" width="14" style="96" bestFit="1" customWidth="1"/>
    <col min="53" max="53" width="14.453125" style="96" customWidth="1" outlineLevel="1"/>
    <col min="54" max="55" width="9.26953125" style="96" customWidth="1" outlineLevel="1"/>
    <col min="56" max="56" width="13.54296875" style="96" customWidth="1" outlineLevel="1"/>
    <col min="57" max="58" width="12.7265625" style="96" customWidth="1" outlineLevel="1"/>
    <col min="59" max="59" width="17.26953125" style="96" customWidth="1" outlineLevel="1"/>
    <col min="60" max="60" width="14.26953125" style="96" customWidth="1" outlineLevel="1"/>
    <col min="61" max="61" width="21.54296875" style="96" customWidth="1" outlineLevel="1"/>
    <col min="62" max="62" width="14.7265625" style="96" customWidth="1" outlineLevel="1"/>
    <col min="63" max="63" width="25.26953125" style="96" customWidth="1" outlineLevel="1"/>
    <col min="64" max="71" width="9.26953125" style="96" customWidth="1" outlineLevel="1"/>
    <col min="72" max="72" width="15.453125" style="96" customWidth="1" outlineLevel="1"/>
    <col min="73" max="73" width="4.26953125" style="96" customWidth="1"/>
    <col min="74" max="83" width="11" style="96" customWidth="1" outlineLevel="1"/>
    <col min="84" max="84" width="4.453125" style="96" customWidth="1"/>
    <col min="85" max="85" width="10.26953125" style="96" customWidth="1" outlineLevel="1"/>
    <col min="86" max="86" width="9.26953125" style="96" customWidth="1" outlineLevel="1"/>
    <col min="87" max="87" width="11.7265625" style="96" customWidth="1" outlineLevel="1"/>
    <col min="88" max="88" width="9.26953125" style="96" customWidth="1" outlineLevel="1"/>
    <col min="89" max="89" width="13.7265625" style="96" customWidth="1" outlineLevel="1"/>
    <col min="90" max="92" width="9.26953125" style="96" customWidth="1" outlineLevel="1"/>
    <col min="93" max="93" width="13.26953125" style="96" customWidth="1" outlineLevel="1"/>
    <col min="94" max="94" width="10" style="96" customWidth="1" outlineLevel="1"/>
    <col min="95" max="95" width="11.7265625" style="96" customWidth="1" outlineLevel="1"/>
    <col min="96" max="96" width="9.26953125" style="96" customWidth="1" outlineLevel="1"/>
    <col min="97" max="97" width="13.26953125" style="96" customWidth="1" outlineLevel="1"/>
    <col min="98" max="102" width="9.26953125" style="96" customWidth="1" outlineLevel="1"/>
    <col min="103" max="103" width="9.7265625" style="96" customWidth="1" outlineLevel="1"/>
    <col min="104" max="104" width="12.7265625" style="96" customWidth="1" outlineLevel="1"/>
    <col min="105" max="105" width="15.7265625" style="96" customWidth="1" outlineLevel="1"/>
    <col min="106" max="106" width="9.26953125" style="96" customWidth="1" outlineLevel="1"/>
    <col min="107" max="107" width="14.7265625" style="96" customWidth="1" outlineLevel="1"/>
    <col min="108" max="112" width="9.26953125" style="96" customWidth="1" outlineLevel="1"/>
    <col min="113" max="113" width="11.26953125" style="96" customWidth="1" outlineLevel="1"/>
    <col min="114" max="114" width="12.453125" style="96" customWidth="1" outlineLevel="1"/>
    <col min="115" max="115" width="12.7265625" style="96" customWidth="1" outlineLevel="1"/>
    <col min="116" max="116" width="9.26953125" style="96" customWidth="1" outlineLevel="1"/>
    <col min="117" max="117" width="10.453125" style="96" customWidth="1" outlineLevel="1"/>
    <col min="118" max="122" width="9.26953125" style="96" customWidth="1" outlineLevel="1"/>
    <col min="123" max="123" width="11.26953125" style="96" customWidth="1" outlineLevel="1"/>
    <col min="124" max="124" width="11" style="96" customWidth="1" outlineLevel="1"/>
    <col min="125" max="125" width="15.7265625" style="96" customWidth="1" outlineLevel="1"/>
    <col min="126" max="126" width="9.26953125" style="96" customWidth="1" outlineLevel="1"/>
    <col min="127" max="127" width="9.7265625" style="96" customWidth="1" outlineLevel="1"/>
    <col min="128" max="132" width="9.26953125" style="96" customWidth="1" outlineLevel="1"/>
    <col min="133" max="133" width="11.26953125" style="96" customWidth="1" outlineLevel="1"/>
    <col min="134" max="134" width="12.453125" style="96" customWidth="1" outlineLevel="1"/>
    <col min="135" max="135" width="15.7265625" style="96" customWidth="1" outlineLevel="1"/>
    <col min="136" max="136" width="9.26953125" style="96" customWidth="1" outlineLevel="1"/>
    <col min="137" max="137" width="9.7265625" style="96" customWidth="1" outlineLevel="1"/>
    <col min="138" max="142" width="9.26953125" style="96" customWidth="1" outlineLevel="1"/>
    <col min="143" max="143" width="11.26953125" style="96" customWidth="1" outlineLevel="1"/>
    <col min="144" max="144" width="12.453125" style="96" customWidth="1" outlineLevel="1"/>
    <col min="145" max="145" width="13.54296875" style="96" customWidth="1" outlineLevel="1"/>
    <col min="146" max="146" width="10.7265625" style="96" customWidth="1" outlineLevel="1"/>
    <col min="147" max="147" width="9.7265625" style="96" customWidth="1" outlineLevel="1"/>
    <col min="148" max="152" width="9.26953125" style="96" customWidth="1" outlineLevel="1"/>
    <col min="153" max="153" width="11.26953125" style="96" customWidth="1" outlineLevel="1"/>
    <col min="154" max="154" width="12.453125" style="96" customWidth="1" outlineLevel="1"/>
    <col min="155" max="155" width="15.7265625" style="96" customWidth="1" outlineLevel="1"/>
    <col min="156" max="156" width="12.26953125" style="96" customWidth="1" outlineLevel="1"/>
    <col min="157" max="157" width="14.7265625" style="96" customWidth="1" outlineLevel="1"/>
    <col min="158" max="162" width="9.26953125" style="96" customWidth="1" outlineLevel="1"/>
    <col min="163" max="163" width="11.26953125" style="96" customWidth="1" outlineLevel="1"/>
    <col min="164" max="164" width="13.26953125" style="96" customWidth="1" outlineLevel="1"/>
    <col min="165" max="165" width="15.7265625" style="96" customWidth="1" outlineLevel="1"/>
    <col min="166" max="166" width="11.453125" style="96" customWidth="1" outlineLevel="1"/>
    <col min="167" max="167" width="9.7265625" style="96" customWidth="1" outlineLevel="1"/>
    <col min="168" max="172" width="9.26953125" style="96" customWidth="1" outlineLevel="1"/>
    <col min="173" max="173" width="11.26953125" style="96" customWidth="1" outlineLevel="1"/>
    <col min="174" max="174" width="12.453125" style="96" customWidth="1" outlineLevel="1"/>
    <col min="175" max="175" width="15.7265625" style="96" customWidth="1" outlineLevel="1"/>
    <col min="176" max="177" width="10.54296875" style="96" customWidth="1" outlineLevel="1"/>
    <col min="178" max="182" width="9.26953125" style="96" customWidth="1" outlineLevel="1"/>
    <col min="183" max="183" width="11.26953125" style="96" customWidth="1" outlineLevel="1"/>
    <col min="184" max="184" width="12.453125" style="96" customWidth="1" outlineLevel="1"/>
    <col min="185" max="185" width="9.26953125" style="96"/>
    <col min="186" max="197" width="11" style="96" customWidth="1" outlineLevel="1"/>
    <col min="198" max="198" width="11.54296875" style="96" customWidth="1" outlineLevel="1"/>
    <col min="199" max="199" width="9.26953125" style="96" customWidth="1"/>
    <col min="200" max="208" width="11" style="96" customWidth="1" outlineLevel="1"/>
    <col min="209" max="209" width="14.26953125" style="96" bestFit="1" customWidth="1" outlineLevel="1"/>
    <col min="210" max="210" width="11" style="96" customWidth="1" outlineLevel="1"/>
    <col min="211" max="16384" width="9.26953125" style="96"/>
  </cols>
  <sheetData>
    <row r="1" spans="1:211" s="144" customFormat="1" ht="14.5" outlineLevel="1" x14ac:dyDescent="0.35">
      <c r="A1" s="164">
        <f ca="1">TODAY()</f>
        <v>45636</v>
      </c>
      <c r="B1" s="165">
        <f ca="1">NOW()</f>
        <v>45636.516728240742</v>
      </c>
      <c r="C1" s="166"/>
      <c r="D1" s="167" t="s">
        <v>118</v>
      </c>
      <c r="E1" s="111" t="s">
        <v>103</v>
      </c>
      <c r="F1" s="111"/>
      <c r="G1" s="111"/>
      <c r="H1" s="168"/>
      <c r="I1" s="169"/>
      <c r="J1" s="170"/>
      <c r="K1" s="170"/>
      <c r="L1" s="170"/>
      <c r="M1" s="171"/>
      <c r="N1" s="172"/>
      <c r="O1" s="173"/>
      <c r="P1" s="174"/>
      <c r="Q1" s="169"/>
      <c r="R1" s="175"/>
      <c r="S1" s="173"/>
      <c r="T1" s="173"/>
      <c r="U1" s="173"/>
      <c r="V1" s="176"/>
      <c r="W1" s="311" t="s">
        <v>28</v>
      </c>
      <c r="X1" s="311" t="s">
        <v>29</v>
      </c>
      <c r="Y1" s="306"/>
      <c r="Z1" s="306"/>
      <c r="AA1" s="177"/>
      <c r="AB1" s="177" t="s">
        <v>29</v>
      </c>
      <c r="AC1" s="177" t="s">
        <v>29</v>
      </c>
      <c r="AD1" s="177" t="s">
        <v>29</v>
      </c>
      <c r="AE1" s="177" t="s">
        <v>29</v>
      </c>
      <c r="AF1" s="177" t="s">
        <v>29</v>
      </c>
      <c r="AG1" s="177" t="s">
        <v>29</v>
      </c>
      <c r="AH1" s="177" t="s">
        <v>29</v>
      </c>
      <c r="AI1" s="177" t="s">
        <v>29</v>
      </c>
      <c r="AJ1" s="177" t="s">
        <v>29</v>
      </c>
      <c r="AK1" s="177" t="s">
        <v>29</v>
      </c>
      <c r="AL1" s="177" t="s">
        <v>29</v>
      </c>
      <c r="AM1" s="177" t="s">
        <v>29</v>
      </c>
      <c r="AN1" s="306" t="s">
        <v>29</v>
      </c>
      <c r="AO1" s="306" t="s">
        <v>29</v>
      </c>
      <c r="AP1" s="306" t="s">
        <v>29</v>
      </c>
      <c r="AQ1" s="306" t="s">
        <v>29</v>
      </c>
      <c r="AR1" s="306" t="s">
        <v>29</v>
      </c>
      <c r="AS1" s="306" t="s">
        <v>29</v>
      </c>
      <c r="AT1" s="306" t="s">
        <v>29</v>
      </c>
      <c r="AU1" s="306" t="s">
        <v>29</v>
      </c>
      <c r="AV1" s="306" t="str">
        <f>AU1</f>
        <v>Yes</v>
      </c>
      <c r="AW1" s="306" t="str">
        <f>AV1</f>
        <v>Yes</v>
      </c>
      <c r="AX1" s="306" t="str">
        <f>AW1</f>
        <v>Yes</v>
      </c>
      <c r="AY1" s="179"/>
      <c r="AZ1" s="177"/>
      <c r="BA1" s="177"/>
      <c r="BB1" s="306"/>
      <c r="BC1" s="177"/>
      <c r="BD1" s="177"/>
      <c r="BE1" s="177"/>
      <c r="BF1" s="177"/>
      <c r="BG1" s="177"/>
      <c r="BH1" s="177"/>
      <c r="BI1" s="177"/>
      <c r="BJ1" s="177"/>
      <c r="BK1" s="177"/>
      <c r="BL1" s="177"/>
      <c r="BM1" s="177"/>
      <c r="BN1" s="177"/>
      <c r="BO1" s="177"/>
      <c r="BP1" s="177"/>
      <c r="BQ1" s="177"/>
      <c r="BR1" s="177"/>
      <c r="BS1" s="180"/>
      <c r="BT1" s="181"/>
      <c r="BU1" s="177"/>
      <c r="BV1" s="177"/>
      <c r="BW1" s="177"/>
      <c r="BX1" s="177"/>
      <c r="BY1" s="177"/>
      <c r="BZ1" s="177"/>
      <c r="CA1" s="177"/>
      <c r="CB1" s="177"/>
      <c r="CC1" s="177"/>
      <c r="CD1" s="177"/>
      <c r="CE1" s="177"/>
      <c r="CF1" s="177"/>
      <c r="CG1" s="177" t="s">
        <v>12</v>
      </c>
      <c r="CH1" s="306" t="str">
        <f>AK1</f>
        <v>Yes</v>
      </c>
      <c r="CI1" s="177"/>
      <c r="CJ1" s="177"/>
      <c r="CK1" s="177"/>
      <c r="CL1" s="177"/>
      <c r="CM1" s="306"/>
      <c r="CN1" s="177"/>
      <c r="CO1" s="177"/>
      <c r="CP1" s="177"/>
      <c r="CQ1" s="177" t="s">
        <v>12</v>
      </c>
      <c r="CR1" s="306" t="str">
        <f>AL1</f>
        <v>Yes</v>
      </c>
      <c r="CS1" s="177"/>
      <c r="CT1" s="177"/>
      <c r="CU1" s="177"/>
      <c r="CV1" s="177"/>
      <c r="CW1" s="177"/>
      <c r="CX1" s="177"/>
      <c r="CY1" s="177"/>
      <c r="CZ1" s="177"/>
      <c r="DA1" s="177" t="s">
        <v>12</v>
      </c>
      <c r="DB1" s="306" t="str">
        <f>AM1</f>
        <v>Yes</v>
      </c>
      <c r="DC1" s="177"/>
      <c r="DD1" s="177"/>
      <c r="DE1" s="177"/>
      <c r="DF1" s="177"/>
      <c r="DG1" s="177"/>
      <c r="DH1" s="177"/>
      <c r="DI1" s="177"/>
      <c r="DJ1" s="177"/>
      <c r="DK1" s="177" t="s">
        <v>12</v>
      </c>
      <c r="DL1" s="306" t="s">
        <v>29</v>
      </c>
      <c r="DM1" s="177"/>
      <c r="DN1" s="177"/>
      <c r="DO1" s="177"/>
      <c r="DP1" s="177"/>
      <c r="DQ1" s="177"/>
      <c r="DR1" s="177"/>
      <c r="DS1" s="177"/>
      <c r="DT1" s="177"/>
      <c r="DU1" s="177" t="s">
        <v>12</v>
      </c>
      <c r="DV1" s="306" t="s">
        <v>29</v>
      </c>
      <c r="DW1" s="177"/>
      <c r="DX1" s="177"/>
      <c r="DY1" s="177"/>
      <c r="DZ1" s="177"/>
      <c r="EA1" s="177"/>
      <c r="EB1" s="177"/>
      <c r="EC1" s="177"/>
      <c r="ED1" s="177"/>
      <c r="EE1" s="177" t="s">
        <v>12</v>
      </c>
      <c r="EF1" s="306" t="s">
        <v>29</v>
      </c>
      <c r="EG1" s="177"/>
      <c r="EH1" s="177"/>
      <c r="EI1" s="177"/>
      <c r="EJ1" s="177"/>
      <c r="EK1" s="177"/>
      <c r="EL1" s="177"/>
      <c r="EM1" s="177"/>
      <c r="EN1" s="177"/>
      <c r="EO1" s="177" t="s">
        <v>12</v>
      </c>
      <c r="EP1" s="306" t="s">
        <v>29</v>
      </c>
      <c r="EQ1" s="177"/>
      <c r="ER1" s="177"/>
      <c r="ES1" s="177"/>
      <c r="ET1" s="177"/>
      <c r="EU1" s="177"/>
      <c r="EV1" s="177"/>
      <c r="EW1" s="177"/>
      <c r="EX1" s="177"/>
      <c r="EY1" s="177" t="s">
        <v>12</v>
      </c>
      <c r="EZ1" s="306" t="s">
        <v>29</v>
      </c>
      <c r="FA1" s="177"/>
      <c r="FB1" s="177"/>
      <c r="FC1" s="177"/>
      <c r="FD1" s="177"/>
      <c r="FE1" s="177"/>
      <c r="FF1" s="177"/>
      <c r="FG1" s="177"/>
      <c r="FH1" s="177"/>
      <c r="FI1" s="177" t="s">
        <v>12</v>
      </c>
      <c r="FJ1" s="306" t="s">
        <v>29</v>
      </c>
      <c r="FK1" s="177"/>
      <c r="FL1" s="177"/>
      <c r="FM1" s="177"/>
      <c r="FN1" s="177"/>
      <c r="FO1" s="177"/>
      <c r="FP1" s="177"/>
      <c r="FQ1" s="177"/>
      <c r="FR1" s="177"/>
      <c r="FS1" s="177" t="s">
        <v>12</v>
      </c>
      <c r="FT1" s="306" t="str">
        <f>AT1</f>
        <v>Yes</v>
      </c>
      <c r="FU1" s="177"/>
      <c r="FV1" s="177"/>
      <c r="FW1" s="177"/>
      <c r="FX1" s="177"/>
      <c r="FY1" s="177"/>
      <c r="FZ1" s="177"/>
      <c r="GA1" s="177"/>
      <c r="GB1" s="177"/>
      <c r="GC1" s="177"/>
      <c r="GD1" s="177"/>
      <c r="GE1" s="177"/>
      <c r="GF1" s="177"/>
      <c r="GG1" s="177"/>
      <c r="GH1" s="177"/>
      <c r="GI1" s="177"/>
      <c r="GJ1" s="177"/>
      <c r="GK1" s="177"/>
      <c r="GL1" s="177"/>
      <c r="GM1" s="177"/>
      <c r="GN1" s="177"/>
      <c r="GO1" s="177"/>
      <c r="GP1" s="177"/>
      <c r="GQ1" s="177"/>
      <c r="GR1" s="177"/>
      <c r="GS1" s="177"/>
      <c r="GT1" s="177"/>
      <c r="GU1" s="177"/>
      <c r="GV1" s="177"/>
      <c r="GW1" s="177"/>
      <c r="GX1" s="177"/>
      <c r="GY1" s="177"/>
      <c r="GZ1" s="177"/>
      <c r="HA1" s="177"/>
      <c r="HB1" s="177"/>
      <c r="HC1" s="177"/>
    </row>
    <row r="2" spans="1:211" s="144" customFormat="1" ht="15.5" outlineLevel="1" x14ac:dyDescent="0.35">
      <c r="A2" s="164" t="str">
        <f ca="1">MID(CELL("filename",A2),FIND("]",CELL("filename",A2))+1,255)</f>
        <v>CSB projection</v>
      </c>
      <c r="B2" s="182" t="s">
        <v>64</v>
      </c>
      <c r="C2" s="111"/>
      <c r="D2" s="111"/>
      <c r="E2" s="111" t="s">
        <v>18</v>
      </c>
      <c r="F2" s="183"/>
      <c r="G2" s="183"/>
      <c r="H2" s="183"/>
      <c r="I2" s="184"/>
      <c r="J2" s="185"/>
      <c r="K2" s="185"/>
      <c r="L2" s="185"/>
      <c r="M2" s="186"/>
      <c r="N2" s="187"/>
      <c r="O2" s="173"/>
      <c r="P2" s="188"/>
      <c r="Q2" s="169"/>
      <c r="R2" s="175"/>
      <c r="S2" s="172"/>
      <c r="T2" s="173"/>
      <c r="U2" s="173"/>
      <c r="V2" s="189"/>
      <c r="W2" s="306" t="s">
        <v>30</v>
      </c>
      <c r="X2" s="307">
        <v>0.04</v>
      </c>
      <c r="Y2" s="306"/>
      <c r="Z2" s="306"/>
      <c r="AA2" s="177"/>
      <c r="AB2" s="307">
        <f>$X$2</f>
        <v>0.04</v>
      </c>
      <c r="AC2" s="307">
        <f t="shared" ref="AC2:AM2" si="0">$X$2</f>
        <v>0.04</v>
      </c>
      <c r="AD2" s="307">
        <f t="shared" si="0"/>
        <v>0.04</v>
      </c>
      <c r="AE2" s="307">
        <f t="shared" si="0"/>
        <v>0.04</v>
      </c>
      <c r="AF2" s="307">
        <f t="shared" si="0"/>
        <v>0.04</v>
      </c>
      <c r="AG2" s="307">
        <f t="shared" si="0"/>
        <v>0.04</v>
      </c>
      <c r="AH2" s="307">
        <f t="shared" si="0"/>
        <v>0.04</v>
      </c>
      <c r="AI2" s="307">
        <f t="shared" si="0"/>
        <v>0.04</v>
      </c>
      <c r="AJ2" s="307">
        <f t="shared" si="0"/>
        <v>0.04</v>
      </c>
      <c r="AK2" s="307">
        <f t="shared" si="0"/>
        <v>0.04</v>
      </c>
      <c r="AL2" s="307">
        <f t="shared" si="0"/>
        <v>0.04</v>
      </c>
      <c r="AM2" s="307">
        <f t="shared" si="0"/>
        <v>0.04</v>
      </c>
      <c r="AN2" s="307">
        <v>0.04</v>
      </c>
      <c r="AO2" s="307">
        <v>0.04</v>
      </c>
      <c r="AP2" s="307">
        <v>0.04</v>
      </c>
      <c r="AQ2" s="307">
        <v>0.04</v>
      </c>
      <c r="AR2" s="307">
        <v>0.04</v>
      </c>
      <c r="AS2" s="307">
        <v>0.04</v>
      </c>
      <c r="AT2" s="307">
        <v>0.04</v>
      </c>
      <c r="AU2" s="307">
        <v>0.04</v>
      </c>
      <c r="AV2" s="307">
        <v>0.04</v>
      </c>
      <c r="AW2" s="307">
        <v>0.04</v>
      </c>
      <c r="AX2" s="307">
        <v>0.04</v>
      </c>
      <c r="AY2" s="306"/>
      <c r="AZ2" s="177"/>
      <c r="BA2" s="306" t="s">
        <v>30</v>
      </c>
      <c r="BB2" s="307">
        <f>X2</f>
        <v>0.04</v>
      </c>
      <c r="BC2" s="177"/>
      <c r="BD2" s="177"/>
      <c r="BE2" s="177"/>
      <c r="BF2" s="177"/>
      <c r="BG2" s="177"/>
      <c r="BH2" s="177"/>
      <c r="BI2" s="177"/>
      <c r="BJ2" s="177"/>
      <c r="BK2" s="306" t="s">
        <v>30</v>
      </c>
      <c r="BL2" s="307">
        <f>AM2</f>
        <v>0.04</v>
      </c>
      <c r="BM2" s="177"/>
      <c r="BN2" s="177"/>
      <c r="BO2" s="177"/>
      <c r="BP2" s="177"/>
      <c r="BR2" s="177"/>
      <c r="BS2" s="190"/>
      <c r="BT2" s="177"/>
      <c r="BU2" s="177"/>
      <c r="BV2" s="177"/>
      <c r="BW2" s="177"/>
      <c r="BX2" s="177"/>
      <c r="BY2" s="177"/>
      <c r="BZ2" s="177"/>
      <c r="CA2" s="177"/>
      <c r="CB2" s="177"/>
      <c r="CC2" s="177"/>
      <c r="CD2" s="177"/>
      <c r="CE2" s="177"/>
      <c r="CF2" s="177"/>
      <c r="CG2" s="177" t="s">
        <v>30</v>
      </c>
      <c r="CH2" s="307">
        <v>0.04</v>
      </c>
      <c r="CI2" s="177"/>
      <c r="CJ2" s="177"/>
      <c r="CK2" s="177"/>
      <c r="CL2" s="177"/>
      <c r="CM2" s="307"/>
      <c r="CN2" s="177"/>
      <c r="CO2" s="177"/>
      <c r="CP2" s="177"/>
      <c r="CQ2" s="177" t="s">
        <v>30</v>
      </c>
      <c r="CR2" s="307">
        <f>AP2</f>
        <v>0.04</v>
      </c>
      <c r="CS2" s="177"/>
      <c r="CT2" s="177"/>
      <c r="CU2" s="177"/>
      <c r="CV2" s="177"/>
      <c r="CW2" s="191"/>
      <c r="CX2" s="177"/>
      <c r="CY2" s="177"/>
      <c r="CZ2" s="177"/>
      <c r="DA2" s="177" t="s">
        <v>30</v>
      </c>
      <c r="DB2" s="307">
        <f>AQ2</f>
        <v>0.04</v>
      </c>
      <c r="DC2" s="177"/>
      <c r="DD2" s="177"/>
      <c r="DE2" s="177"/>
      <c r="DF2" s="177"/>
      <c r="DG2" s="191"/>
      <c r="DH2" s="177"/>
      <c r="DI2" s="177"/>
      <c r="DJ2" s="177"/>
      <c r="DK2" s="177" t="s">
        <v>30</v>
      </c>
      <c r="DL2" s="307">
        <f>AR2</f>
        <v>0.04</v>
      </c>
      <c r="DM2" s="177"/>
      <c r="DN2" s="177"/>
      <c r="DO2" s="177"/>
      <c r="DP2" s="177"/>
      <c r="DQ2" s="191"/>
      <c r="DR2" s="177"/>
      <c r="DS2" s="177"/>
      <c r="DT2" s="177"/>
      <c r="DU2" s="177" t="s">
        <v>30</v>
      </c>
      <c r="DV2" s="307">
        <f>AS2</f>
        <v>0.04</v>
      </c>
      <c r="DW2" s="177"/>
      <c r="DX2" s="177"/>
      <c r="DY2" s="177"/>
      <c r="DZ2" s="177"/>
      <c r="EA2" s="191"/>
      <c r="EB2" s="177"/>
      <c r="EC2" s="177"/>
      <c r="ED2" s="177"/>
      <c r="EE2" s="177" t="s">
        <v>30</v>
      </c>
      <c r="EF2" s="307">
        <f>AT2</f>
        <v>0.04</v>
      </c>
      <c r="EG2" s="177"/>
      <c r="EH2" s="177"/>
      <c r="EI2" s="177"/>
      <c r="EJ2" s="177"/>
      <c r="EK2" s="191"/>
      <c r="EL2" s="177"/>
      <c r="EM2" s="177"/>
      <c r="EN2" s="177"/>
      <c r="EO2" s="177" t="s">
        <v>30</v>
      </c>
      <c r="EP2" s="307">
        <f>AU2</f>
        <v>0.04</v>
      </c>
      <c r="EQ2" s="177"/>
      <c r="ER2" s="177"/>
      <c r="ES2" s="177"/>
      <c r="ET2" s="177"/>
      <c r="EU2" s="177"/>
      <c r="EV2" s="191"/>
      <c r="EW2" s="177"/>
      <c r="EX2" s="177"/>
      <c r="EY2" s="177" t="s">
        <v>30</v>
      </c>
      <c r="EZ2" s="307">
        <f>AV2</f>
        <v>0.04</v>
      </c>
      <c r="FA2" s="177"/>
      <c r="FB2" s="177"/>
      <c r="FC2" s="177"/>
      <c r="FD2" s="177"/>
      <c r="FE2" s="191"/>
      <c r="FF2" s="177"/>
      <c r="FG2" s="177"/>
      <c r="FH2" s="177"/>
      <c r="FI2" s="177" t="s">
        <v>30</v>
      </c>
      <c r="FJ2" s="307">
        <f>AW2</f>
        <v>0.04</v>
      </c>
      <c r="FK2" s="177"/>
      <c r="FL2" s="177"/>
      <c r="FM2" s="177"/>
      <c r="FN2" s="177"/>
      <c r="FO2" s="191"/>
      <c r="FP2" s="177"/>
      <c r="FQ2" s="177"/>
      <c r="FR2" s="177"/>
      <c r="FS2" s="177" t="s">
        <v>30</v>
      </c>
      <c r="FT2" s="307">
        <f>AX2</f>
        <v>0.04</v>
      </c>
      <c r="FU2" s="177"/>
      <c r="FV2" s="177"/>
      <c r="FW2" s="177"/>
      <c r="FX2" s="177"/>
      <c r="FY2" s="191"/>
      <c r="FZ2" s="177"/>
      <c r="GA2" s="177"/>
      <c r="GB2" s="177"/>
      <c r="GC2" s="177"/>
      <c r="GD2" s="177"/>
      <c r="GE2" s="177"/>
      <c r="GF2" s="177"/>
      <c r="GG2" s="177"/>
      <c r="GH2" s="177"/>
      <c r="GI2" s="177"/>
      <c r="GJ2" s="177"/>
      <c r="GK2" s="177"/>
      <c r="GL2" s="177"/>
      <c r="GM2" s="177"/>
      <c r="GN2" s="177"/>
      <c r="GO2" s="177"/>
      <c r="GP2" s="177"/>
      <c r="GQ2" s="177"/>
      <c r="GR2" s="177"/>
      <c r="GS2" s="177"/>
      <c r="GT2" s="177"/>
      <c r="GU2" s="177"/>
      <c r="GV2" s="177"/>
      <c r="GW2" s="177"/>
      <c r="GX2" s="177"/>
      <c r="GY2" s="177"/>
      <c r="GZ2" s="177"/>
      <c r="HA2" s="177"/>
      <c r="HB2" s="177"/>
      <c r="HC2" s="177"/>
    </row>
    <row r="3" spans="1:211" s="144" customFormat="1" ht="16.5" outlineLevel="1" x14ac:dyDescent="0.35">
      <c r="A3" s="111"/>
      <c r="B3" s="192"/>
      <c r="C3" s="192"/>
      <c r="E3" s="111"/>
      <c r="F3" s="183"/>
      <c r="G3" s="183"/>
      <c r="H3" s="183"/>
      <c r="I3" s="169"/>
      <c r="J3" s="170"/>
      <c r="K3" s="170"/>
      <c r="L3" s="170"/>
      <c r="M3" s="186"/>
      <c r="N3" s="187"/>
      <c r="O3" s="173"/>
      <c r="P3" s="188"/>
      <c r="Q3" s="169"/>
      <c r="R3" s="193"/>
      <c r="S3" s="172"/>
      <c r="T3" s="173"/>
      <c r="U3" s="173"/>
      <c r="V3" s="189"/>
      <c r="W3" s="306" t="s">
        <v>15</v>
      </c>
      <c r="X3" s="308">
        <v>0.21</v>
      </c>
      <c r="Y3" s="309"/>
      <c r="Z3" s="306"/>
      <c r="AA3" s="177"/>
      <c r="AB3" s="313">
        <v>0.21</v>
      </c>
      <c r="AC3" s="313">
        <v>0.21</v>
      </c>
      <c r="AD3" s="313">
        <v>0.21</v>
      </c>
      <c r="AE3" s="313">
        <v>0.21</v>
      </c>
      <c r="AF3" s="313">
        <v>0.21</v>
      </c>
      <c r="AG3" s="313">
        <v>0.21</v>
      </c>
      <c r="AH3" s="313">
        <v>0.21</v>
      </c>
      <c r="AI3" s="313">
        <v>0.21</v>
      </c>
      <c r="AJ3" s="313">
        <v>0.21</v>
      </c>
      <c r="AK3" s="313">
        <f>$BL$3</f>
        <v>0.21</v>
      </c>
      <c r="AL3" s="313">
        <f>$BL$3</f>
        <v>0.21</v>
      </c>
      <c r="AM3" s="313">
        <f>$BL$3</f>
        <v>0.21</v>
      </c>
      <c r="AN3" s="308">
        <v>0.21</v>
      </c>
      <c r="AO3" s="308">
        <v>0.21</v>
      </c>
      <c r="AP3" s="308">
        <v>0.21</v>
      </c>
      <c r="AQ3" s="308">
        <v>0.21</v>
      </c>
      <c r="AR3" s="308">
        <v>0.21</v>
      </c>
      <c r="AS3" s="308">
        <v>0.21</v>
      </c>
      <c r="AT3" s="308">
        <v>0.21</v>
      </c>
      <c r="AU3" s="308">
        <v>0.21</v>
      </c>
      <c r="AV3" s="308">
        <v>0.21</v>
      </c>
      <c r="AW3" s="308">
        <v>0.21</v>
      </c>
      <c r="AX3" s="308">
        <v>0.21</v>
      </c>
      <c r="AY3" s="306" t="s">
        <v>236</v>
      </c>
      <c r="AZ3" s="177"/>
      <c r="BA3" s="306" t="s">
        <v>15</v>
      </c>
      <c r="BB3" s="308">
        <v>0.21</v>
      </c>
      <c r="BC3" s="177"/>
      <c r="BD3" s="177"/>
      <c r="BE3" s="177"/>
      <c r="BF3" s="177"/>
      <c r="BG3" s="177"/>
      <c r="BH3" s="178"/>
      <c r="BI3" s="178"/>
      <c r="BJ3" s="177"/>
      <c r="BK3" s="306" t="s">
        <v>15</v>
      </c>
      <c r="BL3" s="307">
        <v>0.21</v>
      </c>
      <c r="BM3" s="177"/>
      <c r="BN3" s="177"/>
      <c r="BO3" s="177"/>
      <c r="BP3" s="177"/>
      <c r="BR3" s="177"/>
      <c r="BS3" s="177"/>
      <c r="BT3" s="177"/>
      <c r="BU3" s="177"/>
      <c r="BV3" s="195"/>
      <c r="BW3" s="195"/>
      <c r="BX3" s="177"/>
      <c r="BY3" s="177"/>
      <c r="BZ3" s="177"/>
      <c r="CA3" s="177">
        <f>250*12</f>
        <v>3000</v>
      </c>
      <c r="CB3" s="177"/>
      <c r="CC3" s="177"/>
      <c r="CD3" s="177"/>
      <c r="CE3" s="177"/>
      <c r="CF3" s="177"/>
      <c r="CG3" s="177" t="s">
        <v>15</v>
      </c>
      <c r="CH3" s="307">
        <f>AO3</f>
        <v>0.21</v>
      </c>
      <c r="CI3" s="177"/>
      <c r="CJ3" s="177"/>
      <c r="CK3" s="177"/>
      <c r="CL3" s="177"/>
      <c r="CM3" s="313"/>
      <c r="CN3" s="177"/>
      <c r="CO3" s="177"/>
      <c r="CP3" s="177"/>
      <c r="CQ3" s="177" t="s">
        <v>15</v>
      </c>
      <c r="CR3" s="307">
        <f>AP3</f>
        <v>0.21</v>
      </c>
      <c r="CS3" s="177"/>
      <c r="CT3" s="177"/>
      <c r="CU3" s="177"/>
      <c r="CV3" s="177"/>
      <c r="CW3" s="194"/>
      <c r="CX3" s="177"/>
      <c r="CY3" s="177"/>
      <c r="CZ3" s="177"/>
      <c r="DA3" s="177" t="s">
        <v>15</v>
      </c>
      <c r="DB3" s="307">
        <f>AQ3</f>
        <v>0.21</v>
      </c>
      <c r="DC3" s="177"/>
      <c r="DD3" s="177"/>
      <c r="DE3" s="177"/>
      <c r="DF3" s="177"/>
      <c r="DG3" s="194"/>
      <c r="DH3" s="177"/>
      <c r="DI3" s="177"/>
      <c r="DJ3" s="177"/>
      <c r="DK3" s="177" t="s">
        <v>15</v>
      </c>
      <c r="DL3" s="307">
        <f>AR3</f>
        <v>0.21</v>
      </c>
      <c r="DM3" s="177"/>
      <c r="DN3" s="177"/>
      <c r="DO3" s="177"/>
      <c r="DP3" s="177"/>
      <c r="DQ3" s="194"/>
      <c r="DR3" s="177"/>
      <c r="DS3" s="177"/>
      <c r="DT3" s="177"/>
      <c r="DU3" s="177" t="s">
        <v>15</v>
      </c>
      <c r="DV3" s="307">
        <f>AS3</f>
        <v>0.21</v>
      </c>
      <c r="DW3" s="177"/>
      <c r="DX3" s="177"/>
      <c r="DY3" s="177"/>
      <c r="DZ3" s="177"/>
      <c r="EA3" s="194"/>
      <c r="EB3" s="177"/>
      <c r="EC3" s="177"/>
      <c r="ED3" s="177"/>
      <c r="EE3" s="177" t="s">
        <v>15</v>
      </c>
      <c r="EF3" s="307">
        <f>AT3</f>
        <v>0.21</v>
      </c>
      <c r="EG3" s="177"/>
      <c r="EH3" s="177"/>
      <c r="EI3" s="177"/>
      <c r="EJ3" s="177"/>
      <c r="EK3" s="194"/>
      <c r="EL3" s="177"/>
      <c r="EM3" s="177"/>
      <c r="EN3" s="177"/>
      <c r="EO3" s="177" t="s">
        <v>15</v>
      </c>
      <c r="EP3" s="307">
        <f>AU3</f>
        <v>0.21</v>
      </c>
      <c r="EQ3" s="177"/>
      <c r="ER3" s="177"/>
      <c r="ES3" s="177"/>
      <c r="ET3" s="177"/>
      <c r="EU3" s="177"/>
      <c r="EV3" s="194"/>
      <c r="EW3" s="177"/>
      <c r="EX3" s="177"/>
      <c r="EY3" s="177" t="s">
        <v>15</v>
      </c>
      <c r="EZ3" s="307">
        <f>AV3</f>
        <v>0.21</v>
      </c>
      <c r="FA3" s="177"/>
      <c r="FB3" s="177"/>
      <c r="FC3" s="177"/>
      <c r="FD3" s="177"/>
      <c r="FE3" s="194"/>
      <c r="FF3" s="177"/>
      <c r="FG3" s="177"/>
      <c r="FH3" s="177"/>
      <c r="FI3" s="177" t="s">
        <v>15</v>
      </c>
      <c r="FJ3" s="307">
        <f>AW3</f>
        <v>0.21</v>
      </c>
      <c r="FK3" s="177"/>
      <c r="FL3" s="177"/>
      <c r="FM3" s="177"/>
      <c r="FN3" s="177"/>
      <c r="FO3" s="194"/>
      <c r="FP3" s="177"/>
      <c r="FQ3" s="177"/>
      <c r="FR3" s="177"/>
      <c r="FS3" s="177" t="s">
        <v>15</v>
      </c>
      <c r="FT3" s="307">
        <f>AX3</f>
        <v>0.21</v>
      </c>
      <c r="FU3" s="177"/>
      <c r="FV3" s="177"/>
      <c r="FW3" s="177"/>
      <c r="FX3" s="177"/>
      <c r="FY3" s="194"/>
      <c r="FZ3" s="177"/>
      <c r="GA3" s="177"/>
      <c r="GB3" s="177"/>
      <c r="GC3" s="177"/>
      <c r="GD3" s="177"/>
      <c r="GE3" s="177"/>
      <c r="GF3" s="177"/>
      <c r="GG3" s="177"/>
      <c r="GH3" s="177"/>
      <c r="GI3" s="177"/>
      <c r="GJ3" s="177"/>
      <c r="GK3" s="177"/>
      <c r="GL3" s="177"/>
      <c r="GM3" s="177"/>
      <c r="GN3" s="177"/>
      <c r="GO3" s="177"/>
      <c r="GP3" s="177"/>
      <c r="GQ3" s="177"/>
      <c r="GR3" s="177"/>
      <c r="GS3" s="177"/>
      <c r="GT3" s="177"/>
      <c r="GU3" s="177"/>
      <c r="GV3" s="177"/>
      <c r="GW3" s="177"/>
      <c r="GX3" s="177"/>
      <c r="GY3" s="177"/>
      <c r="GZ3" s="177"/>
      <c r="HA3" s="177"/>
      <c r="HB3" s="177"/>
      <c r="HC3" s="177"/>
    </row>
    <row r="4" spans="1:211" s="144" customFormat="1" outlineLevel="1" x14ac:dyDescent="0.3">
      <c r="A4" s="196"/>
      <c r="B4" s="196"/>
      <c r="C4" s="196"/>
      <c r="D4" s="111"/>
      <c r="E4" s="111"/>
      <c r="F4" s="197"/>
      <c r="G4" s="197"/>
      <c r="H4" s="197"/>
      <c r="I4" s="198"/>
      <c r="J4" s="197"/>
      <c r="K4" s="197"/>
      <c r="L4" s="197"/>
      <c r="M4" s="199"/>
      <c r="N4" s="199"/>
      <c r="Q4" s="200"/>
      <c r="R4" s="200"/>
      <c r="V4" s="144" t="s">
        <v>64</v>
      </c>
      <c r="W4" s="306" t="s">
        <v>14</v>
      </c>
      <c r="X4" s="308">
        <v>0.14499999999999999</v>
      </c>
      <c r="Y4" s="306"/>
      <c r="Z4" s="306"/>
      <c r="AA4" s="177"/>
      <c r="AB4" s="307">
        <v>0.216</v>
      </c>
      <c r="AC4" s="307">
        <v>0.216</v>
      </c>
      <c r="AD4" s="307">
        <v>0.216</v>
      </c>
      <c r="AE4" s="307">
        <v>0.216</v>
      </c>
      <c r="AF4" s="307">
        <v>0.216</v>
      </c>
      <c r="AG4" s="307">
        <f>$BB$4</f>
        <v>0.14499999999999999</v>
      </c>
      <c r="AH4" s="307">
        <f>$BB$4</f>
        <v>0.14499999999999999</v>
      </c>
      <c r="AI4" s="307">
        <f>$BB$4</f>
        <v>0.14499999999999999</v>
      </c>
      <c r="AJ4" s="307">
        <f>$BL$4</f>
        <v>0.14499999999999999</v>
      </c>
      <c r="AK4" s="307">
        <f>$BL$4</f>
        <v>0.14499999999999999</v>
      </c>
      <c r="AL4" s="307">
        <f>$BL$4</f>
        <v>0.14499999999999999</v>
      </c>
      <c r="AM4" s="307">
        <f>$BL$4</f>
        <v>0.14499999999999999</v>
      </c>
      <c r="AN4" s="312">
        <v>0.14499999999999999</v>
      </c>
      <c r="AO4" s="312">
        <v>0.14499999999999999</v>
      </c>
      <c r="AP4" s="312">
        <v>0.14499999999999999</v>
      </c>
      <c r="AQ4" s="312">
        <v>0.14499999999999999</v>
      </c>
      <c r="AR4" s="312">
        <v>0.14499999999999999</v>
      </c>
      <c r="AS4" s="312">
        <v>0.14499999999999999</v>
      </c>
      <c r="AT4" s="312">
        <v>0.14499999999999999</v>
      </c>
      <c r="AU4" s="312">
        <v>0.14499999999999999</v>
      </c>
      <c r="AV4" s="312">
        <v>0.14499999999999999</v>
      </c>
      <c r="AW4" s="312">
        <v>0.14499999999999999</v>
      </c>
      <c r="AX4" s="312">
        <v>0.14499999999999999</v>
      </c>
      <c r="AY4" s="306" t="s">
        <v>237</v>
      </c>
      <c r="AZ4" s="177"/>
      <c r="BA4" s="306" t="s">
        <v>14</v>
      </c>
      <c r="BB4" s="312">
        <v>0.14499999999999999</v>
      </c>
      <c r="BC4" s="177"/>
      <c r="BD4" s="177"/>
      <c r="BE4" s="177"/>
      <c r="BF4" s="177"/>
      <c r="BG4" s="177"/>
      <c r="BH4" s="177"/>
      <c r="BI4" s="177"/>
      <c r="BJ4" s="177"/>
      <c r="BK4" s="306" t="s">
        <v>14</v>
      </c>
      <c r="BL4" s="312">
        <v>0.14499999999999999</v>
      </c>
      <c r="BM4" s="177"/>
      <c r="BN4" s="177"/>
      <c r="BO4" s="177"/>
      <c r="BP4" s="177"/>
      <c r="BR4" s="177"/>
      <c r="BS4" s="177"/>
      <c r="BT4" s="177"/>
      <c r="BU4" s="177"/>
      <c r="BV4" s="177"/>
      <c r="BW4" s="177"/>
      <c r="BX4" s="177"/>
      <c r="BY4" s="177"/>
      <c r="BZ4" s="177"/>
      <c r="CA4" s="177"/>
      <c r="CB4" s="177"/>
      <c r="CC4" s="177"/>
      <c r="CD4" s="177"/>
      <c r="CE4" s="177"/>
      <c r="CF4" s="177"/>
      <c r="CG4" s="177" t="s">
        <v>14</v>
      </c>
      <c r="CH4" s="307">
        <f>AO4</f>
        <v>0.14499999999999999</v>
      </c>
      <c r="CI4" s="177"/>
      <c r="CJ4" s="177"/>
      <c r="CK4" s="177"/>
      <c r="CL4" s="177"/>
      <c r="CM4" s="313"/>
      <c r="CN4" s="177"/>
      <c r="CO4" s="177"/>
      <c r="CP4" s="177"/>
      <c r="CQ4" s="177" t="s">
        <v>14</v>
      </c>
      <c r="CR4" s="307">
        <f>AP4</f>
        <v>0.14499999999999999</v>
      </c>
      <c r="CS4" s="177"/>
      <c r="CT4" s="177"/>
      <c r="CU4" s="177"/>
      <c r="CV4" s="177"/>
      <c r="CW4" s="194"/>
      <c r="CX4" s="177"/>
      <c r="CY4" s="177"/>
      <c r="CZ4" s="177"/>
      <c r="DA4" s="177" t="s">
        <v>14</v>
      </c>
      <c r="DB4" s="307">
        <f>AQ4</f>
        <v>0.14499999999999999</v>
      </c>
      <c r="DC4" s="177"/>
      <c r="DD4" s="177"/>
      <c r="DE4" s="177"/>
      <c r="DF4" s="177"/>
      <c r="DG4" s="194"/>
      <c r="DH4" s="177"/>
      <c r="DI4" s="177"/>
      <c r="DJ4" s="177"/>
      <c r="DK4" s="177" t="s">
        <v>14</v>
      </c>
      <c r="DL4" s="307">
        <f>AR4</f>
        <v>0.14499999999999999</v>
      </c>
      <c r="DM4" s="177"/>
      <c r="DN4" s="177"/>
      <c r="DO4" s="177"/>
      <c r="DP4" s="177"/>
      <c r="DQ4" s="194"/>
      <c r="DR4" s="177"/>
      <c r="DS4" s="177"/>
      <c r="DT4" s="177"/>
      <c r="DU4" s="177" t="s">
        <v>14</v>
      </c>
      <c r="DV4" s="307">
        <f>AS4</f>
        <v>0.14499999999999999</v>
      </c>
      <c r="DW4" s="177"/>
      <c r="DX4" s="177"/>
      <c r="DY4" s="177"/>
      <c r="DZ4" s="177"/>
      <c r="EA4" s="194"/>
      <c r="EB4" s="177"/>
      <c r="EC4" s="177"/>
      <c r="ED4" s="177"/>
      <c r="EE4" s="177" t="s">
        <v>14</v>
      </c>
      <c r="EF4" s="307">
        <f>AT4</f>
        <v>0.14499999999999999</v>
      </c>
      <c r="EG4" s="177"/>
      <c r="EH4" s="177"/>
      <c r="EI4" s="177"/>
      <c r="EJ4" s="177"/>
      <c r="EK4" s="194"/>
      <c r="EL4" s="177"/>
      <c r="EM4" s="177"/>
      <c r="EN4" s="177"/>
      <c r="EO4" s="177" t="s">
        <v>14</v>
      </c>
      <c r="EP4" s="307">
        <f>AU4</f>
        <v>0.14499999999999999</v>
      </c>
      <c r="EQ4" s="177"/>
      <c r="ER4" s="177"/>
      <c r="ES4" s="177"/>
      <c r="ET4" s="177"/>
      <c r="EU4" s="177"/>
      <c r="EV4" s="194"/>
      <c r="EW4" s="177"/>
      <c r="EX4" s="177"/>
      <c r="EY4" s="177" t="s">
        <v>14</v>
      </c>
      <c r="EZ4" s="307">
        <f>AV4</f>
        <v>0.14499999999999999</v>
      </c>
      <c r="FA4" s="177"/>
      <c r="FB4" s="177"/>
      <c r="FC4" s="177"/>
      <c r="FD4" s="177"/>
      <c r="FE4" s="194"/>
      <c r="FF4" s="177"/>
      <c r="FG4" s="177"/>
      <c r="FH4" s="177"/>
      <c r="FI4" s="177" t="s">
        <v>14</v>
      </c>
      <c r="FJ4" s="307">
        <f>AW4</f>
        <v>0.14499999999999999</v>
      </c>
      <c r="FK4" s="177"/>
      <c r="FL4" s="177"/>
      <c r="FM4" s="177"/>
      <c r="FN4" s="177"/>
      <c r="FO4" s="194"/>
      <c r="FP4" s="177"/>
      <c r="FQ4" s="177"/>
      <c r="FR4" s="177"/>
      <c r="FS4" s="177" t="s">
        <v>14</v>
      </c>
      <c r="FT4" s="307">
        <f>AX4</f>
        <v>0.14499999999999999</v>
      </c>
      <c r="FU4" s="177"/>
      <c r="FV4" s="177"/>
      <c r="FW4" s="177"/>
      <c r="FX4" s="177"/>
      <c r="FY4" s="194"/>
      <c r="FZ4" s="177"/>
      <c r="GA4" s="177"/>
      <c r="GB4" s="177"/>
      <c r="GC4" s="177"/>
      <c r="GD4" s="177"/>
      <c r="GE4" s="177"/>
      <c r="GF4" s="177"/>
      <c r="GG4" s="177"/>
      <c r="GH4" s="177"/>
      <c r="GI4" s="177"/>
      <c r="GJ4" s="177"/>
      <c r="GK4" s="177"/>
      <c r="GL4" s="177"/>
      <c r="GM4" s="177"/>
      <c r="GN4" s="177"/>
      <c r="GO4" s="177"/>
      <c r="GP4" s="177"/>
      <c r="GQ4" s="177"/>
      <c r="GR4" s="177"/>
      <c r="GS4" s="177"/>
      <c r="GT4" s="177"/>
      <c r="GU4" s="177"/>
      <c r="GV4" s="177"/>
      <c r="GW4" s="177"/>
      <c r="GX4" s="177"/>
      <c r="GY4" s="177"/>
      <c r="GZ4" s="177"/>
      <c r="HA4" s="177"/>
      <c r="HB4" s="177"/>
      <c r="HC4" s="177"/>
    </row>
    <row r="5" spans="1:211" s="144" customFormat="1" ht="15.5" outlineLevel="1" x14ac:dyDescent="0.35">
      <c r="A5" s="209"/>
      <c r="B5" s="210"/>
      <c r="C5" s="210"/>
      <c r="D5" s="211"/>
      <c r="E5" s="212"/>
      <c r="F5" s="339" t="s">
        <v>31</v>
      </c>
      <c r="G5" s="339"/>
      <c r="H5" s="339"/>
      <c r="I5" s="213"/>
      <c r="J5" s="214"/>
      <c r="K5" s="214"/>
      <c r="L5" s="214"/>
      <c r="M5" s="186"/>
      <c r="N5" s="172"/>
      <c r="O5" s="173"/>
      <c r="P5" s="188"/>
      <c r="Q5" s="169"/>
      <c r="R5" s="215"/>
      <c r="S5" s="172"/>
      <c r="T5" s="216"/>
      <c r="U5" s="216"/>
      <c r="V5" s="189"/>
      <c r="W5" s="310"/>
      <c r="X5" s="306"/>
      <c r="Y5" s="306"/>
      <c r="Z5" s="306"/>
      <c r="AA5" s="177"/>
      <c r="AB5" s="177"/>
      <c r="AC5" s="177"/>
      <c r="AD5" s="177"/>
      <c r="AE5" s="177"/>
      <c r="AF5" s="177"/>
      <c r="AG5" s="177"/>
      <c r="AH5" s="177"/>
      <c r="AI5" s="177"/>
      <c r="AJ5" s="177"/>
      <c r="AK5" s="177"/>
      <c r="AL5" s="177"/>
      <c r="AM5" s="177"/>
      <c r="AN5" s="178"/>
      <c r="AO5" s="306"/>
      <c r="AP5" s="306"/>
      <c r="AQ5" s="306"/>
      <c r="AR5" s="306"/>
      <c r="AS5" s="306"/>
      <c r="AT5" s="306"/>
      <c r="AU5" s="306"/>
      <c r="AV5" s="306"/>
      <c r="AW5" s="306"/>
      <c r="AX5" s="306"/>
      <c r="AY5" s="179"/>
      <c r="AZ5" s="177"/>
      <c r="BA5" s="306" t="s">
        <v>33</v>
      </c>
      <c r="BB5" s="312">
        <v>6.0999999999999999E-2</v>
      </c>
      <c r="BC5" s="217"/>
      <c r="BD5" s="217"/>
      <c r="BE5" s="217"/>
      <c r="BF5" s="217"/>
      <c r="BG5" s="217"/>
      <c r="BH5" s="177"/>
      <c r="BI5" s="177"/>
      <c r="BJ5" s="217"/>
      <c r="BK5" s="306" t="s">
        <v>34</v>
      </c>
      <c r="BL5" s="312">
        <v>6.0999999999999999E-2</v>
      </c>
      <c r="BM5" s="177"/>
      <c r="BN5" s="177"/>
      <c r="BO5" s="177"/>
      <c r="BP5" s="177"/>
      <c r="BR5" s="177"/>
      <c r="BS5" s="177"/>
      <c r="BT5" s="177"/>
      <c r="BU5" s="177"/>
      <c r="BV5" s="177"/>
      <c r="BW5" s="177"/>
      <c r="BX5" s="177"/>
      <c r="BY5" s="177"/>
      <c r="BZ5" s="177"/>
      <c r="CA5" s="177"/>
      <c r="CB5" s="177"/>
      <c r="CC5" s="177"/>
      <c r="CD5" s="177"/>
      <c r="CE5" s="177"/>
      <c r="CF5" s="177"/>
      <c r="CG5" s="177" t="s">
        <v>34</v>
      </c>
      <c r="CH5" s="312">
        <v>6.0999999999999999E-2</v>
      </c>
      <c r="CI5" s="177"/>
      <c r="CJ5" s="177"/>
      <c r="CK5" s="177"/>
      <c r="CL5" s="177"/>
      <c r="CM5" s="308"/>
      <c r="CN5" s="177"/>
      <c r="CO5" s="177"/>
      <c r="CP5" s="177"/>
      <c r="CQ5" s="177" t="s">
        <v>34</v>
      </c>
      <c r="CR5" s="312">
        <v>6.0999999999999999E-2</v>
      </c>
      <c r="CS5" s="177"/>
      <c r="CT5" s="177"/>
      <c r="CU5" s="177"/>
      <c r="CV5" s="177"/>
      <c r="CW5" s="194"/>
      <c r="CX5" s="177"/>
      <c r="CY5" s="177"/>
      <c r="CZ5" s="177"/>
      <c r="DA5" s="177" t="s">
        <v>34</v>
      </c>
      <c r="DB5" s="312">
        <v>6.0999999999999999E-2</v>
      </c>
      <c r="DC5" s="177"/>
      <c r="DD5" s="177"/>
      <c r="DE5" s="177"/>
      <c r="DF5" s="177"/>
      <c r="DG5" s="194"/>
      <c r="DH5" s="177"/>
      <c r="DI5" s="177"/>
      <c r="DJ5" s="177"/>
      <c r="DK5" s="177" t="s">
        <v>34</v>
      </c>
      <c r="DL5" s="312">
        <v>6.0999999999999999E-2</v>
      </c>
      <c r="DM5" s="177"/>
      <c r="DN5" s="177"/>
      <c r="DO5" s="177"/>
      <c r="DP5" s="177"/>
      <c r="DQ5" s="194"/>
      <c r="DR5" s="177"/>
      <c r="DS5" s="177"/>
      <c r="DT5" s="177"/>
      <c r="DU5" s="177" t="s">
        <v>34</v>
      </c>
      <c r="DV5" s="312">
        <v>6.0999999999999999E-2</v>
      </c>
      <c r="DW5" s="177"/>
      <c r="DX5" s="177"/>
      <c r="DY5" s="177"/>
      <c r="DZ5" s="177"/>
      <c r="EA5" s="194"/>
      <c r="EB5" s="177"/>
      <c r="EC5" s="177"/>
      <c r="ED5" s="177"/>
      <c r="EE5" s="177" t="s">
        <v>34</v>
      </c>
      <c r="EF5" s="312">
        <v>6.0999999999999999E-2</v>
      </c>
      <c r="EG5" s="177"/>
      <c r="EH5" s="177"/>
      <c r="EI5" s="177"/>
      <c r="EJ5" s="177"/>
      <c r="EK5" s="194"/>
      <c r="EL5" s="177"/>
      <c r="EM5" s="177"/>
      <c r="EN5" s="177"/>
      <c r="EO5" s="177" t="s">
        <v>34</v>
      </c>
      <c r="EP5" s="312">
        <v>6.0999999999999999E-2</v>
      </c>
      <c r="EQ5" s="177"/>
      <c r="ER5" s="177"/>
      <c r="ES5" s="177"/>
      <c r="ET5" s="177"/>
      <c r="EU5" s="177"/>
      <c r="EV5" s="194"/>
      <c r="EW5" s="177"/>
      <c r="EX5" s="177"/>
      <c r="EY5" s="177" t="s">
        <v>34</v>
      </c>
      <c r="EZ5" s="312">
        <v>6.0999999999999999E-2</v>
      </c>
      <c r="FA5" s="177"/>
      <c r="FB5" s="177"/>
      <c r="FC5" s="177"/>
      <c r="FD5" s="177"/>
      <c r="FE5" s="194"/>
      <c r="FF5" s="177"/>
      <c r="FG5" s="177"/>
      <c r="FH5" s="177"/>
      <c r="FI5" s="177" t="s">
        <v>34</v>
      </c>
      <c r="FJ5" s="312">
        <v>6.0999999999999999E-2</v>
      </c>
      <c r="FK5" s="177"/>
      <c r="FL5" s="177"/>
      <c r="FM5" s="177"/>
      <c r="FN5" s="177"/>
      <c r="FO5" s="194"/>
      <c r="FP5" s="177"/>
      <c r="FQ5" s="177"/>
      <c r="FR5" s="177"/>
      <c r="FS5" s="177" t="s">
        <v>34</v>
      </c>
      <c r="FT5" s="312">
        <v>6.0999999999999999E-2</v>
      </c>
      <c r="FU5" s="177"/>
      <c r="FV5" s="177"/>
      <c r="FW5" s="177"/>
      <c r="FX5" s="177"/>
      <c r="FY5" s="194"/>
      <c r="FZ5" s="177"/>
      <c r="GA5" s="177"/>
      <c r="GB5" s="177"/>
      <c r="GC5" s="177"/>
      <c r="GD5" s="177"/>
      <c r="GE5" s="177"/>
      <c r="GF5" s="177"/>
      <c r="GG5" s="177"/>
      <c r="GH5" s="177"/>
      <c r="GI5" s="177"/>
      <c r="GJ5" s="177"/>
      <c r="GK5" s="177"/>
      <c r="GL5" s="177"/>
      <c r="GM5" s="177"/>
      <c r="GN5" s="177"/>
      <c r="GO5" s="177"/>
      <c r="GP5" s="177"/>
      <c r="GQ5" s="177"/>
      <c r="GR5" s="177"/>
      <c r="GS5" s="177"/>
      <c r="GT5" s="177"/>
      <c r="GU5" s="177"/>
      <c r="GV5" s="177"/>
      <c r="GW5" s="177"/>
      <c r="GX5" s="177"/>
      <c r="GY5" s="177"/>
      <c r="GZ5" s="177"/>
      <c r="HA5" s="177"/>
      <c r="HB5" s="177"/>
      <c r="HC5" s="177"/>
    </row>
    <row r="6" spans="1:211" s="144" customFormat="1" ht="15.5" x14ac:dyDescent="0.35">
      <c r="A6" s="209"/>
      <c r="B6" s="210"/>
      <c r="C6" s="210"/>
      <c r="D6" s="211"/>
      <c r="E6" s="211"/>
      <c r="F6" s="365" t="s">
        <v>32</v>
      </c>
      <c r="G6" s="365"/>
      <c r="H6" s="365"/>
      <c r="I6" s="213"/>
      <c r="J6" s="218"/>
      <c r="K6" s="214"/>
      <c r="L6" s="214"/>
      <c r="M6" s="186"/>
      <c r="N6" s="172"/>
      <c r="O6" s="173"/>
      <c r="P6" s="188"/>
      <c r="Q6" s="169"/>
      <c r="R6" s="215"/>
      <c r="S6" s="172"/>
      <c r="T6" s="216"/>
      <c r="U6" s="216"/>
      <c r="V6" s="189"/>
      <c r="W6" s="310"/>
      <c r="X6" s="306"/>
      <c r="Y6" s="306"/>
      <c r="Z6" s="306"/>
      <c r="AA6" s="177"/>
      <c r="AB6" s="177"/>
      <c r="AC6" s="177"/>
      <c r="AD6" s="177"/>
      <c r="AE6" s="177"/>
      <c r="AF6" s="177"/>
      <c r="AG6" s="177"/>
      <c r="AH6" s="177"/>
      <c r="AI6" s="177"/>
      <c r="AJ6" s="177"/>
      <c r="AK6" s="177"/>
      <c r="AL6" s="177"/>
      <c r="AM6" s="177"/>
      <c r="AN6" s="178"/>
      <c r="AO6" s="306"/>
      <c r="AP6" s="306"/>
      <c r="AQ6" s="306"/>
      <c r="AR6" s="306"/>
      <c r="AS6" s="314"/>
      <c r="AT6" s="306"/>
      <c r="AU6" s="306"/>
      <c r="AV6" s="306"/>
      <c r="AW6" s="306"/>
      <c r="AX6" s="306"/>
      <c r="AY6" s="179"/>
      <c r="AZ6" s="177"/>
      <c r="BA6" s="306" t="s">
        <v>104</v>
      </c>
      <c r="BB6" s="312">
        <v>5.0000000000000001E-3</v>
      </c>
      <c r="BC6" s="217"/>
      <c r="BD6" s="217"/>
      <c r="BE6" s="217"/>
      <c r="BF6" s="217"/>
      <c r="BG6" s="217"/>
      <c r="BH6" s="177"/>
      <c r="BI6" s="177"/>
      <c r="BJ6" s="217"/>
      <c r="BK6" s="306" t="s">
        <v>104</v>
      </c>
      <c r="BL6" s="312">
        <v>5.0000000000000001E-3</v>
      </c>
      <c r="BM6" s="177"/>
      <c r="BN6" s="177"/>
      <c r="BO6" s="177"/>
      <c r="BP6" s="177"/>
      <c r="BR6" s="177"/>
      <c r="BS6" s="177"/>
      <c r="BT6" s="177"/>
      <c r="BU6" s="177"/>
      <c r="BV6" s="177"/>
      <c r="BW6" s="177"/>
      <c r="BX6" s="177"/>
      <c r="BY6" s="177"/>
      <c r="BZ6" s="177"/>
      <c r="CA6" s="177"/>
      <c r="CB6" s="177"/>
      <c r="CC6" s="177"/>
      <c r="CD6" s="177"/>
      <c r="CE6" s="177"/>
      <c r="CF6" s="177"/>
      <c r="CG6" s="177" t="s">
        <v>104</v>
      </c>
      <c r="CH6" s="312">
        <v>5.0000000000000001E-3</v>
      </c>
      <c r="CI6" s="177"/>
      <c r="CJ6" s="177"/>
      <c r="CK6" s="177"/>
      <c r="CL6" s="177"/>
      <c r="CM6" s="194"/>
      <c r="CN6" s="177"/>
      <c r="CO6" s="177"/>
      <c r="CP6" s="177"/>
      <c r="CQ6" s="177" t="s">
        <v>104</v>
      </c>
      <c r="CR6" s="312">
        <v>5.0000000000000001E-3</v>
      </c>
      <c r="CS6" s="177"/>
      <c r="CT6" s="177"/>
      <c r="CU6" s="177"/>
      <c r="CV6" s="177"/>
      <c r="CW6" s="194"/>
      <c r="CX6" s="177"/>
      <c r="CY6" s="177"/>
      <c r="CZ6" s="177"/>
      <c r="DA6" s="177" t="s">
        <v>104</v>
      </c>
      <c r="DB6" s="312">
        <v>5.0000000000000001E-3</v>
      </c>
      <c r="DC6" s="177"/>
      <c r="DD6" s="177"/>
      <c r="DE6" s="177"/>
      <c r="DF6" s="177"/>
      <c r="DG6" s="194"/>
      <c r="DH6" s="177"/>
      <c r="DI6" s="177"/>
      <c r="DJ6" s="177"/>
      <c r="DK6" s="177" t="s">
        <v>104</v>
      </c>
      <c r="DL6" s="312">
        <v>5.0000000000000001E-3</v>
      </c>
      <c r="DM6" s="177"/>
      <c r="DN6" s="177"/>
      <c r="DO6" s="177"/>
      <c r="DP6" s="177"/>
      <c r="DQ6" s="194"/>
      <c r="DR6" s="177"/>
      <c r="DS6" s="177"/>
      <c r="DT6" s="177"/>
      <c r="DU6" s="177" t="s">
        <v>104</v>
      </c>
      <c r="DV6" s="312">
        <v>5.0000000000000001E-3</v>
      </c>
      <c r="DW6" s="177"/>
      <c r="DX6" s="177"/>
      <c r="DY6" s="177"/>
      <c r="DZ6" s="177"/>
      <c r="EA6" s="194"/>
      <c r="EB6" s="177"/>
      <c r="EC6" s="177"/>
      <c r="ED6" s="177"/>
      <c r="EE6" s="177" t="s">
        <v>104</v>
      </c>
      <c r="EF6" s="312">
        <v>5.0000000000000001E-3</v>
      </c>
      <c r="EG6" s="177"/>
      <c r="EH6" s="177"/>
      <c r="EI6" s="177"/>
      <c r="EJ6" s="177"/>
      <c r="EK6" s="194"/>
      <c r="EL6" s="177"/>
      <c r="EM6" s="177"/>
      <c r="EN6" s="177"/>
      <c r="EO6" s="177" t="s">
        <v>104</v>
      </c>
      <c r="EP6" s="312">
        <v>5.0000000000000001E-3</v>
      </c>
      <c r="EQ6" s="177"/>
      <c r="ER6" s="177"/>
      <c r="ES6" s="177"/>
      <c r="ET6" s="177"/>
      <c r="EU6" s="177"/>
      <c r="EV6" s="194"/>
      <c r="EW6" s="177"/>
      <c r="EX6" s="177"/>
      <c r="EY6" s="177" t="s">
        <v>104</v>
      </c>
      <c r="EZ6" s="312">
        <v>5.0000000000000001E-3</v>
      </c>
      <c r="FA6" s="177"/>
      <c r="FB6" s="177"/>
      <c r="FC6" s="177"/>
      <c r="FD6" s="177"/>
      <c r="FE6" s="194"/>
      <c r="FF6" s="177"/>
      <c r="FG6" s="177"/>
      <c r="FH6" s="177"/>
      <c r="FI6" s="177" t="s">
        <v>104</v>
      </c>
      <c r="FJ6" s="312">
        <v>5.0000000000000001E-3</v>
      </c>
      <c r="FK6" s="177"/>
      <c r="FL6" s="177"/>
      <c r="FM6" s="177"/>
      <c r="FN6" s="177"/>
      <c r="FO6" s="194"/>
      <c r="FP6" s="177"/>
      <c r="FQ6" s="177"/>
      <c r="FR6" s="177"/>
      <c r="FS6" s="177" t="s">
        <v>104</v>
      </c>
      <c r="FT6" s="312">
        <v>5.0000000000000001E-3</v>
      </c>
      <c r="FU6" s="177"/>
      <c r="FV6" s="177"/>
      <c r="FW6" s="177"/>
      <c r="FX6" s="177"/>
      <c r="FY6" s="194"/>
      <c r="FZ6" s="177"/>
      <c r="GA6" s="177"/>
      <c r="GB6" s="177"/>
      <c r="GC6" s="177"/>
      <c r="GD6" s="177"/>
      <c r="GE6" s="177"/>
      <c r="GF6" s="177"/>
      <c r="GG6" s="177"/>
      <c r="GH6" s="177"/>
      <c r="GI6" s="177"/>
      <c r="GJ6" s="177"/>
      <c r="GK6" s="177"/>
      <c r="GL6" s="177"/>
      <c r="GM6" s="177"/>
      <c r="GN6" s="177"/>
      <c r="GO6" s="177"/>
      <c r="GP6" s="177"/>
      <c r="GQ6" s="177"/>
      <c r="GR6" s="177"/>
      <c r="GS6" s="177"/>
      <c r="GT6" s="177"/>
      <c r="GU6" s="177"/>
      <c r="GV6" s="177"/>
      <c r="GW6" s="177"/>
      <c r="GX6" s="177"/>
      <c r="GY6" s="177"/>
      <c r="GZ6" s="177"/>
      <c r="HA6" s="177"/>
      <c r="HB6" s="177"/>
      <c r="HC6" s="177"/>
    </row>
    <row r="7" spans="1:211" ht="15.5" x14ac:dyDescent="0.35">
      <c r="A7" s="2"/>
      <c r="B7" s="4"/>
      <c r="C7" s="4"/>
      <c r="D7" s="4"/>
      <c r="E7" s="4"/>
      <c r="F7" s="339" t="s">
        <v>35</v>
      </c>
      <c r="G7" s="339"/>
      <c r="H7" s="339"/>
      <c r="I7" s="5"/>
      <c r="J7" s="6"/>
      <c r="K7" s="205"/>
      <c r="L7" s="6"/>
      <c r="M7" s="7"/>
      <c r="N7" s="25"/>
      <c r="O7" s="3"/>
      <c r="P7" s="3"/>
      <c r="Q7" s="108"/>
      <c r="R7" s="105"/>
      <c r="S7" s="24"/>
      <c r="T7" s="8"/>
      <c r="U7" s="9"/>
      <c r="V7" s="10"/>
      <c r="W7" s="366" t="s">
        <v>36</v>
      </c>
      <c r="X7" s="367"/>
      <c r="Y7" s="367"/>
      <c r="Z7" s="367"/>
      <c r="AA7" s="110"/>
      <c r="AB7" s="368" t="s">
        <v>117</v>
      </c>
      <c r="AC7" s="369"/>
      <c r="AD7" s="369"/>
      <c r="AE7" s="369"/>
      <c r="AF7" s="369"/>
      <c r="AG7" s="369"/>
      <c r="AH7" s="369"/>
      <c r="AI7" s="369"/>
      <c r="AJ7" s="370"/>
      <c r="AK7" s="371" t="s">
        <v>37</v>
      </c>
      <c r="AL7" s="372"/>
      <c r="AM7" s="373"/>
      <c r="AN7" s="12"/>
      <c r="AO7" s="347" t="s">
        <v>116</v>
      </c>
      <c r="AP7" s="348"/>
      <c r="AQ7" s="348"/>
      <c r="AR7" s="348"/>
      <c r="AS7" s="349"/>
      <c r="AT7" s="157"/>
      <c r="AU7" s="157"/>
      <c r="AV7" s="157"/>
      <c r="AW7" s="157"/>
      <c r="AX7" s="158"/>
      <c r="AY7" s="201"/>
      <c r="AZ7" s="11"/>
      <c r="BA7" s="350" t="s">
        <v>39</v>
      </c>
      <c r="BB7" s="351"/>
      <c r="BC7" s="351"/>
      <c r="BD7" s="351"/>
      <c r="BE7" s="351"/>
      <c r="BF7" s="351"/>
      <c r="BG7" s="351"/>
      <c r="BH7" s="351"/>
      <c r="BI7" s="351"/>
      <c r="BJ7" s="351"/>
      <c r="BK7" s="351"/>
      <c r="BL7" s="351"/>
      <c r="BM7" s="351"/>
      <c r="BN7" s="351"/>
      <c r="BO7" s="351"/>
      <c r="BP7" s="351"/>
      <c r="BQ7" s="351"/>
      <c r="BR7" s="351"/>
      <c r="BS7" s="351"/>
      <c r="BT7" s="352"/>
      <c r="BU7" s="6"/>
      <c r="BV7" s="353" t="s">
        <v>12</v>
      </c>
      <c r="BW7" s="354"/>
      <c r="BX7" s="354"/>
      <c r="BY7" s="354"/>
      <c r="BZ7" s="354"/>
      <c r="CA7" s="354"/>
      <c r="CB7" s="354"/>
      <c r="CC7" s="354"/>
      <c r="CD7" s="354"/>
      <c r="CE7" s="355"/>
      <c r="CF7" s="11"/>
      <c r="CG7" s="206" t="s">
        <v>43</v>
      </c>
      <c r="CH7" s="207"/>
      <c r="CI7" s="207"/>
      <c r="CJ7" s="207"/>
      <c r="CK7" s="207"/>
      <c r="CL7" s="207"/>
      <c r="CM7" s="207"/>
      <c r="CN7" s="207"/>
      <c r="CO7" s="207"/>
      <c r="CP7" s="208"/>
      <c r="CQ7" s="206" t="s">
        <v>44</v>
      </c>
      <c r="CR7" s="207"/>
      <c r="CS7" s="207"/>
      <c r="CT7" s="207"/>
      <c r="CU7" s="207"/>
      <c r="CV7" s="207"/>
      <c r="CW7" s="207"/>
      <c r="CX7" s="207"/>
      <c r="CY7" s="207"/>
      <c r="CZ7" s="208"/>
      <c r="DA7" s="206" t="s">
        <v>105</v>
      </c>
      <c r="DB7" s="207"/>
      <c r="DC7" s="207"/>
      <c r="DD7" s="207"/>
      <c r="DE7" s="207"/>
      <c r="DF7" s="207"/>
      <c r="DG7" s="207"/>
      <c r="DH7" s="207"/>
      <c r="DI7" s="207"/>
      <c r="DJ7" s="208"/>
      <c r="DK7" s="206" t="s">
        <v>111</v>
      </c>
      <c r="DL7" s="207"/>
      <c r="DM7" s="207"/>
      <c r="DN7" s="207"/>
      <c r="DO7" s="207"/>
      <c r="DP7" s="207"/>
      <c r="DQ7" s="207"/>
      <c r="DR7" s="207"/>
      <c r="DS7" s="207"/>
      <c r="DT7" s="208"/>
      <c r="DU7" s="206" t="s">
        <v>226</v>
      </c>
      <c r="DV7" s="207"/>
      <c r="DW7" s="207"/>
      <c r="DX7" s="207"/>
      <c r="DY7" s="207"/>
      <c r="DZ7" s="207"/>
      <c r="EA7" s="207"/>
      <c r="EB7" s="207"/>
      <c r="EC7" s="207"/>
      <c r="ED7" s="208"/>
      <c r="EE7" s="206" t="s">
        <v>227</v>
      </c>
      <c r="EF7" s="207"/>
      <c r="EG7" s="207"/>
      <c r="EH7" s="207"/>
      <c r="EI7" s="207"/>
      <c r="EJ7" s="207"/>
      <c r="EK7" s="207"/>
      <c r="EL7" s="207"/>
      <c r="EM7" s="207"/>
      <c r="EN7" s="208"/>
      <c r="EO7" s="206" t="s">
        <v>228</v>
      </c>
      <c r="EP7" s="207"/>
      <c r="EQ7" s="207"/>
      <c r="ER7" s="207"/>
      <c r="ES7" s="207"/>
      <c r="ET7" s="207"/>
      <c r="EU7" s="207"/>
      <c r="EV7" s="207"/>
      <c r="EW7" s="207"/>
      <c r="EX7" s="208"/>
      <c r="EY7" s="206" t="s">
        <v>235</v>
      </c>
      <c r="EZ7" s="207"/>
      <c r="FA7" s="207"/>
      <c r="FB7" s="207"/>
      <c r="FC7" s="207"/>
      <c r="FD7" s="207"/>
      <c r="FE7" s="207"/>
      <c r="FF7" s="207"/>
      <c r="FG7" s="207"/>
      <c r="FH7" s="208"/>
      <c r="FI7" s="206" t="s">
        <v>269</v>
      </c>
      <c r="FJ7" s="207"/>
      <c r="FK7" s="207"/>
      <c r="FL7" s="207"/>
      <c r="FM7" s="207"/>
      <c r="FN7" s="207"/>
      <c r="FO7" s="207"/>
      <c r="FP7" s="207"/>
      <c r="FQ7" s="207"/>
      <c r="FR7" s="208"/>
      <c r="FS7" s="356" t="s">
        <v>272</v>
      </c>
      <c r="FT7" s="357"/>
      <c r="FU7" s="357"/>
      <c r="FV7" s="357"/>
      <c r="FW7" s="357"/>
      <c r="FX7" s="357"/>
      <c r="FY7" s="357"/>
      <c r="FZ7" s="357"/>
      <c r="GA7" s="357"/>
      <c r="GB7" s="358"/>
      <c r="GC7" s="11"/>
      <c r="GD7" s="359" t="s">
        <v>114</v>
      </c>
      <c r="GE7" s="360"/>
      <c r="GF7" s="360"/>
      <c r="GG7" s="360"/>
      <c r="GH7" s="360"/>
      <c r="GI7" s="360"/>
      <c r="GJ7" s="360"/>
      <c r="GK7" s="360"/>
      <c r="GL7" s="360"/>
      <c r="GM7" s="360"/>
      <c r="GN7" s="360"/>
      <c r="GO7" s="360"/>
      <c r="GP7" s="361"/>
      <c r="GQ7" s="11"/>
      <c r="GR7" s="362" t="s">
        <v>45</v>
      </c>
      <c r="GS7" s="363"/>
      <c r="GT7" s="363"/>
      <c r="GU7" s="363"/>
      <c r="GV7" s="363"/>
      <c r="GW7" s="363"/>
      <c r="GX7" s="363"/>
      <c r="GY7" s="363"/>
      <c r="GZ7" s="363"/>
      <c r="HA7" s="364"/>
      <c r="HB7" s="11"/>
      <c r="HC7" s="11"/>
    </row>
    <row r="8" spans="1:211" s="147" customFormat="1" x14ac:dyDescent="0.3">
      <c r="A8" s="2"/>
      <c r="B8" s="2"/>
      <c r="C8" s="2"/>
      <c r="D8" s="4"/>
      <c r="E8" s="4"/>
      <c r="F8" s="339" t="s">
        <v>108</v>
      </c>
      <c r="G8" s="339"/>
      <c r="H8" s="339"/>
      <c r="I8" s="5"/>
      <c r="J8" s="6"/>
      <c r="K8" s="6"/>
      <c r="L8" s="6"/>
      <c r="M8" s="104"/>
      <c r="N8" s="104"/>
      <c r="O8" s="3"/>
      <c r="P8" s="3"/>
      <c r="Q8" s="108"/>
      <c r="R8" s="105"/>
      <c r="S8" s="109"/>
      <c r="T8" s="3"/>
      <c r="U8" s="9"/>
      <c r="V8" s="3"/>
      <c r="W8" s="6"/>
      <c r="X8" s="6"/>
      <c r="Y8" s="6"/>
      <c r="Z8" s="6"/>
      <c r="AA8" s="110"/>
      <c r="AB8" s="152">
        <v>43313</v>
      </c>
      <c r="AC8" s="153">
        <v>43344</v>
      </c>
      <c r="AD8" s="153">
        <v>43374</v>
      </c>
      <c r="AE8" s="153">
        <v>43405</v>
      </c>
      <c r="AF8" s="153">
        <v>43435</v>
      </c>
      <c r="AG8" s="153">
        <v>43466</v>
      </c>
      <c r="AH8" s="153">
        <v>43497</v>
      </c>
      <c r="AI8" s="153">
        <v>43525</v>
      </c>
      <c r="AJ8" s="160">
        <v>43556</v>
      </c>
      <c r="AK8" s="153">
        <v>43586</v>
      </c>
      <c r="AL8" s="153">
        <v>43617</v>
      </c>
      <c r="AM8" s="154">
        <v>43647</v>
      </c>
      <c r="AN8" s="155"/>
      <c r="AO8" s="156"/>
      <c r="AP8" s="156"/>
      <c r="AQ8" s="156"/>
      <c r="AR8" s="156"/>
      <c r="AS8" s="223"/>
      <c r="AT8" s="156"/>
      <c r="AU8" s="156"/>
      <c r="AV8" s="156"/>
      <c r="AW8" s="156"/>
      <c r="AX8" s="156"/>
      <c r="AY8" s="202"/>
      <c r="AZ8" s="14"/>
      <c r="BA8" s="340" t="s">
        <v>112</v>
      </c>
      <c r="BB8" s="341"/>
      <c r="BC8" s="341"/>
      <c r="BD8" s="341"/>
      <c r="BE8" s="341"/>
      <c r="BF8" s="341"/>
      <c r="BG8" s="341"/>
      <c r="BH8" s="341"/>
      <c r="BI8" s="341"/>
      <c r="BJ8" s="342"/>
      <c r="BK8" s="343" t="s">
        <v>113</v>
      </c>
      <c r="BL8" s="344"/>
      <c r="BM8" s="344"/>
      <c r="BN8" s="344"/>
      <c r="BO8" s="344"/>
      <c r="BP8" s="344"/>
      <c r="BQ8" s="344"/>
      <c r="BR8" s="344"/>
      <c r="BS8" s="344"/>
      <c r="BT8" s="345"/>
      <c r="BU8" s="6"/>
      <c r="BV8" s="15"/>
      <c r="BW8" s="6"/>
      <c r="BX8" s="6"/>
      <c r="BY8" s="6"/>
      <c r="BZ8" s="6"/>
      <c r="CA8" s="6"/>
      <c r="CB8" s="6"/>
      <c r="CC8" s="6"/>
      <c r="CD8" s="6"/>
      <c r="CE8" s="6"/>
      <c r="CF8" s="11"/>
      <c r="CG8" s="6"/>
      <c r="CH8" s="6"/>
      <c r="CI8" s="6"/>
      <c r="CJ8" s="6"/>
      <c r="CK8" s="6"/>
      <c r="CL8" s="6"/>
      <c r="CM8" s="6"/>
      <c r="CN8" s="6"/>
      <c r="CO8" s="6"/>
      <c r="CP8" s="6"/>
      <c r="CQ8" s="16"/>
      <c r="CR8" s="6"/>
      <c r="CS8" s="6"/>
      <c r="CT8" s="6"/>
      <c r="CU8" s="6"/>
      <c r="CV8" s="6"/>
      <c r="CW8" s="6"/>
      <c r="CX8" s="6"/>
      <c r="CY8" s="6"/>
      <c r="CZ8" s="6"/>
      <c r="DA8" s="17"/>
      <c r="DB8" s="6"/>
      <c r="DC8" s="6"/>
      <c r="DD8" s="6"/>
      <c r="DE8" s="6"/>
      <c r="DF8" s="6"/>
      <c r="DG8" s="6"/>
      <c r="DH8" s="6"/>
      <c r="DI8" s="6"/>
      <c r="DJ8" s="6"/>
      <c r="DK8" s="17"/>
      <c r="DL8" s="6"/>
      <c r="DM8" s="6"/>
      <c r="DN8" s="6"/>
      <c r="DO8" s="6"/>
      <c r="DP8" s="6"/>
      <c r="DQ8" s="6"/>
      <c r="DR8" s="6"/>
      <c r="DS8" s="6"/>
      <c r="DT8" s="6"/>
      <c r="DU8" s="17"/>
      <c r="DV8" s="6"/>
      <c r="DW8" s="6"/>
      <c r="DX8" s="6"/>
      <c r="DY8" s="6"/>
      <c r="DZ8" s="6"/>
      <c r="EA8" s="6"/>
      <c r="EB8" s="6"/>
      <c r="EC8" s="6"/>
      <c r="ED8" s="6"/>
      <c r="EE8" s="17"/>
      <c r="EF8" s="6"/>
      <c r="EG8" s="6"/>
      <c r="EH8" s="6"/>
      <c r="EI8" s="6"/>
      <c r="EJ8" s="6"/>
      <c r="EK8" s="6"/>
      <c r="EL8" s="6"/>
      <c r="EM8" s="6"/>
      <c r="EN8" s="6"/>
      <c r="EO8" s="17"/>
      <c r="EP8" s="6"/>
      <c r="EQ8" s="6"/>
      <c r="ER8" s="6"/>
      <c r="ES8" s="6"/>
      <c r="ET8" s="6"/>
      <c r="EU8" s="6"/>
      <c r="EV8" s="6"/>
      <c r="EW8" s="6"/>
      <c r="EX8" s="6"/>
      <c r="EY8" s="17"/>
      <c r="EZ8" s="6"/>
      <c r="FA8" s="6"/>
      <c r="FB8" s="6"/>
      <c r="FC8" s="6"/>
      <c r="FD8" s="6"/>
      <c r="FE8" s="6"/>
      <c r="FF8" s="6"/>
      <c r="FG8" s="6"/>
      <c r="FH8" s="6"/>
      <c r="FI8" s="17"/>
      <c r="FJ8" s="6"/>
      <c r="FK8" s="6"/>
      <c r="FL8" s="6"/>
      <c r="FM8" s="6"/>
      <c r="FN8" s="6"/>
      <c r="FO8" s="6"/>
      <c r="FP8" s="6"/>
      <c r="FQ8" s="6"/>
      <c r="FR8" s="6"/>
      <c r="FS8" s="17"/>
      <c r="FT8" s="6"/>
      <c r="FU8" s="6"/>
      <c r="FV8" s="6"/>
      <c r="FW8" s="6"/>
      <c r="FX8" s="6"/>
      <c r="FY8" s="6"/>
      <c r="FZ8" s="6"/>
      <c r="GA8" s="6"/>
      <c r="GB8" s="6"/>
      <c r="GC8" s="11"/>
      <c r="GD8" s="102">
        <v>43313</v>
      </c>
      <c r="GE8" s="102">
        <v>43344</v>
      </c>
      <c r="GF8" s="102">
        <v>43374</v>
      </c>
      <c r="GG8" s="102">
        <v>43405</v>
      </c>
      <c r="GH8" s="102">
        <v>43435</v>
      </c>
      <c r="GI8" s="102">
        <v>43466</v>
      </c>
      <c r="GJ8" s="102">
        <v>43497</v>
      </c>
      <c r="GK8" s="102">
        <v>43525</v>
      </c>
      <c r="GL8" s="102">
        <v>43556</v>
      </c>
      <c r="GM8" s="102">
        <v>43586</v>
      </c>
      <c r="GN8" s="102">
        <v>43617</v>
      </c>
      <c r="GO8" s="102">
        <v>43647</v>
      </c>
      <c r="GP8" s="102">
        <v>43678</v>
      </c>
      <c r="GQ8" s="11"/>
      <c r="GR8" s="102">
        <v>45505</v>
      </c>
      <c r="GS8" s="102">
        <v>45870</v>
      </c>
      <c r="GT8" s="102">
        <v>46235</v>
      </c>
      <c r="GU8" s="102">
        <v>46600</v>
      </c>
      <c r="GV8" s="102">
        <v>46966</v>
      </c>
      <c r="GW8" s="102">
        <v>47331</v>
      </c>
      <c r="GX8" s="102">
        <v>47696</v>
      </c>
      <c r="GY8" s="102">
        <v>48061</v>
      </c>
      <c r="GZ8" s="102">
        <v>48427</v>
      </c>
      <c r="HA8" s="102">
        <v>48792</v>
      </c>
      <c r="HB8" s="11"/>
      <c r="HC8" s="11"/>
    </row>
    <row r="9" spans="1:211" s="147" customFormat="1" ht="22.5" x14ac:dyDescent="0.45">
      <c r="A9" s="2"/>
      <c r="B9" s="2"/>
      <c r="C9" s="2"/>
      <c r="D9" s="1"/>
      <c r="E9" s="1"/>
      <c r="F9" s="346" t="s">
        <v>16</v>
      </c>
      <c r="G9" s="346"/>
      <c r="H9" s="346"/>
      <c r="I9" s="5"/>
      <c r="J9" s="6"/>
      <c r="K9" s="148"/>
      <c r="L9" s="148"/>
      <c r="M9" s="7"/>
      <c r="N9" s="13"/>
      <c r="O9" s="3"/>
      <c r="P9" s="3"/>
      <c r="Q9" s="108"/>
      <c r="R9" s="105"/>
      <c r="S9" s="109"/>
      <c r="T9" s="3"/>
      <c r="U9" s="3"/>
      <c r="V9" s="3"/>
      <c r="W9" s="6"/>
      <c r="X9" s="149"/>
      <c r="Y9" s="6"/>
      <c r="Z9" s="11"/>
      <c r="AA9" s="110"/>
      <c r="AB9" s="152">
        <v>43343</v>
      </c>
      <c r="AC9" s="153">
        <v>43373</v>
      </c>
      <c r="AD9" s="153">
        <v>43404</v>
      </c>
      <c r="AE9" s="153">
        <v>43434</v>
      </c>
      <c r="AF9" s="153">
        <v>43465</v>
      </c>
      <c r="AG9" s="153">
        <v>43496</v>
      </c>
      <c r="AH9" s="153">
        <v>43524</v>
      </c>
      <c r="AI9" s="153">
        <v>43555</v>
      </c>
      <c r="AJ9" s="161">
        <v>43585</v>
      </c>
      <c r="AK9" s="153">
        <v>43616</v>
      </c>
      <c r="AL9" s="153">
        <v>43646</v>
      </c>
      <c r="AM9" s="153">
        <v>43677</v>
      </c>
      <c r="AN9" s="305">
        <v>45504</v>
      </c>
      <c r="AO9" s="304">
        <v>45869</v>
      </c>
      <c r="AP9" s="304">
        <v>46234</v>
      </c>
      <c r="AQ9" s="304">
        <v>46599</v>
      </c>
      <c r="AR9" s="304">
        <v>46965</v>
      </c>
      <c r="AS9" s="304">
        <v>47330</v>
      </c>
      <c r="AT9" s="304">
        <v>47695</v>
      </c>
      <c r="AU9" s="304">
        <v>48060</v>
      </c>
      <c r="AV9" s="304">
        <v>48426</v>
      </c>
      <c r="AW9" s="304">
        <v>48791</v>
      </c>
      <c r="AX9" s="304">
        <v>49156</v>
      </c>
      <c r="AY9" s="152">
        <v>47330</v>
      </c>
      <c r="AZ9" s="18"/>
      <c r="BA9" s="19"/>
      <c r="BB9" s="19"/>
      <c r="BC9" s="20"/>
      <c r="BD9" s="20"/>
      <c r="BE9" s="20"/>
      <c r="BF9" s="20"/>
      <c r="BG9" s="20"/>
      <c r="BH9" s="6"/>
      <c r="BI9" s="6"/>
      <c r="BJ9" s="20"/>
      <c r="BK9" s="6"/>
      <c r="BL9" s="6"/>
      <c r="BM9" s="6"/>
      <c r="BN9" s="6"/>
      <c r="BO9" s="6"/>
      <c r="BP9" s="6"/>
      <c r="BQ9" s="6"/>
      <c r="BR9" s="6"/>
      <c r="BS9" s="6"/>
      <c r="BT9" s="6"/>
      <c r="BU9" s="6"/>
      <c r="BV9" s="18">
        <v>45688</v>
      </c>
      <c r="BW9" s="18">
        <v>46053</v>
      </c>
      <c r="BX9" s="18">
        <v>46418</v>
      </c>
      <c r="BY9" s="18">
        <v>46783</v>
      </c>
      <c r="BZ9" s="18">
        <v>47149</v>
      </c>
      <c r="CA9" s="18">
        <v>47514</v>
      </c>
      <c r="CB9" s="18">
        <v>47879</v>
      </c>
      <c r="CC9" s="18">
        <v>48244</v>
      </c>
      <c r="CD9" s="18">
        <v>48610</v>
      </c>
      <c r="CE9" s="18">
        <v>48975</v>
      </c>
      <c r="CF9" s="11"/>
      <c r="CG9" s="6"/>
      <c r="CH9" s="6"/>
      <c r="CI9" s="6"/>
      <c r="CJ9" s="6"/>
      <c r="CK9" s="6"/>
      <c r="CL9" s="6"/>
      <c r="CM9" s="6"/>
      <c r="CN9" s="6"/>
      <c r="CO9" s="6"/>
      <c r="CP9" s="6"/>
      <c r="CQ9" s="21"/>
      <c r="CR9" s="22"/>
      <c r="CS9" s="22"/>
      <c r="CT9" s="22"/>
      <c r="CU9" s="22"/>
      <c r="CV9" s="22"/>
      <c r="CW9" s="6"/>
      <c r="CX9" s="6"/>
      <c r="CY9" s="6"/>
      <c r="CZ9" s="6"/>
      <c r="DA9" s="17"/>
      <c r="DB9" s="6"/>
      <c r="DC9" s="6"/>
      <c r="DD9" s="6"/>
      <c r="DE9" s="6"/>
      <c r="DF9" s="6"/>
      <c r="DG9" s="6"/>
      <c r="DH9" s="6"/>
      <c r="DI9" s="6"/>
      <c r="DJ9" s="6"/>
      <c r="DK9" s="17"/>
      <c r="DL9" s="6"/>
      <c r="DM9" s="6"/>
      <c r="DN9" s="6"/>
      <c r="DO9" s="6"/>
      <c r="DP9" s="6"/>
      <c r="DQ9" s="6"/>
      <c r="DR9" s="6"/>
      <c r="DS9" s="6"/>
      <c r="DT9" s="6"/>
      <c r="DU9" s="17"/>
      <c r="DV9" s="6"/>
      <c r="DW9" s="6"/>
      <c r="DX9" s="6"/>
      <c r="DY9" s="6"/>
      <c r="DZ9" s="6"/>
      <c r="EA9" s="6"/>
      <c r="EB9" s="6"/>
      <c r="EC9" s="6"/>
      <c r="ED9" s="6"/>
      <c r="EE9" s="17"/>
      <c r="EF9" s="6"/>
      <c r="EG9" s="6"/>
      <c r="EH9" s="6"/>
      <c r="EI9" s="6"/>
      <c r="EJ9" s="6"/>
      <c r="EK9" s="6"/>
      <c r="EL9" s="6"/>
      <c r="EM9" s="6"/>
      <c r="EN9" s="6"/>
      <c r="EO9" s="17"/>
      <c r="EP9" s="6"/>
      <c r="EQ9" s="6"/>
      <c r="ER9" s="6"/>
      <c r="ES9" s="6"/>
      <c r="ET9" s="6"/>
      <c r="EU9" s="6"/>
      <c r="EV9" s="6"/>
      <c r="EW9" s="6"/>
      <c r="EX9" s="6"/>
      <c r="EY9" s="17"/>
      <c r="EZ9" s="6"/>
      <c r="FA9" s="6"/>
      <c r="FB9" s="6"/>
      <c r="FC9" s="6"/>
      <c r="FD9" s="6"/>
      <c r="FE9" s="6"/>
      <c r="FF9" s="6"/>
      <c r="FG9" s="6"/>
      <c r="FH9" s="6"/>
      <c r="FI9" s="17"/>
      <c r="FJ9" s="6"/>
      <c r="FK9" s="6"/>
      <c r="FL9" s="6"/>
      <c r="FM9" s="6"/>
      <c r="FN9" s="6"/>
      <c r="FO9" s="6"/>
      <c r="FP9" s="6"/>
      <c r="FQ9" s="6"/>
      <c r="FR9" s="6"/>
      <c r="FS9" s="17"/>
      <c r="FT9" s="6"/>
      <c r="FU9" s="6"/>
      <c r="FV9" s="6"/>
      <c r="FW9" s="6"/>
      <c r="FX9" s="6"/>
      <c r="FY9" s="6"/>
      <c r="FZ9" s="6"/>
      <c r="GA9" s="6"/>
      <c r="GB9" s="6"/>
      <c r="GC9" s="11"/>
      <c r="GD9" s="102">
        <v>43343</v>
      </c>
      <c r="GE9" s="102">
        <v>43373</v>
      </c>
      <c r="GF9" s="102">
        <v>43404</v>
      </c>
      <c r="GG9" s="102">
        <v>43434</v>
      </c>
      <c r="GH9" s="102">
        <v>43465</v>
      </c>
      <c r="GI9" s="102">
        <v>43496</v>
      </c>
      <c r="GJ9" s="102">
        <v>43524</v>
      </c>
      <c r="GK9" s="102">
        <v>43555</v>
      </c>
      <c r="GL9" s="102">
        <v>43585</v>
      </c>
      <c r="GM9" s="102">
        <v>43616</v>
      </c>
      <c r="GN9" s="102">
        <v>43646</v>
      </c>
      <c r="GO9" s="102">
        <v>43677</v>
      </c>
      <c r="GP9" s="103">
        <v>43677</v>
      </c>
      <c r="GQ9" s="23"/>
      <c r="GR9" s="103">
        <v>45869</v>
      </c>
      <c r="GS9" s="103">
        <v>46234</v>
      </c>
      <c r="GT9" s="103">
        <v>46599</v>
      </c>
      <c r="GU9" s="103">
        <v>46965</v>
      </c>
      <c r="GV9" s="23">
        <v>47330</v>
      </c>
      <c r="GW9" s="103">
        <v>47695</v>
      </c>
      <c r="GX9" s="23">
        <v>48060</v>
      </c>
      <c r="GY9" s="23">
        <v>48426</v>
      </c>
      <c r="GZ9" s="23">
        <v>48791</v>
      </c>
      <c r="HA9" s="23">
        <v>49156</v>
      </c>
      <c r="HB9" s="23">
        <v>49521</v>
      </c>
      <c r="HC9" s="11"/>
    </row>
    <row r="10" spans="1:211" s="151" customFormat="1" ht="72" customHeight="1" x14ac:dyDescent="0.35">
      <c r="A10" s="88" t="s">
        <v>0</v>
      </c>
      <c r="B10" s="89" t="s">
        <v>1</v>
      </c>
      <c r="C10" s="89" t="s">
        <v>101</v>
      </c>
      <c r="D10" s="89" t="s">
        <v>2</v>
      </c>
      <c r="E10" s="112" t="s">
        <v>102</v>
      </c>
      <c r="F10" s="162" t="s">
        <v>4</v>
      </c>
      <c r="G10" s="162" t="s">
        <v>3</v>
      </c>
      <c r="H10" s="162" t="s">
        <v>5</v>
      </c>
      <c r="I10" s="89" t="s">
        <v>6</v>
      </c>
      <c r="J10" s="89" t="s">
        <v>7</v>
      </c>
      <c r="K10" s="89" t="s">
        <v>100</v>
      </c>
      <c r="L10" s="89" t="s">
        <v>107</v>
      </c>
      <c r="M10" s="89" t="s">
        <v>8</v>
      </c>
      <c r="N10" s="89" t="s">
        <v>9</v>
      </c>
      <c r="O10" s="89" t="s">
        <v>10</v>
      </c>
      <c r="P10" s="89" t="s">
        <v>115</v>
      </c>
      <c r="Q10" s="89" t="s">
        <v>11</v>
      </c>
      <c r="R10" s="89" t="s">
        <v>12</v>
      </c>
      <c r="S10" s="89" t="s">
        <v>13</v>
      </c>
      <c r="T10" s="89" t="s">
        <v>21</v>
      </c>
      <c r="U10" s="89" t="s">
        <v>26</v>
      </c>
      <c r="V10" s="90" t="s">
        <v>27</v>
      </c>
      <c r="W10" s="88" t="s">
        <v>109</v>
      </c>
      <c r="X10" s="89" t="s">
        <v>110</v>
      </c>
      <c r="Y10" s="89" t="s">
        <v>98</v>
      </c>
      <c r="Z10" s="90" t="s">
        <v>99</v>
      </c>
      <c r="AA10" s="219"/>
      <c r="AB10" s="88" t="s">
        <v>22</v>
      </c>
      <c r="AC10" s="141" t="s">
        <v>23</v>
      </c>
      <c r="AD10" s="89" t="s">
        <v>24</v>
      </c>
      <c r="AE10" s="89" t="s">
        <v>25</v>
      </c>
      <c r="AF10" s="89" t="s">
        <v>46</v>
      </c>
      <c r="AG10" s="89" t="s">
        <v>47</v>
      </c>
      <c r="AH10" s="89" t="s">
        <v>48</v>
      </c>
      <c r="AI10" s="89" t="s">
        <v>49</v>
      </c>
      <c r="AJ10" s="163" t="s">
        <v>50</v>
      </c>
      <c r="AK10" s="89" t="s">
        <v>51</v>
      </c>
      <c r="AL10" s="89" t="s">
        <v>52</v>
      </c>
      <c r="AM10" s="90" t="s">
        <v>53</v>
      </c>
      <c r="AN10" s="27" t="s">
        <v>42</v>
      </c>
      <c r="AO10" s="27" t="s">
        <v>43</v>
      </c>
      <c r="AP10" s="27" t="s">
        <v>44</v>
      </c>
      <c r="AQ10" s="27" t="s">
        <v>105</v>
      </c>
      <c r="AR10" s="27" t="s">
        <v>111</v>
      </c>
      <c r="AS10" s="27" t="s">
        <v>226</v>
      </c>
      <c r="AT10" s="27" t="s">
        <v>227</v>
      </c>
      <c r="AU10" s="27" t="s">
        <v>228</v>
      </c>
      <c r="AV10" s="27" t="s">
        <v>235</v>
      </c>
      <c r="AW10" s="27" t="s">
        <v>269</v>
      </c>
      <c r="AX10" s="27" t="s">
        <v>272</v>
      </c>
      <c r="AY10" s="203"/>
      <c r="AZ10" s="28"/>
      <c r="BA10" s="30" t="s">
        <v>54</v>
      </c>
      <c r="BB10" s="30" t="s">
        <v>55</v>
      </c>
      <c r="BC10" s="30" t="s">
        <v>56</v>
      </c>
      <c r="BD10" s="30" t="s">
        <v>57</v>
      </c>
      <c r="BE10" s="30" t="s">
        <v>58</v>
      </c>
      <c r="BF10" s="30" t="s">
        <v>104</v>
      </c>
      <c r="BG10" s="30" t="s">
        <v>59</v>
      </c>
      <c r="BH10" s="30" t="s">
        <v>60</v>
      </c>
      <c r="BI10" s="30" t="s">
        <v>61</v>
      </c>
      <c r="BJ10" s="31" t="s">
        <v>62</v>
      </c>
      <c r="BK10" s="29" t="s">
        <v>54</v>
      </c>
      <c r="BL10" s="30" t="s">
        <v>55</v>
      </c>
      <c r="BM10" s="30" t="s">
        <v>56</v>
      </c>
      <c r="BN10" s="30" t="s">
        <v>57</v>
      </c>
      <c r="BO10" s="30" t="s">
        <v>58</v>
      </c>
      <c r="BP10" s="30" t="s">
        <v>104</v>
      </c>
      <c r="BQ10" s="30" t="s">
        <v>13</v>
      </c>
      <c r="BR10" s="30" t="s">
        <v>63</v>
      </c>
      <c r="BS10" s="30" t="s">
        <v>61</v>
      </c>
      <c r="BT10" s="31" t="s">
        <v>62</v>
      </c>
      <c r="BU10" s="28"/>
      <c r="BV10" s="27" t="s">
        <v>43</v>
      </c>
      <c r="BW10" s="27" t="s">
        <v>44</v>
      </c>
      <c r="BX10" s="27" t="s">
        <v>105</v>
      </c>
      <c r="BY10" s="27" t="s">
        <v>111</v>
      </c>
      <c r="BZ10" s="27" t="s">
        <v>226</v>
      </c>
      <c r="CA10" s="27" t="s">
        <v>227</v>
      </c>
      <c r="CB10" s="27" t="s">
        <v>228</v>
      </c>
      <c r="CC10" s="326" t="s">
        <v>235</v>
      </c>
      <c r="CD10" s="326" t="s">
        <v>269</v>
      </c>
      <c r="CE10" s="326" t="s">
        <v>273</v>
      </c>
      <c r="CF10" s="28"/>
      <c r="CG10" s="29" t="s">
        <v>54</v>
      </c>
      <c r="CH10" s="30" t="s">
        <v>55</v>
      </c>
      <c r="CI10" s="30" t="s">
        <v>56</v>
      </c>
      <c r="CJ10" s="30" t="s">
        <v>57</v>
      </c>
      <c r="CK10" s="30" t="s">
        <v>58</v>
      </c>
      <c r="CL10" s="30" t="s">
        <v>104</v>
      </c>
      <c r="CM10" s="30" t="s">
        <v>13</v>
      </c>
      <c r="CN10" s="30" t="s">
        <v>63</v>
      </c>
      <c r="CO10" s="30" t="s">
        <v>61</v>
      </c>
      <c r="CP10" s="31" t="s">
        <v>62</v>
      </c>
      <c r="CQ10" s="29" t="s">
        <v>54</v>
      </c>
      <c r="CR10" s="30" t="s">
        <v>55</v>
      </c>
      <c r="CS10" s="30" t="s">
        <v>56</v>
      </c>
      <c r="CT10" s="30" t="s">
        <v>57</v>
      </c>
      <c r="CU10" s="30" t="s">
        <v>58</v>
      </c>
      <c r="CV10" s="30" t="s">
        <v>104</v>
      </c>
      <c r="CW10" s="30" t="s">
        <v>13</v>
      </c>
      <c r="CX10" s="30" t="s">
        <v>63</v>
      </c>
      <c r="CY10" s="30" t="s">
        <v>61</v>
      </c>
      <c r="CZ10" s="31" t="s">
        <v>62</v>
      </c>
      <c r="DA10" s="29" t="s">
        <v>54</v>
      </c>
      <c r="DB10" s="30" t="s">
        <v>55</v>
      </c>
      <c r="DC10" s="30" t="s">
        <v>56</v>
      </c>
      <c r="DD10" s="30" t="s">
        <v>57</v>
      </c>
      <c r="DE10" s="30" t="s">
        <v>58</v>
      </c>
      <c r="DF10" s="30" t="s">
        <v>104</v>
      </c>
      <c r="DG10" s="30" t="s">
        <v>13</v>
      </c>
      <c r="DH10" s="30" t="s">
        <v>63</v>
      </c>
      <c r="DI10" s="30" t="s">
        <v>61</v>
      </c>
      <c r="DJ10" s="31" t="s">
        <v>62</v>
      </c>
      <c r="DK10" s="29" t="s">
        <v>54</v>
      </c>
      <c r="DL10" s="30" t="s">
        <v>55</v>
      </c>
      <c r="DM10" s="30" t="s">
        <v>56</v>
      </c>
      <c r="DN10" s="30" t="s">
        <v>57</v>
      </c>
      <c r="DO10" s="30" t="s">
        <v>58</v>
      </c>
      <c r="DP10" s="30" t="s">
        <v>104</v>
      </c>
      <c r="DQ10" s="30" t="s">
        <v>13</v>
      </c>
      <c r="DR10" s="30" t="s">
        <v>63</v>
      </c>
      <c r="DS10" s="30" t="s">
        <v>61</v>
      </c>
      <c r="DT10" s="31" t="s">
        <v>62</v>
      </c>
      <c r="DU10" s="29" t="s">
        <v>54</v>
      </c>
      <c r="DV10" s="30" t="s">
        <v>55</v>
      </c>
      <c r="DW10" s="30" t="s">
        <v>56</v>
      </c>
      <c r="DX10" s="30" t="s">
        <v>57</v>
      </c>
      <c r="DY10" s="30" t="s">
        <v>58</v>
      </c>
      <c r="DZ10" s="30" t="s">
        <v>104</v>
      </c>
      <c r="EA10" s="30" t="s">
        <v>13</v>
      </c>
      <c r="EB10" s="30" t="s">
        <v>63</v>
      </c>
      <c r="EC10" s="30" t="s">
        <v>61</v>
      </c>
      <c r="ED10" s="31" t="s">
        <v>62</v>
      </c>
      <c r="EE10" s="29" t="s">
        <v>54</v>
      </c>
      <c r="EF10" s="30" t="s">
        <v>55</v>
      </c>
      <c r="EG10" s="30" t="s">
        <v>56</v>
      </c>
      <c r="EH10" s="30" t="s">
        <v>57</v>
      </c>
      <c r="EI10" s="30" t="s">
        <v>58</v>
      </c>
      <c r="EJ10" s="30" t="s">
        <v>104</v>
      </c>
      <c r="EK10" s="30" t="s">
        <v>13</v>
      </c>
      <c r="EL10" s="30" t="s">
        <v>63</v>
      </c>
      <c r="EM10" s="30" t="s">
        <v>61</v>
      </c>
      <c r="EN10" s="31" t="s">
        <v>62</v>
      </c>
      <c r="EO10" s="29" t="s">
        <v>54</v>
      </c>
      <c r="EP10" s="30" t="s">
        <v>55</v>
      </c>
      <c r="EQ10" s="30" t="s">
        <v>56</v>
      </c>
      <c r="ER10" s="30" t="s">
        <v>57</v>
      </c>
      <c r="ES10" s="30" t="s">
        <v>58</v>
      </c>
      <c r="ET10" s="30" t="s">
        <v>104</v>
      </c>
      <c r="EU10" s="30" t="s">
        <v>13</v>
      </c>
      <c r="EV10" s="30" t="s">
        <v>63</v>
      </c>
      <c r="EW10" s="30" t="s">
        <v>61</v>
      </c>
      <c r="EX10" s="31" t="s">
        <v>62</v>
      </c>
      <c r="EY10" s="29" t="s">
        <v>54</v>
      </c>
      <c r="EZ10" s="30" t="s">
        <v>55</v>
      </c>
      <c r="FA10" s="30" t="s">
        <v>56</v>
      </c>
      <c r="FB10" s="30" t="s">
        <v>57</v>
      </c>
      <c r="FC10" s="30" t="s">
        <v>58</v>
      </c>
      <c r="FD10" s="30" t="s">
        <v>104</v>
      </c>
      <c r="FE10" s="30" t="s">
        <v>13</v>
      </c>
      <c r="FF10" s="30" t="s">
        <v>63</v>
      </c>
      <c r="FG10" s="30" t="s">
        <v>61</v>
      </c>
      <c r="FH10" s="31" t="s">
        <v>62</v>
      </c>
      <c r="FI10" s="29" t="s">
        <v>54</v>
      </c>
      <c r="FJ10" s="30" t="s">
        <v>55</v>
      </c>
      <c r="FK10" s="30" t="s">
        <v>56</v>
      </c>
      <c r="FL10" s="30" t="s">
        <v>57</v>
      </c>
      <c r="FM10" s="30" t="s">
        <v>58</v>
      </c>
      <c r="FN10" s="30" t="s">
        <v>104</v>
      </c>
      <c r="FO10" s="30" t="s">
        <v>13</v>
      </c>
      <c r="FP10" s="30" t="s">
        <v>63</v>
      </c>
      <c r="FQ10" s="30" t="s">
        <v>61</v>
      </c>
      <c r="FR10" s="31" t="s">
        <v>62</v>
      </c>
      <c r="FS10" s="29" t="s">
        <v>54</v>
      </c>
      <c r="FT10" s="30" t="s">
        <v>55</v>
      </c>
      <c r="FU10" s="30" t="s">
        <v>56</v>
      </c>
      <c r="FV10" s="30" t="s">
        <v>57</v>
      </c>
      <c r="FW10" s="30" t="s">
        <v>58</v>
      </c>
      <c r="FX10" s="30" t="s">
        <v>104</v>
      </c>
      <c r="FY10" s="30" t="s">
        <v>13</v>
      </c>
      <c r="FZ10" s="30" t="s">
        <v>63</v>
      </c>
      <c r="GA10" s="30" t="s">
        <v>61</v>
      </c>
      <c r="GB10" s="31" t="s">
        <v>62</v>
      </c>
      <c r="GC10" s="32"/>
      <c r="GD10" s="28" t="s">
        <v>22</v>
      </c>
      <c r="GE10" s="28" t="s">
        <v>23</v>
      </c>
      <c r="GF10" s="28" t="s">
        <v>24</v>
      </c>
      <c r="GG10" s="28" t="s">
        <v>25</v>
      </c>
      <c r="GH10" s="28" t="s">
        <v>46</v>
      </c>
      <c r="GI10" s="28" t="s">
        <v>47</v>
      </c>
      <c r="GJ10" s="28" t="s">
        <v>48</v>
      </c>
      <c r="GK10" s="28" t="s">
        <v>49</v>
      </c>
      <c r="GL10" s="28" t="s">
        <v>50</v>
      </c>
      <c r="GM10" s="28" t="s">
        <v>51</v>
      </c>
      <c r="GN10" s="28" t="s">
        <v>52</v>
      </c>
      <c r="GO10" s="28" t="s">
        <v>53</v>
      </c>
      <c r="GP10" s="28" t="s">
        <v>38</v>
      </c>
      <c r="GQ10" s="26"/>
      <c r="GR10" s="33" t="s">
        <v>42</v>
      </c>
      <c r="GS10" s="33" t="s">
        <v>43</v>
      </c>
      <c r="GT10" s="33" t="s">
        <v>44</v>
      </c>
      <c r="GU10" s="33" t="s">
        <v>105</v>
      </c>
      <c r="GV10" s="33" t="s">
        <v>111</v>
      </c>
      <c r="GW10" s="33" t="s">
        <v>226</v>
      </c>
      <c r="GX10" s="33" t="s">
        <v>227</v>
      </c>
      <c r="GY10" s="33" t="s">
        <v>228</v>
      </c>
      <c r="GZ10" s="33" t="s">
        <v>235</v>
      </c>
      <c r="HA10" s="33" t="s">
        <v>269</v>
      </c>
    </row>
    <row r="11" spans="1:211" ht="15.75" customHeight="1" x14ac:dyDescent="0.35">
      <c r="A11" s="107"/>
      <c r="B11" s="107"/>
      <c r="C11" s="107"/>
      <c r="D11" s="107"/>
      <c r="E11" s="113"/>
      <c r="F11" s="107"/>
      <c r="G11" s="107"/>
      <c r="H11" s="107"/>
      <c r="I11" s="107"/>
      <c r="J11" s="107"/>
      <c r="K11" s="107"/>
      <c r="L11" s="107"/>
      <c r="M11" s="107"/>
      <c r="N11" s="107"/>
      <c r="O11" s="107"/>
      <c r="P11" s="107"/>
      <c r="Q11" s="106"/>
      <c r="R11" s="106"/>
      <c r="S11" s="107"/>
      <c r="T11" s="107"/>
      <c r="U11" s="107"/>
      <c r="V11" s="107"/>
      <c r="W11" s="117"/>
      <c r="X11" s="98">
        <v>0.25</v>
      </c>
      <c r="Y11" s="91"/>
      <c r="Z11" s="91"/>
      <c r="AA11" s="143"/>
      <c r="AB11" s="140"/>
      <c r="AC11" s="142"/>
      <c r="AD11" s="95"/>
      <c r="AE11" s="95"/>
      <c r="AF11" s="95"/>
      <c r="AG11" s="220"/>
      <c r="AH11" s="220"/>
      <c r="AI11" s="220"/>
      <c r="AJ11" s="221"/>
      <c r="AK11" s="222"/>
      <c r="AL11" s="114"/>
      <c r="AM11" s="116"/>
      <c r="AN11" s="115"/>
      <c r="AO11" s="91"/>
      <c r="AP11" s="91"/>
      <c r="AQ11" s="91"/>
      <c r="AR11" s="91"/>
      <c r="AS11" s="92"/>
      <c r="AT11" s="91"/>
      <c r="AU11" s="91"/>
      <c r="AV11" s="91"/>
      <c r="AW11" s="91"/>
      <c r="AX11" s="91"/>
    </row>
    <row r="12" spans="1:211" s="268" customFormat="1" ht="14.25" customHeight="1" x14ac:dyDescent="0.3">
      <c r="D12" s="268" t="s">
        <v>119</v>
      </c>
      <c r="L12" s="269"/>
      <c r="M12" s="270">
        <f>'Template costing'!D30</f>
        <v>0</v>
      </c>
      <c r="N12" s="270">
        <f>'Template costing'!E30</f>
        <v>0</v>
      </c>
      <c r="O12" s="268">
        <f>'Template costing'!F30</f>
        <v>0</v>
      </c>
      <c r="P12" s="268">
        <v>1</v>
      </c>
      <c r="Q12" s="271">
        <f>IFERROR(VLOOKUP('Template costing'!G30,'BAND+SP'!A:C,2,0),0)</f>
        <v>0</v>
      </c>
      <c r="R12" s="272">
        <f>'Template costing'!H30</f>
        <v>0</v>
      </c>
      <c r="S12" s="268" t="e">
        <f>VLOOKUP(Q12,'BAND+SP'!B:C,2,0)</f>
        <v>#N/A</v>
      </c>
      <c r="V12" s="268" t="s">
        <v>64</v>
      </c>
      <c r="W12" s="273">
        <v>0</v>
      </c>
      <c r="X12" s="274">
        <f>AB12+AC12+AD12+AE12+AF12+AG12+AH12+AI12+AJ12+AK12+AL12+AM12</f>
        <v>0</v>
      </c>
      <c r="Y12" s="274">
        <f>IF(AND(X12&lt;&gt;0,F12="Vacant"),1*X12,0)</f>
        <v>0</v>
      </c>
      <c r="Z12" s="275">
        <f>W12-X12</f>
        <v>0</v>
      </c>
      <c r="AA12" s="276"/>
      <c r="AB12" s="274"/>
      <c r="AC12" s="274"/>
      <c r="AD12" s="274"/>
      <c r="AE12" s="274"/>
      <c r="AF12" s="274"/>
      <c r="AG12" s="274"/>
      <c r="AH12" s="274"/>
      <c r="AI12" s="274"/>
      <c r="AJ12" s="277"/>
      <c r="AK12" s="274"/>
      <c r="AL12" s="274"/>
      <c r="AM12" s="275"/>
      <c r="AN12" s="274" t="e">
        <f>IF($N12="",IF($M12&gt;AO$9,0,IF($M12&gt;AN$9,(AO$9-$M12)/365,1)),IF($N12&lt;AN$9,0,IF($M12&gt;AO$9,0,IF($M12&gt;AN$9,IF($N12&lt;AO$9,($N12-$M12)/365,(AO$9-$M12)/365),IF($N12&lt;AO$9,($N12-AN$9)/365,1)))))*IF($V12="YES",$AY12,$AZ12)</f>
        <v>#N/A</v>
      </c>
      <c r="AO12" s="274" t="e">
        <f>IF($N12="",IF($M12&gt;AP$9,0,IF($M12&gt;AO$9,(AP$9-$M12)/365,1)),IF($N12&lt;AO$9,0,IF($M12&gt;AP$9,0,IF($M12&gt;AO$9,IF($N12&lt;AP$9,($N12-$M12)/365,(AP$9-$M12)/365),IF($N12&lt;AP$9,($N12-AO$9)/365,1)))))*IF($V12="YES",$CO12,$CP12)</f>
        <v>#N/A</v>
      </c>
      <c r="AP12" s="274" t="e">
        <f>IF($N12="",IF($M12&gt;AQ$9,0,IF($M12&gt;AP$9,(AQ$9-$M12)/365,1)),IF($N12&lt;AP$9,0,IF($M12&gt;AQ$9,0,IF($M12&gt;AP$9,IF($N12&lt;AQ$9,($N12-$M12)/365,(AQ$9-$M12)/365),IF($N12&lt;AQ$9,($N12-AP$9)/365,1)))))*IF($V12="YES",$CY12,$CZ12)</f>
        <v>#N/A</v>
      </c>
      <c r="AQ12" s="274" t="e">
        <f>IF($N12="",IF($M12&gt;AR$9,0,IF($M12&gt;AQ$9,(AR$9-$M12)/365,1)),IF($N12&lt;AQ$9,0,IF($M12&gt;AR$9,0,IF($M12&gt;AQ$9,IF($N12&lt;AR$9,($N12-$M12)/365,(AR$9-$M12)/365),IF($N12&lt;AR$9,($N12-AQ$9)/365,1)))))*IF($V12="YES",$DI12,$DJ12)</f>
        <v>#N/A</v>
      </c>
      <c r="AR12" s="274" t="e">
        <f>IF($N12="",IF($M12&gt;AS$9,0,IF($M12&gt;AR$9,(AS$9-$M12)/365,1)),IF($N12&lt;AR$9,0,IF($M12&gt;AS$9,0,IF($M12&gt;AR$9,IF($N12&lt;AS$9,($N12-$M12)/365,(AS$9-$M12)/365),IF($N12&lt;AS$9,($N12-AR$9)/365,1)))))*IF($V12="YES",$DS12,$DT12)</f>
        <v>#N/A</v>
      </c>
      <c r="AS12" s="275" t="e">
        <f>IF($N12="",IF($M12&gt;AT$9,0,IF($M12&gt;AS$9,(AT$9-$M12)/365,1)),IF($N12&lt;AS$9,0,IF($M12&gt;AT$9,0,IF($M12&gt;AS$9,IF($N12&lt;AT$9,($N12-$M12)/365,(AT$9-$M12)/365),IF($N12&lt;AT$9,($N12-AS$9)/365,1)))))*IF($V12="YES",$EC12,$ED12)</f>
        <v>#N/A</v>
      </c>
      <c r="AT12" s="274" t="e">
        <f>IF($N12="",IF($M12&gt;AU$9,0,IF($M12&gt;AT$9,(AU$9-$M12)/365,1)),IF($N12&lt;AT$9,0,IF($M12&gt;AU$9,0,IF($M12&gt;AT$9,IF($N12&lt;AU$9,($N12-$M12)/365,(AU$9-$M12)/365),IF($N12&lt;AU$9,($N12-AT$9)/365,1)))))*IF($V12="YES",$EM12,$EN12)</f>
        <v>#N/A</v>
      </c>
      <c r="AU12" s="274" t="e">
        <f>IF($N12="",IF($M12&gt;AV$9,0,IF($M12&gt;AU$9,(AV$9-$M12)/365,1)),IF($N12&lt;AU$9,0,IF($M12&gt;AV$9,0,IF($M12&gt;AU$9,IF($N12&lt;AV$9,($N12-$M12)/365,(AV$9-$M12)/365),IF($N12&lt;AV$9,($N12-AU$9)/365,1)))))*IF($V12="YES",$EW12,$EX12)</f>
        <v>#N/A</v>
      </c>
      <c r="AV12" s="274" t="e">
        <f>IF($N12="",IF($M12&gt;AW$9,0,IF($M12&gt;AV$9,(AW$9-$M12)/365,1)),IF($N12&lt;AV$9,0,IF($M12&gt;AW$9,0,IF($M12&gt;AV$9,IF($N12&lt;AW$9,($N12-$M12)/365,(AW$9-$M12)/365),IF($N12&lt;AW$9,($N12-AV$9)/365,1)))))*IF($V12="YES",$FG12,$FH12)</f>
        <v>#N/A</v>
      </c>
      <c r="AW12" s="274" t="e">
        <f>IF($N12="",IF($M12&gt;AX$9,0,IF($M12&gt;AW$9,(AX$9-$M12)/365,1)),IF($N12&lt;AW$9,0,IF($M12&gt;AX$9,0,IF($M12&gt;AW$9,IF($N12&lt;AX$9,($N12-$M12)/365,(AX$9-$M12)/365),IF($N12&lt;AX$9,($N12-AW$9)/365,1)))))*IF($V12="YES",$FQ12,$FR12)</f>
        <v>#N/A</v>
      </c>
      <c r="AX12" s="274" t="e">
        <f>IF($N12="",IF($M12&gt;AY$9,0,IF($M12&gt;AX$9,(AY$9-$M12)/365,1)),IF($N12&lt;AX$9,0,IF($M12&gt;AY$9,0,IF($M12&gt;AX$9,IF($N12&lt;AY$9,($N12-$M12)/365,(AY$9-$M12)/365),IF($N12&lt;AY$9,($N12-AX$9)/365,1)))))*IF($V12="YES",$GA12,$GB12)</f>
        <v>#N/A</v>
      </c>
      <c r="AY12" s="320" t="e">
        <f>(8*BI12)+(4*BS12)</f>
        <v>#N/A</v>
      </c>
      <c r="AZ12" s="320" t="e">
        <f>(8*BJ12)+(4*BT12)</f>
        <v>#N/A</v>
      </c>
      <c r="BA12" s="274">
        <f t="shared" ref="BA12:BA27" si="1">(VLOOKUP($R12,PAY_18,16,0)/12)*$O12*$P12</f>
        <v>0</v>
      </c>
      <c r="BB12" s="274"/>
      <c r="BC12" s="274"/>
      <c r="BD12" s="274"/>
      <c r="BE12" s="274"/>
      <c r="BF12" s="274">
        <f>IF($V12="YES",(SUM(BA12:BE12)*(1-BB$5))*BB$6,SUM(BA12:BE12)*BB$6)</f>
        <v>0</v>
      </c>
      <c r="BG12" s="274" t="e">
        <f>IF($S12="USS",SUM(BA12:BC12)*$BB$4,IF($S12="SAUL",SUM(BA12:BC12)*$BB$3))</f>
        <v>#N/A</v>
      </c>
      <c r="BH12" s="274">
        <f t="shared" ref="BH12:BH27" si="2">IF((IF($O12&gt;0,((SUM(BA12:BE12)*(1-$BB$5))-ST_CMo),0)*ST_CM)&lt;0,0,IF($O12&gt;0,((SUM(BA12:BE12)*(1-$BB$5))-ST_CMo),0)*ST_CM)</f>
        <v>0</v>
      </c>
      <c r="BI12" s="278" t="e">
        <f t="shared" ref="BI12:BI27" si="3">SUM(BA12:BC12)*IF($S12="USS",$BB$4+$BB$5,IF($S12="SAUL",$BB$3+$BB$5,0))+(SUM(BA12:BC12)*(1-$BB$5)+$BB$5+BE12+BD12-IF($O12&gt;0,ST_CMo,0))*ST_CM+SUM(BA12:BC12)*(1-$BB$5)+$BB$5+BE12+BD12+BF12</f>
        <v>#N/A</v>
      </c>
      <c r="BJ12" s="274" t="e">
        <f t="shared" ref="BJ12:BJ27" si="4">SUM(BA12:BC12)*(IF($S12="USS",$BB$4,IF($S12="SAUL",$BB$3,0))+1)+SUM(BD12:BE12)+(SUM(BA12:BE12)-IF($O12&gt;0,ST_CMo,0))*ST_CM+BF12</f>
        <v>#N/A</v>
      </c>
      <c r="BK12" s="274">
        <f t="shared" ref="BK12:BK27" si="5">(VLOOKUP($R12,PAY_18,16,0)/12)*$O12*$P12</f>
        <v>0</v>
      </c>
      <c r="BL12" s="274"/>
      <c r="BM12" s="274"/>
      <c r="BN12" s="274"/>
      <c r="BO12" s="274"/>
      <c r="BP12" s="274">
        <f>IF($V12="YES",(SUM(BK12:BO12)*(1-BL$5))*BL$6,SUM(BK12:BO12)*BL$6)</f>
        <v>0</v>
      </c>
      <c r="BQ12" s="274" t="e">
        <f>IF($S12="USS",SUM(BK12:BM12)*$BL$4,IF($S12="SAUL",SUM(BK12:BM12)*$BL$3))</f>
        <v>#N/A</v>
      </c>
      <c r="BR12" s="274">
        <f t="shared" ref="BR12:BR27" si="6">IF((IF($O12&gt;0,((SUM(BK12:BO12)*(1-$BB$5))-ST_FMo),0)*ST_FM)&lt;0,0,IF($O12&gt;0,((SUM(BK12:BO12)*(1-$BB$5))-ST_FMo),0)*ST_FM)</f>
        <v>0</v>
      </c>
      <c r="BS12" s="274" t="e">
        <f t="shared" ref="BS12:BS27" si="7">SUM(BK12:BM12)*IF($S12="USS",$BL$4+$BL$5,IF($S12="SAUL",$BL$3+$BB$5,0))+(SUM(BK12:BM12)*(1-$BB$5)+$BB$5+BO12+BN12-IF($O12&gt;0,ST_FMo,0))*ST_FM+SUM(BK12:BM12)*(1-$BB$5)+$BB$5+BO12+BN12+BP12</f>
        <v>#N/A</v>
      </c>
      <c r="BT12" s="274" t="e">
        <f t="shared" ref="BT12:BT27" si="8">SUM(BK12:BM12)*(IF($S12="USS",$BB$4,IF($S12="SAUL",$BB$3,0))+1)+SUM(BN12:BO12)+(SUM(BK12:BO12)-IF($O12&gt;0,ST_FMo,0))*ST_FM+BP12</f>
        <v>#N/A</v>
      </c>
      <c r="BV12" s="268" t="e">
        <f>IF($CM$1="No",$R12,IF(Q12&gt;8,$R12,IF(AND($M12&lt;$BV$9,$R12&lt;VLOOKUP($Q12,'Pay Framework'!A:B,2,0)),MIN(R12+1,VLOOKUP($Q12,'Pay Framework'!A:B,2,0)),IF(AND($M12&gt;$BV$9,$R12&lt;VLOOKUP($Q12,'Pay Framework'!A:B,2,0)),MIN(VLOOKUP(Q12,'Pay Framework'!A:B,2,0),R12+0.5),R12))))</f>
        <v>#N/A</v>
      </c>
      <c r="BW12" s="268" t="e">
        <f>IF((IF($CW$1="no",BV12,IF($Q12&gt;8,BV12,IF(AND($M12&lt;BW$9,VLOOKUP($Q12,'Pay Framework'!$A:$B,2,0)&gt;BV12),MIN(BV12+1,VLOOKUP($Q12,'Pay Framework'!$A:$B,2,0)),IF($M12&gt;BW$9,$R12+0.5,BV12)))))&gt;VLOOKUP($Q12,'BAND+SP'!$A$22:$B$34,2,0),VLOOKUP($Q12,'BAND+SP'!$A$22:$B$29,2,0),(IF($CW$1="no",BV12,IF($Q12&gt;8,BV12,IF(AND($M12&lt;BW$9,VLOOKUP($Q12,'Pay Framework'!$A:$B,2,0)&gt;BV12),MIN(BV12+1,VLOOKUP($Q12,'Pay Framework'!$A:$B,2,0)),IF($M12&gt;BW$9,$R12+0.5,BV12))))))</f>
        <v>#N/A</v>
      </c>
      <c r="BX12" s="268" t="e">
        <f>IF((IF($CW$1="no",BW12,IF($Q12&gt;8,BW12,IF(AND($M12&lt;BX$9,VLOOKUP($Q12,'Pay Framework'!$A:$B,2,0)&gt;BW12),MIN(BW12+1,VLOOKUP($Q12,'Pay Framework'!$A:$B,2,0)),IF($M12&gt;BX$9,$R12+0.5,BW12)))))&gt;VLOOKUP($Q12,'BAND+SP'!$A$22:$B$34,2,0),VLOOKUP($Q12,'BAND+SP'!$A$22:$B$29,2,0),(IF($CW$1="no",BW12,IF($Q12&gt;8,BW12,IF(AND($M12&lt;BX$9,VLOOKUP($Q12,'Pay Framework'!$A:$B,2,0)&gt;BW12),MIN(BW12+1,VLOOKUP($Q12,'Pay Framework'!$A:$B,2,0)),IF($M12&gt;BX$9,$R12+0.5,BW12))))))</f>
        <v>#N/A</v>
      </c>
      <c r="BY12" s="268" t="e">
        <f>IF((IF($CW$1="no",BX12,IF($Q12&gt;8,BX12,IF(AND($M12&lt;BY$9,VLOOKUP($Q12,'Pay Framework'!$A:$B,2,0)&gt;BX12),MIN(BX12+1,VLOOKUP($Q12,'Pay Framework'!$A:$B,2,0)),IF($M12&gt;BY$9,$R12+0.5,BX12)))))&gt;VLOOKUP($Q12,'BAND+SP'!$A$22:$B$34,2,0),VLOOKUP($Q12,'BAND+SP'!$A$22:$B$29,2,0),(IF($CW$1="no",BX12,IF($Q12&gt;8,BX12,IF(AND($M12&lt;BY$9,VLOOKUP($Q12,'Pay Framework'!$A:$B,2,0)&gt;BX12),MIN(BX12+1,VLOOKUP($Q12,'Pay Framework'!$A:$B,2,0)),IF($M12&gt;BY$9,$R12+0.5,BX12))))))</f>
        <v>#N/A</v>
      </c>
      <c r="BZ12" s="268" t="e">
        <f>IF((IF($CW$1="no",BY12,IF($Q12&gt;8,BY12,IF(AND($M12&lt;BZ$9,VLOOKUP($Q12,'Pay Framework'!$A:$B,2,0)&gt;BY12),MIN(BY12+1,VLOOKUP($Q12,'Pay Framework'!$A:$B,2,0)),IF($M12&gt;BZ$9,$R12+0.5,BY12)))))&gt;VLOOKUP($Q12,'BAND+SP'!$A$22:$B$34,2,0),VLOOKUP($Q12,'BAND+SP'!$A$22:$B$29,2,0),(IF($CW$1="no",BY12,IF($Q12&gt;8,BY12,IF(AND($M12&lt;BZ$9,VLOOKUP($Q12,'Pay Framework'!$A:$B,2,0)&gt;BY12),MIN(BY12+1,VLOOKUP($Q12,'Pay Framework'!$A:$B,2,0)),IF($M12&gt;BZ$9,$R12+0.5,BY12))))))</f>
        <v>#N/A</v>
      </c>
      <c r="CA12" s="268" t="e">
        <f>IF((IF($CW$1="no",BZ12,IF($Q12&gt;8,BZ12,IF(AND($M12&lt;CA$9,VLOOKUP($Q12,'Pay Framework'!$A:$B,2,0)&gt;BZ12),MIN(BZ12+1,VLOOKUP($Q12,'Pay Framework'!$A:$B,2,0)),IF($M12&gt;CA$9,$R12+0.5,BZ12)))))&gt;VLOOKUP($Q12,'BAND+SP'!$A$22:$B$34,2,0),VLOOKUP($Q12,'BAND+SP'!$A$22:$B$29,2,0),(IF($CW$1="no",BZ12,IF($Q12&gt;8,BZ12,IF(AND($M12&lt;CA$9,VLOOKUP($Q12,'Pay Framework'!$A:$B,2,0)&gt;BZ12),MIN(BZ12+1,VLOOKUP($Q12,'Pay Framework'!$A:$B,2,0)),IF($M12&gt;CA$9,$R12+0.5,BZ12))))))</f>
        <v>#N/A</v>
      </c>
      <c r="CB12" s="268" t="e">
        <f>IF((IF($CW$1="no",CA12,IF($Q12&gt;8,CA12,IF(AND($M12&lt;CB$9,VLOOKUP($Q12,'Pay Framework'!$A:$B,2,0)&gt;CA12),MIN(CA12+1,VLOOKUP($Q12,'Pay Framework'!$A:$B,2,0)),IF($M12&gt;CB$9,$R12+0.5,CA12)))))&gt;VLOOKUP($Q12,'BAND+SP'!$A$22:$B$34,2,0),VLOOKUP($Q12,'BAND+SP'!$A$22:$B$29,2,0),(IF($CW$1="no",CA12,IF($Q12&gt;8,CA12,IF(AND($M12&lt;CB$9,VLOOKUP($Q12,'Pay Framework'!$A:$B,2,0)&gt;CA12),MIN(CA12+1,VLOOKUP($Q12,'Pay Framework'!$A:$B,2,0)),IF($M12&gt;CB$9,$R12+0.5,CA12))))))</f>
        <v>#N/A</v>
      </c>
      <c r="CC12" s="268" t="e">
        <f>IF((IF($CW$1="no",CB12,IF($Q12&gt;8,CB12,IF(AND($M12&lt;CC$9,VLOOKUP($Q12,'Pay Framework'!$A:$B,2,0)&gt;CB12),MIN(CB12+1,VLOOKUP($Q12,'Pay Framework'!$A:$B,2,0)),IF($M12&gt;CC$9,$R12+0.5,CB12)))))&gt;VLOOKUP($Q12,'BAND+SP'!$A$22:$B$34,2,0),VLOOKUP($Q12,'BAND+SP'!$A$22:$B$29,2,0),(IF($CW$1="no",CB12,IF($Q12&gt;8,CB12,IF(AND($M12&lt;CC$9,VLOOKUP($Q12,'Pay Framework'!$A:$B,2,0)&gt;CB12),MIN(CB12+1,VLOOKUP($Q12,'Pay Framework'!$A:$B,2,0)),IF($M12&gt;CC$9,$R12+0.5,CB12))))))</f>
        <v>#N/A</v>
      </c>
      <c r="CD12" s="268" t="e">
        <f>IF((IF($CW$1="no",CC12,IF($Q12&gt;8,CC12,IF(AND($M12&lt;CD$9,VLOOKUP($Q12,'Pay Framework'!$A:$B,2,0)&gt;CC12),MIN(CC12+1,VLOOKUP($Q12,'Pay Framework'!$A:$B,2,0)),IF($M12&gt;CD$9,$R12+0.5,CC12)))))&gt;VLOOKUP($Q12,'BAND+SP'!$A$22:$B$34,2,0),VLOOKUP($Q12,'BAND+SP'!$A$22:$B$29,2,0),(IF($CW$1="no",CC12,IF($Q12&gt;8,CC12,IF(AND($M12&lt;CD$9,VLOOKUP($Q12,'Pay Framework'!$A:$B,2,0)&gt;CC12),MIN(CC12+1,VLOOKUP($Q12,'Pay Framework'!$A:$B,2,0)),IF($M12&gt;CD$9,$R12+0.5,CC12))))))</f>
        <v>#N/A</v>
      </c>
      <c r="CE12" s="268" t="e">
        <f>IF((IF($CW$1="no",CD12,IF($Q12&gt;8,CD12,IF(AND($M12&lt;CE$9,VLOOKUP($Q12,'Pay Framework'!$A:$B,2,0)&gt;CD12),MIN(CD12+1,VLOOKUP($Q12,'Pay Framework'!$A:$B,2,0)),IF($M12&gt;CE$9,$R12+0.5,CD12)))))&gt;VLOOKUP($Q12,'BAND+SP'!$A$22:$B$34,2,0),VLOOKUP($Q12,'BAND+SP'!$A$22:$B$29,2,0),(IF($CW$1="no",CD12,IF($Q12&gt;8,CD12,IF(AND($M12&lt;CE$9,VLOOKUP($Q12,'Pay Framework'!$A:$B,2,0)&gt;CD12),MIN(CD12+1,VLOOKUP($Q12,'Pay Framework'!$A:$B,2,0)),IF($M12&gt;CE$9,$R12+0.5,CD12))))))</f>
        <v>#N/A</v>
      </c>
      <c r="CG12" s="274" t="e">
        <f t="shared" ref="CG12:CG27" si="9">VLOOKUP(BV12,PAY_19,17,0)*$O12*$P12</f>
        <v>#N/A</v>
      </c>
      <c r="CH12" s="274"/>
      <c r="CI12" s="274"/>
      <c r="CJ12" s="274"/>
      <c r="CK12" s="274"/>
      <c r="CL12" s="274" t="e">
        <f>IF($V12="YES",(SUM(CG12:CK12)*(1-CH$5))*CH$6,SUM(CG12:CK12)*CH$6)</f>
        <v>#N/A</v>
      </c>
      <c r="CM12" s="274" t="e">
        <f>IF($S12="USS",SUM(CG12:CI12)*$CH$4,IF($S12="SAUL",SUM(CG12:CI12)*$CH$3))</f>
        <v>#N/A</v>
      </c>
      <c r="CN12" s="274" t="e">
        <f t="shared" ref="CN12:CN27" si="10">IF((((SUM(CG12:CK12))*(1-$CH$5)-ST_FYs)*ST_FuY)&lt;0,0,((SUM(CG12:CK12))*(1-$CH$5)-ST_FYs)*ST_FuY)</f>
        <v>#N/A</v>
      </c>
      <c r="CO12" s="274" t="e">
        <f t="shared" ref="CO12:CO27" si="11">SUM(CG12:CI12)*IF($S12="USS",$CH$4+$CH$5,IF($S12="SAUL",$CH$3+$CH$5,0))+(SUM(CG12:CI12)*(1-$CH$5)+$CH$5+CK12+CJ12-ST_FYs)*ST_FuY+SUM(CG12:CI12)*(1-$CH$5)+$CH$5+CK12+CJ12+CL12</f>
        <v>#N/A</v>
      </c>
      <c r="CP12" s="274" t="e">
        <f t="shared" ref="CP12:CP27" si="12">SUM(CG12:CI12)*(IF($S12="USS",$CH$4,IF($S12="SAUL",$CH$3,0))+1)+SUM(CJ12:CK12)+(SUM(CG12:CK12)-ST_FYs)*ST_FuY+CL12</f>
        <v>#N/A</v>
      </c>
      <c r="CQ12" s="274" t="e">
        <f t="shared" ref="CQ12:CQ27" si="13">VLOOKUP(BW12,PAY_20,18,0)*$O12*P12</f>
        <v>#N/A</v>
      </c>
      <c r="CR12" s="274"/>
      <c r="CS12" s="274"/>
      <c r="CT12" s="274"/>
      <c r="CU12" s="274"/>
      <c r="CV12" s="274" t="e">
        <f>IF($V12="YES",(SUM(CQ12:CU12)*(1-CR$5))*CR$6,SUM(CQ12:CU12)*CR$6)</f>
        <v>#N/A</v>
      </c>
      <c r="CW12" s="274" t="e">
        <f>IF($S12="USS",SUM(CQ12:CS12)*$CR$4,IF($S12="SAUL",SUM(CQ12:CS12)*$CR$3))</f>
        <v>#N/A</v>
      </c>
      <c r="CX12" s="274" t="e">
        <f t="shared" ref="CX12:CX27" si="14">IF((((SUM(CQ12:CU12))*(1-$CR$5)-ST_FYs)*ST_FuY)&lt;0,0,((SUM(CQ12:CU12))*(1-$CR$5)-ST_FYs)*ST_FuY)</f>
        <v>#N/A</v>
      </c>
      <c r="CY12" s="274" t="e">
        <f t="shared" ref="CY12:CY27" si="15">SUM(CQ12:CS12)*IF($S12="USS",$CR$4+$CR$5,IF($S12="SAUL",$CR$3+$CR$5,0))+(SUM(CQ12:CS12)*(1-$CR$5)+$CR$5+CU12+CT12-ST_FYs)*ST_FuY+SUM(CQ12:CS12)*(1-$CR$5)+$CR$5+CU12+CT12+CV12</f>
        <v>#N/A</v>
      </c>
      <c r="CZ12" s="274" t="e">
        <f t="shared" ref="CZ12:CZ27" si="16">SUM(CQ12:CS12)*(IF($S12="USS",$CR$4,IF($S12="SAUL",$CR$3,0))+1)+SUM(CT12:CU12)+(SUM(CQ12:CU12)-ST_FYs)*ST_FuY+CV12</f>
        <v>#N/A</v>
      </c>
      <c r="DA12" s="274" t="e">
        <f t="shared" ref="DA12:DA27" si="17">VLOOKUP(BX12,PAY_21,19,0)*$O12*P12</f>
        <v>#N/A</v>
      </c>
      <c r="DB12" s="274"/>
      <c r="DC12" s="274"/>
      <c r="DD12" s="274"/>
      <c r="DE12" s="274"/>
      <c r="DF12" s="274" t="e">
        <f>IF($V12="YES",(SUM(DA12:DE12)*(1-DB$5))*DB$6,SUM(DA12:DE12)*DB$6)</f>
        <v>#N/A</v>
      </c>
      <c r="DG12" s="274" t="e">
        <f>IF($S12="USS",SUM(DA12:DC12)*$DB$4,IF($S12="SAUL",SUM(DA12:DC12)*$DB$3))</f>
        <v>#N/A</v>
      </c>
      <c r="DH12" s="274" t="e">
        <f t="shared" ref="DH12:DH27" si="18">IF((((SUM(DA12:DE12))*(1-$DB$5)-ST_FYs)*ST_FuY)&lt;0,0,((SUM(DA12:DE12))*(1-$DB$5)-ST_FYs)*ST_FuY)</f>
        <v>#N/A</v>
      </c>
      <c r="DI12" s="274" t="e">
        <f t="shared" ref="DI12:DI27" si="19">SUM(DA12:DC12)*IF($S12="USS",$DB$4+$DB$5,IF($S12="SAUL",$DB$3+$DB$5,0))+(SUM(DA12:DC12)*(1-$DB$5)+$DB$5+DE12+DD12-ST_FYs)*ST_FuY+SUM(DA12:DC12)*(1-$DB$5)+$DB$5+DE12+DD12+DF12</f>
        <v>#N/A</v>
      </c>
      <c r="DJ12" s="274" t="e">
        <f t="shared" ref="DJ12:DJ27" si="20">SUM(DA12:DC12)*(IF($S12="USS",$DB$4,IF($S12="SAUL",$DB$3,0))+1)+SUM(DD12:DE12)+(SUM(DA12:DE12)-ST_FYs)*ST_FuY+DF12</f>
        <v>#N/A</v>
      </c>
      <c r="DK12" s="274" t="e">
        <f t="shared" ref="DK12:DK27" si="21">VLOOKUP(BY12,PAY_22,20,0)*$O12*P12</f>
        <v>#N/A</v>
      </c>
      <c r="DL12" s="274"/>
      <c r="DM12" s="274"/>
      <c r="DN12" s="274"/>
      <c r="DO12" s="274"/>
      <c r="DP12" s="274" t="e">
        <f>IF($V12="YES",(SUM(DK12:DO12)*(1-DL$5))*DL$6,SUM(DK12:DO12)*DL$6)</f>
        <v>#N/A</v>
      </c>
      <c r="DQ12" s="274" t="e">
        <f>IF($S12="USS",SUM(DK12:DM12)*$DL$4,IF($S12="SAUL",SUM(DK12:DM12)*$DL$3))</f>
        <v>#N/A</v>
      </c>
      <c r="DR12" s="274" t="e">
        <f t="shared" ref="DR12:DR27" si="22">IF((((SUM(DK12:DO12))*(1-$DL$5)-ST_FYs)*ST_FuY)&lt;0,0,((SUM(DK12:DO12))*(1-$DL$5)-ST_FYs)*ST_FuY)</f>
        <v>#N/A</v>
      </c>
      <c r="DS12" s="274" t="e">
        <f t="shared" ref="DS12:DS27" si="23">SUM(DK12:DM12)*IF($S12="USS",$DL$4+$DL$5,IF($S12="SAUL",$DL$3+$DL$5,0))+(SUM(DK12:DM12)*(1-$DL$5)+$DL$5+DO12+DN12-ST_FYs)*ST_FuY+SUM(DK12:DM12)*(1-$DL$5)+$DL$5+DO12+DN12+DP12</f>
        <v>#N/A</v>
      </c>
      <c r="DT12" s="274" t="e">
        <f t="shared" ref="DT12:DT27" si="24">SUM(DK12:DM12)*(IF($S12="USS",$DL$4,IF($S12="SAUL",$DL$3,0))+1)+SUM(DN12:DO12)+(SUM(DK12:DO12)-ST_FYs)*ST_FuY+DP12</f>
        <v>#N/A</v>
      </c>
      <c r="DU12" s="274" t="e">
        <f t="shared" ref="DU12:DU27" si="25">VLOOKUP(BZ12,PAY_23,21,0)*$O12*P12</f>
        <v>#N/A</v>
      </c>
      <c r="DV12" s="274"/>
      <c r="DW12" s="274"/>
      <c r="DX12" s="274"/>
      <c r="DY12" s="274"/>
      <c r="DZ12" s="274" t="e">
        <f>IF($V12="YES",(SUM(DU12:DY12)*(1-DV$5))*DV$6,SUM(DU12:DY12)*DV$6)</f>
        <v>#N/A</v>
      </c>
      <c r="EA12" s="274" t="e">
        <f>IF($S12="USS",SUM(DU12:DW12)*$DV$4,IF($S12="SAUL",SUM(DU12:DW12)*$DV$3))</f>
        <v>#N/A</v>
      </c>
      <c r="EB12" s="274" t="e">
        <f t="shared" ref="EB12:EB27" si="26">IF((((SUM(DU12:DY12))*(1-$DV$5)-ST_FYs)*ST_FuY)&lt;0,0,((SUM(DU12:DY12))*(1-$DV$5)-ST_FYs)*ST_FuY)</f>
        <v>#N/A</v>
      </c>
      <c r="EC12" s="274" t="e">
        <f t="shared" ref="EC12:EC27" si="27">SUM(DU12:DW12)*IF($S12="USS",$DV$4+$DV$5,IF($S12="SAUL",$DV$3+$DV$5,0))+(SUM(DU12:DW12)*(1-$DV$5)+$DV$5+DY12+DX12-ST_FYs)*ST_FuY+SUM(DU12:DW12)*(1-$DV$5)+$DV$5+DY12+DX12+DZ12</f>
        <v>#N/A</v>
      </c>
      <c r="ED12" s="274" t="e">
        <f t="shared" ref="ED12:ED27" si="28">SUM(DU12:DW12)*(IF($S12="USS",$DV$4,IF($S12="SAUL",$DV$3,0))+1)+SUM(DX12:DY12)+(SUM(DU12:DY12)-ST_FYs)*ST_FuY+DZ12</f>
        <v>#N/A</v>
      </c>
      <c r="EE12" s="274" t="e">
        <f t="shared" ref="EE12:EE27" si="29">VLOOKUP(CA12,PAY_24,22,0)*$O12*P12</f>
        <v>#N/A</v>
      </c>
      <c r="EF12" s="274"/>
      <c r="EG12" s="274"/>
      <c r="EH12" s="274"/>
      <c r="EI12" s="274"/>
      <c r="EJ12" s="274" t="e">
        <f>IF($V12="YES",(SUM(EE12:EI12)*(1-EF$5))*EF$6,SUM(EE12:EI12)*EF$6)</f>
        <v>#N/A</v>
      </c>
      <c r="EK12" s="274" t="e">
        <f>IF($S12="USS",SUM(EE12:EG12)*$EF$4,IF($S12="SAUL",SUM(EE12:EG12)*$EF$3))</f>
        <v>#N/A</v>
      </c>
      <c r="EL12" s="274" t="e">
        <f t="shared" ref="EL12:EL27" si="30">IF((((SUM(EE12:EI12))*(1-$EF$5)-ST_FYs)*ST_FuY)&lt;0,0,((SUM(EE12:EI12))*(1-$EF$5)-ST_FYs)*ST_FuY)</f>
        <v>#N/A</v>
      </c>
      <c r="EM12" s="274" t="e">
        <f t="shared" ref="EM12:EM27" si="31">SUM(EE12:EG12)*IF($S12="USS",$EF$4+$EF$5,IF($S12="SAUL",$EF$3+$EF$5,0))+(SUM(EE12:EG12)*(1-$EF$5)+$EF$5+EI12+EH12-ST_FYs)*ST_FuY+SUM(EE12:EG12)*(1-$EF$5)+$EF$5+EI12+EH12+EJ12</f>
        <v>#N/A</v>
      </c>
      <c r="EN12" s="274" t="e">
        <f t="shared" ref="EN12:EN27" si="32">SUM(EE12:EG12)*(IF($S12="USS",$EF$4,IF($S12="SAUL",$EF$3,0))+1)+SUM(EH12:EI12)+(SUM(EE12:EI12)-ST_FYs)*ST_FuY+EJ12</f>
        <v>#N/A</v>
      </c>
      <c r="EO12" s="274" t="e">
        <f t="shared" ref="EO12:EO27" si="33">VLOOKUP(CB12,PAY_25,23,0)*$O12*P12</f>
        <v>#N/A</v>
      </c>
      <c r="EP12" s="274"/>
      <c r="EQ12" s="274"/>
      <c r="ER12" s="274"/>
      <c r="ES12" s="274"/>
      <c r="ET12" s="274" t="e">
        <f>IF($V12="YES",(SUM(EO12:ES12)*(1-EP$5))*EP$6,SUM(EO12:ES12)*EP$6)</f>
        <v>#N/A</v>
      </c>
      <c r="EU12" s="274" t="e">
        <f>IF($S12="USS",SUM(EO12:EQ12)*$EP$4,IF($S12="SAUL",SUM(EO12:EQ12)*$EP$3))</f>
        <v>#N/A</v>
      </c>
      <c r="EV12" s="274" t="e">
        <f t="shared" ref="EV12:EV27" si="34">IF((((SUM(EO12:ES12))*(1-$EP$5)-ST_FYs)*ST_FuY)&lt;0,0,((SUM(EO12:ES12))*(1-$EP$5)-ST_FYs)*ST_FuY)</f>
        <v>#N/A</v>
      </c>
      <c r="EW12" s="274" t="e">
        <f t="shared" ref="EW12:EW27" si="35">SUM(EO12:EQ12)*IF($S12="USS",$EP$4+$EP$5,IF($S12="SAUL",$EP$3+$EP$5,0))+(SUM(EO12:EQ12)*(1-$EP$5)+$EP$5+ES12+ER12-ST_FYs)*ST_FuY+SUM(EO12:EQ12)*(1-$EP$5)+$EP$5+ES12+ER12+ET12</f>
        <v>#N/A</v>
      </c>
      <c r="EX12" s="274" t="e">
        <f t="shared" ref="EX12:EX27" si="36">SUM(EO12:EQ12)*(IF($S12="USS",$EP$4,IF($S12="SAUL",$EP$3,0))+1)+SUM(ER12:ES12)+(SUM(EO12:ES12)-ST_FYs)*ST_FuY+ET12</f>
        <v>#N/A</v>
      </c>
      <c r="EY12" s="274" t="e">
        <f t="shared" ref="EY12:EY27" si="37">VLOOKUP(CC12,PAY_26,24,0)*$O12*P12</f>
        <v>#N/A</v>
      </c>
      <c r="EZ12" s="274"/>
      <c r="FA12" s="274"/>
      <c r="FB12" s="274"/>
      <c r="FC12" s="274"/>
      <c r="FD12" s="274" t="e">
        <f>IF($V12="YES",(SUM(EY12:FC12)*(1-EZ$5))*EZ$6,SUM(EY12:FC12)*EZ$6)</f>
        <v>#N/A</v>
      </c>
      <c r="FE12" s="274" t="e">
        <f>IF($S12="USS",SUM(EY12:FA12)*$EZ$4,IF($S12="SAUL",SUM(EY12:FA12)*$EZ$3))</f>
        <v>#N/A</v>
      </c>
      <c r="FF12" s="274" t="e">
        <f t="shared" ref="FF12:FF27" si="38">IF((((SUM(EY12:FC12))*(1-$EZ$5)-ST_FYs)*ST_FuY)&lt;0,0,((SUM(EY12:FC12))*(1-$EZ$5)-ST_FYs)*ST_FuY)</f>
        <v>#N/A</v>
      </c>
      <c r="FG12" s="274" t="e">
        <f t="shared" ref="FG12:FG27" si="39">SUM(EY12:FA12)*IF($S12="USS",$EZ$4+$EZ$5,IF($S12="SAUL",$EZ$3+$EZ$5,0))+(SUM(EY12:FA12)*(1-$EZ$5)+$EZ$5+FC12+FB12-ST_FYs)*ST_FuY+SUM(EY12:FA12)*(1-$EZ$5)+$EZ$5+FC12+FB12+FD12</f>
        <v>#N/A</v>
      </c>
      <c r="FH12" s="274" t="e">
        <f t="shared" ref="FH12:FH27" si="40">SUM(EY12:FA12)*(IF($S12="USS",$EZ$4,IF($S12="SAUL",$EZ$3,0))+1)+SUM(FB12:FC12)+(SUM(EY12:FC12)-ST_FYs)*ST_FuY+FD12</f>
        <v>#N/A</v>
      </c>
      <c r="FI12" s="274" t="e">
        <f t="shared" ref="FI12:FI27" si="41">VLOOKUP(CD12,PAY_27,25,0)*$O12*P12</f>
        <v>#N/A</v>
      </c>
      <c r="FJ12" s="274"/>
      <c r="FK12" s="274"/>
      <c r="FL12" s="274"/>
      <c r="FM12" s="274"/>
      <c r="FN12" s="274" t="e">
        <f>IF($V12="YES",(SUM(FI12:FM12)*(1-FJ$5))*FJ$6,SUM(FI12:FM12)*FJ$6)</f>
        <v>#N/A</v>
      </c>
      <c r="FO12" s="274" t="e">
        <f>IF($S12="USS",SUM(FI12:FK12)*$FJ$4,IF($S12="SAUL",SUM(FI12:FK12)*$FJ$3))</f>
        <v>#N/A</v>
      </c>
      <c r="FP12" s="274" t="e">
        <f t="shared" ref="FP12:FP27" si="42">IF((((SUM(FI12:FM12))*(1-$FJ$5)-ST_FYs)*ST_FuY)&lt;0,0,((SUM(FI12:FM12))*(1-$FJ$5)-ST_FYs)*ST_FuY)</f>
        <v>#N/A</v>
      </c>
      <c r="FQ12" s="274" t="e">
        <f t="shared" ref="FQ12:FQ27" si="43">SUM(FI12:FK12)*IF($S12="USS",$FJ$4+$FJ$5,IF($S12="SAUL",$FJ$3+$FJ$5,0))+(SUM(FI12:FK12)*(1-$FJ$5)+$FJ$5+FM12+FL12-ST_FYs)*ST_FuY+SUM(FI12:FK12)*(1-$FJ$5)+$FJ$5+FM12+FL12+FN12</f>
        <v>#N/A</v>
      </c>
      <c r="FR12" s="274" t="e">
        <f t="shared" ref="FR12:FR27" si="44">SUM(FI12:FK12)*(IF($S12="USS",$FJ$4,IF($S12="SAUL",$FJ$3,0))+1)+SUM(FL12:FM12)+(SUM(FI12:FM12)-ST_FYs)*ST_FuY+FN12</f>
        <v>#N/A</v>
      </c>
      <c r="FS12" s="274" t="e">
        <f t="shared" ref="FS12:FS27" si="45">VLOOKUP(CE12,PAY_28,26,0)*$O12*P12</f>
        <v>#N/A</v>
      </c>
      <c r="FT12" s="274"/>
      <c r="FU12" s="274"/>
      <c r="FV12" s="274"/>
      <c r="FW12" s="274"/>
      <c r="FX12" s="274" t="e">
        <f>IF($V12="YES",(SUM(FS12:FW12)*(1-FT$5))*FT$6,SUM(FS12:FW12)*FT$6)</f>
        <v>#N/A</v>
      </c>
      <c r="FY12" s="274" t="e">
        <f>IF($S12="USS",SUM(FS12:FU12)*$FT$4,IF($S12="SAUL",SUM(FS12:FU12)*$FT$3))</f>
        <v>#N/A</v>
      </c>
      <c r="FZ12" s="274" t="e">
        <f t="shared" ref="FZ12:FZ27" si="46">IF((((SUM(FS12:FW12))*(1-$FT$5)-ST_FYs)*ST_FuY)&lt;0,0,((SUM(FS12:FW12))*(1-$FT$5)-ST_FYs)*ST_FuY)</f>
        <v>#N/A</v>
      </c>
      <c r="GA12" s="274" t="e">
        <f t="shared" ref="GA12:GA27" si="47">SUM(FS12:FU12)*IF($S12="USS",$FT$4+$FT$5,IF($S12="SAUL",$FT$3+$FT$5,0))+(SUM(FS12:FU12)*(1-$FT$5)+$FT$5+FW12+FV12-ST_FYs)*ST_FuY+SUM(FS12:FU12)*(1-$FT$5)+$FT$5+FW12+FV12+FX12</f>
        <v>#N/A</v>
      </c>
      <c r="GB12" s="274" t="e">
        <f t="shared" ref="GB12:GB27" si="48">SUM(FS12:FU12)*(IF($S12="USS",$FT$4,IF($S12="SAUL",$FT$3,0))+1)+SUM(FV12:FW12)+(SUM(FS12:FW12)-ST_FYs)*ST_FuY+FX12</f>
        <v>#N/A</v>
      </c>
      <c r="GD12" s="279">
        <f t="shared" ref="GD12:GO27" si="49">IF($N12="",IF($M12&gt;GD$9,0,IF($M12&gt;GD$8,(GD$9-$M12)/31,1)),IF($N12&lt;GD$8,0,IF($M12&gt;GD$9,0,IF($M12&gt;GD$8,(GD$9-$M12)/31,IF($N12&lt;GD$9,($N12-GD$8)/31,1)))))*$O12</f>
        <v>0</v>
      </c>
      <c r="GE12" s="279">
        <f t="shared" si="49"/>
        <v>0</v>
      </c>
      <c r="GF12" s="279">
        <f t="shared" si="49"/>
        <v>0</v>
      </c>
      <c r="GG12" s="279">
        <f t="shared" si="49"/>
        <v>0</v>
      </c>
      <c r="GH12" s="279">
        <f t="shared" si="49"/>
        <v>0</v>
      </c>
      <c r="GI12" s="279">
        <f t="shared" si="49"/>
        <v>0</v>
      </c>
      <c r="GJ12" s="279">
        <f t="shared" si="49"/>
        <v>0</v>
      </c>
      <c r="GK12" s="279">
        <f t="shared" si="49"/>
        <v>0</v>
      </c>
      <c r="GL12" s="279">
        <f t="shared" si="49"/>
        <v>0</v>
      </c>
      <c r="GM12" s="279">
        <f t="shared" si="49"/>
        <v>0</v>
      </c>
      <c r="GN12" s="279">
        <f t="shared" si="49"/>
        <v>0</v>
      </c>
      <c r="GO12" s="279">
        <f t="shared" si="49"/>
        <v>0</v>
      </c>
      <c r="GP12" s="279">
        <f>IF($N12="",IF($M12&gt;GP$9,0,IF($M12&gt;GP$8,(GP$9-$M12)/365,1)),IF($N12&lt;GP$8,0,IF($M12&gt;GP$9,0,IF($M12&gt;GP$8,IF($N12&lt;GP$9,($N12-$M12)/365,(GP$9-$M12)/365),IF($N12&lt;GP$9,($N12-GP$8)/365,1)))))*$O12</f>
        <v>0</v>
      </c>
      <c r="GQ12" s="279"/>
      <c r="GR12" s="279">
        <f t="shared" ref="GR12:HA27" si="50">IF($N12="",IF($M12&gt;GR$9,0,IF($M12&gt;GR$8,(GR$9-$M12)/365,1)),IF($N12&lt;GR$8,0,IF($M12&gt;GR$9,0,IF($M12&gt;GR$8,IF($N12&lt;GR$9,($N12-$M12)/365,(GR$9-$M12)/365),IF($N12&lt;GR$9,($N12-GR$8)/365,1)))))*$O12</f>
        <v>0</v>
      </c>
      <c r="GS12" s="279">
        <f t="shared" si="50"/>
        <v>0</v>
      </c>
      <c r="GT12" s="279">
        <f t="shared" si="50"/>
        <v>0</v>
      </c>
      <c r="GU12" s="279">
        <f t="shared" si="50"/>
        <v>0</v>
      </c>
      <c r="GV12" s="279">
        <f t="shared" si="50"/>
        <v>0</v>
      </c>
      <c r="GW12" s="279">
        <f t="shared" si="50"/>
        <v>0</v>
      </c>
      <c r="GX12" s="279">
        <f t="shared" si="50"/>
        <v>0</v>
      </c>
      <c r="GY12" s="279">
        <f t="shared" si="50"/>
        <v>0</v>
      </c>
      <c r="GZ12" s="279">
        <f t="shared" si="50"/>
        <v>0</v>
      </c>
      <c r="HA12" s="279">
        <f t="shared" si="50"/>
        <v>0</v>
      </c>
      <c r="HC12" s="280"/>
    </row>
    <row r="13" spans="1:211" s="268" customFormat="1" ht="14.25" customHeight="1" x14ac:dyDescent="0.3">
      <c r="D13" s="268" t="s">
        <v>120</v>
      </c>
      <c r="L13" s="269"/>
      <c r="M13" s="270">
        <f>'Template costing'!D31</f>
        <v>0</v>
      </c>
      <c r="N13" s="270">
        <f>'Template costing'!E31</f>
        <v>0</v>
      </c>
      <c r="O13" s="268">
        <f>'Template costing'!F31</f>
        <v>0</v>
      </c>
      <c r="P13" s="268">
        <v>1</v>
      </c>
      <c r="Q13" s="271">
        <f>IFERROR(VLOOKUP('Template costing'!G31,'BAND+SP'!A:C,2,0),0)</f>
        <v>0</v>
      </c>
      <c r="R13" s="272">
        <f>'Template costing'!H31</f>
        <v>0</v>
      </c>
      <c r="S13" s="268" t="e">
        <f>VLOOKUP(Q13,'BAND+SP'!B:C,2,0)</f>
        <v>#N/A</v>
      </c>
      <c r="V13" s="268" t="s">
        <v>64</v>
      </c>
      <c r="W13" s="273">
        <v>0</v>
      </c>
      <c r="X13" s="274">
        <f>AB13+AC13+AD13+AE13+AF13+AG13+AH13+AI13+AJ13+AK13+AL13+AM13</f>
        <v>0</v>
      </c>
      <c r="Y13" s="274">
        <f>IF(AND(X13&lt;&gt;0,F13="Vacant"),1*X13,0)</f>
        <v>0</v>
      </c>
      <c r="Z13" s="275">
        <f>W13-X13</f>
        <v>0</v>
      </c>
      <c r="AA13" s="276"/>
      <c r="AB13" s="274"/>
      <c r="AC13" s="274"/>
      <c r="AD13" s="274"/>
      <c r="AE13" s="274"/>
      <c r="AF13" s="274"/>
      <c r="AG13" s="274"/>
      <c r="AH13" s="274"/>
      <c r="AI13" s="274"/>
      <c r="AJ13" s="277"/>
      <c r="AK13" s="274"/>
      <c r="AL13" s="274"/>
      <c r="AM13" s="275"/>
      <c r="AN13" s="317" t="e">
        <f t="shared" ref="AN13:AN27" si="51">IF($N13="",IF($M13&gt;AO$9,0,IF($M13&gt;AN$9,(AO$9-$M13)/365,1)),IF($N13&lt;AN$9,0,IF($M13&gt;AO$9,0,IF($M13&gt;AN$9,IF($N13&lt;AO$9,($N13-$M13)/365,(AO$9-$M13)/365),IF($N13&lt;AO$9,($N13-AN$9)/365,1)))))*IF($V13="YES",$AY13,$AZ13)</f>
        <v>#N/A</v>
      </c>
      <c r="AO13" s="274" t="e">
        <f t="shared" ref="AO13:AO27" si="52">IF($N13="",IF($M13&gt;AP$9,0,IF($M13&gt;AO$9,(AP$9-$M13)/365,1)),IF($N13&lt;AO$9,0,IF($M13&gt;AP$9,0,IF($M13&gt;AO$9,IF($N13&lt;AP$9,($N13-$M13)/365,(AP$9-$M13)/365),IF($N13&lt;AP$9,($N13-AO$9)/365,1)))))*IF($V13="YES",$CO13,$CP13)</f>
        <v>#N/A</v>
      </c>
      <c r="AP13" s="274" t="e">
        <f t="shared" ref="AP13:AP27" si="53">IF($N13="",IF($M13&gt;AQ$9,0,IF($M13&gt;AP$9,(AQ$9-$M13)/365,1)),IF($N13&lt;AP$9,0,IF($M13&gt;AQ$9,0,IF($M13&gt;AP$9,IF($N13&lt;AQ$9,($N13-$M13)/365,(AQ$9-$M13)/365),IF($N13&lt;AQ$9,($N13-AP$9)/365,1)))))*IF($V13="YES",$CY13,$CZ13)</f>
        <v>#N/A</v>
      </c>
      <c r="AQ13" s="274" t="e">
        <f t="shared" ref="AQ13:AQ27" si="54">IF($N13="",IF($M13&gt;AR$9,0,IF($M13&gt;AQ$9,(AR$9-$M13)/365,1)),IF($N13&lt;AQ$9,0,IF($M13&gt;AR$9,0,IF($M13&gt;AQ$9,IF($N13&lt;AR$9,($N13-$M13)/365,(AR$9-$M13)/365),IF($N13&lt;AR$9,($N13-AQ$9)/365,1)))))*IF($V13="YES",$DI13,$DJ13)</f>
        <v>#N/A</v>
      </c>
      <c r="AR13" s="274" t="e">
        <f t="shared" ref="AR13:AR27" si="55">IF($N13="",IF($M13&gt;AS$9,0,IF($M13&gt;AR$9,(AS$9-$M13)/365,1)),IF($N13&lt;AR$9,0,IF($M13&gt;AS$9,0,IF($M13&gt;AR$9,IF($N13&lt;AS$9,($N13-$M13)/365,(AS$9-$M13)/365),IF($N13&lt;AS$9,($N13-AR$9)/365,1)))))*IF($V13="YES",$DS13,$DT13)</f>
        <v>#N/A</v>
      </c>
      <c r="AS13" s="275" t="e">
        <f t="shared" ref="AS13:AS27" si="56">IF($N13="",IF($M13&gt;AT$9,0,IF($M13&gt;AS$9,(AT$9-$M13)/365,1)),IF($N13&lt;AS$9,0,IF($M13&gt;AT$9,0,IF($M13&gt;AS$9,IF($N13&lt;AT$9,($N13-$M13)/365,(AT$9-$M13)/365),IF($N13&lt;AT$9,($N13-AS$9)/365,1)))))*IF($V13="YES",$EC13,$ED13)</f>
        <v>#N/A</v>
      </c>
      <c r="AT13" s="274" t="e">
        <f t="shared" ref="AT13:AT27" si="57">IF($N13="",IF($M13&gt;AU$9,0,IF($M13&gt;AT$9,(AU$9-$M13)/365,1)),IF($N13&lt;AT$9,0,IF($M13&gt;AU$9,0,IF($M13&gt;AT$9,IF($N13&lt;AU$9,($N13-$M13)/365,(AU$9-$M13)/365),IF($N13&lt;AU$9,($N13-AT$9)/365,1)))))*IF($V13="YES",$EM13,$EN13)</f>
        <v>#N/A</v>
      </c>
      <c r="AU13" s="274" t="e">
        <f t="shared" ref="AU13:AU27" si="58">IF($N13="",IF($M13&gt;AV$9,0,IF($M13&gt;AU$9,(AV$9-$M13)/365,1)),IF($N13&lt;AU$9,0,IF($M13&gt;AV$9,0,IF($M13&gt;AU$9,IF($N13&lt;AV$9,($N13-$M13)/365,(AV$9-$M13)/365),IF($N13&lt;AV$9,($N13-AU$9)/365,1)))))*IF($V13="YES",$EW13,$EX13)</f>
        <v>#N/A</v>
      </c>
      <c r="AV13" s="274" t="e">
        <f t="shared" ref="AV13:AV27" si="59">IF($N13="",IF($M13&gt;AW$9,0,IF($M13&gt;AV$9,(AW$9-$M13)/365,1)),IF($N13&lt;AV$9,0,IF($M13&gt;AW$9,0,IF($M13&gt;AV$9,IF($N13&lt;AW$9,($N13-$M13)/365,(AW$9-$M13)/365),IF($N13&lt;AW$9,($N13-AV$9)/365,1)))))*IF($V13="YES",$FG13,$FH13)</f>
        <v>#N/A</v>
      </c>
      <c r="AW13" s="274" t="e">
        <f t="shared" ref="AW13:AW27" si="60">IF($N13="",IF($M13&gt;AX$9,0,IF($M13&gt;AW$9,(AX$9-$M13)/365,1)),IF($N13&lt;AW$9,0,IF($M13&gt;AX$9,0,IF($M13&gt;AW$9,IF($N13&lt;AX$9,($N13-$M13)/365,(AX$9-$M13)/365),IF($N13&lt;AX$9,($N13-AW$9)/365,1)))))*IF($V13="YES",$FQ13,$FR13)</f>
        <v>#N/A</v>
      </c>
      <c r="AX13" s="274" t="e">
        <f t="shared" ref="AX13:AX27" si="61">IF($N13="",IF($M13&gt;AY$9,0,IF($M13&gt;AX$9,(AY$9-$M13)/365,1)),IF($N13&lt;AX$9,0,IF($M13&gt;AY$9,0,IF($M13&gt;AX$9,IF($N13&lt;AY$9,($N13-$M13)/365,(AY$9-$M13)/365),IF($N13&lt;AY$9,($N13-AX$9)/365,1)))))*IF($V13="YES",$GA13,$GB13)</f>
        <v>#N/A</v>
      </c>
      <c r="AY13" s="320" t="e">
        <f t="shared" ref="AY13:AY27" si="62">(8*BI13)+(4*BS13)</f>
        <v>#N/A</v>
      </c>
      <c r="AZ13" s="318" t="e">
        <f t="shared" ref="AZ13:AZ27" si="63">(8*BJ13)+(4*BT13)</f>
        <v>#N/A</v>
      </c>
      <c r="BA13" s="274">
        <f t="shared" si="1"/>
        <v>0</v>
      </c>
      <c r="BB13" s="274"/>
      <c r="BC13" s="274"/>
      <c r="BD13" s="274"/>
      <c r="BE13" s="274"/>
      <c r="BF13" s="274">
        <f t="shared" ref="BF13:BF27" si="64">IF($V13="YES",(SUM(BA13:BE13)*(1-BB$5))*BB$6,SUM(BA13:BE13)*BB$6)</f>
        <v>0</v>
      </c>
      <c r="BG13" s="274" t="e">
        <f t="shared" ref="BG13:BG27" si="65">IF($S13="USS",SUM(BA13:BC13)*$BB$4,IF($S13="SAUL",SUM(BA13:BC13)*$BB$3))</f>
        <v>#N/A</v>
      </c>
      <c r="BH13" s="274">
        <f t="shared" si="2"/>
        <v>0</v>
      </c>
      <c r="BI13" s="278" t="e">
        <f t="shared" si="3"/>
        <v>#N/A</v>
      </c>
      <c r="BJ13" s="274" t="e">
        <f t="shared" si="4"/>
        <v>#N/A</v>
      </c>
      <c r="BK13" s="274">
        <f t="shared" si="5"/>
        <v>0</v>
      </c>
      <c r="BL13" s="274"/>
      <c r="BM13" s="274"/>
      <c r="BN13" s="274"/>
      <c r="BO13" s="274"/>
      <c r="BP13" s="274">
        <f t="shared" ref="BP13:BP27" si="66">IF($V13="YES",(SUM(BK13:BO13)*(1-BL$5))*BL$6,SUM(BK13:BO13)*BL$6)</f>
        <v>0</v>
      </c>
      <c r="BQ13" s="274" t="e">
        <f t="shared" ref="BQ13:BQ27" si="67">IF($S13="USS",SUM(BK13:BM13)*$BL$4,IF($S13="SAUL",SUM(BK13:BM13)*$BL$3))</f>
        <v>#N/A</v>
      </c>
      <c r="BR13" s="274">
        <f t="shared" si="6"/>
        <v>0</v>
      </c>
      <c r="BS13" s="274" t="e">
        <f t="shared" si="7"/>
        <v>#N/A</v>
      </c>
      <c r="BT13" s="274" t="e">
        <f t="shared" si="8"/>
        <v>#N/A</v>
      </c>
      <c r="BV13" s="268" t="e">
        <f>IF($CM$1="No",$R13,IF(Q13&gt;8,$R13,IF(AND($M13&lt;$BV$9,$R13&lt;VLOOKUP($Q13,'Pay Framework'!A:B,2,0)),MIN(R13+1,VLOOKUP($Q13,'Pay Framework'!A:B,2,0)),IF(AND($M13&gt;$BV$9,$R13&lt;VLOOKUP($Q13,'Pay Framework'!A:B,2,0)),MIN(VLOOKUP(Q13,'Pay Framework'!A:B,2,0),R13+0.5),R13))))</f>
        <v>#N/A</v>
      </c>
      <c r="BW13" s="268" t="e">
        <f>IF((IF($CW$1="no",BV13,IF($Q13&gt;8,BV13,IF(AND($M13&lt;BW$9,VLOOKUP($Q13,'Pay Framework'!$A:$B,2,0)&gt;BV13),MIN(BV13+1,VLOOKUP($Q13,'Pay Framework'!$A:$B,2,0)),IF($M13&gt;BW$9,$R13+0.5,BV13)))))&gt;VLOOKUP($Q13,'BAND+SP'!$A$22:$B$34,2,0),VLOOKUP($Q13,'BAND+SP'!$A$22:$B$29,2,0),(IF($CW$1="no",BV13,IF($Q13&gt;8,BV13,IF(AND($M13&lt;BW$9,VLOOKUP($Q13,'Pay Framework'!$A:$B,2,0)&gt;BV13),MIN(BV13+1,VLOOKUP($Q13,'Pay Framework'!$A:$B,2,0)),IF($M13&gt;BW$9,$R13+0.5,BV13))))))</f>
        <v>#N/A</v>
      </c>
      <c r="BX13" s="268" t="e">
        <f>IF((IF($CW$1="no",BW13,IF($Q13&gt;8,BW13,IF(AND($M13&lt;BX$9,VLOOKUP($Q13,'Pay Framework'!$A:$B,2,0)&gt;BW13),MIN(BW13+1,VLOOKUP($Q13,'Pay Framework'!$A:$B,2,0)),IF($M13&gt;BX$9,$R13+0.5,BW13)))))&gt;VLOOKUP($Q13,'BAND+SP'!$A$22:$B$34,2,0),VLOOKUP($Q13,'BAND+SP'!$A$22:$B$29,2,0),(IF($CW$1="no",BW13,IF($Q13&gt;8,BW13,IF(AND($M13&lt;BX$9,VLOOKUP($Q13,'Pay Framework'!$A:$B,2,0)&gt;BW13),MIN(BW13+1,VLOOKUP($Q13,'Pay Framework'!$A:$B,2,0)),IF($M13&gt;BX$9,$R13+0.5,BW13))))))</f>
        <v>#N/A</v>
      </c>
      <c r="BY13" s="268" t="e">
        <f>IF((IF($CW$1="no",BX13,IF($Q13&gt;8,BX13,IF(AND($M13&lt;BY$9,VLOOKUP($Q13,'Pay Framework'!$A:$B,2,0)&gt;BX13),MIN(BX13+1,VLOOKUP($Q13,'Pay Framework'!$A:$B,2,0)),IF($M13&gt;BY$9,$R13+0.5,BX13)))))&gt;VLOOKUP($Q13,'BAND+SP'!$A$22:$B$34,2,0),VLOOKUP($Q13,'BAND+SP'!$A$22:$B$29,2,0),(IF($CW$1="no",BX13,IF($Q13&gt;8,BX13,IF(AND($M13&lt;BY$9,VLOOKUP($Q13,'Pay Framework'!$A:$B,2,0)&gt;BX13),MIN(BX13+1,VLOOKUP($Q13,'Pay Framework'!$A:$B,2,0)),IF($M13&gt;BY$9,$R13+0.5,BX13))))))</f>
        <v>#N/A</v>
      </c>
      <c r="BZ13" s="268" t="e">
        <f>IF((IF($CW$1="no",BY13,IF($Q13&gt;8,BY13,IF(AND($M13&lt;BZ$9,VLOOKUP($Q13,'Pay Framework'!$A:$B,2,0)&gt;BY13),MIN(BY13+1,VLOOKUP($Q13,'Pay Framework'!$A:$B,2,0)),IF($M13&gt;BZ$9,$R13+0.5,BY13)))))&gt;VLOOKUP($Q13,'BAND+SP'!$A$22:$B$34,2,0),VLOOKUP($Q13,'BAND+SP'!$A$22:$B$29,2,0),(IF($CW$1="no",BY13,IF($Q13&gt;8,BY13,IF(AND($M13&lt;BZ$9,VLOOKUP($Q13,'Pay Framework'!$A:$B,2,0)&gt;BY13),MIN(BY13+1,VLOOKUP($Q13,'Pay Framework'!$A:$B,2,0)),IF($M13&gt;BZ$9,$R13+0.5,BY13))))))</f>
        <v>#N/A</v>
      </c>
      <c r="CA13" s="268" t="e">
        <f>IF((IF($CW$1="no",BZ13,IF($Q13&gt;8,BZ13,IF(AND($M13&lt;CA$9,VLOOKUP($Q13,'Pay Framework'!$A:$B,2,0)&gt;BZ13),MIN(BZ13+1,VLOOKUP($Q13,'Pay Framework'!$A:$B,2,0)),IF($M13&gt;CA$9,$R13+0.5,BZ13)))))&gt;VLOOKUP($Q13,'BAND+SP'!$A$22:$B$34,2,0),VLOOKUP($Q13,'BAND+SP'!$A$22:$B$29,2,0),(IF($CW$1="no",BZ13,IF($Q13&gt;8,BZ13,IF(AND($M13&lt;CA$9,VLOOKUP($Q13,'Pay Framework'!$A:$B,2,0)&gt;BZ13),MIN(BZ13+1,VLOOKUP($Q13,'Pay Framework'!$A:$B,2,0)),IF($M13&gt;CA$9,$R13+0.5,BZ13))))))</f>
        <v>#N/A</v>
      </c>
      <c r="CB13" s="268" t="e">
        <f>IF((IF($CW$1="no",CA13,IF($Q13&gt;8,CA13,IF(AND($M13&lt;CB$9,VLOOKUP($Q13,'Pay Framework'!$A:$B,2,0)&gt;CA13),MIN(CA13+1,VLOOKUP($Q13,'Pay Framework'!$A:$B,2,0)),IF($M13&gt;CB$9,$R13+0.5,CA13)))))&gt;VLOOKUP($Q13,'BAND+SP'!$A$22:$B$34,2,0),VLOOKUP($Q13,'BAND+SP'!$A$22:$B$29,2,0),(IF($CW$1="no",CA13,IF($Q13&gt;8,CA13,IF(AND($M13&lt;CB$9,VLOOKUP($Q13,'Pay Framework'!$A:$B,2,0)&gt;CA13),MIN(CA13+1,VLOOKUP($Q13,'Pay Framework'!$A:$B,2,0)),IF($M13&gt;CB$9,$R13+0.5,CA13))))))</f>
        <v>#N/A</v>
      </c>
      <c r="CC13" s="268" t="e">
        <f>IF((IF($CW$1="no",CB13,IF($Q13&gt;8,CB13,IF(AND($M13&lt;CC$9,VLOOKUP($Q13,'Pay Framework'!$A:$B,2,0)&gt;CB13),MIN(CB13+1,VLOOKUP($Q13,'Pay Framework'!$A:$B,2,0)),IF($M13&gt;CC$9,$R13+0.5,CB13)))))&gt;VLOOKUP($Q13,'BAND+SP'!$A$22:$B$34,2,0),VLOOKUP($Q13,'BAND+SP'!$A$22:$B$29,2,0),(IF($CW$1="no",CB13,IF($Q13&gt;8,CB13,IF(AND($M13&lt;CC$9,VLOOKUP($Q13,'Pay Framework'!$A:$B,2,0)&gt;CB13),MIN(CB13+1,VLOOKUP($Q13,'Pay Framework'!$A:$B,2,0)),IF($M13&gt;CC$9,$R13+0.5,CB13))))))</f>
        <v>#N/A</v>
      </c>
      <c r="CD13" s="268" t="e">
        <f>IF((IF($CW$1="no",CC13,IF($Q13&gt;8,CC13,IF(AND($M13&lt;CD$9,VLOOKUP($Q13,'Pay Framework'!$A:$B,2,0)&gt;CC13),MIN(CC13+1,VLOOKUP($Q13,'Pay Framework'!$A:$B,2,0)),IF($M13&gt;CD$9,$R13+0.5,CC13)))))&gt;VLOOKUP($Q13,'BAND+SP'!$A$22:$B$34,2,0),VLOOKUP($Q13,'BAND+SP'!$A$22:$B$29,2,0),(IF($CW$1="no",CC13,IF($Q13&gt;8,CC13,IF(AND($M13&lt;CD$9,VLOOKUP($Q13,'Pay Framework'!$A:$B,2,0)&gt;CC13),MIN(CC13+1,VLOOKUP($Q13,'Pay Framework'!$A:$B,2,0)),IF($M13&gt;CD$9,$R13+0.5,CC13))))))</f>
        <v>#N/A</v>
      </c>
      <c r="CE13" s="268" t="e">
        <f>IF((IF($CW$1="no",CD13,IF($Q13&gt;8,CD13,IF(AND($M13&lt;CE$9,VLOOKUP($Q13,'Pay Framework'!$A:$B,2,0)&gt;CD13),MIN(CD13+1,VLOOKUP($Q13,'Pay Framework'!$A:$B,2,0)),IF($M13&gt;CE$9,$R13+0.5,CD13)))))&gt;VLOOKUP($Q13,'BAND+SP'!$A$22:$B$34,2,0),VLOOKUP($Q13,'BAND+SP'!$A$22:$B$29,2,0),(IF($CW$1="no",CD13,IF($Q13&gt;8,CD13,IF(AND($M13&lt;CE$9,VLOOKUP($Q13,'Pay Framework'!$A:$B,2,0)&gt;CD13),MIN(CD13+1,VLOOKUP($Q13,'Pay Framework'!$A:$B,2,0)),IF($M13&gt;CE$9,$R13+0.5,CD13))))))</f>
        <v>#N/A</v>
      </c>
      <c r="CG13" s="274" t="e">
        <f t="shared" si="9"/>
        <v>#N/A</v>
      </c>
      <c r="CH13" s="274"/>
      <c r="CI13" s="274"/>
      <c r="CJ13" s="274"/>
      <c r="CK13" s="274"/>
      <c r="CL13" s="274" t="e">
        <f t="shared" ref="CL13:CL27" si="68">IF($V13="YES",(SUM(CG13:CK13)*(1-CH$5))*CH$6,SUM(CG13:CK13)*CH$6)</f>
        <v>#N/A</v>
      </c>
      <c r="CM13" s="274" t="e">
        <f t="shared" ref="CM13:CM27" si="69">IF($S13="USS",SUM(CG13:CI13)*$CH$4,IF($S13="SAUL",SUM(CG13:CI13)*$CH$3))</f>
        <v>#N/A</v>
      </c>
      <c r="CN13" s="274" t="e">
        <f t="shared" si="10"/>
        <v>#N/A</v>
      </c>
      <c r="CO13" s="274" t="e">
        <f t="shared" si="11"/>
        <v>#N/A</v>
      </c>
      <c r="CP13" s="274" t="e">
        <f t="shared" si="12"/>
        <v>#N/A</v>
      </c>
      <c r="CQ13" s="274" t="e">
        <f t="shared" si="13"/>
        <v>#N/A</v>
      </c>
      <c r="CR13" s="274"/>
      <c r="CS13" s="274"/>
      <c r="CT13" s="274"/>
      <c r="CU13" s="274"/>
      <c r="CV13" s="274" t="e">
        <f t="shared" ref="CV13:CV27" si="70">IF($V13="YES",(SUM(CQ13:CU13)*(1-CR$5))*CR$6,SUM(CQ13:CU13)*CR$6)</f>
        <v>#N/A</v>
      </c>
      <c r="CW13" s="274" t="e">
        <f t="shared" ref="CW13:CW27" si="71">IF($S13="USS",SUM(CQ13:CS13)*$CR$4,IF($S13="SAUL",SUM(CQ13:CS13)*$CR$3))</f>
        <v>#N/A</v>
      </c>
      <c r="CX13" s="274" t="e">
        <f t="shared" si="14"/>
        <v>#N/A</v>
      </c>
      <c r="CY13" s="274" t="e">
        <f t="shared" si="15"/>
        <v>#N/A</v>
      </c>
      <c r="CZ13" s="274" t="e">
        <f t="shared" si="16"/>
        <v>#N/A</v>
      </c>
      <c r="DA13" s="274" t="e">
        <f t="shared" si="17"/>
        <v>#N/A</v>
      </c>
      <c r="DB13" s="274"/>
      <c r="DC13" s="274"/>
      <c r="DD13" s="274"/>
      <c r="DE13" s="274"/>
      <c r="DF13" s="274" t="e">
        <f t="shared" ref="DF13:DF27" si="72">IF($V13="YES",(SUM(DA13:DE13)*(1-DB$5))*DB$6,SUM(DA13:DE13)*DB$6)</f>
        <v>#N/A</v>
      </c>
      <c r="DG13" s="274" t="e">
        <f t="shared" ref="DG13:DG27" si="73">IF($S13="USS",SUM(DA13:DC13)*$DB$4,IF($S13="SAUL",SUM(DA13:DC13)*$DB$3))</f>
        <v>#N/A</v>
      </c>
      <c r="DH13" s="274" t="e">
        <f t="shared" si="18"/>
        <v>#N/A</v>
      </c>
      <c r="DI13" s="274" t="e">
        <f t="shared" si="19"/>
        <v>#N/A</v>
      </c>
      <c r="DJ13" s="274" t="e">
        <f t="shared" si="20"/>
        <v>#N/A</v>
      </c>
      <c r="DK13" s="274" t="e">
        <f t="shared" si="21"/>
        <v>#N/A</v>
      </c>
      <c r="DL13" s="274"/>
      <c r="DM13" s="274"/>
      <c r="DN13" s="274"/>
      <c r="DO13" s="274"/>
      <c r="DP13" s="274" t="e">
        <f t="shared" ref="DP13:DP27" si="74">IF($V13="YES",(SUM(DK13:DO13)*(1-DL$5))*DL$6,SUM(DK13:DO13)*DL$6)</f>
        <v>#N/A</v>
      </c>
      <c r="DQ13" s="274" t="e">
        <f t="shared" ref="DQ13:DQ27" si="75">IF($S13="USS",SUM(DK13:DM13)*$DL$4,IF($S13="SAUL",SUM(DK13:DM13)*$DL$3))</f>
        <v>#N/A</v>
      </c>
      <c r="DR13" s="274" t="e">
        <f t="shared" si="22"/>
        <v>#N/A</v>
      </c>
      <c r="DS13" s="274" t="e">
        <f t="shared" si="23"/>
        <v>#N/A</v>
      </c>
      <c r="DT13" s="274" t="e">
        <f t="shared" si="24"/>
        <v>#N/A</v>
      </c>
      <c r="DU13" s="274" t="e">
        <f t="shared" si="25"/>
        <v>#N/A</v>
      </c>
      <c r="DV13" s="274"/>
      <c r="DW13" s="274"/>
      <c r="DX13" s="274"/>
      <c r="DY13" s="274"/>
      <c r="DZ13" s="274" t="e">
        <f t="shared" ref="DZ13:DZ27" si="76">IF($V13="YES",(SUM(DU13:DY13)*(1-DV$5))*DV$6,SUM(DU13:DY13)*DV$6)</f>
        <v>#N/A</v>
      </c>
      <c r="EA13" s="274" t="e">
        <f t="shared" ref="EA13:EA27" si="77">IF($S13="USS",SUM(DU13:DW13)*$DV$4,IF($S13="SAUL",SUM(DU13:DW13)*$DV$3))</f>
        <v>#N/A</v>
      </c>
      <c r="EB13" s="274" t="e">
        <f t="shared" si="26"/>
        <v>#N/A</v>
      </c>
      <c r="EC13" s="274" t="e">
        <f t="shared" si="27"/>
        <v>#N/A</v>
      </c>
      <c r="ED13" s="274" t="e">
        <f t="shared" si="28"/>
        <v>#N/A</v>
      </c>
      <c r="EE13" s="274" t="e">
        <f t="shared" si="29"/>
        <v>#N/A</v>
      </c>
      <c r="EF13" s="274"/>
      <c r="EG13" s="274"/>
      <c r="EH13" s="274"/>
      <c r="EI13" s="274"/>
      <c r="EJ13" s="274" t="e">
        <f t="shared" ref="EJ13:EJ27" si="78">IF($V13="YES",(SUM(EE13:EI13)*(1-EF$5))*EF$6,SUM(EE13:EI13)*EF$6)</f>
        <v>#N/A</v>
      </c>
      <c r="EK13" s="274" t="e">
        <f t="shared" ref="EK13:EK27" si="79">IF($S13="USS",SUM(EE13:EG13)*$EF$4,IF($S13="SAUL",SUM(EE13:EG13)*$EF$3))</f>
        <v>#N/A</v>
      </c>
      <c r="EL13" s="274" t="e">
        <f t="shared" si="30"/>
        <v>#N/A</v>
      </c>
      <c r="EM13" s="274" t="e">
        <f t="shared" si="31"/>
        <v>#N/A</v>
      </c>
      <c r="EN13" s="274" t="e">
        <f t="shared" si="32"/>
        <v>#N/A</v>
      </c>
      <c r="EO13" s="274" t="e">
        <f t="shared" si="33"/>
        <v>#N/A</v>
      </c>
      <c r="EP13" s="274"/>
      <c r="EQ13" s="274"/>
      <c r="ER13" s="274"/>
      <c r="ES13" s="274"/>
      <c r="ET13" s="274" t="e">
        <f t="shared" ref="ET13:ET27" si="80">IF($V13="YES",(SUM(EO13:ES13)*(1-EP$5))*EP$6,SUM(EO13:ES13)*EP$6)</f>
        <v>#N/A</v>
      </c>
      <c r="EU13" s="274" t="e">
        <f t="shared" ref="EU13:EU27" si="81">IF($S13="USS",SUM(EO13:EQ13)*$EP$4,IF($S13="SAUL",SUM(EO13:EQ13)*$EP$3))</f>
        <v>#N/A</v>
      </c>
      <c r="EV13" s="274" t="e">
        <f t="shared" si="34"/>
        <v>#N/A</v>
      </c>
      <c r="EW13" s="274" t="e">
        <f t="shared" si="35"/>
        <v>#N/A</v>
      </c>
      <c r="EX13" s="274" t="e">
        <f t="shared" si="36"/>
        <v>#N/A</v>
      </c>
      <c r="EY13" s="274" t="e">
        <f t="shared" si="37"/>
        <v>#N/A</v>
      </c>
      <c r="EZ13" s="274"/>
      <c r="FA13" s="274"/>
      <c r="FB13" s="274"/>
      <c r="FC13" s="274"/>
      <c r="FD13" s="274" t="e">
        <f t="shared" ref="FD13:FD27" si="82">IF($V13="YES",(SUM(EY13:FC13)*(1-EZ$5))*EZ$6,SUM(EY13:FC13)*EZ$6)</f>
        <v>#N/A</v>
      </c>
      <c r="FE13" s="274" t="e">
        <f t="shared" ref="FE13:FE27" si="83">IF($S13="USS",SUM(EY13:FA13)*$EZ$4,IF($S13="SAUL",SUM(EY13:FA13)*$EZ$3))</f>
        <v>#N/A</v>
      </c>
      <c r="FF13" s="274" t="e">
        <f t="shared" si="38"/>
        <v>#N/A</v>
      </c>
      <c r="FG13" s="274" t="e">
        <f t="shared" si="39"/>
        <v>#N/A</v>
      </c>
      <c r="FH13" s="274" t="e">
        <f t="shared" si="40"/>
        <v>#N/A</v>
      </c>
      <c r="FI13" s="274" t="e">
        <f t="shared" si="41"/>
        <v>#N/A</v>
      </c>
      <c r="FJ13" s="274"/>
      <c r="FK13" s="274"/>
      <c r="FL13" s="274"/>
      <c r="FM13" s="274"/>
      <c r="FN13" s="274" t="e">
        <f t="shared" ref="FN13:FN27" si="84">IF($V13="YES",(SUM(FI13:FM13)*(1-FJ$5))*FJ$6,SUM(FI13:FM13)*FJ$6)</f>
        <v>#N/A</v>
      </c>
      <c r="FO13" s="274" t="e">
        <f t="shared" ref="FO13:FO27" si="85">IF($S13="USS",SUM(FI13:FK13)*$FJ$4,IF($S13="SAUL",SUM(FI13:FK13)*$FJ$3))</f>
        <v>#N/A</v>
      </c>
      <c r="FP13" s="274" t="e">
        <f t="shared" si="42"/>
        <v>#N/A</v>
      </c>
      <c r="FQ13" s="274" t="e">
        <f t="shared" si="43"/>
        <v>#N/A</v>
      </c>
      <c r="FR13" s="274" t="e">
        <f t="shared" si="44"/>
        <v>#N/A</v>
      </c>
      <c r="FS13" s="274" t="e">
        <f t="shared" si="45"/>
        <v>#N/A</v>
      </c>
      <c r="FT13" s="274"/>
      <c r="FU13" s="274"/>
      <c r="FV13" s="274"/>
      <c r="FW13" s="274"/>
      <c r="FX13" s="274" t="e">
        <f t="shared" ref="FX13:FX27" si="86">IF($V13="YES",(SUM(FS13:FW13)*(1-FT$5))*FT$6,SUM(FS13:FW13)*FT$6)</f>
        <v>#N/A</v>
      </c>
      <c r="FY13" s="274" t="e">
        <f t="shared" ref="FY13:FY27" si="87">IF($S13="USS",SUM(FS13:FU13)*$FT$4,IF($S13="SAUL",SUM(FS13:FU13)*$FT$3))</f>
        <v>#N/A</v>
      </c>
      <c r="FZ13" s="274" t="e">
        <f t="shared" si="46"/>
        <v>#N/A</v>
      </c>
      <c r="GA13" s="274" t="e">
        <f t="shared" si="47"/>
        <v>#N/A</v>
      </c>
      <c r="GB13" s="274" t="e">
        <f t="shared" si="48"/>
        <v>#N/A</v>
      </c>
      <c r="GD13" s="279">
        <f t="shared" si="49"/>
        <v>0</v>
      </c>
      <c r="GE13" s="279">
        <f t="shared" si="49"/>
        <v>0</v>
      </c>
      <c r="GF13" s="279">
        <f t="shared" si="49"/>
        <v>0</v>
      </c>
      <c r="GG13" s="279">
        <f t="shared" si="49"/>
        <v>0</v>
      </c>
      <c r="GH13" s="279">
        <f t="shared" si="49"/>
        <v>0</v>
      </c>
      <c r="GI13" s="279">
        <f t="shared" si="49"/>
        <v>0</v>
      </c>
      <c r="GJ13" s="279">
        <f t="shared" si="49"/>
        <v>0</v>
      </c>
      <c r="GK13" s="279">
        <f t="shared" si="49"/>
        <v>0</v>
      </c>
      <c r="GL13" s="279">
        <f t="shared" si="49"/>
        <v>0</v>
      </c>
      <c r="GM13" s="279">
        <f t="shared" si="49"/>
        <v>0</v>
      </c>
      <c r="GN13" s="279">
        <f t="shared" si="49"/>
        <v>0</v>
      </c>
      <c r="GO13" s="279">
        <f t="shared" si="49"/>
        <v>0</v>
      </c>
      <c r="GP13" s="279">
        <f t="shared" ref="GP13:GP27" si="88">IF($N13="",IF($M13&gt;GP$9,0,IF($M13&gt;GP$8,(GP$9-$M13)/365,1)),IF($N13&lt;GP$8,0,IF($M13&gt;GP$9,0,IF($M13&gt;GP$8,IF($N13&lt;GP$9,($N13-$M13)/365,(GP$9-$M13)/365),IF($N13&lt;GP$9,($N13-GP$8)/365,1)))))*$O13</f>
        <v>0</v>
      </c>
      <c r="GQ13" s="279"/>
      <c r="GR13" s="279">
        <f t="shared" si="50"/>
        <v>0</v>
      </c>
      <c r="GS13" s="279">
        <f t="shared" si="50"/>
        <v>0</v>
      </c>
      <c r="GT13" s="279">
        <f t="shared" si="50"/>
        <v>0</v>
      </c>
      <c r="GU13" s="279">
        <f t="shared" si="50"/>
        <v>0</v>
      </c>
      <c r="GV13" s="279">
        <f t="shared" si="50"/>
        <v>0</v>
      </c>
      <c r="GW13" s="279">
        <f t="shared" si="50"/>
        <v>0</v>
      </c>
      <c r="GX13" s="279">
        <f t="shared" si="50"/>
        <v>0</v>
      </c>
      <c r="GY13" s="279">
        <f t="shared" si="50"/>
        <v>0</v>
      </c>
      <c r="GZ13" s="279">
        <f t="shared" si="50"/>
        <v>0</v>
      </c>
      <c r="HA13" s="279">
        <f t="shared" si="50"/>
        <v>0</v>
      </c>
      <c r="HC13" s="280"/>
    </row>
    <row r="14" spans="1:211" s="268" customFormat="1" x14ac:dyDescent="0.3">
      <c r="D14" s="268" t="s">
        <v>121</v>
      </c>
      <c r="M14" s="270">
        <f>'Template costing'!D32</f>
        <v>0</v>
      </c>
      <c r="N14" s="270">
        <f>'Template costing'!E32</f>
        <v>0</v>
      </c>
      <c r="O14" s="268">
        <f>'Template costing'!F32</f>
        <v>0</v>
      </c>
      <c r="P14" s="268">
        <v>1</v>
      </c>
      <c r="Q14" s="271">
        <f>IFERROR(VLOOKUP('Template costing'!G32,'BAND+SP'!A:C,2,0),0)</f>
        <v>0</v>
      </c>
      <c r="R14" s="272">
        <f>'Template costing'!H32</f>
        <v>0</v>
      </c>
      <c r="S14" s="268" t="e">
        <f>VLOOKUP(Q14,'BAND+SP'!B:C,2,0)</f>
        <v>#N/A</v>
      </c>
      <c r="V14" s="268" t="s">
        <v>64</v>
      </c>
      <c r="AA14" s="281"/>
      <c r="AN14" s="318" t="e">
        <f t="shared" si="51"/>
        <v>#N/A</v>
      </c>
      <c r="AO14" s="274" t="e">
        <f t="shared" si="52"/>
        <v>#N/A</v>
      </c>
      <c r="AP14" s="274" t="e">
        <f t="shared" si="53"/>
        <v>#N/A</v>
      </c>
      <c r="AQ14" s="274" t="e">
        <f t="shared" si="54"/>
        <v>#N/A</v>
      </c>
      <c r="AR14" s="274" t="e">
        <f t="shared" si="55"/>
        <v>#N/A</v>
      </c>
      <c r="AS14" s="275" t="e">
        <f t="shared" si="56"/>
        <v>#N/A</v>
      </c>
      <c r="AT14" s="274" t="e">
        <f t="shared" si="57"/>
        <v>#N/A</v>
      </c>
      <c r="AU14" s="274" t="e">
        <f t="shared" si="58"/>
        <v>#N/A</v>
      </c>
      <c r="AV14" s="274" t="e">
        <f t="shared" si="59"/>
        <v>#N/A</v>
      </c>
      <c r="AW14" s="274" t="e">
        <f t="shared" si="60"/>
        <v>#N/A</v>
      </c>
      <c r="AX14" s="274" t="e">
        <f t="shared" si="61"/>
        <v>#N/A</v>
      </c>
      <c r="AY14" s="320" t="e">
        <f t="shared" si="62"/>
        <v>#N/A</v>
      </c>
      <c r="AZ14" s="318" t="e">
        <f t="shared" si="63"/>
        <v>#N/A</v>
      </c>
      <c r="BA14" s="274">
        <f t="shared" si="1"/>
        <v>0</v>
      </c>
      <c r="BB14" s="274"/>
      <c r="BC14" s="274"/>
      <c r="BD14" s="274"/>
      <c r="BE14" s="274"/>
      <c r="BF14" s="274">
        <f t="shared" si="64"/>
        <v>0</v>
      </c>
      <c r="BG14" s="274" t="e">
        <f t="shared" si="65"/>
        <v>#N/A</v>
      </c>
      <c r="BH14" s="274">
        <f t="shared" si="2"/>
        <v>0</v>
      </c>
      <c r="BI14" s="278" t="e">
        <f t="shared" si="3"/>
        <v>#N/A</v>
      </c>
      <c r="BJ14" s="274" t="e">
        <f t="shared" si="4"/>
        <v>#N/A</v>
      </c>
      <c r="BK14" s="274">
        <f t="shared" si="5"/>
        <v>0</v>
      </c>
      <c r="BL14" s="274"/>
      <c r="BM14" s="274"/>
      <c r="BN14" s="274"/>
      <c r="BO14" s="274"/>
      <c r="BP14" s="274">
        <f t="shared" si="66"/>
        <v>0</v>
      </c>
      <c r="BQ14" s="274" t="e">
        <f t="shared" si="67"/>
        <v>#N/A</v>
      </c>
      <c r="BR14" s="274">
        <f t="shared" si="6"/>
        <v>0</v>
      </c>
      <c r="BS14" s="274" t="e">
        <f t="shared" si="7"/>
        <v>#N/A</v>
      </c>
      <c r="BT14" s="274" t="e">
        <f t="shared" si="8"/>
        <v>#N/A</v>
      </c>
      <c r="BV14" s="268" t="e">
        <f>IF($CM$1="No",$R14,IF(Q14&gt;8,$R14,IF(AND($M14&lt;$BV$9,$R14&lt;VLOOKUP($Q14,'Pay Framework'!A:B,2,0)),MIN(R14+1,VLOOKUP($Q14,'Pay Framework'!A:B,2,0)),IF(AND($M14&gt;$BV$9,$R14&lt;VLOOKUP($Q14,'Pay Framework'!A:B,2,0)),MIN(VLOOKUP(Q14,'Pay Framework'!A:B,2,0),R14+0.5),R14))))</f>
        <v>#N/A</v>
      </c>
      <c r="BW14" s="268" t="e">
        <f>IF((IF($CW$1="no",BV14,IF($Q14&gt;8,BV14,IF(AND($M14&lt;BW$9,VLOOKUP($Q14,'Pay Framework'!$A:$B,2,0)&gt;BV14),MIN(BV14+1,VLOOKUP($Q14,'Pay Framework'!$A:$B,2,0)),IF($M14&gt;BW$9,$R14+0.5,BV14)))))&gt;VLOOKUP($Q14,'BAND+SP'!$A$22:$B$34,2,0),VLOOKUP($Q14,'BAND+SP'!$A$22:$B$29,2,0),(IF($CW$1="no",BV14,IF($Q14&gt;8,BV14,IF(AND($M14&lt;BW$9,VLOOKUP($Q14,'Pay Framework'!$A:$B,2,0)&gt;BV14),MIN(BV14+1,VLOOKUP($Q14,'Pay Framework'!$A:$B,2,0)),IF($M14&gt;BW$9,$R14+0.5,BV14))))))</f>
        <v>#N/A</v>
      </c>
      <c r="BX14" s="268" t="e">
        <f>IF((IF($CW$1="no",BW14,IF($Q14&gt;8,BW14,IF(AND($M14&lt;BX$9,VLOOKUP($Q14,'Pay Framework'!$A:$B,2,0)&gt;BW14),MIN(BW14+1,VLOOKUP($Q14,'Pay Framework'!$A:$B,2,0)),IF($M14&gt;BX$9,$R14+0.5,BW14)))))&gt;VLOOKUP($Q14,'BAND+SP'!$A$22:$B$34,2,0),VLOOKUP($Q14,'BAND+SP'!$A$22:$B$29,2,0),(IF($CW$1="no",BW14,IF($Q14&gt;8,BW14,IF(AND($M14&lt;BX$9,VLOOKUP($Q14,'Pay Framework'!$A:$B,2,0)&gt;BW14),MIN(BW14+1,VLOOKUP($Q14,'Pay Framework'!$A:$B,2,0)),IF($M14&gt;BX$9,$R14+0.5,BW14))))))</f>
        <v>#N/A</v>
      </c>
      <c r="BY14" s="268" t="e">
        <f>IF((IF($CW$1="no",BX14,IF($Q14&gt;8,BX14,IF(AND($M14&lt;BY$9,VLOOKUP($Q14,'Pay Framework'!$A:$B,2,0)&gt;BX14),MIN(BX14+1,VLOOKUP($Q14,'Pay Framework'!$A:$B,2,0)),IF($M14&gt;BY$9,$R14+0.5,BX14)))))&gt;VLOOKUP($Q14,'BAND+SP'!$A$22:$B$34,2,0),VLOOKUP($Q14,'BAND+SP'!$A$22:$B$29,2,0),(IF($CW$1="no",BX14,IF($Q14&gt;8,BX14,IF(AND($M14&lt;BY$9,VLOOKUP($Q14,'Pay Framework'!$A:$B,2,0)&gt;BX14),MIN(BX14+1,VLOOKUP($Q14,'Pay Framework'!$A:$B,2,0)),IF($M14&gt;BY$9,$R14+0.5,BX14))))))</f>
        <v>#N/A</v>
      </c>
      <c r="BZ14" s="268" t="e">
        <f>IF((IF($CW$1="no",BY14,IF($Q14&gt;8,BY14,IF(AND($M14&lt;BZ$9,VLOOKUP($Q14,'Pay Framework'!$A:$B,2,0)&gt;BY14),MIN(BY14+1,VLOOKUP($Q14,'Pay Framework'!$A:$B,2,0)),IF($M14&gt;BZ$9,$R14+0.5,BY14)))))&gt;VLOOKUP($Q14,'BAND+SP'!$A$22:$B$34,2,0),VLOOKUP($Q14,'BAND+SP'!$A$22:$B$29,2,0),(IF($CW$1="no",BY14,IF($Q14&gt;8,BY14,IF(AND($M14&lt;BZ$9,VLOOKUP($Q14,'Pay Framework'!$A:$B,2,0)&gt;BY14),MIN(BY14+1,VLOOKUP($Q14,'Pay Framework'!$A:$B,2,0)),IF($M14&gt;BZ$9,$R14+0.5,BY14))))))</f>
        <v>#N/A</v>
      </c>
      <c r="CA14" s="268" t="e">
        <f>IF((IF($CW$1="no",BZ14,IF($Q14&gt;8,BZ14,IF(AND($M14&lt;CA$9,VLOOKUP($Q14,'Pay Framework'!$A:$B,2,0)&gt;BZ14),MIN(BZ14+1,VLOOKUP($Q14,'Pay Framework'!$A:$B,2,0)),IF($M14&gt;CA$9,$R14+0.5,BZ14)))))&gt;VLOOKUP($Q14,'BAND+SP'!$A$22:$B$34,2,0),VLOOKUP($Q14,'BAND+SP'!$A$22:$B$29,2,0),(IF($CW$1="no",BZ14,IF($Q14&gt;8,BZ14,IF(AND($M14&lt;CA$9,VLOOKUP($Q14,'Pay Framework'!$A:$B,2,0)&gt;BZ14),MIN(BZ14+1,VLOOKUP($Q14,'Pay Framework'!$A:$B,2,0)),IF($M14&gt;CA$9,$R14+0.5,BZ14))))))</f>
        <v>#N/A</v>
      </c>
      <c r="CB14" s="268" t="e">
        <f>IF((IF($CW$1="no",CA14,IF($Q14&gt;8,CA14,IF(AND($M14&lt;CB$9,VLOOKUP($Q14,'Pay Framework'!$A:$B,2,0)&gt;CA14),MIN(CA14+1,VLOOKUP($Q14,'Pay Framework'!$A:$B,2,0)),IF($M14&gt;CB$9,$R14+0.5,CA14)))))&gt;VLOOKUP($Q14,'BAND+SP'!$A$22:$B$34,2,0),VLOOKUP($Q14,'BAND+SP'!$A$22:$B$29,2,0),(IF($CW$1="no",CA14,IF($Q14&gt;8,CA14,IF(AND($M14&lt;CB$9,VLOOKUP($Q14,'Pay Framework'!$A:$B,2,0)&gt;CA14),MIN(CA14+1,VLOOKUP($Q14,'Pay Framework'!$A:$B,2,0)),IF($M14&gt;CB$9,$R14+0.5,CA14))))))</f>
        <v>#N/A</v>
      </c>
      <c r="CC14" s="268" t="e">
        <f>IF((IF($CW$1="no",CB14,IF($Q14&gt;8,CB14,IF(AND($M14&lt;CC$9,VLOOKUP($Q14,'Pay Framework'!$A:$B,2,0)&gt;CB14),MIN(CB14+1,VLOOKUP($Q14,'Pay Framework'!$A:$B,2,0)),IF($M14&gt;CC$9,$R14+0.5,CB14)))))&gt;VLOOKUP($Q14,'BAND+SP'!$A$22:$B$34,2,0),VLOOKUP($Q14,'BAND+SP'!$A$22:$B$29,2,0),(IF($CW$1="no",CB14,IF($Q14&gt;8,CB14,IF(AND($M14&lt;CC$9,VLOOKUP($Q14,'Pay Framework'!$A:$B,2,0)&gt;CB14),MIN(CB14+1,VLOOKUP($Q14,'Pay Framework'!$A:$B,2,0)),IF($M14&gt;CC$9,$R14+0.5,CB14))))))</f>
        <v>#N/A</v>
      </c>
      <c r="CD14" s="268" t="e">
        <f>IF((IF($CW$1="no",CC14,IF($Q14&gt;8,CC14,IF(AND($M14&lt;CD$9,VLOOKUP($Q14,'Pay Framework'!$A:$B,2,0)&gt;CC14),MIN(CC14+1,VLOOKUP($Q14,'Pay Framework'!$A:$B,2,0)),IF($M14&gt;CD$9,$R14+0.5,CC14)))))&gt;VLOOKUP($Q14,'BAND+SP'!$A$22:$B$34,2,0),VLOOKUP($Q14,'BAND+SP'!$A$22:$B$29,2,0),(IF($CW$1="no",CC14,IF($Q14&gt;8,CC14,IF(AND($M14&lt;CD$9,VLOOKUP($Q14,'Pay Framework'!$A:$B,2,0)&gt;CC14),MIN(CC14+1,VLOOKUP($Q14,'Pay Framework'!$A:$B,2,0)),IF($M14&gt;CD$9,$R14+0.5,CC14))))))</f>
        <v>#N/A</v>
      </c>
      <c r="CE14" s="268" t="e">
        <f>IF((IF($CW$1="no",CD14,IF($Q14&gt;8,CD14,IF(AND($M14&lt;CE$9,VLOOKUP($Q14,'Pay Framework'!$A:$B,2,0)&gt;CD14),MIN(CD14+1,VLOOKUP($Q14,'Pay Framework'!$A:$B,2,0)),IF($M14&gt;CE$9,$R14+0.5,CD14)))))&gt;VLOOKUP($Q14,'BAND+SP'!$A$22:$B$34,2,0),VLOOKUP($Q14,'BAND+SP'!$A$22:$B$29,2,0),(IF($CW$1="no",CD14,IF($Q14&gt;8,CD14,IF(AND($M14&lt;CE$9,VLOOKUP($Q14,'Pay Framework'!$A:$B,2,0)&gt;CD14),MIN(CD14+1,VLOOKUP($Q14,'Pay Framework'!$A:$B,2,0)),IF($M14&gt;CE$9,$R14+0.5,CD14))))))</f>
        <v>#N/A</v>
      </c>
      <c r="CG14" s="274" t="e">
        <f t="shared" si="9"/>
        <v>#N/A</v>
      </c>
      <c r="CH14" s="274"/>
      <c r="CI14" s="274"/>
      <c r="CJ14" s="274"/>
      <c r="CK14" s="274"/>
      <c r="CL14" s="274" t="e">
        <f t="shared" si="68"/>
        <v>#N/A</v>
      </c>
      <c r="CM14" s="274" t="e">
        <f t="shared" si="69"/>
        <v>#N/A</v>
      </c>
      <c r="CN14" s="274" t="e">
        <f t="shared" si="10"/>
        <v>#N/A</v>
      </c>
      <c r="CO14" s="274" t="e">
        <f t="shared" si="11"/>
        <v>#N/A</v>
      </c>
      <c r="CP14" s="274" t="e">
        <f t="shared" si="12"/>
        <v>#N/A</v>
      </c>
      <c r="CQ14" s="274" t="e">
        <f t="shared" si="13"/>
        <v>#N/A</v>
      </c>
      <c r="CR14" s="274"/>
      <c r="CS14" s="274"/>
      <c r="CT14" s="274"/>
      <c r="CU14" s="274"/>
      <c r="CV14" s="274" t="e">
        <f t="shared" si="70"/>
        <v>#N/A</v>
      </c>
      <c r="CW14" s="274" t="e">
        <f t="shared" si="71"/>
        <v>#N/A</v>
      </c>
      <c r="CX14" s="274" t="e">
        <f t="shared" si="14"/>
        <v>#N/A</v>
      </c>
      <c r="CY14" s="274" t="e">
        <f t="shared" si="15"/>
        <v>#N/A</v>
      </c>
      <c r="CZ14" s="274" t="e">
        <f t="shared" si="16"/>
        <v>#N/A</v>
      </c>
      <c r="DA14" s="274" t="e">
        <f t="shared" si="17"/>
        <v>#N/A</v>
      </c>
      <c r="DB14" s="274"/>
      <c r="DC14" s="274"/>
      <c r="DD14" s="274"/>
      <c r="DE14" s="274"/>
      <c r="DF14" s="274" t="e">
        <f t="shared" si="72"/>
        <v>#N/A</v>
      </c>
      <c r="DG14" s="274" t="e">
        <f t="shared" si="73"/>
        <v>#N/A</v>
      </c>
      <c r="DH14" s="274" t="e">
        <f t="shared" si="18"/>
        <v>#N/A</v>
      </c>
      <c r="DI14" s="274" t="e">
        <f t="shared" si="19"/>
        <v>#N/A</v>
      </c>
      <c r="DJ14" s="274" t="e">
        <f t="shared" si="20"/>
        <v>#N/A</v>
      </c>
      <c r="DK14" s="274" t="e">
        <f t="shared" si="21"/>
        <v>#N/A</v>
      </c>
      <c r="DL14" s="274"/>
      <c r="DM14" s="274"/>
      <c r="DN14" s="274"/>
      <c r="DO14" s="274"/>
      <c r="DP14" s="274" t="e">
        <f t="shared" si="74"/>
        <v>#N/A</v>
      </c>
      <c r="DQ14" s="274" t="e">
        <f t="shared" si="75"/>
        <v>#N/A</v>
      </c>
      <c r="DR14" s="274" t="e">
        <f t="shared" si="22"/>
        <v>#N/A</v>
      </c>
      <c r="DS14" s="274" t="e">
        <f t="shared" si="23"/>
        <v>#N/A</v>
      </c>
      <c r="DT14" s="274" t="e">
        <f t="shared" si="24"/>
        <v>#N/A</v>
      </c>
      <c r="DU14" s="274" t="e">
        <f t="shared" si="25"/>
        <v>#N/A</v>
      </c>
      <c r="DV14" s="274"/>
      <c r="DW14" s="274"/>
      <c r="DX14" s="274"/>
      <c r="DY14" s="274"/>
      <c r="DZ14" s="274" t="e">
        <f t="shared" si="76"/>
        <v>#N/A</v>
      </c>
      <c r="EA14" s="274" t="e">
        <f t="shared" si="77"/>
        <v>#N/A</v>
      </c>
      <c r="EB14" s="274" t="e">
        <f t="shared" si="26"/>
        <v>#N/A</v>
      </c>
      <c r="EC14" s="274" t="e">
        <f t="shared" si="27"/>
        <v>#N/A</v>
      </c>
      <c r="ED14" s="274" t="e">
        <f t="shared" si="28"/>
        <v>#N/A</v>
      </c>
      <c r="EE14" s="274" t="e">
        <f t="shared" si="29"/>
        <v>#N/A</v>
      </c>
      <c r="EF14" s="274"/>
      <c r="EG14" s="274"/>
      <c r="EH14" s="274"/>
      <c r="EI14" s="274"/>
      <c r="EJ14" s="274" t="e">
        <f t="shared" si="78"/>
        <v>#N/A</v>
      </c>
      <c r="EK14" s="274" t="e">
        <f t="shared" si="79"/>
        <v>#N/A</v>
      </c>
      <c r="EL14" s="274" t="e">
        <f t="shared" si="30"/>
        <v>#N/A</v>
      </c>
      <c r="EM14" s="274" t="e">
        <f t="shared" si="31"/>
        <v>#N/A</v>
      </c>
      <c r="EN14" s="274" t="e">
        <f t="shared" si="32"/>
        <v>#N/A</v>
      </c>
      <c r="EO14" s="274" t="e">
        <f t="shared" si="33"/>
        <v>#N/A</v>
      </c>
      <c r="EP14" s="274"/>
      <c r="EQ14" s="274"/>
      <c r="ER14" s="274"/>
      <c r="ES14" s="274"/>
      <c r="ET14" s="274" t="e">
        <f t="shared" si="80"/>
        <v>#N/A</v>
      </c>
      <c r="EU14" s="274" t="e">
        <f t="shared" si="81"/>
        <v>#N/A</v>
      </c>
      <c r="EV14" s="274" t="e">
        <f t="shared" si="34"/>
        <v>#N/A</v>
      </c>
      <c r="EW14" s="274" t="e">
        <f t="shared" si="35"/>
        <v>#N/A</v>
      </c>
      <c r="EX14" s="274" t="e">
        <f t="shared" si="36"/>
        <v>#N/A</v>
      </c>
      <c r="EY14" s="274" t="e">
        <f t="shared" si="37"/>
        <v>#N/A</v>
      </c>
      <c r="EZ14" s="274"/>
      <c r="FA14" s="274"/>
      <c r="FB14" s="274"/>
      <c r="FC14" s="274"/>
      <c r="FD14" s="274" t="e">
        <f t="shared" si="82"/>
        <v>#N/A</v>
      </c>
      <c r="FE14" s="274" t="e">
        <f t="shared" si="83"/>
        <v>#N/A</v>
      </c>
      <c r="FF14" s="274" t="e">
        <f t="shared" si="38"/>
        <v>#N/A</v>
      </c>
      <c r="FG14" s="274" t="e">
        <f t="shared" si="39"/>
        <v>#N/A</v>
      </c>
      <c r="FH14" s="274" t="e">
        <f t="shared" si="40"/>
        <v>#N/A</v>
      </c>
      <c r="FI14" s="274" t="e">
        <f t="shared" si="41"/>
        <v>#N/A</v>
      </c>
      <c r="FJ14" s="274"/>
      <c r="FK14" s="274"/>
      <c r="FL14" s="274"/>
      <c r="FM14" s="274"/>
      <c r="FN14" s="274" t="e">
        <f t="shared" si="84"/>
        <v>#N/A</v>
      </c>
      <c r="FO14" s="274" t="e">
        <f t="shared" si="85"/>
        <v>#N/A</v>
      </c>
      <c r="FP14" s="274" t="e">
        <f t="shared" si="42"/>
        <v>#N/A</v>
      </c>
      <c r="FQ14" s="274" t="e">
        <f t="shared" si="43"/>
        <v>#N/A</v>
      </c>
      <c r="FR14" s="274" t="e">
        <f t="shared" si="44"/>
        <v>#N/A</v>
      </c>
      <c r="FS14" s="274" t="e">
        <f t="shared" si="45"/>
        <v>#N/A</v>
      </c>
      <c r="FT14" s="274"/>
      <c r="FU14" s="274"/>
      <c r="FV14" s="274"/>
      <c r="FW14" s="274"/>
      <c r="FX14" s="274" t="e">
        <f t="shared" si="86"/>
        <v>#N/A</v>
      </c>
      <c r="FY14" s="274" t="e">
        <f t="shared" si="87"/>
        <v>#N/A</v>
      </c>
      <c r="FZ14" s="274" t="e">
        <f t="shared" si="46"/>
        <v>#N/A</v>
      </c>
      <c r="GA14" s="274" t="e">
        <f t="shared" si="47"/>
        <v>#N/A</v>
      </c>
      <c r="GB14" s="274" t="e">
        <f t="shared" si="48"/>
        <v>#N/A</v>
      </c>
      <c r="GD14" s="279">
        <f t="shared" si="49"/>
        <v>0</v>
      </c>
      <c r="GE14" s="279">
        <f t="shared" si="49"/>
        <v>0</v>
      </c>
      <c r="GF14" s="279">
        <f t="shared" si="49"/>
        <v>0</v>
      </c>
      <c r="GG14" s="279">
        <f t="shared" si="49"/>
        <v>0</v>
      </c>
      <c r="GH14" s="279">
        <f t="shared" si="49"/>
        <v>0</v>
      </c>
      <c r="GI14" s="279">
        <f t="shared" si="49"/>
        <v>0</v>
      </c>
      <c r="GJ14" s="279">
        <f t="shared" si="49"/>
        <v>0</v>
      </c>
      <c r="GK14" s="279">
        <f t="shared" si="49"/>
        <v>0</v>
      </c>
      <c r="GL14" s="279">
        <f t="shared" si="49"/>
        <v>0</v>
      </c>
      <c r="GM14" s="279">
        <f t="shared" si="49"/>
        <v>0</v>
      </c>
      <c r="GN14" s="279">
        <f t="shared" si="49"/>
        <v>0</v>
      </c>
      <c r="GO14" s="279">
        <f t="shared" si="49"/>
        <v>0</v>
      </c>
      <c r="GP14" s="279">
        <f t="shared" si="88"/>
        <v>0</v>
      </c>
      <c r="GQ14" s="279"/>
      <c r="GR14" s="279">
        <f t="shared" si="50"/>
        <v>0</v>
      </c>
      <c r="GS14" s="279">
        <f t="shared" si="50"/>
        <v>0</v>
      </c>
      <c r="GT14" s="279">
        <f t="shared" si="50"/>
        <v>0</v>
      </c>
      <c r="GU14" s="279">
        <f t="shared" si="50"/>
        <v>0</v>
      </c>
      <c r="GV14" s="279">
        <f t="shared" si="50"/>
        <v>0</v>
      </c>
      <c r="GW14" s="279">
        <f t="shared" si="50"/>
        <v>0</v>
      </c>
      <c r="GX14" s="279">
        <f t="shared" si="50"/>
        <v>0</v>
      </c>
      <c r="GY14" s="279">
        <f t="shared" si="50"/>
        <v>0</v>
      </c>
      <c r="GZ14" s="279">
        <f t="shared" si="50"/>
        <v>0</v>
      </c>
      <c r="HA14" s="279">
        <f t="shared" si="50"/>
        <v>0</v>
      </c>
    </row>
    <row r="15" spans="1:211" s="268" customFormat="1" x14ac:dyDescent="0.3">
      <c r="D15" s="268" t="s">
        <v>122</v>
      </c>
      <c r="M15" s="270">
        <f>'Template costing'!D33</f>
        <v>0</v>
      </c>
      <c r="N15" s="270">
        <f>'Template costing'!E33</f>
        <v>0</v>
      </c>
      <c r="O15" s="268">
        <f>'Template costing'!F33</f>
        <v>0</v>
      </c>
      <c r="P15" s="268">
        <v>1</v>
      </c>
      <c r="Q15" s="271">
        <f>IFERROR(VLOOKUP('Template costing'!G33,'BAND+SP'!A:C,2,0),0)</f>
        <v>0</v>
      </c>
      <c r="R15" s="272">
        <f>'Template costing'!H33</f>
        <v>0</v>
      </c>
      <c r="S15" s="268" t="e">
        <f>VLOOKUP(Q15,'BAND+SP'!B:C,2,0)</f>
        <v>#N/A</v>
      </c>
      <c r="V15" s="268" t="s">
        <v>64</v>
      </c>
      <c r="AA15" s="281"/>
      <c r="AN15" s="318" t="e">
        <f t="shared" si="51"/>
        <v>#N/A</v>
      </c>
      <c r="AO15" s="274" t="e">
        <f t="shared" si="52"/>
        <v>#N/A</v>
      </c>
      <c r="AP15" s="274" t="e">
        <f t="shared" si="53"/>
        <v>#N/A</v>
      </c>
      <c r="AQ15" s="274" t="e">
        <f t="shared" si="54"/>
        <v>#N/A</v>
      </c>
      <c r="AR15" s="274" t="e">
        <f t="shared" si="55"/>
        <v>#N/A</v>
      </c>
      <c r="AS15" s="275" t="e">
        <f t="shared" si="56"/>
        <v>#N/A</v>
      </c>
      <c r="AT15" s="274" t="e">
        <f t="shared" si="57"/>
        <v>#N/A</v>
      </c>
      <c r="AU15" s="274" t="e">
        <f t="shared" si="58"/>
        <v>#N/A</v>
      </c>
      <c r="AV15" s="274" t="e">
        <f t="shared" si="59"/>
        <v>#N/A</v>
      </c>
      <c r="AW15" s="274" t="e">
        <f t="shared" si="60"/>
        <v>#N/A</v>
      </c>
      <c r="AX15" s="274" t="e">
        <f t="shared" si="61"/>
        <v>#N/A</v>
      </c>
      <c r="AY15" s="320" t="e">
        <f t="shared" si="62"/>
        <v>#N/A</v>
      </c>
      <c r="AZ15" s="318" t="e">
        <f t="shared" si="63"/>
        <v>#N/A</v>
      </c>
      <c r="BA15" s="274">
        <f t="shared" si="1"/>
        <v>0</v>
      </c>
      <c r="BB15" s="274"/>
      <c r="BC15" s="274"/>
      <c r="BD15" s="274"/>
      <c r="BE15" s="274"/>
      <c r="BF15" s="274">
        <f t="shared" si="64"/>
        <v>0</v>
      </c>
      <c r="BG15" s="274" t="e">
        <f t="shared" si="65"/>
        <v>#N/A</v>
      </c>
      <c r="BH15" s="274">
        <f t="shared" si="2"/>
        <v>0</v>
      </c>
      <c r="BI15" s="278" t="e">
        <f t="shared" si="3"/>
        <v>#N/A</v>
      </c>
      <c r="BJ15" s="274" t="e">
        <f t="shared" si="4"/>
        <v>#N/A</v>
      </c>
      <c r="BK15" s="274">
        <f t="shared" si="5"/>
        <v>0</v>
      </c>
      <c r="BL15" s="274"/>
      <c r="BM15" s="274"/>
      <c r="BN15" s="274"/>
      <c r="BO15" s="274"/>
      <c r="BP15" s="274">
        <f t="shared" si="66"/>
        <v>0</v>
      </c>
      <c r="BQ15" s="274" t="e">
        <f t="shared" si="67"/>
        <v>#N/A</v>
      </c>
      <c r="BR15" s="274">
        <f t="shared" si="6"/>
        <v>0</v>
      </c>
      <c r="BS15" s="274" t="e">
        <f t="shared" si="7"/>
        <v>#N/A</v>
      </c>
      <c r="BT15" s="274" t="e">
        <f t="shared" si="8"/>
        <v>#N/A</v>
      </c>
      <c r="BV15" s="268" t="e">
        <f>IF($CM$1="No",$R15,IF(Q15&gt;8,$R15,IF(AND($M15&lt;$BV$9,$R15&lt;VLOOKUP($Q15,'Pay Framework'!A:B,2,0)),MIN(R15+1,VLOOKUP($Q15,'Pay Framework'!A:B,2,0)),IF(AND($M15&gt;$BV$9,$R15&lt;VLOOKUP($Q15,'Pay Framework'!A:B,2,0)),MIN(VLOOKUP(Q15,'Pay Framework'!A:B,2,0),R15+0.5),R15))))</f>
        <v>#N/A</v>
      </c>
      <c r="BW15" s="268" t="e">
        <f>IF((IF($CW$1="no",BV15,IF($Q15&gt;8,BV15,IF(AND($M15&lt;BW$9,VLOOKUP($Q15,'Pay Framework'!$A:$B,2,0)&gt;BV15),MIN(BV15+1,VLOOKUP($Q15,'Pay Framework'!$A:$B,2,0)),IF($M15&gt;BW$9,$R15+0.5,BV15)))))&gt;VLOOKUP($Q15,'BAND+SP'!$A$22:$B$34,2,0),VLOOKUP($Q15,'BAND+SP'!$A$22:$B$29,2,0),(IF($CW$1="no",BV15,IF($Q15&gt;8,BV15,IF(AND($M15&lt;BW$9,VLOOKUP($Q15,'Pay Framework'!$A:$B,2,0)&gt;BV15),MIN(BV15+1,VLOOKUP($Q15,'Pay Framework'!$A:$B,2,0)),IF($M15&gt;BW$9,$R15+0.5,BV15))))))</f>
        <v>#N/A</v>
      </c>
      <c r="BX15" s="268" t="e">
        <f>IF((IF($CW$1="no",BW15,IF($Q15&gt;8,BW15,IF(AND($M15&lt;BX$9,VLOOKUP($Q15,'Pay Framework'!$A:$B,2,0)&gt;BW15),MIN(BW15+1,VLOOKUP($Q15,'Pay Framework'!$A:$B,2,0)),IF($M15&gt;BX$9,$R15+0.5,BW15)))))&gt;VLOOKUP($Q15,'BAND+SP'!$A$22:$B$34,2,0),VLOOKUP($Q15,'BAND+SP'!$A$22:$B$29,2,0),(IF($CW$1="no",BW15,IF($Q15&gt;8,BW15,IF(AND($M15&lt;BX$9,VLOOKUP($Q15,'Pay Framework'!$A:$B,2,0)&gt;BW15),MIN(BW15+1,VLOOKUP($Q15,'Pay Framework'!$A:$B,2,0)),IF($M15&gt;BX$9,$R15+0.5,BW15))))))</f>
        <v>#N/A</v>
      </c>
      <c r="BY15" s="268" t="e">
        <f>IF((IF($CW$1="no",BX15,IF($Q15&gt;8,BX15,IF(AND($M15&lt;BY$9,VLOOKUP($Q15,'Pay Framework'!$A:$B,2,0)&gt;BX15),MIN(BX15+1,VLOOKUP($Q15,'Pay Framework'!$A:$B,2,0)),IF($M15&gt;BY$9,$R15+0.5,BX15)))))&gt;VLOOKUP($Q15,'BAND+SP'!$A$22:$B$34,2,0),VLOOKUP($Q15,'BAND+SP'!$A$22:$B$29,2,0),(IF($CW$1="no",BX15,IF($Q15&gt;8,BX15,IF(AND($M15&lt;BY$9,VLOOKUP($Q15,'Pay Framework'!$A:$B,2,0)&gt;BX15),MIN(BX15+1,VLOOKUP($Q15,'Pay Framework'!$A:$B,2,0)),IF($M15&gt;BY$9,$R15+0.5,BX15))))))</f>
        <v>#N/A</v>
      </c>
      <c r="BZ15" s="268" t="e">
        <f>IF((IF($CW$1="no",BY15,IF($Q15&gt;8,BY15,IF(AND($M15&lt;BZ$9,VLOOKUP($Q15,'Pay Framework'!$A:$B,2,0)&gt;BY15),MIN(BY15+1,VLOOKUP($Q15,'Pay Framework'!$A:$B,2,0)),IF($M15&gt;BZ$9,$R15+0.5,BY15)))))&gt;VLOOKUP($Q15,'BAND+SP'!$A$22:$B$34,2,0),VLOOKUP($Q15,'BAND+SP'!$A$22:$B$29,2,0),(IF($CW$1="no",BY15,IF($Q15&gt;8,BY15,IF(AND($M15&lt;BZ$9,VLOOKUP($Q15,'Pay Framework'!$A:$B,2,0)&gt;BY15),MIN(BY15+1,VLOOKUP($Q15,'Pay Framework'!$A:$B,2,0)),IF($M15&gt;BZ$9,$R15+0.5,BY15))))))</f>
        <v>#N/A</v>
      </c>
      <c r="CA15" s="268" t="e">
        <f>IF((IF($CW$1="no",BZ15,IF($Q15&gt;8,BZ15,IF(AND($M15&lt;CA$9,VLOOKUP($Q15,'Pay Framework'!$A:$B,2,0)&gt;BZ15),MIN(BZ15+1,VLOOKUP($Q15,'Pay Framework'!$A:$B,2,0)),IF($M15&gt;CA$9,$R15+0.5,BZ15)))))&gt;VLOOKUP($Q15,'BAND+SP'!$A$22:$B$34,2,0),VLOOKUP($Q15,'BAND+SP'!$A$22:$B$29,2,0),(IF($CW$1="no",BZ15,IF($Q15&gt;8,BZ15,IF(AND($M15&lt;CA$9,VLOOKUP($Q15,'Pay Framework'!$A:$B,2,0)&gt;BZ15),MIN(BZ15+1,VLOOKUP($Q15,'Pay Framework'!$A:$B,2,0)),IF($M15&gt;CA$9,$R15+0.5,BZ15))))))</f>
        <v>#N/A</v>
      </c>
      <c r="CB15" s="268" t="e">
        <f>IF((IF($CW$1="no",CA15,IF($Q15&gt;8,CA15,IF(AND($M15&lt;CB$9,VLOOKUP($Q15,'Pay Framework'!$A:$B,2,0)&gt;CA15),MIN(CA15+1,VLOOKUP($Q15,'Pay Framework'!$A:$B,2,0)),IF($M15&gt;CB$9,$R15+0.5,CA15)))))&gt;VLOOKUP($Q15,'BAND+SP'!$A$22:$B$34,2,0),VLOOKUP($Q15,'BAND+SP'!$A$22:$B$29,2,0),(IF($CW$1="no",CA15,IF($Q15&gt;8,CA15,IF(AND($M15&lt;CB$9,VLOOKUP($Q15,'Pay Framework'!$A:$B,2,0)&gt;CA15),MIN(CA15+1,VLOOKUP($Q15,'Pay Framework'!$A:$B,2,0)),IF($M15&gt;CB$9,$R15+0.5,CA15))))))</f>
        <v>#N/A</v>
      </c>
      <c r="CC15" s="268" t="e">
        <f>IF((IF($CW$1="no",CB15,IF($Q15&gt;8,CB15,IF(AND($M15&lt;CC$9,VLOOKUP($Q15,'Pay Framework'!$A:$B,2,0)&gt;CB15),MIN(CB15+1,VLOOKUP($Q15,'Pay Framework'!$A:$B,2,0)),IF($M15&gt;CC$9,$R15+0.5,CB15)))))&gt;VLOOKUP($Q15,'BAND+SP'!$A$22:$B$34,2,0),VLOOKUP($Q15,'BAND+SP'!$A$22:$B$29,2,0),(IF($CW$1="no",CB15,IF($Q15&gt;8,CB15,IF(AND($M15&lt;CC$9,VLOOKUP($Q15,'Pay Framework'!$A:$B,2,0)&gt;CB15),MIN(CB15+1,VLOOKUP($Q15,'Pay Framework'!$A:$B,2,0)),IF($M15&gt;CC$9,$R15+0.5,CB15))))))</f>
        <v>#N/A</v>
      </c>
      <c r="CD15" s="268" t="e">
        <f>IF((IF($CW$1="no",CC15,IF($Q15&gt;8,CC15,IF(AND($M15&lt;CD$9,VLOOKUP($Q15,'Pay Framework'!$A:$B,2,0)&gt;CC15),MIN(CC15+1,VLOOKUP($Q15,'Pay Framework'!$A:$B,2,0)),IF($M15&gt;CD$9,$R15+0.5,CC15)))))&gt;VLOOKUP($Q15,'BAND+SP'!$A$22:$B$34,2,0),VLOOKUP($Q15,'BAND+SP'!$A$22:$B$29,2,0),(IF($CW$1="no",CC15,IF($Q15&gt;8,CC15,IF(AND($M15&lt;CD$9,VLOOKUP($Q15,'Pay Framework'!$A:$B,2,0)&gt;CC15),MIN(CC15+1,VLOOKUP($Q15,'Pay Framework'!$A:$B,2,0)),IF($M15&gt;CD$9,$R15+0.5,CC15))))))</f>
        <v>#N/A</v>
      </c>
      <c r="CE15" s="268" t="e">
        <f>IF((IF($CW$1="no",CD15,IF($Q15&gt;8,CD15,IF(AND($M15&lt;CE$9,VLOOKUP($Q15,'Pay Framework'!$A:$B,2,0)&gt;CD15),MIN(CD15+1,VLOOKUP($Q15,'Pay Framework'!$A:$B,2,0)),IF($M15&gt;CE$9,$R15+0.5,CD15)))))&gt;VLOOKUP($Q15,'BAND+SP'!$A$22:$B$34,2,0),VLOOKUP($Q15,'BAND+SP'!$A$22:$B$29,2,0),(IF($CW$1="no",CD15,IF($Q15&gt;8,CD15,IF(AND($M15&lt;CE$9,VLOOKUP($Q15,'Pay Framework'!$A:$B,2,0)&gt;CD15),MIN(CD15+1,VLOOKUP($Q15,'Pay Framework'!$A:$B,2,0)),IF($M15&gt;CE$9,$R15+0.5,CD15))))))</f>
        <v>#N/A</v>
      </c>
      <c r="CG15" s="274" t="e">
        <f t="shared" si="9"/>
        <v>#N/A</v>
      </c>
      <c r="CH15" s="274"/>
      <c r="CI15" s="274"/>
      <c r="CJ15" s="274"/>
      <c r="CK15" s="274"/>
      <c r="CL15" s="274" t="e">
        <f t="shared" si="68"/>
        <v>#N/A</v>
      </c>
      <c r="CM15" s="274" t="e">
        <f t="shared" si="69"/>
        <v>#N/A</v>
      </c>
      <c r="CN15" s="274" t="e">
        <f t="shared" si="10"/>
        <v>#N/A</v>
      </c>
      <c r="CO15" s="274" t="e">
        <f t="shared" si="11"/>
        <v>#N/A</v>
      </c>
      <c r="CP15" s="274" t="e">
        <f t="shared" si="12"/>
        <v>#N/A</v>
      </c>
      <c r="CQ15" s="274" t="e">
        <f t="shared" si="13"/>
        <v>#N/A</v>
      </c>
      <c r="CR15" s="274"/>
      <c r="CS15" s="274"/>
      <c r="CT15" s="274"/>
      <c r="CU15" s="274"/>
      <c r="CV15" s="274" t="e">
        <f t="shared" si="70"/>
        <v>#N/A</v>
      </c>
      <c r="CW15" s="274" t="e">
        <f t="shared" si="71"/>
        <v>#N/A</v>
      </c>
      <c r="CX15" s="274" t="e">
        <f t="shared" si="14"/>
        <v>#N/A</v>
      </c>
      <c r="CY15" s="274" t="e">
        <f t="shared" si="15"/>
        <v>#N/A</v>
      </c>
      <c r="CZ15" s="274" t="e">
        <f t="shared" si="16"/>
        <v>#N/A</v>
      </c>
      <c r="DA15" s="274" t="e">
        <f t="shared" si="17"/>
        <v>#N/A</v>
      </c>
      <c r="DB15" s="274"/>
      <c r="DC15" s="274"/>
      <c r="DD15" s="274"/>
      <c r="DE15" s="274"/>
      <c r="DF15" s="274" t="e">
        <f t="shared" si="72"/>
        <v>#N/A</v>
      </c>
      <c r="DG15" s="274" t="e">
        <f t="shared" si="73"/>
        <v>#N/A</v>
      </c>
      <c r="DH15" s="274" t="e">
        <f t="shared" si="18"/>
        <v>#N/A</v>
      </c>
      <c r="DI15" s="274" t="e">
        <f t="shared" si="19"/>
        <v>#N/A</v>
      </c>
      <c r="DJ15" s="274" t="e">
        <f t="shared" si="20"/>
        <v>#N/A</v>
      </c>
      <c r="DK15" s="274" t="e">
        <f t="shared" si="21"/>
        <v>#N/A</v>
      </c>
      <c r="DL15" s="274"/>
      <c r="DM15" s="274"/>
      <c r="DN15" s="274"/>
      <c r="DO15" s="274"/>
      <c r="DP15" s="274" t="e">
        <f t="shared" si="74"/>
        <v>#N/A</v>
      </c>
      <c r="DQ15" s="274" t="e">
        <f t="shared" si="75"/>
        <v>#N/A</v>
      </c>
      <c r="DR15" s="274" t="e">
        <f t="shared" si="22"/>
        <v>#N/A</v>
      </c>
      <c r="DS15" s="274" t="e">
        <f t="shared" si="23"/>
        <v>#N/A</v>
      </c>
      <c r="DT15" s="274" t="e">
        <f t="shared" si="24"/>
        <v>#N/A</v>
      </c>
      <c r="DU15" s="274" t="e">
        <f t="shared" si="25"/>
        <v>#N/A</v>
      </c>
      <c r="DV15" s="274"/>
      <c r="DW15" s="274"/>
      <c r="DX15" s="274"/>
      <c r="DY15" s="274"/>
      <c r="DZ15" s="274" t="e">
        <f t="shared" si="76"/>
        <v>#N/A</v>
      </c>
      <c r="EA15" s="274" t="e">
        <f t="shared" si="77"/>
        <v>#N/A</v>
      </c>
      <c r="EB15" s="274" t="e">
        <f t="shared" si="26"/>
        <v>#N/A</v>
      </c>
      <c r="EC15" s="274" t="e">
        <f t="shared" si="27"/>
        <v>#N/A</v>
      </c>
      <c r="ED15" s="274" t="e">
        <f t="shared" si="28"/>
        <v>#N/A</v>
      </c>
      <c r="EE15" s="274" t="e">
        <f t="shared" si="29"/>
        <v>#N/A</v>
      </c>
      <c r="EF15" s="274"/>
      <c r="EG15" s="274"/>
      <c r="EH15" s="274"/>
      <c r="EI15" s="274"/>
      <c r="EJ15" s="274" t="e">
        <f t="shared" si="78"/>
        <v>#N/A</v>
      </c>
      <c r="EK15" s="274" t="e">
        <f t="shared" si="79"/>
        <v>#N/A</v>
      </c>
      <c r="EL15" s="274" t="e">
        <f t="shared" si="30"/>
        <v>#N/A</v>
      </c>
      <c r="EM15" s="274" t="e">
        <f t="shared" si="31"/>
        <v>#N/A</v>
      </c>
      <c r="EN15" s="274" t="e">
        <f t="shared" si="32"/>
        <v>#N/A</v>
      </c>
      <c r="EO15" s="274" t="e">
        <f t="shared" si="33"/>
        <v>#N/A</v>
      </c>
      <c r="EP15" s="274"/>
      <c r="EQ15" s="274"/>
      <c r="ER15" s="274"/>
      <c r="ES15" s="274"/>
      <c r="ET15" s="274" t="e">
        <f t="shared" si="80"/>
        <v>#N/A</v>
      </c>
      <c r="EU15" s="274" t="e">
        <f t="shared" si="81"/>
        <v>#N/A</v>
      </c>
      <c r="EV15" s="274" t="e">
        <f t="shared" si="34"/>
        <v>#N/A</v>
      </c>
      <c r="EW15" s="274" t="e">
        <f t="shared" si="35"/>
        <v>#N/A</v>
      </c>
      <c r="EX15" s="274" t="e">
        <f t="shared" si="36"/>
        <v>#N/A</v>
      </c>
      <c r="EY15" s="274" t="e">
        <f t="shared" si="37"/>
        <v>#N/A</v>
      </c>
      <c r="EZ15" s="274"/>
      <c r="FA15" s="274"/>
      <c r="FB15" s="274"/>
      <c r="FC15" s="274"/>
      <c r="FD15" s="274" t="e">
        <f t="shared" si="82"/>
        <v>#N/A</v>
      </c>
      <c r="FE15" s="274" t="e">
        <f t="shared" si="83"/>
        <v>#N/A</v>
      </c>
      <c r="FF15" s="274" t="e">
        <f t="shared" si="38"/>
        <v>#N/A</v>
      </c>
      <c r="FG15" s="274" t="e">
        <f t="shared" si="39"/>
        <v>#N/A</v>
      </c>
      <c r="FH15" s="274" t="e">
        <f t="shared" si="40"/>
        <v>#N/A</v>
      </c>
      <c r="FI15" s="274" t="e">
        <f t="shared" si="41"/>
        <v>#N/A</v>
      </c>
      <c r="FJ15" s="274"/>
      <c r="FK15" s="274"/>
      <c r="FL15" s="274"/>
      <c r="FM15" s="274"/>
      <c r="FN15" s="274" t="e">
        <f t="shared" si="84"/>
        <v>#N/A</v>
      </c>
      <c r="FO15" s="274" t="e">
        <f t="shared" si="85"/>
        <v>#N/A</v>
      </c>
      <c r="FP15" s="274" t="e">
        <f t="shared" si="42"/>
        <v>#N/A</v>
      </c>
      <c r="FQ15" s="274" t="e">
        <f t="shared" si="43"/>
        <v>#N/A</v>
      </c>
      <c r="FR15" s="274" t="e">
        <f t="shared" si="44"/>
        <v>#N/A</v>
      </c>
      <c r="FS15" s="274" t="e">
        <f t="shared" si="45"/>
        <v>#N/A</v>
      </c>
      <c r="FT15" s="274"/>
      <c r="FU15" s="274"/>
      <c r="FV15" s="274"/>
      <c r="FW15" s="274"/>
      <c r="FX15" s="274" t="e">
        <f t="shared" si="86"/>
        <v>#N/A</v>
      </c>
      <c r="FY15" s="274" t="e">
        <f t="shared" si="87"/>
        <v>#N/A</v>
      </c>
      <c r="FZ15" s="274" t="e">
        <f t="shared" si="46"/>
        <v>#N/A</v>
      </c>
      <c r="GA15" s="274" t="e">
        <f t="shared" si="47"/>
        <v>#N/A</v>
      </c>
      <c r="GB15" s="274" t="e">
        <f t="shared" si="48"/>
        <v>#N/A</v>
      </c>
      <c r="GD15" s="279">
        <f t="shared" si="49"/>
        <v>0</v>
      </c>
      <c r="GE15" s="279">
        <f t="shared" si="49"/>
        <v>0</v>
      </c>
      <c r="GF15" s="279">
        <f t="shared" si="49"/>
        <v>0</v>
      </c>
      <c r="GG15" s="279">
        <f t="shared" si="49"/>
        <v>0</v>
      </c>
      <c r="GH15" s="279">
        <f t="shared" si="49"/>
        <v>0</v>
      </c>
      <c r="GI15" s="279">
        <f t="shared" si="49"/>
        <v>0</v>
      </c>
      <c r="GJ15" s="279">
        <f t="shared" si="49"/>
        <v>0</v>
      </c>
      <c r="GK15" s="279">
        <f t="shared" si="49"/>
        <v>0</v>
      </c>
      <c r="GL15" s="279">
        <f t="shared" si="49"/>
        <v>0</v>
      </c>
      <c r="GM15" s="279">
        <f t="shared" si="49"/>
        <v>0</v>
      </c>
      <c r="GN15" s="279">
        <f t="shared" si="49"/>
        <v>0</v>
      </c>
      <c r="GO15" s="279">
        <f t="shared" si="49"/>
        <v>0</v>
      </c>
      <c r="GP15" s="279">
        <f t="shared" si="88"/>
        <v>0</v>
      </c>
      <c r="GQ15" s="279"/>
      <c r="GR15" s="279">
        <f t="shared" si="50"/>
        <v>0</v>
      </c>
      <c r="GS15" s="279">
        <f t="shared" si="50"/>
        <v>0</v>
      </c>
      <c r="GT15" s="279">
        <f t="shared" si="50"/>
        <v>0</v>
      </c>
      <c r="GU15" s="279">
        <f t="shared" si="50"/>
        <v>0</v>
      </c>
      <c r="GV15" s="279">
        <f t="shared" si="50"/>
        <v>0</v>
      </c>
      <c r="GW15" s="279">
        <f t="shared" si="50"/>
        <v>0</v>
      </c>
      <c r="GX15" s="279">
        <f t="shared" si="50"/>
        <v>0</v>
      </c>
      <c r="GY15" s="279">
        <f t="shared" si="50"/>
        <v>0</v>
      </c>
      <c r="GZ15" s="279">
        <f t="shared" si="50"/>
        <v>0</v>
      </c>
      <c r="HA15" s="279">
        <f t="shared" si="50"/>
        <v>0</v>
      </c>
    </row>
    <row r="16" spans="1:211" s="268" customFormat="1" x14ac:dyDescent="0.3">
      <c r="D16" s="268" t="s">
        <v>123</v>
      </c>
      <c r="M16" s="270">
        <f>'Template costing'!D34</f>
        <v>0</v>
      </c>
      <c r="N16" s="270">
        <f>'Template costing'!E34</f>
        <v>0</v>
      </c>
      <c r="O16" s="268">
        <f>'Template costing'!F34</f>
        <v>0</v>
      </c>
      <c r="P16" s="268">
        <v>1</v>
      </c>
      <c r="Q16" s="271">
        <f>IFERROR(VLOOKUP('Template costing'!G34,'BAND+SP'!A:C,2,0),0)</f>
        <v>0</v>
      </c>
      <c r="R16" s="272">
        <f>'Template costing'!H34</f>
        <v>0</v>
      </c>
      <c r="S16" s="268" t="e">
        <f>VLOOKUP(Q16,'BAND+SP'!B:C,2,0)</f>
        <v>#N/A</v>
      </c>
      <c r="V16" s="268" t="s">
        <v>64</v>
      </c>
      <c r="AA16" s="281"/>
      <c r="AN16" s="318" t="e">
        <f t="shared" si="51"/>
        <v>#N/A</v>
      </c>
      <c r="AO16" s="274" t="e">
        <f t="shared" si="52"/>
        <v>#N/A</v>
      </c>
      <c r="AP16" s="274" t="e">
        <f t="shared" si="53"/>
        <v>#N/A</v>
      </c>
      <c r="AQ16" s="274" t="e">
        <f t="shared" si="54"/>
        <v>#N/A</v>
      </c>
      <c r="AR16" s="274" t="e">
        <f t="shared" si="55"/>
        <v>#N/A</v>
      </c>
      <c r="AS16" s="275" t="e">
        <f t="shared" si="56"/>
        <v>#N/A</v>
      </c>
      <c r="AT16" s="274" t="e">
        <f t="shared" si="57"/>
        <v>#N/A</v>
      </c>
      <c r="AU16" s="274" t="e">
        <f t="shared" si="58"/>
        <v>#N/A</v>
      </c>
      <c r="AV16" s="274" t="e">
        <f t="shared" si="59"/>
        <v>#N/A</v>
      </c>
      <c r="AW16" s="274" t="e">
        <f t="shared" si="60"/>
        <v>#N/A</v>
      </c>
      <c r="AX16" s="274" t="e">
        <f t="shared" si="61"/>
        <v>#N/A</v>
      </c>
      <c r="AY16" s="320" t="e">
        <f t="shared" si="62"/>
        <v>#N/A</v>
      </c>
      <c r="AZ16" s="318" t="e">
        <f t="shared" si="63"/>
        <v>#N/A</v>
      </c>
      <c r="BA16" s="274">
        <f t="shared" si="1"/>
        <v>0</v>
      </c>
      <c r="BB16" s="274"/>
      <c r="BC16" s="274"/>
      <c r="BD16" s="274"/>
      <c r="BE16" s="274"/>
      <c r="BF16" s="274">
        <f t="shared" si="64"/>
        <v>0</v>
      </c>
      <c r="BG16" s="274" t="e">
        <f t="shared" si="65"/>
        <v>#N/A</v>
      </c>
      <c r="BH16" s="274">
        <f t="shared" si="2"/>
        <v>0</v>
      </c>
      <c r="BI16" s="278" t="e">
        <f t="shared" si="3"/>
        <v>#N/A</v>
      </c>
      <c r="BJ16" s="274" t="e">
        <f t="shared" si="4"/>
        <v>#N/A</v>
      </c>
      <c r="BK16" s="274">
        <f t="shared" si="5"/>
        <v>0</v>
      </c>
      <c r="BL16" s="274"/>
      <c r="BM16" s="274"/>
      <c r="BN16" s="274"/>
      <c r="BO16" s="274"/>
      <c r="BP16" s="274">
        <f t="shared" si="66"/>
        <v>0</v>
      </c>
      <c r="BQ16" s="274" t="e">
        <f t="shared" si="67"/>
        <v>#N/A</v>
      </c>
      <c r="BR16" s="274">
        <f t="shared" si="6"/>
        <v>0</v>
      </c>
      <c r="BS16" s="274" t="e">
        <f t="shared" si="7"/>
        <v>#N/A</v>
      </c>
      <c r="BT16" s="274" t="e">
        <f t="shared" si="8"/>
        <v>#N/A</v>
      </c>
      <c r="BV16" s="268" t="e">
        <f>IF($CM$1="No",$R16,IF(Q16&gt;8,$R16,IF(AND($M16&lt;$BV$9,$R16&lt;VLOOKUP($Q16,'Pay Framework'!A:B,2,0)),MIN(R16+1,VLOOKUP($Q16,'Pay Framework'!A:B,2,0)),IF(AND($M16&gt;$BV$9,$R16&lt;VLOOKUP($Q16,'Pay Framework'!A:B,2,0)),MIN(VLOOKUP(Q16,'Pay Framework'!A:B,2,0),R16+0.5),R16))))</f>
        <v>#N/A</v>
      </c>
      <c r="BW16" s="268" t="e">
        <f>IF((IF($CW$1="no",BV16,IF($Q16&gt;8,BV16,IF(AND($M16&lt;BW$9,VLOOKUP($Q16,'Pay Framework'!$A:$B,2,0)&gt;BV16),MIN(BV16+1,VLOOKUP($Q16,'Pay Framework'!$A:$B,2,0)),IF($M16&gt;BW$9,$R16+0.5,BV16)))))&gt;VLOOKUP($Q16,'BAND+SP'!$A$22:$B$34,2,0),VLOOKUP($Q16,'BAND+SP'!$A$22:$B$29,2,0),(IF($CW$1="no",BV16,IF($Q16&gt;8,BV16,IF(AND($M16&lt;BW$9,VLOOKUP($Q16,'Pay Framework'!$A:$B,2,0)&gt;BV16),MIN(BV16+1,VLOOKUP($Q16,'Pay Framework'!$A:$B,2,0)),IF($M16&gt;BW$9,$R16+0.5,BV16))))))</f>
        <v>#N/A</v>
      </c>
      <c r="BX16" s="268" t="e">
        <f>IF((IF($CW$1="no",BW16,IF($Q16&gt;8,BW16,IF(AND($M16&lt;BX$9,VLOOKUP($Q16,'Pay Framework'!$A:$B,2,0)&gt;BW16),MIN(BW16+1,VLOOKUP($Q16,'Pay Framework'!$A:$B,2,0)),IF($M16&gt;BX$9,$R16+0.5,BW16)))))&gt;VLOOKUP($Q16,'BAND+SP'!$A$22:$B$34,2,0),VLOOKUP($Q16,'BAND+SP'!$A$22:$B$29,2,0),(IF($CW$1="no",BW16,IF($Q16&gt;8,BW16,IF(AND($M16&lt;BX$9,VLOOKUP($Q16,'Pay Framework'!$A:$B,2,0)&gt;BW16),MIN(BW16+1,VLOOKUP($Q16,'Pay Framework'!$A:$B,2,0)),IF($M16&gt;BX$9,$R16+0.5,BW16))))))</f>
        <v>#N/A</v>
      </c>
      <c r="BY16" s="268" t="e">
        <f>IF((IF($CW$1="no",BX16,IF($Q16&gt;8,BX16,IF(AND($M16&lt;BY$9,VLOOKUP($Q16,'Pay Framework'!$A:$B,2,0)&gt;BX16),MIN(BX16+1,VLOOKUP($Q16,'Pay Framework'!$A:$B,2,0)),IF($M16&gt;BY$9,$R16+0.5,BX16)))))&gt;VLOOKUP($Q16,'BAND+SP'!$A$22:$B$34,2,0),VLOOKUP($Q16,'BAND+SP'!$A$22:$B$29,2,0),(IF($CW$1="no",BX16,IF($Q16&gt;8,BX16,IF(AND($M16&lt;BY$9,VLOOKUP($Q16,'Pay Framework'!$A:$B,2,0)&gt;BX16),MIN(BX16+1,VLOOKUP($Q16,'Pay Framework'!$A:$B,2,0)),IF($M16&gt;BY$9,$R16+0.5,BX16))))))</f>
        <v>#N/A</v>
      </c>
      <c r="BZ16" s="268" t="e">
        <f>IF((IF($CW$1="no",BY16,IF($Q16&gt;8,BY16,IF(AND($M16&lt;BZ$9,VLOOKUP($Q16,'Pay Framework'!$A:$B,2,0)&gt;BY16),MIN(BY16+1,VLOOKUP($Q16,'Pay Framework'!$A:$B,2,0)),IF($M16&gt;BZ$9,$R16+0.5,BY16)))))&gt;VLOOKUP($Q16,'BAND+SP'!$A$22:$B$34,2,0),VLOOKUP($Q16,'BAND+SP'!$A$22:$B$29,2,0),(IF($CW$1="no",BY16,IF($Q16&gt;8,BY16,IF(AND($M16&lt;BZ$9,VLOOKUP($Q16,'Pay Framework'!$A:$B,2,0)&gt;BY16),MIN(BY16+1,VLOOKUP($Q16,'Pay Framework'!$A:$B,2,0)),IF($M16&gt;BZ$9,$R16+0.5,BY16))))))</f>
        <v>#N/A</v>
      </c>
      <c r="CA16" s="268" t="e">
        <f>IF((IF($CW$1="no",BZ16,IF($Q16&gt;8,BZ16,IF(AND($M16&lt;CA$9,VLOOKUP($Q16,'Pay Framework'!$A:$B,2,0)&gt;BZ16),MIN(BZ16+1,VLOOKUP($Q16,'Pay Framework'!$A:$B,2,0)),IF($M16&gt;CA$9,$R16+0.5,BZ16)))))&gt;VLOOKUP($Q16,'BAND+SP'!$A$22:$B$34,2,0),VLOOKUP($Q16,'BAND+SP'!$A$22:$B$29,2,0),(IF($CW$1="no",BZ16,IF($Q16&gt;8,BZ16,IF(AND($M16&lt;CA$9,VLOOKUP($Q16,'Pay Framework'!$A:$B,2,0)&gt;BZ16),MIN(BZ16+1,VLOOKUP($Q16,'Pay Framework'!$A:$B,2,0)),IF($M16&gt;CA$9,$R16+0.5,BZ16))))))</f>
        <v>#N/A</v>
      </c>
      <c r="CB16" s="268" t="e">
        <f>IF((IF($CW$1="no",CA16,IF($Q16&gt;8,CA16,IF(AND($M16&lt;CB$9,VLOOKUP($Q16,'Pay Framework'!$A:$B,2,0)&gt;CA16),MIN(CA16+1,VLOOKUP($Q16,'Pay Framework'!$A:$B,2,0)),IF($M16&gt;CB$9,$R16+0.5,CA16)))))&gt;VLOOKUP($Q16,'BAND+SP'!$A$22:$B$34,2,0),VLOOKUP($Q16,'BAND+SP'!$A$22:$B$29,2,0),(IF($CW$1="no",CA16,IF($Q16&gt;8,CA16,IF(AND($M16&lt;CB$9,VLOOKUP($Q16,'Pay Framework'!$A:$B,2,0)&gt;CA16),MIN(CA16+1,VLOOKUP($Q16,'Pay Framework'!$A:$B,2,0)),IF($M16&gt;CB$9,$R16+0.5,CA16))))))</f>
        <v>#N/A</v>
      </c>
      <c r="CC16" s="268" t="e">
        <f>IF((IF($CW$1="no",CB16,IF($Q16&gt;8,CB16,IF(AND($M16&lt;CC$9,VLOOKUP($Q16,'Pay Framework'!$A:$B,2,0)&gt;CB16),MIN(CB16+1,VLOOKUP($Q16,'Pay Framework'!$A:$B,2,0)),IF($M16&gt;CC$9,$R16+0.5,CB16)))))&gt;VLOOKUP($Q16,'BAND+SP'!$A$22:$B$34,2,0),VLOOKUP($Q16,'BAND+SP'!$A$22:$B$29,2,0),(IF($CW$1="no",CB16,IF($Q16&gt;8,CB16,IF(AND($M16&lt;CC$9,VLOOKUP($Q16,'Pay Framework'!$A:$B,2,0)&gt;CB16),MIN(CB16+1,VLOOKUP($Q16,'Pay Framework'!$A:$B,2,0)),IF($M16&gt;CC$9,$R16+0.5,CB16))))))</f>
        <v>#N/A</v>
      </c>
      <c r="CD16" s="268" t="e">
        <f>IF((IF($CW$1="no",CC16,IF($Q16&gt;8,CC16,IF(AND($M16&lt;CD$9,VLOOKUP($Q16,'Pay Framework'!$A:$B,2,0)&gt;CC16),MIN(CC16+1,VLOOKUP($Q16,'Pay Framework'!$A:$B,2,0)),IF($M16&gt;CD$9,$R16+0.5,CC16)))))&gt;VLOOKUP($Q16,'BAND+SP'!$A$22:$B$34,2,0),VLOOKUP($Q16,'BAND+SP'!$A$22:$B$29,2,0),(IF($CW$1="no",CC16,IF($Q16&gt;8,CC16,IF(AND($M16&lt;CD$9,VLOOKUP($Q16,'Pay Framework'!$A:$B,2,0)&gt;CC16),MIN(CC16+1,VLOOKUP($Q16,'Pay Framework'!$A:$B,2,0)),IF($M16&gt;CD$9,$R16+0.5,CC16))))))</f>
        <v>#N/A</v>
      </c>
      <c r="CE16" s="268" t="e">
        <f>IF((IF($CW$1="no",CD16,IF($Q16&gt;8,CD16,IF(AND($M16&lt;CE$9,VLOOKUP($Q16,'Pay Framework'!$A:$B,2,0)&gt;CD16),MIN(CD16+1,VLOOKUP($Q16,'Pay Framework'!$A:$B,2,0)),IF($M16&gt;CE$9,$R16+0.5,CD16)))))&gt;VLOOKUP($Q16,'BAND+SP'!$A$22:$B$34,2,0),VLOOKUP($Q16,'BAND+SP'!$A$22:$B$29,2,0),(IF($CW$1="no",CD16,IF($Q16&gt;8,CD16,IF(AND($M16&lt;CE$9,VLOOKUP($Q16,'Pay Framework'!$A:$B,2,0)&gt;CD16),MIN(CD16+1,VLOOKUP($Q16,'Pay Framework'!$A:$B,2,0)),IF($M16&gt;CE$9,$R16+0.5,CD16))))))</f>
        <v>#N/A</v>
      </c>
      <c r="CG16" s="274" t="e">
        <f t="shared" si="9"/>
        <v>#N/A</v>
      </c>
      <c r="CH16" s="274"/>
      <c r="CI16" s="274"/>
      <c r="CJ16" s="274"/>
      <c r="CK16" s="274"/>
      <c r="CL16" s="274" t="e">
        <f t="shared" si="68"/>
        <v>#N/A</v>
      </c>
      <c r="CM16" s="274" t="e">
        <f t="shared" si="69"/>
        <v>#N/A</v>
      </c>
      <c r="CN16" s="274" t="e">
        <f t="shared" si="10"/>
        <v>#N/A</v>
      </c>
      <c r="CO16" s="274" t="e">
        <f t="shared" si="11"/>
        <v>#N/A</v>
      </c>
      <c r="CP16" s="274" t="e">
        <f t="shared" si="12"/>
        <v>#N/A</v>
      </c>
      <c r="CQ16" s="274" t="e">
        <f t="shared" si="13"/>
        <v>#N/A</v>
      </c>
      <c r="CR16" s="274"/>
      <c r="CS16" s="274"/>
      <c r="CT16" s="274"/>
      <c r="CU16" s="274"/>
      <c r="CV16" s="274" t="e">
        <f t="shared" si="70"/>
        <v>#N/A</v>
      </c>
      <c r="CW16" s="274" t="e">
        <f t="shared" si="71"/>
        <v>#N/A</v>
      </c>
      <c r="CX16" s="274" t="e">
        <f t="shared" si="14"/>
        <v>#N/A</v>
      </c>
      <c r="CY16" s="274" t="e">
        <f t="shared" si="15"/>
        <v>#N/A</v>
      </c>
      <c r="CZ16" s="274" t="e">
        <f t="shared" si="16"/>
        <v>#N/A</v>
      </c>
      <c r="DA16" s="274" t="e">
        <f t="shared" si="17"/>
        <v>#N/A</v>
      </c>
      <c r="DB16" s="274"/>
      <c r="DC16" s="274"/>
      <c r="DD16" s="274"/>
      <c r="DE16" s="274"/>
      <c r="DF16" s="274" t="e">
        <f t="shared" si="72"/>
        <v>#N/A</v>
      </c>
      <c r="DG16" s="274" t="e">
        <f t="shared" si="73"/>
        <v>#N/A</v>
      </c>
      <c r="DH16" s="274" t="e">
        <f t="shared" si="18"/>
        <v>#N/A</v>
      </c>
      <c r="DI16" s="274" t="e">
        <f t="shared" si="19"/>
        <v>#N/A</v>
      </c>
      <c r="DJ16" s="274" t="e">
        <f t="shared" si="20"/>
        <v>#N/A</v>
      </c>
      <c r="DK16" s="274" t="e">
        <f t="shared" si="21"/>
        <v>#N/A</v>
      </c>
      <c r="DL16" s="274"/>
      <c r="DM16" s="274"/>
      <c r="DN16" s="274"/>
      <c r="DO16" s="274"/>
      <c r="DP16" s="274" t="e">
        <f t="shared" si="74"/>
        <v>#N/A</v>
      </c>
      <c r="DQ16" s="274" t="e">
        <f t="shared" si="75"/>
        <v>#N/A</v>
      </c>
      <c r="DR16" s="274" t="e">
        <f t="shared" si="22"/>
        <v>#N/A</v>
      </c>
      <c r="DS16" s="274" t="e">
        <f t="shared" si="23"/>
        <v>#N/A</v>
      </c>
      <c r="DT16" s="274" t="e">
        <f t="shared" si="24"/>
        <v>#N/A</v>
      </c>
      <c r="DU16" s="274" t="e">
        <f t="shared" si="25"/>
        <v>#N/A</v>
      </c>
      <c r="DV16" s="274"/>
      <c r="DW16" s="274"/>
      <c r="DX16" s="274"/>
      <c r="DY16" s="274"/>
      <c r="DZ16" s="274" t="e">
        <f t="shared" si="76"/>
        <v>#N/A</v>
      </c>
      <c r="EA16" s="274" t="e">
        <f t="shared" si="77"/>
        <v>#N/A</v>
      </c>
      <c r="EB16" s="274" t="e">
        <f t="shared" si="26"/>
        <v>#N/A</v>
      </c>
      <c r="EC16" s="274" t="e">
        <f t="shared" si="27"/>
        <v>#N/A</v>
      </c>
      <c r="ED16" s="274" t="e">
        <f t="shared" si="28"/>
        <v>#N/A</v>
      </c>
      <c r="EE16" s="274" t="e">
        <f t="shared" si="29"/>
        <v>#N/A</v>
      </c>
      <c r="EF16" s="274"/>
      <c r="EG16" s="274"/>
      <c r="EH16" s="274"/>
      <c r="EI16" s="274"/>
      <c r="EJ16" s="274" t="e">
        <f t="shared" si="78"/>
        <v>#N/A</v>
      </c>
      <c r="EK16" s="274" t="e">
        <f t="shared" si="79"/>
        <v>#N/A</v>
      </c>
      <c r="EL16" s="274" t="e">
        <f t="shared" si="30"/>
        <v>#N/A</v>
      </c>
      <c r="EM16" s="274" t="e">
        <f t="shared" si="31"/>
        <v>#N/A</v>
      </c>
      <c r="EN16" s="274" t="e">
        <f t="shared" si="32"/>
        <v>#N/A</v>
      </c>
      <c r="EO16" s="274" t="e">
        <f t="shared" si="33"/>
        <v>#N/A</v>
      </c>
      <c r="EP16" s="274"/>
      <c r="EQ16" s="274"/>
      <c r="ER16" s="274"/>
      <c r="ES16" s="274"/>
      <c r="ET16" s="274" t="e">
        <f t="shared" si="80"/>
        <v>#N/A</v>
      </c>
      <c r="EU16" s="274" t="e">
        <f t="shared" si="81"/>
        <v>#N/A</v>
      </c>
      <c r="EV16" s="274" t="e">
        <f t="shared" si="34"/>
        <v>#N/A</v>
      </c>
      <c r="EW16" s="274" t="e">
        <f t="shared" si="35"/>
        <v>#N/A</v>
      </c>
      <c r="EX16" s="274" t="e">
        <f t="shared" si="36"/>
        <v>#N/A</v>
      </c>
      <c r="EY16" s="274" t="e">
        <f t="shared" si="37"/>
        <v>#N/A</v>
      </c>
      <c r="EZ16" s="274"/>
      <c r="FA16" s="274"/>
      <c r="FB16" s="274"/>
      <c r="FC16" s="274"/>
      <c r="FD16" s="274" t="e">
        <f t="shared" si="82"/>
        <v>#N/A</v>
      </c>
      <c r="FE16" s="274" t="e">
        <f t="shared" si="83"/>
        <v>#N/A</v>
      </c>
      <c r="FF16" s="274" t="e">
        <f t="shared" si="38"/>
        <v>#N/A</v>
      </c>
      <c r="FG16" s="274" t="e">
        <f t="shared" si="39"/>
        <v>#N/A</v>
      </c>
      <c r="FH16" s="274" t="e">
        <f t="shared" si="40"/>
        <v>#N/A</v>
      </c>
      <c r="FI16" s="274" t="e">
        <f t="shared" si="41"/>
        <v>#N/A</v>
      </c>
      <c r="FJ16" s="274"/>
      <c r="FK16" s="274"/>
      <c r="FL16" s="274"/>
      <c r="FM16" s="274"/>
      <c r="FN16" s="274" t="e">
        <f t="shared" si="84"/>
        <v>#N/A</v>
      </c>
      <c r="FO16" s="274" t="e">
        <f t="shared" si="85"/>
        <v>#N/A</v>
      </c>
      <c r="FP16" s="274" t="e">
        <f t="shared" si="42"/>
        <v>#N/A</v>
      </c>
      <c r="FQ16" s="274" t="e">
        <f t="shared" si="43"/>
        <v>#N/A</v>
      </c>
      <c r="FR16" s="274" t="e">
        <f t="shared" si="44"/>
        <v>#N/A</v>
      </c>
      <c r="FS16" s="274" t="e">
        <f t="shared" si="45"/>
        <v>#N/A</v>
      </c>
      <c r="FT16" s="274"/>
      <c r="FU16" s="274"/>
      <c r="FV16" s="274"/>
      <c r="FW16" s="274"/>
      <c r="FX16" s="274" t="e">
        <f t="shared" si="86"/>
        <v>#N/A</v>
      </c>
      <c r="FY16" s="274" t="e">
        <f t="shared" si="87"/>
        <v>#N/A</v>
      </c>
      <c r="FZ16" s="274" t="e">
        <f t="shared" si="46"/>
        <v>#N/A</v>
      </c>
      <c r="GA16" s="274" t="e">
        <f t="shared" si="47"/>
        <v>#N/A</v>
      </c>
      <c r="GB16" s="274" t="e">
        <f t="shared" si="48"/>
        <v>#N/A</v>
      </c>
      <c r="GD16" s="279">
        <f t="shared" si="49"/>
        <v>0</v>
      </c>
      <c r="GE16" s="279">
        <f t="shared" si="49"/>
        <v>0</v>
      </c>
      <c r="GF16" s="279">
        <f t="shared" si="49"/>
        <v>0</v>
      </c>
      <c r="GG16" s="279">
        <f t="shared" si="49"/>
        <v>0</v>
      </c>
      <c r="GH16" s="279">
        <f t="shared" si="49"/>
        <v>0</v>
      </c>
      <c r="GI16" s="279">
        <f t="shared" si="49"/>
        <v>0</v>
      </c>
      <c r="GJ16" s="279">
        <f t="shared" si="49"/>
        <v>0</v>
      </c>
      <c r="GK16" s="279">
        <f t="shared" si="49"/>
        <v>0</v>
      </c>
      <c r="GL16" s="279">
        <f t="shared" si="49"/>
        <v>0</v>
      </c>
      <c r="GM16" s="279">
        <f t="shared" si="49"/>
        <v>0</v>
      </c>
      <c r="GN16" s="279">
        <f t="shared" si="49"/>
        <v>0</v>
      </c>
      <c r="GO16" s="279">
        <f t="shared" si="49"/>
        <v>0</v>
      </c>
      <c r="GP16" s="279">
        <f t="shared" si="88"/>
        <v>0</v>
      </c>
      <c r="GQ16" s="279"/>
      <c r="GR16" s="279">
        <f t="shared" si="50"/>
        <v>0</v>
      </c>
      <c r="GS16" s="279">
        <f t="shared" si="50"/>
        <v>0</v>
      </c>
      <c r="GT16" s="279">
        <f t="shared" si="50"/>
        <v>0</v>
      </c>
      <c r="GU16" s="279">
        <f t="shared" si="50"/>
        <v>0</v>
      </c>
      <c r="GV16" s="279">
        <f t="shared" si="50"/>
        <v>0</v>
      </c>
      <c r="GW16" s="279">
        <f t="shared" si="50"/>
        <v>0</v>
      </c>
      <c r="GX16" s="279">
        <f t="shared" si="50"/>
        <v>0</v>
      </c>
      <c r="GY16" s="279">
        <f t="shared" si="50"/>
        <v>0</v>
      </c>
      <c r="GZ16" s="279">
        <f t="shared" si="50"/>
        <v>0</v>
      </c>
      <c r="HA16" s="279">
        <f t="shared" si="50"/>
        <v>0</v>
      </c>
    </row>
    <row r="17" spans="4:209" s="268" customFormat="1" x14ac:dyDescent="0.3">
      <c r="D17" s="268" t="s">
        <v>124</v>
      </c>
      <c r="M17" s="270">
        <f>'Template costing'!D35</f>
        <v>0</v>
      </c>
      <c r="N17" s="270">
        <f>'Template costing'!E35</f>
        <v>0</v>
      </c>
      <c r="O17" s="268">
        <f>'Template costing'!F35</f>
        <v>0</v>
      </c>
      <c r="P17" s="268">
        <v>1</v>
      </c>
      <c r="Q17" s="271">
        <f>IFERROR(VLOOKUP('Template costing'!G35,'BAND+SP'!A:C,2,0),0)</f>
        <v>0</v>
      </c>
      <c r="R17" s="272">
        <f>'Template costing'!H35</f>
        <v>0</v>
      </c>
      <c r="S17" s="268" t="e">
        <f>VLOOKUP(Q17,'BAND+SP'!B:C,2,0)</f>
        <v>#N/A</v>
      </c>
      <c r="V17" s="268" t="s">
        <v>64</v>
      </c>
      <c r="AA17" s="281"/>
      <c r="AN17" s="318" t="e">
        <f t="shared" si="51"/>
        <v>#N/A</v>
      </c>
      <c r="AO17" s="274" t="e">
        <f t="shared" si="52"/>
        <v>#N/A</v>
      </c>
      <c r="AP17" s="274" t="e">
        <f t="shared" si="53"/>
        <v>#N/A</v>
      </c>
      <c r="AQ17" s="274" t="e">
        <f t="shared" si="54"/>
        <v>#N/A</v>
      </c>
      <c r="AR17" s="274" t="e">
        <f t="shared" si="55"/>
        <v>#N/A</v>
      </c>
      <c r="AS17" s="275" t="e">
        <f t="shared" si="56"/>
        <v>#N/A</v>
      </c>
      <c r="AT17" s="274" t="e">
        <f t="shared" si="57"/>
        <v>#N/A</v>
      </c>
      <c r="AU17" s="274" t="e">
        <f t="shared" si="58"/>
        <v>#N/A</v>
      </c>
      <c r="AV17" s="274" t="e">
        <f t="shared" si="59"/>
        <v>#N/A</v>
      </c>
      <c r="AW17" s="274" t="e">
        <f t="shared" si="60"/>
        <v>#N/A</v>
      </c>
      <c r="AX17" s="274" t="e">
        <f t="shared" si="61"/>
        <v>#N/A</v>
      </c>
      <c r="AY17" s="320" t="e">
        <f t="shared" si="62"/>
        <v>#N/A</v>
      </c>
      <c r="AZ17" s="318" t="e">
        <f t="shared" si="63"/>
        <v>#N/A</v>
      </c>
      <c r="BA17" s="274">
        <f t="shared" si="1"/>
        <v>0</v>
      </c>
      <c r="BB17" s="274"/>
      <c r="BC17" s="274"/>
      <c r="BD17" s="274"/>
      <c r="BE17" s="274"/>
      <c r="BF17" s="274">
        <f t="shared" si="64"/>
        <v>0</v>
      </c>
      <c r="BG17" s="274" t="e">
        <f t="shared" si="65"/>
        <v>#N/A</v>
      </c>
      <c r="BH17" s="274">
        <f t="shared" si="2"/>
        <v>0</v>
      </c>
      <c r="BI17" s="278" t="e">
        <f t="shared" si="3"/>
        <v>#N/A</v>
      </c>
      <c r="BJ17" s="274" t="e">
        <f t="shared" si="4"/>
        <v>#N/A</v>
      </c>
      <c r="BK17" s="274">
        <f t="shared" si="5"/>
        <v>0</v>
      </c>
      <c r="BL17" s="274"/>
      <c r="BM17" s="274"/>
      <c r="BN17" s="274"/>
      <c r="BO17" s="274"/>
      <c r="BP17" s="274">
        <f t="shared" si="66"/>
        <v>0</v>
      </c>
      <c r="BQ17" s="274" t="e">
        <f t="shared" si="67"/>
        <v>#N/A</v>
      </c>
      <c r="BR17" s="274">
        <f t="shared" si="6"/>
        <v>0</v>
      </c>
      <c r="BS17" s="274" t="e">
        <f t="shared" si="7"/>
        <v>#N/A</v>
      </c>
      <c r="BT17" s="274" t="e">
        <f t="shared" si="8"/>
        <v>#N/A</v>
      </c>
      <c r="BV17" s="268" t="e">
        <f>IF($CM$1="No",$R17,IF(Q17&gt;8,$R17,IF(AND($M17&lt;$BV$9,$R17&lt;VLOOKUP($Q17,'Pay Framework'!A:B,2,0)),MIN(R17+1,VLOOKUP($Q17,'Pay Framework'!A:B,2,0)),IF(AND($M17&gt;$BV$9,$R17&lt;VLOOKUP($Q17,'Pay Framework'!A:B,2,0)),MIN(VLOOKUP(Q17,'Pay Framework'!A:B,2,0),R17+0.5),R17))))</f>
        <v>#N/A</v>
      </c>
      <c r="BW17" s="268" t="e">
        <f>IF((IF($CW$1="no",BV17,IF($Q17&gt;8,BV17,IF(AND($M17&lt;BW$9,VLOOKUP($Q17,'Pay Framework'!$A:$B,2,0)&gt;BV17),MIN(BV17+1,VLOOKUP($Q17,'Pay Framework'!$A:$B,2,0)),IF($M17&gt;BW$9,$R17+0.5,BV17)))))&gt;VLOOKUP($Q17,'BAND+SP'!$A$22:$B$34,2,0),VLOOKUP($Q17,'BAND+SP'!$A$22:$B$29,2,0),(IF($CW$1="no",BV17,IF($Q17&gt;8,BV17,IF(AND($M17&lt;BW$9,VLOOKUP($Q17,'Pay Framework'!$A:$B,2,0)&gt;BV17),MIN(BV17+1,VLOOKUP($Q17,'Pay Framework'!$A:$B,2,0)),IF($M17&gt;BW$9,$R17+0.5,BV17))))))</f>
        <v>#N/A</v>
      </c>
      <c r="BX17" s="268" t="e">
        <f>IF((IF($CW$1="no",BW17,IF($Q17&gt;8,BW17,IF(AND($M17&lt;BX$9,VLOOKUP($Q17,'Pay Framework'!$A:$B,2,0)&gt;BW17),MIN(BW17+1,VLOOKUP($Q17,'Pay Framework'!$A:$B,2,0)),IF($M17&gt;BX$9,$R17+0.5,BW17)))))&gt;VLOOKUP($Q17,'BAND+SP'!$A$22:$B$34,2,0),VLOOKUP($Q17,'BAND+SP'!$A$22:$B$29,2,0),(IF($CW$1="no",BW17,IF($Q17&gt;8,BW17,IF(AND($M17&lt;BX$9,VLOOKUP($Q17,'Pay Framework'!$A:$B,2,0)&gt;BW17),MIN(BW17+1,VLOOKUP($Q17,'Pay Framework'!$A:$B,2,0)),IF($M17&gt;BX$9,$R17+0.5,BW17))))))</f>
        <v>#N/A</v>
      </c>
      <c r="BY17" s="268" t="e">
        <f>IF((IF($CW$1="no",BX17,IF($Q17&gt;8,BX17,IF(AND($M17&lt;BY$9,VLOOKUP($Q17,'Pay Framework'!$A:$B,2,0)&gt;BX17),MIN(BX17+1,VLOOKUP($Q17,'Pay Framework'!$A:$B,2,0)),IF($M17&gt;BY$9,$R17+0.5,BX17)))))&gt;VLOOKUP($Q17,'BAND+SP'!$A$22:$B$34,2,0),VLOOKUP($Q17,'BAND+SP'!$A$22:$B$29,2,0),(IF($CW$1="no",BX17,IF($Q17&gt;8,BX17,IF(AND($M17&lt;BY$9,VLOOKUP($Q17,'Pay Framework'!$A:$B,2,0)&gt;BX17),MIN(BX17+1,VLOOKUP($Q17,'Pay Framework'!$A:$B,2,0)),IF($M17&gt;BY$9,$R17+0.5,BX17))))))</f>
        <v>#N/A</v>
      </c>
      <c r="BZ17" s="268" t="e">
        <f>IF((IF($CW$1="no",BY17,IF($Q17&gt;8,BY17,IF(AND($M17&lt;BZ$9,VLOOKUP($Q17,'Pay Framework'!$A:$B,2,0)&gt;BY17),MIN(BY17+1,VLOOKUP($Q17,'Pay Framework'!$A:$B,2,0)),IF($M17&gt;BZ$9,$R17+0.5,BY17)))))&gt;VLOOKUP($Q17,'BAND+SP'!$A$22:$B$34,2,0),VLOOKUP($Q17,'BAND+SP'!$A$22:$B$29,2,0),(IF($CW$1="no",BY17,IF($Q17&gt;8,BY17,IF(AND($M17&lt;BZ$9,VLOOKUP($Q17,'Pay Framework'!$A:$B,2,0)&gt;BY17),MIN(BY17+1,VLOOKUP($Q17,'Pay Framework'!$A:$B,2,0)),IF($M17&gt;BZ$9,$R17+0.5,BY17))))))</f>
        <v>#N/A</v>
      </c>
      <c r="CA17" s="268" t="e">
        <f>IF((IF($CW$1="no",BZ17,IF($Q17&gt;8,BZ17,IF(AND($M17&lt;CA$9,VLOOKUP($Q17,'Pay Framework'!$A:$B,2,0)&gt;BZ17),MIN(BZ17+1,VLOOKUP($Q17,'Pay Framework'!$A:$B,2,0)),IF($M17&gt;CA$9,$R17+0.5,BZ17)))))&gt;VLOOKUP($Q17,'BAND+SP'!$A$22:$B$34,2,0),VLOOKUP($Q17,'BAND+SP'!$A$22:$B$29,2,0),(IF($CW$1="no",BZ17,IF($Q17&gt;8,BZ17,IF(AND($M17&lt;CA$9,VLOOKUP($Q17,'Pay Framework'!$A:$B,2,0)&gt;BZ17),MIN(BZ17+1,VLOOKUP($Q17,'Pay Framework'!$A:$B,2,0)),IF($M17&gt;CA$9,$R17+0.5,BZ17))))))</f>
        <v>#N/A</v>
      </c>
      <c r="CB17" s="268" t="e">
        <f>IF((IF($CW$1="no",CA17,IF($Q17&gt;8,CA17,IF(AND($M17&lt;CB$9,VLOOKUP($Q17,'Pay Framework'!$A:$B,2,0)&gt;CA17),MIN(CA17+1,VLOOKUP($Q17,'Pay Framework'!$A:$B,2,0)),IF($M17&gt;CB$9,$R17+0.5,CA17)))))&gt;VLOOKUP($Q17,'BAND+SP'!$A$22:$B$34,2,0),VLOOKUP($Q17,'BAND+SP'!$A$22:$B$29,2,0),(IF($CW$1="no",CA17,IF($Q17&gt;8,CA17,IF(AND($M17&lt;CB$9,VLOOKUP($Q17,'Pay Framework'!$A:$B,2,0)&gt;CA17),MIN(CA17+1,VLOOKUP($Q17,'Pay Framework'!$A:$B,2,0)),IF($M17&gt;CB$9,$R17+0.5,CA17))))))</f>
        <v>#N/A</v>
      </c>
      <c r="CC17" s="268" t="e">
        <f>IF((IF($CW$1="no",CB17,IF($Q17&gt;8,CB17,IF(AND($M17&lt;CC$9,VLOOKUP($Q17,'Pay Framework'!$A:$B,2,0)&gt;CB17),MIN(CB17+1,VLOOKUP($Q17,'Pay Framework'!$A:$B,2,0)),IF($M17&gt;CC$9,$R17+0.5,CB17)))))&gt;VLOOKUP($Q17,'BAND+SP'!$A$22:$B$34,2,0),VLOOKUP($Q17,'BAND+SP'!$A$22:$B$29,2,0),(IF($CW$1="no",CB17,IF($Q17&gt;8,CB17,IF(AND($M17&lt;CC$9,VLOOKUP($Q17,'Pay Framework'!$A:$B,2,0)&gt;CB17),MIN(CB17+1,VLOOKUP($Q17,'Pay Framework'!$A:$B,2,0)),IF($M17&gt;CC$9,$R17+0.5,CB17))))))</f>
        <v>#N/A</v>
      </c>
      <c r="CD17" s="268" t="e">
        <f>IF((IF($CW$1="no",CC17,IF($Q17&gt;8,CC17,IF(AND($M17&lt;CD$9,VLOOKUP($Q17,'Pay Framework'!$A:$B,2,0)&gt;CC17),MIN(CC17+1,VLOOKUP($Q17,'Pay Framework'!$A:$B,2,0)),IF($M17&gt;CD$9,$R17+0.5,CC17)))))&gt;VLOOKUP($Q17,'BAND+SP'!$A$22:$B$34,2,0),VLOOKUP($Q17,'BAND+SP'!$A$22:$B$29,2,0),(IF($CW$1="no",CC17,IF($Q17&gt;8,CC17,IF(AND($M17&lt;CD$9,VLOOKUP($Q17,'Pay Framework'!$A:$B,2,0)&gt;CC17),MIN(CC17+1,VLOOKUP($Q17,'Pay Framework'!$A:$B,2,0)),IF($M17&gt;CD$9,$R17+0.5,CC17))))))</f>
        <v>#N/A</v>
      </c>
      <c r="CE17" s="268" t="e">
        <f>IF((IF($CW$1="no",CD17,IF($Q17&gt;8,CD17,IF(AND($M17&lt;CE$9,VLOOKUP($Q17,'Pay Framework'!$A:$B,2,0)&gt;CD17),MIN(CD17+1,VLOOKUP($Q17,'Pay Framework'!$A:$B,2,0)),IF($M17&gt;CE$9,$R17+0.5,CD17)))))&gt;VLOOKUP($Q17,'BAND+SP'!$A$22:$B$34,2,0),VLOOKUP($Q17,'BAND+SP'!$A$22:$B$29,2,0),(IF($CW$1="no",CD17,IF($Q17&gt;8,CD17,IF(AND($M17&lt;CE$9,VLOOKUP($Q17,'Pay Framework'!$A:$B,2,0)&gt;CD17),MIN(CD17+1,VLOOKUP($Q17,'Pay Framework'!$A:$B,2,0)),IF($M17&gt;CE$9,$R17+0.5,CD17))))))</f>
        <v>#N/A</v>
      </c>
      <c r="CG17" s="274" t="e">
        <f t="shared" si="9"/>
        <v>#N/A</v>
      </c>
      <c r="CH17" s="274"/>
      <c r="CI17" s="274"/>
      <c r="CJ17" s="274"/>
      <c r="CK17" s="274"/>
      <c r="CL17" s="274" t="e">
        <f t="shared" si="68"/>
        <v>#N/A</v>
      </c>
      <c r="CM17" s="274" t="e">
        <f t="shared" si="69"/>
        <v>#N/A</v>
      </c>
      <c r="CN17" s="274" t="e">
        <f t="shared" si="10"/>
        <v>#N/A</v>
      </c>
      <c r="CO17" s="274" t="e">
        <f t="shared" si="11"/>
        <v>#N/A</v>
      </c>
      <c r="CP17" s="274" t="e">
        <f t="shared" si="12"/>
        <v>#N/A</v>
      </c>
      <c r="CQ17" s="274" t="e">
        <f t="shared" si="13"/>
        <v>#N/A</v>
      </c>
      <c r="CR17" s="274"/>
      <c r="CS17" s="274"/>
      <c r="CT17" s="274"/>
      <c r="CU17" s="274"/>
      <c r="CV17" s="274" t="e">
        <f t="shared" si="70"/>
        <v>#N/A</v>
      </c>
      <c r="CW17" s="274" t="e">
        <f t="shared" si="71"/>
        <v>#N/A</v>
      </c>
      <c r="CX17" s="274" t="e">
        <f t="shared" si="14"/>
        <v>#N/A</v>
      </c>
      <c r="CY17" s="274" t="e">
        <f t="shared" si="15"/>
        <v>#N/A</v>
      </c>
      <c r="CZ17" s="274" t="e">
        <f t="shared" si="16"/>
        <v>#N/A</v>
      </c>
      <c r="DA17" s="274" t="e">
        <f t="shared" si="17"/>
        <v>#N/A</v>
      </c>
      <c r="DB17" s="274"/>
      <c r="DC17" s="274"/>
      <c r="DD17" s="274"/>
      <c r="DE17" s="274"/>
      <c r="DF17" s="274" t="e">
        <f t="shared" si="72"/>
        <v>#N/A</v>
      </c>
      <c r="DG17" s="274" t="e">
        <f t="shared" si="73"/>
        <v>#N/A</v>
      </c>
      <c r="DH17" s="274" t="e">
        <f t="shared" si="18"/>
        <v>#N/A</v>
      </c>
      <c r="DI17" s="274" t="e">
        <f t="shared" si="19"/>
        <v>#N/A</v>
      </c>
      <c r="DJ17" s="274" t="e">
        <f t="shared" si="20"/>
        <v>#N/A</v>
      </c>
      <c r="DK17" s="274" t="e">
        <f t="shared" si="21"/>
        <v>#N/A</v>
      </c>
      <c r="DL17" s="274"/>
      <c r="DM17" s="274"/>
      <c r="DN17" s="274"/>
      <c r="DO17" s="274"/>
      <c r="DP17" s="274" t="e">
        <f t="shared" si="74"/>
        <v>#N/A</v>
      </c>
      <c r="DQ17" s="274" t="e">
        <f t="shared" si="75"/>
        <v>#N/A</v>
      </c>
      <c r="DR17" s="274" t="e">
        <f t="shared" si="22"/>
        <v>#N/A</v>
      </c>
      <c r="DS17" s="274" t="e">
        <f t="shared" si="23"/>
        <v>#N/A</v>
      </c>
      <c r="DT17" s="274" t="e">
        <f t="shared" si="24"/>
        <v>#N/A</v>
      </c>
      <c r="DU17" s="274" t="e">
        <f t="shared" si="25"/>
        <v>#N/A</v>
      </c>
      <c r="DV17" s="274"/>
      <c r="DW17" s="274"/>
      <c r="DX17" s="274"/>
      <c r="DY17" s="274"/>
      <c r="DZ17" s="274" t="e">
        <f t="shared" si="76"/>
        <v>#N/A</v>
      </c>
      <c r="EA17" s="274" t="e">
        <f t="shared" si="77"/>
        <v>#N/A</v>
      </c>
      <c r="EB17" s="274" t="e">
        <f t="shared" si="26"/>
        <v>#N/A</v>
      </c>
      <c r="EC17" s="274" t="e">
        <f t="shared" si="27"/>
        <v>#N/A</v>
      </c>
      <c r="ED17" s="274" t="e">
        <f t="shared" si="28"/>
        <v>#N/A</v>
      </c>
      <c r="EE17" s="274" t="e">
        <f t="shared" si="29"/>
        <v>#N/A</v>
      </c>
      <c r="EF17" s="274"/>
      <c r="EG17" s="274"/>
      <c r="EH17" s="274"/>
      <c r="EI17" s="274"/>
      <c r="EJ17" s="274" t="e">
        <f t="shared" si="78"/>
        <v>#N/A</v>
      </c>
      <c r="EK17" s="274" t="e">
        <f t="shared" si="79"/>
        <v>#N/A</v>
      </c>
      <c r="EL17" s="274" t="e">
        <f t="shared" si="30"/>
        <v>#N/A</v>
      </c>
      <c r="EM17" s="274" t="e">
        <f t="shared" si="31"/>
        <v>#N/A</v>
      </c>
      <c r="EN17" s="274" t="e">
        <f t="shared" si="32"/>
        <v>#N/A</v>
      </c>
      <c r="EO17" s="274" t="e">
        <f t="shared" si="33"/>
        <v>#N/A</v>
      </c>
      <c r="EP17" s="274"/>
      <c r="EQ17" s="274"/>
      <c r="ER17" s="274"/>
      <c r="ES17" s="274"/>
      <c r="ET17" s="274" t="e">
        <f t="shared" si="80"/>
        <v>#N/A</v>
      </c>
      <c r="EU17" s="274" t="e">
        <f t="shared" si="81"/>
        <v>#N/A</v>
      </c>
      <c r="EV17" s="274" t="e">
        <f t="shared" si="34"/>
        <v>#N/A</v>
      </c>
      <c r="EW17" s="274" t="e">
        <f t="shared" si="35"/>
        <v>#N/A</v>
      </c>
      <c r="EX17" s="274" t="e">
        <f t="shared" si="36"/>
        <v>#N/A</v>
      </c>
      <c r="EY17" s="274" t="e">
        <f t="shared" si="37"/>
        <v>#N/A</v>
      </c>
      <c r="EZ17" s="274"/>
      <c r="FA17" s="274"/>
      <c r="FB17" s="274"/>
      <c r="FC17" s="274"/>
      <c r="FD17" s="274" t="e">
        <f t="shared" si="82"/>
        <v>#N/A</v>
      </c>
      <c r="FE17" s="274" t="e">
        <f t="shared" si="83"/>
        <v>#N/A</v>
      </c>
      <c r="FF17" s="274" t="e">
        <f t="shared" si="38"/>
        <v>#N/A</v>
      </c>
      <c r="FG17" s="274" t="e">
        <f t="shared" si="39"/>
        <v>#N/A</v>
      </c>
      <c r="FH17" s="274" t="e">
        <f t="shared" si="40"/>
        <v>#N/A</v>
      </c>
      <c r="FI17" s="274" t="e">
        <f t="shared" si="41"/>
        <v>#N/A</v>
      </c>
      <c r="FJ17" s="274"/>
      <c r="FK17" s="274"/>
      <c r="FL17" s="274"/>
      <c r="FM17" s="274"/>
      <c r="FN17" s="274" t="e">
        <f t="shared" si="84"/>
        <v>#N/A</v>
      </c>
      <c r="FO17" s="274" t="e">
        <f t="shared" si="85"/>
        <v>#N/A</v>
      </c>
      <c r="FP17" s="274" t="e">
        <f t="shared" si="42"/>
        <v>#N/A</v>
      </c>
      <c r="FQ17" s="274" t="e">
        <f t="shared" si="43"/>
        <v>#N/A</v>
      </c>
      <c r="FR17" s="274" t="e">
        <f t="shared" si="44"/>
        <v>#N/A</v>
      </c>
      <c r="FS17" s="274" t="e">
        <f t="shared" si="45"/>
        <v>#N/A</v>
      </c>
      <c r="FT17" s="274"/>
      <c r="FU17" s="274"/>
      <c r="FV17" s="274"/>
      <c r="FW17" s="274"/>
      <c r="FX17" s="274" t="e">
        <f t="shared" si="86"/>
        <v>#N/A</v>
      </c>
      <c r="FY17" s="274" t="e">
        <f t="shared" si="87"/>
        <v>#N/A</v>
      </c>
      <c r="FZ17" s="274" t="e">
        <f t="shared" si="46"/>
        <v>#N/A</v>
      </c>
      <c r="GA17" s="274" t="e">
        <f t="shared" si="47"/>
        <v>#N/A</v>
      </c>
      <c r="GB17" s="274" t="e">
        <f t="shared" si="48"/>
        <v>#N/A</v>
      </c>
      <c r="GD17" s="279">
        <f t="shared" si="49"/>
        <v>0</v>
      </c>
      <c r="GE17" s="279">
        <f t="shared" si="49"/>
        <v>0</v>
      </c>
      <c r="GF17" s="279">
        <f t="shared" si="49"/>
        <v>0</v>
      </c>
      <c r="GG17" s="279">
        <f t="shared" si="49"/>
        <v>0</v>
      </c>
      <c r="GH17" s="279">
        <f t="shared" si="49"/>
        <v>0</v>
      </c>
      <c r="GI17" s="279">
        <f t="shared" si="49"/>
        <v>0</v>
      </c>
      <c r="GJ17" s="279">
        <f t="shared" si="49"/>
        <v>0</v>
      </c>
      <c r="GK17" s="279">
        <f t="shared" si="49"/>
        <v>0</v>
      </c>
      <c r="GL17" s="279">
        <f t="shared" si="49"/>
        <v>0</v>
      </c>
      <c r="GM17" s="279">
        <f t="shared" si="49"/>
        <v>0</v>
      </c>
      <c r="GN17" s="279">
        <f t="shared" si="49"/>
        <v>0</v>
      </c>
      <c r="GO17" s="279">
        <f t="shared" si="49"/>
        <v>0</v>
      </c>
      <c r="GP17" s="279">
        <f t="shared" si="88"/>
        <v>0</v>
      </c>
      <c r="GQ17" s="279"/>
      <c r="GR17" s="279">
        <f t="shared" si="50"/>
        <v>0</v>
      </c>
      <c r="GS17" s="279">
        <f t="shared" si="50"/>
        <v>0</v>
      </c>
      <c r="GT17" s="279">
        <f t="shared" si="50"/>
        <v>0</v>
      </c>
      <c r="GU17" s="279">
        <f t="shared" si="50"/>
        <v>0</v>
      </c>
      <c r="GV17" s="279">
        <f t="shared" si="50"/>
        <v>0</v>
      </c>
      <c r="GW17" s="279">
        <f t="shared" si="50"/>
        <v>0</v>
      </c>
      <c r="GX17" s="279">
        <f t="shared" si="50"/>
        <v>0</v>
      </c>
      <c r="GY17" s="279">
        <f t="shared" si="50"/>
        <v>0</v>
      </c>
      <c r="GZ17" s="279">
        <f t="shared" si="50"/>
        <v>0</v>
      </c>
      <c r="HA17" s="279">
        <f t="shared" si="50"/>
        <v>0</v>
      </c>
    </row>
    <row r="18" spans="4:209" s="268" customFormat="1" x14ac:dyDescent="0.3">
      <c r="D18" s="268" t="s">
        <v>125</v>
      </c>
      <c r="M18" s="270">
        <f>'Template costing'!D36</f>
        <v>0</v>
      </c>
      <c r="N18" s="270">
        <f>'Template costing'!E36</f>
        <v>0</v>
      </c>
      <c r="O18" s="268">
        <f>'Template costing'!F36</f>
        <v>0</v>
      </c>
      <c r="P18" s="268">
        <v>1</v>
      </c>
      <c r="Q18" s="271">
        <f>IFERROR(VLOOKUP('Template costing'!G36,'BAND+SP'!A:C,2,0),0)</f>
        <v>0</v>
      </c>
      <c r="R18" s="272">
        <f>'Template costing'!H36</f>
        <v>0</v>
      </c>
      <c r="S18" s="268" t="e">
        <f>VLOOKUP(Q18,'BAND+SP'!B:C,2,0)</f>
        <v>#N/A</v>
      </c>
      <c r="V18" s="268" t="s">
        <v>64</v>
      </c>
      <c r="AA18" s="281"/>
      <c r="AN18" s="318" t="e">
        <f t="shared" si="51"/>
        <v>#N/A</v>
      </c>
      <c r="AO18" s="274" t="e">
        <f t="shared" si="52"/>
        <v>#N/A</v>
      </c>
      <c r="AP18" s="274" t="e">
        <f t="shared" si="53"/>
        <v>#N/A</v>
      </c>
      <c r="AQ18" s="274" t="e">
        <f t="shared" si="54"/>
        <v>#N/A</v>
      </c>
      <c r="AR18" s="274" t="e">
        <f t="shared" si="55"/>
        <v>#N/A</v>
      </c>
      <c r="AS18" s="275" t="e">
        <f t="shared" si="56"/>
        <v>#N/A</v>
      </c>
      <c r="AT18" s="274" t="e">
        <f t="shared" si="57"/>
        <v>#N/A</v>
      </c>
      <c r="AU18" s="274" t="e">
        <f t="shared" si="58"/>
        <v>#N/A</v>
      </c>
      <c r="AV18" s="274" t="e">
        <f t="shared" si="59"/>
        <v>#N/A</v>
      </c>
      <c r="AW18" s="274" t="e">
        <f t="shared" si="60"/>
        <v>#N/A</v>
      </c>
      <c r="AX18" s="274" t="e">
        <f t="shared" si="61"/>
        <v>#N/A</v>
      </c>
      <c r="AY18" s="320" t="e">
        <f t="shared" si="62"/>
        <v>#N/A</v>
      </c>
      <c r="AZ18" s="318" t="e">
        <f t="shared" si="63"/>
        <v>#N/A</v>
      </c>
      <c r="BA18" s="274">
        <f t="shared" si="1"/>
        <v>0</v>
      </c>
      <c r="BB18" s="274"/>
      <c r="BC18" s="274"/>
      <c r="BD18" s="274"/>
      <c r="BE18" s="274"/>
      <c r="BF18" s="274">
        <f t="shared" si="64"/>
        <v>0</v>
      </c>
      <c r="BG18" s="274" t="e">
        <f t="shared" si="65"/>
        <v>#N/A</v>
      </c>
      <c r="BH18" s="274">
        <f t="shared" si="2"/>
        <v>0</v>
      </c>
      <c r="BI18" s="278" t="e">
        <f t="shared" si="3"/>
        <v>#N/A</v>
      </c>
      <c r="BJ18" s="274" t="e">
        <f t="shared" si="4"/>
        <v>#N/A</v>
      </c>
      <c r="BK18" s="274">
        <f t="shared" si="5"/>
        <v>0</v>
      </c>
      <c r="BL18" s="274"/>
      <c r="BM18" s="274"/>
      <c r="BN18" s="274"/>
      <c r="BO18" s="274"/>
      <c r="BP18" s="274">
        <f t="shared" si="66"/>
        <v>0</v>
      </c>
      <c r="BQ18" s="274" t="e">
        <f t="shared" si="67"/>
        <v>#N/A</v>
      </c>
      <c r="BR18" s="274">
        <f t="shared" si="6"/>
        <v>0</v>
      </c>
      <c r="BS18" s="274" t="e">
        <f t="shared" si="7"/>
        <v>#N/A</v>
      </c>
      <c r="BT18" s="274" t="e">
        <f t="shared" si="8"/>
        <v>#N/A</v>
      </c>
      <c r="BV18" s="268" t="e">
        <f>IF($CM$1="No",$R18,IF(Q18&gt;8,$R18,IF(AND($M18&lt;$BV$9,$R18&lt;VLOOKUP($Q18,'Pay Framework'!A:B,2,0)),MIN(R18+1,VLOOKUP($Q18,'Pay Framework'!A:B,2,0)),IF(AND($M18&gt;$BV$9,$R18&lt;VLOOKUP($Q18,'Pay Framework'!A:B,2,0)),MIN(VLOOKUP(Q18,'Pay Framework'!A:B,2,0),R18+0.5),R18))))</f>
        <v>#N/A</v>
      </c>
      <c r="BW18" s="268" t="e">
        <f>IF((IF($CW$1="no",BV18,IF($Q18&gt;8,BV18,IF(AND($M18&lt;BW$9,VLOOKUP($Q18,'Pay Framework'!$A:$B,2,0)&gt;BV18),MIN(BV18+1,VLOOKUP($Q18,'Pay Framework'!$A:$B,2,0)),IF($M18&gt;BW$9,$R18+0.5,BV18)))))&gt;VLOOKUP($Q18,'BAND+SP'!$A$22:$B$34,2,0),VLOOKUP($Q18,'BAND+SP'!$A$22:$B$29,2,0),(IF($CW$1="no",BV18,IF($Q18&gt;8,BV18,IF(AND($M18&lt;BW$9,VLOOKUP($Q18,'Pay Framework'!$A:$B,2,0)&gt;BV18),MIN(BV18+1,VLOOKUP($Q18,'Pay Framework'!$A:$B,2,0)),IF($M18&gt;BW$9,$R18+0.5,BV18))))))</f>
        <v>#N/A</v>
      </c>
      <c r="BX18" s="268" t="e">
        <f>IF((IF($CW$1="no",BW18,IF($Q18&gt;8,BW18,IF(AND($M18&lt;BX$9,VLOOKUP($Q18,'Pay Framework'!$A:$B,2,0)&gt;BW18),MIN(BW18+1,VLOOKUP($Q18,'Pay Framework'!$A:$B,2,0)),IF($M18&gt;BX$9,$R18+0.5,BW18)))))&gt;VLOOKUP($Q18,'BAND+SP'!$A$22:$B$34,2,0),VLOOKUP($Q18,'BAND+SP'!$A$22:$B$29,2,0),(IF($CW$1="no",BW18,IF($Q18&gt;8,BW18,IF(AND($M18&lt;BX$9,VLOOKUP($Q18,'Pay Framework'!$A:$B,2,0)&gt;BW18),MIN(BW18+1,VLOOKUP($Q18,'Pay Framework'!$A:$B,2,0)),IF($M18&gt;BX$9,$R18+0.5,BW18))))))</f>
        <v>#N/A</v>
      </c>
      <c r="BY18" s="268" t="e">
        <f>IF((IF($CW$1="no",BX18,IF($Q18&gt;8,BX18,IF(AND($M18&lt;BY$9,VLOOKUP($Q18,'Pay Framework'!$A:$B,2,0)&gt;BX18),MIN(BX18+1,VLOOKUP($Q18,'Pay Framework'!$A:$B,2,0)),IF($M18&gt;BY$9,$R18+0.5,BX18)))))&gt;VLOOKUP($Q18,'BAND+SP'!$A$22:$B$34,2,0),VLOOKUP($Q18,'BAND+SP'!$A$22:$B$29,2,0),(IF($CW$1="no",BX18,IF($Q18&gt;8,BX18,IF(AND($M18&lt;BY$9,VLOOKUP($Q18,'Pay Framework'!$A:$B,2,0)&gt;BX18),MIN(BX18+1,VLOOKUP($Q18,'Pay Framework'!$A:$B,2,0)),IF($M18&gt;BY$9,$R18+0.5,BX18))))))</f>
        <v>#N/A</v>
      </c>
      <c r="BZ18" s="268" t="e">
        <f>IF((IF($CW$1="no",BY18,IF($Q18&gt;8,BY18,IF(AND($M18&lt;BZ$9,VLOOKUP($Q18,'Pay Framework'!$A:$B,2,0)&gt;BY18),MIN(BY18+1,VLOOKUP($Q18,'Pay Framework'!$A:$B,2,0)),IF($M18&gt;BZ$9,$R18+0.5,BY18)))))&gt;VLOOKUP($Q18,'BAND+SP'!$A$22:$B$34,2,0),VLOOKUP($Q18,'BAND+SP'!$A$22:$B$29,2,0),(IF($CW$1="no",BY18,IF($Q18&gt;8,BY18,IF(AND($M18&lt;BZ$9,VLOOKUP($Q18,'Pay Framework'!$A:$B,2,0)&gt;BY18),MIN(BY18+1,VLOOKUP($Q18,'Pay Framework'!$A:$B,2,0)),IF($M18&gt;BZ$9,$R18+0.5,BY18))))))</f>
        <v>#N/A</v>
      </c>
      <c r="CA18" s="268" t="e">
        <f>IF((IF($CW$1="no",BZ18,IF($Q18&gt;8,BZ18,IF(AND($M18&lt;CA$9,VLOOKUP($Q18,'Pay Framework'!$A:$B,2,0)&gt;BZ18),MIN(BZ18+1,VLOOKUP($Q18,'Pay Framework'!$A:$B,2,0)),IF($M18&gt;CA$9,$R18+0.5,BZ18)))))&gt;VLOOKUP($Q18,'BAND+SP'!$A$22:$B$34,2,0),VLOOKUP($Q18,'BAND+SP'!$A$22:$B$29,2,0),(IF($CW$1="no",BZ18,IF($Q18&gt;8,BZ18,IF(AND($M18&lt;CA$9,VLOOKUP($Q18,'Pay Framework'!$A:$B,2,0)&gt;BZ18),MIN(BZ18+1,VLOOKUP($Q18,'Pay Framework'!$A:$B,2,0)),IF($M18&gt;CA$9,$R18+0.5,BZ18))))))</f>
        <v>#N/A</v>
      </c>
      <c r="CB18" s="268" t="e">
        <f>IF((IF($CW$1="no",CA18,IF($Q18&gt;8,CA18,IF(AND($M18&lt;CB$9,VLOOKUP($Q18,'Pay Framework'!$A:$B,2,0)&gt;CA18),MIN(CA18+1,VLOOKUP($Q18,'Pay Framework'!$A:$B,2,0)),IF($M18&gt;CB$9,$R18+0.5,CA18)))))&gt;VLOOKUP($Q18,'BAND+SP'!$A$22:$B$34,2,0),VLOOKUP($Q18,'BAND+SP'!$A$22:$B$29,2,0),(IF($CW$1="no",CA18,IF($Q18&gt;8,CA18,IF(AND($M18&lt;CB$9,VLOOKUP($Q18,'Pay Framework'!$A:$B,2,0)&gt;CA18),MIN(CA18+1,VLOOKUP($Q18,'Pay Framework'!$A:$B,2,0)),IF($M18&gt;CB$9,$R18+0.5,CA18))))))</f>
        <v>#N/A</v>
      </c>
      <c r="CC18" s="268" t="e">
        <f>IF((IF($CW$1="no",CB18,IF($Q18&gt;8,CB18,IF(AND($M18&lt;CC$9,VLOOKUP($Q18,'Pay Framework'!$A:$B,2,0)&gt;CB18),MIN(CB18+1,VLOOKUP($Q18,'Pay Framework'!$A:$B,2,0)),IF($M18&gt;CC$9,$R18+0.5,CB18)))))&gt;VLOOKUP($Q18,'BAND+SP'!$A$22:$B$34,2,0),VLOOKUP($Q18,'BAND+SP'!$A$22:$B$29,2,0),(IF($CW$1="no",CB18,IF($Q18&gt;8,CB18,IF(AND($M18&lt;CC$9,VLOOKUP($Q18,'Pay Framework'!$A:$B,2,0)&gt;CB18),MIN(CB18+1,VLOOKUP($Q18,'Pay Framework'!$A:$B,2,0)),IF($M18&gt;CC$9,$R18+0.5,CB18))))))</f>
        <v>#N/A</v>
      </c>
      <c r="CD18" s="268" t="e">
        <f>IF((IF($CW$1="no",CC18,IF($Q18&gt;8,CC18,IF(AND($M18&lt;CD$9,VLOOKUP($Q18,'Pay Framework'!$A:$B,2,0)&gt;CC18),MIN(CC18+1,VLOOKUP($Q18,'Pay Framework'!$A:$B,2,0)),IF($M18&gt;CD$9,$R18+0.5,CC18)))))&gt;VLOOKUP($Q18,'BAND+SP'!$A$22:$B$34,2,0),VLOOKUP($Q18,'BAND+SP'!$A$22:$B$29,2,0),(IF($CW$1="no",CC18,IF($Q18&gt;8,CC18,IF(AND($M18&lt;CD$9,VLOOKUP($Q18,'Pay Framework'!$A:$B,2,0)&gt;CC18),MIN(CC18+1,VLOOKUP($Q18,'Pay Framework'!$A:$B,2,0)),IF($M18&gt;CD$9,$R18+0.5,CC18))))))</f>
        <v>#N/A</v>
      </c>
      <c r="CE18" s="268" t="e">
        <f>IF((IF($CW$1="no",CD18,IF($Q18&gt;8,CD18,IF(AND($M18&lt;CE$9,VLOOKUP($Q18,'Pay Framework'!$A:$B,2,0)&gt;CD18),MIN(CD18+1,VLOOKUP($Q18,'Pay Framework'!$A:$B,2,0)),IF($M18&gt;CE$9,$R18+0.5,CD18)))))&gt;VLOOKUP($Q18,'BAND+SP'!$A$22:$B$34,2,0),VLOOKUP($Q18,'BAND+SP'!$A$22:$B$29,2,0),(IF($CW$1="no",CD18,IF($Q18&gt;8,CD18,IF(AND($M18&lt;CE$9,VLOOKUP($Q18,'Pay Framework'!$A:$B,2,0)&gt;CD18),MIN(CD18+1,VLOOKUP($Q18,'Pay Framework'!$A:$B,2,0)),IF($M18&gt;CE$9,$R18+0.5,CD18))))))</f>
        <v>#N/A</v>
      </c>
      <c r="CG18" s="274" t="e">
        <f t="shared" si="9"/>
        <v>#N/A</v>
      </c>
      <c r="CH18" s="274"/>
      <c r="CI18" s="274"/>
      <c r="CJ18" s="274"/>
      <c r="CK18" s="274"/>
      <c r="CL18" s="274" t="e">
        <f t="shared" si="68"/>
        <v>#N/A</v>
      </c>
      <c r="CM18" s="274" t="e">
        <f t="shared" si="69"/>
        <v>#N/A</v>
      </c>
      <c r="CN18" s="274" t="e">
        <f t="shared" si="10"/>
        <v>#N/A</v>
      </c>
      <c r="CO18" s="274" t="e">
        <f t="shared" si="11"/>
        <v>#N/A</v>
      </c>
      <c r="CP18" s="274" t="e">
        <f t="shared" si="12"/>
        <v>#N/A</v>
      </c>
      <c r="CQ18" s="274" t="e">
        <f t="shared" si="13"/>
        <v>#N/A</v>
      </c>
      <c r="CR18" s="274"/>
      <c r="CS18" s="274"/>
      <c r="CT18" s="274"/>
      <c r="CU18" s="274"/>
      <c r="CV18" s="274" t="e">
        <f t="shared" si="70"/>
        <v>#N/A</v>
      </c>
      <c r="CW18" s="274" t="e">
        <f t="shared" si="71"/>
        <v>#N/A</v>
      </c>
      <c r="CX18" s="274" t="e">
        <f t="shared" si="14"/>
        <v>#N/A</v>
      </c>
      <c r="CY18" s="274" t="e">
        <f t="shared" si="15"/>
        <v>#N/A</v>
      </c>
      <c r="CZ18" s="274" t="e">
        <f t="shared" si="16"/>
        <v>#N/A</v>
      </c>
      <c r="DA18" s="274" t="e">
        <f t="shared" si="17"/>
        <v>#N/A</v>
      </c>
      <c r="DB18" s="274"/>
      <c r="DC18" s="274"/>
      <c r="DD18" s="274"/>
      <c r="DE18" s="274"/>
      <c r="DF18" s="274" t="e">
        <f t="shared" si="72"/>
        <v>#N/A</v>
      </c>
      <c r="DG18" s="274" t="e">
        <f t="shared" si="73"/>
        <v>#N/A</v>
      </c>
      <c r="DH18" s="274" t="e">
        <f t="shared" si="18"/>
        <v>#N/A</v>
      </c>
      <c r="DI18" s="274" t="e">
        <f t="shared" si="19"/>
        <v>#N/A</v>
      </c>
      <c r="DJ18" s="274" t="e">
        <f t="shared" si="20"/>
        <v>#N/A</v>
      </c>
      <c r="DK18" s="274" t="e">
        <f t="shared" si="21"/>
        <v>#N/A</v>
      </c>
      <c r="DL18" s="274"/>
      <c r="DM18" s="274"/>
      <c r="DN18" s="274"/>
      <c r="DO18" s="274"/>
      <c r="DP18" s="274" t="e">
        <f t="shared" si="74"/>
        <v>#N/A</v>
      </c>
      <c r="DQ18" s="274" t="e">
        <f t="shared" si="75"/>
        <v>#N/A</v>
      </c>
      <c r="DR18" s="274" t="e">
        <f t="shared" si="22"/>
        <v>#N/A</v>
      </c>
      <c r="DS18" s="274" t="e">
        <f t="shared" si="23"/>
        <v>#N/A</v>
      </c>
      <c r="DT18" s="274" t="e">
        <f t="shared" si="24"/>
        <v>#N/A</v>
      </c>
      <c r="DU18" s="274" t="e">
        <f t="shared" si="25"/>
        <v>#N/A</v>
      </c>
      <c r="DV18" s="274"/>
      <c r="DW18" s="274"/>
      <c r="DX18" s="274"/>
      <c r="DY18" s="274"/>
      <c r="DZ18" s="274" t="e">
        <f t="shared" si="76"/>
        <v>#N/A</v>
      </c>
      <c r="EA18" s="274" t="e">
        <f t="shared" si="77"/>
        <v>#N/A</v>
      </c>
      <c r="EB18" s="274" t="e">
        <f t="shared" si="26"/>
        <v>#N/A</v>
      </c>
      <c r="EC18" s="274" t="e">
        <f t="shared" si="27"/>
        <v>#N/A</v>
      </c>
      <c r="ED18" s="274" t="e">
        <f t="shared" si="28"/>
        <v>#N/A</v>
      </c>
      <c r="EE18" s="274" t="e">
        <f t="shared" si="29"/>
        <v>#N/A</v>
      </c>
      <c r="EF18" s="274"/>
      <c r="EG18" s="274"/>
      <c r="EH18" s="274"/>
      <c r="EI18" s="274"/>
      <c r="EJ18" s="274" t="e">
        <f t="shared" si="78"/>
        <v>#N/A</v>
      </c>
      <c r="EK18" s="274" t="e">
        <f t="shared" si="79"/>
        <v>#N/A</v>
      </c>
      <c r="EL18" s="274" t="e">
        <f t="shared" si="30"/>
        <v>#N/A</v>
      </c>
      <c r="EM18" s="274" t="e">
        <f t="shared" si="31"/>
        <v>#N/A</v>
      </c>
      <c r="EN18" s="274" t="e">
        <f t="shared" si="32"/>
        <v>#N/A</v>
      </c>
      <c r="EO18" s="274" t="e">
        <f t="shared" si="33"/>
        <v>#N/A</v>
      </c>
      <c r="EP18" s="274"/>
      <c r="EQ18" s="274"/>
      <c r="ER18" s="274"/>
      <c r="ES18" s="274"/>
      <c r="ET18" s="274" t="e">
        <f t="shared" si="80"/>
        <v>#N/A</v>
      </c>
      <c r="EU18" s="274" t="e">
        <f t="shared" si="81"/>
        <v>#N/A</v>
      </c>
      <c r="EV18" s="274" t="e">
        <f t="shared" si="34"/>
        <v>#N/A</v>
      </c>
      <c r="EW18" s="274" t="e">
        <f t="shared" si="35"/>
        <v>#N/A</v>
      </c>
      <c r="EX18" s="274" t="e">
        <f t="shared" si="36"/>
        <v>#N/A</v>
      </c>
      <c r="EY18" s="274" t="e">
        <f t="shared" si="37"/>
        <v>#N/A</v>
      </c>
      <c r="EZ18" s="274"/>
      <c r="FA18" s="274"/>
      <c r="FB18" s="274"/>
      <c r="FC18" s="274"/>
      <c r="FD18" s="274" t="e">
        <f t="shared" si="82"/>
        <v>#N/A</v>
      </c>
      <c r="FE18" s="274" t="e">
        <f t="shared" si="83"/>
        <v>#N/A</v>
      </c>
      <c r="FF18" s="274" t="e">
        <f t="shared" si="38"/>
        <v>#N/A</v>
      </c>
      <c r="FG18" s="274" t="e">
        <f t="shared" si="39"/>
        <v>#N/A</v>
      </c>
      <c r="FH18" s="274" t="e">
        <f t="shared" si="40"/>
        <v>#N/A</v>
      </c>
      <c r="FI18" s="274" t="e">
        <f t="shared" si="41"/>
        <v>#N/A</v>
      </c>
      <c r="FJ18" s="274"/>
      <c r="FK18" s="274"/>
      <c r="FL18" s="274"/>
      <c r="FM18" s="274"/>
      <c r="FN18" s="274" t="e">
        <f t="shared" si="84"/>
        <v>#N/A</v>
      </c>
      <c r="FO18" s="274" t="e">
        <f t="shared" si="85"/>
        <v>#N/A</v>
      </c>
      <c r="FP18" s="274" t="e">
        <f t="shared" si="42"/>
        <v>#N/A</v>
      </c>
      <c r="FQ18" s="274" t="e">
        <f t="shared" si="43"/>
        <v>#N/A</v>
      </c>
      <c r="FR18" s="274" t="e">
        <f t="shared" si="44"/>
        <v>#N/A</v>
      </c>
      <c r="FS18" s="274" t="e">
        <f t="shared" si="45"/>
        <v>#N/A</v>
      </c>
      <c r="FT18" s="274"/>
      <c r="FU18" s="274"/>
      <c r="FV18" s="274"/>
      <c r="FW18" s="274"/>
      <c r="FX18" s="274" t="e">
        <f t="shared" si="86"/>
        <v>#N/A</v>
      </c>
      <c r="FY18" s="274" t="e">
        <f t="shared" si="87"/>
        <v>#N/A</v>
      </c>
      <c r="FZ18" s="274" t="e">
        <f t="shared" si="46"/>
        <v>#N/A</v>
      </c>
      <c r="GA18" s="274" t="e">
        <f t="shared" si="47"/>
        <v>#N/A</v>
      </c>
      <c r="GB18" s="274" t="e">
        <f t="shared" si="48"/>
        <v>#N/A</v>
      </c>
      <c r="GD18" s="279">
        <f t="shared" si="49"/>
        <v>0</v>
      </c>
      <c r="GE18" s="279">
        <f t="shared" si="49"/>
        <v>0</v>
      </c>
      <c r="GF18" s="279">
        <f t="shared" si="49"/>
        <v>0</v>
      </c>
      <c r="GG18" s="279">
        <f t="shared" si="49"/>
        <v>0</v>
      </c>
      <c r="GH18" s="279">
        <f t="shared" si="49"/>
        <v>0</v>
      </c>
      <c r="GI18" s="279">
        <f t="shared" si="49"/>
        <v>0</v>
      </c>
      <c r="GJ18" s="279">
        <f t="shared" si="49"/>
        <v>0</v>
      </c>
      <c r="GK18" s="279">
        <f t="shared" si="49"/>
        <v>0</v>
      </c>
      <c r="GL18" s="279">
        <f t="shared" si="49"/>
        <v>0</v>
      </c>
      <c r="GM18" s="279">
        <f t="shared" si="49"/>
        <v>0</v>
      </c>
      <c r="GN18" s="279">
        <f t="shared" si="49"/>
        <v>0</v>
      </c>
      <c r="GO18" s="279">
        <f t="shared" si="49"/>
        <v>0</v>
      </c>
      <c r="GP18" s="279">
        <f t="shared" si="88"/>
        <v>0</v>
      </c>
      <c r="GQ18" s="279"/>
      <c r="GR18" s="279">
        <f t="shared" si="50"/>
        <v>0</v>
      </c>
      <c r="GS18" s="279">
        <f t="shared" si="50"/>
        <v>0</v>
      </c>
      <c r="GT18" s="279">
        <f t="shared" si="50"/>
        <v>0</v>
      </c>
      <c r="GU18" s="279">
        <f t="shared" si="50"/>
        <v>0</v>
      </c>
      <c r="GV18" s="279">
        <f t="shared" si="50"/>
        <v>0</v>
      </c>
      <c r="GW18" s="279">
        <f t="shared" si="50"/>
        <v>0</v>
      </c>
      <c r="GX18" s="279">
        <f t="shared" si="50"/>
        <v>0</v>
      </c>
      <c r="GY18" s="279">
        <f t="shared" si="50"/>
        <v>0</v>
      </c>
      <c r="GZ18" s="279">
        <f t="shared" si="50"/>
        <v>0</v>
      </c>
      <c r="HA18" s="279">
        <f t="shared" si="50"/>
        <v>0</v>
      </c>
    </row>
    <row r="19" spans="4:209" s="268" customFormat="1" x14ac:dyDescent="0.3">
      <c r="D19" s="268" t="s">
        <v>126</v>
      </c>
      <c r="M19" s="270">
        <f>'Template costing'!D37</f>
        <v>0</v>
      </c>
      <c r="N19" s="270">
        <f>'Template costing'!E37</f>
        <v>0</v>
      </c>
      <c r="O19" s="268">
        <f>'Template costing'!F37</f>
        <v>0</v>
      </c>
      <c r="P19" s="268">
        <v>1</v>
      </c>
      <c r="Q19" s="271">
        <f>IFERROR(VLOOKUP('Template costing'!G37,'BAND+SP'!A:C,2,0),0)</f>
        <v>0</v>
      </c>
      <c r="R19" s="272">
        <f>'Template costing'!H37</f>
        <v>0</v>
      </c>
      <c r="S19" s="268" t="e">
        <f>VLOOKUP(Q19,'BAND+SP'!B:C,2,0)</f>
        <v>#N/A</v>
      </c>
      <c r="V19" s="268" t="s">
        <v>64</v>
      </c>
      <c r="AA19" s="281"/>
      <c r="AN19" s="318" t="e">
        <f t="shared" si="51"/>
        <v>#N/A</v>
      </c>
      <c r="AO19" s="274" t="e">
        <f t="shared" si="52"/>
        <v>#N/A</v>
      </c>
      <c r="AP19" s="274" t="e">
        <f t="shared" si="53"/>
        <v>#N/A</v>
      </c>
      <c r="AQ19" s="274" t="e">
        <f t="shared" si="54"/>
        <v>#N/A</v>
      </c>
      <c r="AR19" s="274" t="e">
        <f t="shared" si="55"/>
        <v>#N/A</v>
      </c>
      <c r="AS19" s="275" t="e">
        <f t="shared" si="56"/>
        <v>#N/A</v>
      </c>
      <c r="AT19" s="274" t="e">
        <f t="shared" si="57"/>
        <v>#N/A</v>
      </c>
      <c r="AU19" s="274" t="e">
        <f t="shared" si="58"/>
        <v>#N/A</v>
      </c>
      <c r="AV19" s="274" t="e">
        <f t="shared" si="59"/>
        <v>#N/A</v>
      </c>
      <c r="AW19" s="274" t="e">
        <f t="shared" si="60"/>
        <v>#N/A</v>
      </c>
      <c r="AX19" s="274" t="e">
        <f t="shared" si="61"/>
        <v>#N/A</v>
      </c>
      <c r="AY19" s="320" t="e">
        <f t="shared" si="62"/>
        <v>#N/A</v>
      </c>
      <c r="AZ19" s="318" t="e">
        <f t="shared" si="63"/>
        <v>#N/A</v>
      </c>
      <c r="BA19" s="274">
        <f t="shared" si="1"/>
        <v>0</v>
      </c>
      <c r="BB19" s="274"/>
      <c r="BC19" s="274"/>
      <c r="BD19" s="274"/>
      <c r="BE19" s="274"/>
      <c r="BF19" s="274">
        <f t="shared" si="64"/>
        <v>0</v>
      </c>
      <c r="BG19" s="274" t="e">
        <f t="shared" si="65"/>
        <v>#N/A</v>
      </c>
      <c r="BH19" s="274">
        <f t="shared" si="2"/>
        <v>0</v>
      </c>
      <c r="BI19" s="278" t="e">
        <f t="shared" si="3"/>
        <v>#N/A</v>
      </c>
      <c r="BJ19" s="274" t="e">
        <f t="shared" si="4"/>
        <v>#N/A</v>
      </c>
      <c r="BK19" s="274">
        <f t="shared" si="5"/>
        <v>0</v>
      </c>
      <c r="BL19" s="274"/>
      <c r="BM19" s="274"/>
      <c r="BN19" s="274"/>
      <c r="BO19" s="274"/>
      <c r="BP19" s="274">
        <f t="shared" si="66"/>
        <v>0</v>
      </c>
      <c r="BQ19" s="274" t="e">
        <f t="shared" si="67"/>
        <v>#N/A</v>
      </c>
      <c r="BR19" s="274">
        <f t="shared" si="6"/>
        <v>0</v>
      </c>
      <c r="BS19" s="274" t="e">
        <f t="shared" si="7"/>
        <v>#N/A</v>
      </c>
      <c r="BT19" s="274" t="e">
        <f t="shared" si="8"/>
        <v>#N/A</v>
      </c>
      <c r="BV19" s="268" t="e">
        <f>IF($CM$1="No",$R19,IF(Q19&gt;8,$R19,IF(AND($M19&lt;$BV$9,$R19&lt;VLOOKUP($Q19,'Pay Framework'!A:B,2,0)),MIN(R19+1,VLOOKUP($Q19,'Pay Framework'!A:B,2,0)),IF(AND($M19&gt;$BV$9,$R19&lt;VLOOKUP($Q19,'Pay Framework'!A:B,2,0)),MIN(VLOOKUP(Q19,'Pay Framework'!A:B,2,0),R19+0.5),R19))))</f>
        <v>#N/A</v>
      </c>
      <c r="BW19" s="268" t="e">
        <f>IF((IF($CW$1="no",BV19,IF($Q19&gt;8,BV19,IF(AND($M19&lt;BW$9,VLOOKUP($Q19,'Pay Framework'!$A:$B,2,0)&gt;BV19),MIN(BV19+1,VLOOKUP($Q19,'Pay Framework'!$A:$B,2,0)),IF($M19&gt;BW$9,$R19+0.5,BV19)))))&gt;VLOOKUP($Q19,'BAND+SP'!$A$22:$B$34,2,0),VLOOKUP($Q19,'BAND+SP'!$A$22:$B$29,2,0),(IF($CW$1="no",BV19,IF($Q19&gt;8,BV19,IF(AND($M19&lt;BW$9,VLOOKUP($Q19,'Pay Framework'!$A:$B,2,0)&gt;BV19),MIN(BV19+1,VLOOKUP($Q19,'Pay Framework'!$A:$B,2,0)),IF($M19&gt;BW$9,$R19+0.5,BV19))))))</f>
        <v>#N/A</v>
      </c>
      <c r="BX19" s="268" t="e">
        <f>IF((IF($CW$1="no",BW19,IF($Q19&gt;8,BW19,IF(AND($M19&lt;BX$9,VLOOKUP($Q19,'Pay Framework'!$A:$B,2,0)&gt;BW19),MIN(BW19+1,VLOOKUP($Q19,'Pay Framework'!$A:$B,2,0)),IF($M19&gt;BX$9,$R19+0.5,BW19)))))&gt;VLOOKUP($Q19,'BAND+SP'!$A$22:$B$34,2,0),VLOOKUP($Q19,'BAND+SP'!$A$22:$B$29,2,0),(IF($CW$1="no",BW19,IF($Q19&gt;8,BW19,IF(AND($M19&lt;BX$9,VLOOKUP($Q19,'Pay Framework'!$A:$B,2,0)&gt;BW19),MIN(BW19+1,VLOOKUP($Q19,'Pay Framework'!$A:$B,2,0)),IF($M19&gt;BX$9,$R19+0.5,BW19))))))</f>
        <v>#N/A</v>
      </c>
      <c r="BY19" s="268" t="e">
        <f>IF((IF($CW$1="no",BX19,IF($Q19&gt;8,BX19,IF(AND($M19&lt;BY$9,VLOOKUP($Q19,'Pay Framework'!$A:$B,2,0)&gt;BX19),MIN(BX19+1,VLOOKUP($Q19,'Pay Framework'!$A:$B,2,0)),IF($M19&gt;BY$9,$R19+0.5,BX19)))))&gt;VLOOKUP($Q19,'BAND+SP'!$A$22:$B$34,2,0),VLOOKUP($Q19,'BAND+SP'!$A$22:$B$29,2,0),(IF($CW$1="no",BX19,IF($Q19&gt;8,BX19,IF(AND($M19&lt;BY$9,VLOOKUP($Q19,'Pay Framework'!$A:$B,2,0)&gt;BX19),MIN(BX19+1,VLOOKUP($Q19,'Pay Framework'!$A:$B,2,0)),IF($M19&gt;BY$9,$R19+0.5,BX19))))))</f>
        <v>#N/A</v>
      </c>
      <c r="BZ19" s="268" t="e">
        <f>IF((IF($CW$1="no",BY19,IF($Q19&gt;8,BY19,IF(AND($M19&lt;BZ$9,VLOOKUP($Q19,'Pay Framework'!$A:$B,2,0)&gt;BY19),MIN(BY19+1,VLOOKUP($Q19,'Pay Framework'!$A:$B,2,0)),IF($M19&gt;BZ$9,$R19+0.5,BY19)))))&gt;VLOOKUP($Q19,'BAND+SP'!$A$22:$B$34,2,0),VLOOKUP($Q19,'BAND+SP'!$A$22:$B$29,2,0),(IF($CW$1="no",BY19,IF($Q19&gt;8,BY19,IF(AND($M19&lt;BZ$9,VLOOKUP($Q19,'Pay Framework'!$A:$B,2,0)&gt;BY19),MIN(BY19+1,VLOOKUP($Q19,'Pay Framework'!$A:$B,2,0)),IF($M19&gt;BZ$9,$R19+0.5,BY19))))))</f>
        <v>#N/A</v>
      </c>
      <c r="CA19" s="268" t="e">
        <f>IF((IF($CW$1="no",BZ19,IF($Q19&gt;8,BZ19,IF(AND($M19&lt;CA$9,VLOOKUP($Q19,'Pay Framework'!$A:$B,2,0)&gt;BZ19),MIN(BZ19+1,VLOOKUP($Q19,'Pay Framework'!$A:$B,2,0)),IF($M19&gt;CA$9,$R19+0.5,BZ19)))))&gt;VLOOKUP($Q19,'BAND+SP'!$A$22:$B$34,2,0),VLOOKUP($Q19,'BAND+SP'!$A$22:$B$29,2,0),(IF($CW$1="no",BZ19,IF($Q19&gt;8,BZ19,IF(AND($M19&lt;CA$9,VLOOKUP($Q19,'Pay Framework'!$A:$B,2,0)&gt;BZ19),MIN(BZ19+1,VLOOKUP($Q19,'Pay Framework'!$A:$B,2,0)),IF($M19&gt;CA$9,$R19+0.5,BZ19))))))</f>
        <v>#N/A</v>
      </c>
      <c r="CB19" s="268" t="e">
        <f>IF((IF($CW$1="no",CA19,IF($Q19&gt;8,CA19,IF(AND($M19&lt;CB$9,VLOOKUP($Q19,'Pay Framework'!$A:$B,2,0)&gt;CA19),MIN(CA19+1,VLOOKUP($Q19,'Pay Framework'!$A:$B,2,0)),IF($M19&gt;CB$9,$R19+0.5,CA19)))))&gt;VLOOKUP($Q19,'BAND+SP'!$A$22:$B$34,2,0),VLOOKUP($Q19,'BAND+SP'!$A$22:$B$29,2,0),(IF($CW$1="no",CA19,IF($Q19&gt;8,CA19,IF(AND($M19&lt;CB$9,VLOOKUP($Q19,'Pay Framework'!$A:$B,2,0)&gt;CA19),MIN(CA19+1,VLOOKUP($Q19,'Pay Framework'!$A:$B,2,0)),IF($M19&gt;CB$9,$R19+0.5,CA19))))))</f>
        <v>#N/A</v>
      </c>
      <c r="CC19" s="268" t="e">
        <f>IF((IF($CW$1="no",CB19,IF($Q19&gt;8,CB19,IF(AND($M19&lt;CC$9,VLOOKUP($Q19,'Pay Framework'!$A:$B,2,0)&gt;CB19),MIN(CB19+1,VLOOKUP($Q19,'Pay Framework'!$A:$B,2,0)),IF($M19&gt;CC$9,$R19+0.5,CB19)))))&gt;VLOOKUP($Q19,'BAND+SP'!$A$22:$B$34,2,0),VLOOKUP($Q19,'BAND+SP'!$A$22:$B$29,2,0),(IF($CW$1="no",CB19,IF($Q19&gt;8,CB19,IF(AND($M19&lt;CC$9,VLOOKUP($Q19,'Pay Framework'!$A:$B,2,0)&gt;CB19),MIN(CB19+1,VLOOKUP($Q19,'Pay Framework'!$A:$B,2,0)),IF($M19&gt;CC$9,$R19+0.5,CB19))))))</f>
        <v>#N/A</v>
      </c>
      <c r="CD19" s="268" t="e">
        <f>IF((IF($CW$1="no",CC19,IF($Q19&gt;8,CC19,IF(AND($M19&lt;CD$9,VLOOKUP($Q19,'Pay Framework'!$A:$B,2,0)&gt;CC19),MIN(CC19+1,VLOOKUP($Q19,'Pay Framework'!$A:$B,2,0)),IF($M19&gt;CD$9,$R19+0.5,CC19)))))&gt;VLOOKUP($Q19,'BAND+SP'!$A$22:$B$34,2,0),VLOOKUP($Q19,'BAND+SP'!$A$22:$B$29,2,0),(IF($CW$1="no",CC19,IF($Q19&gt;8,CC19,IF(AND($M19&lt;CD$9,VLOOKUP($Q19,'Pay Framework'!$A:$B,2,0)&gt;CC19),MIN(CC19+1,VLOOKUP($Q19,'Pay Framework'!$A:$B,2,0)),IF($M19&gt;CD$9,$R19+0.5,CC19))))))</f>
        <v>#N/A</v>
      </c>
      <c r="CE19" s="268" t="e">
        <f>IF((IF($CW$1="no",CD19,IF($Q19&gt;8,CD19,IF(AND($M19&lt;CE$9,VLOOKUP($Q19,'Pay Framework'!$A:$B,2,0)&gt;CD19),MIN(CD19+1,VLOOKUP($Q19,'Pay Framework'!$A:$B,2,0)),IF($M19&gt;CE$9,$R19+0.5,CD19)))))&gt;VLOOKUP($Q19,'BAND+SP'!$A$22:$B$34,2,0),VLOOKUP($Q19,'BAND+SP'!$A$22:$B$29,2,0),(IF($CW$1="no",CD19,IF($Q19&gt;8,CD19,IF(AND($M19&lt;CE$9,VLOOKUP($Q19,'Pay Framework'!$A:$B,2,0)&gt;CD19),MIN(CD19+1,VLOOKUP($Q19,'Pay Framework'!$A:$B,2,0)),IF($M19&gt;CE$9,$R19+0.5,CD19))))))</f>
        <v>#N/A</v>
      </c>
      <c r="CG19" s="274" t="e">
        <f t="shared" si="9"/>
        <v>#N/A</v>
      </c>
      <c r="CH19" s="274"/>
      <c r="CI19" s="274"/>
      <c r="CJ19" s="274"/>
      <c r="CK19" s="274"/>
      <c r="CL19" s="274" t="e">
        <f t="shared" si="68"/>
        <v>#N/A</v>
      </c>
      <c r="CM19" s="274" t="e">
        <f t="shared" si="69"/>
        <v>#N/A</v>
      </c>
      <c r="CN19" s="274" t="e">
        <f t="shared" si="10"/>
        <v>#N/A</v>
      </c>
      <c r="CO19" s="274" t="e">
        <f t="shared" si="11"/>
        <v>#N/A</v>
      </c>
      <c r="CP19" s="274" t="e">
        <f t="shared" si="12"/>
        <v>#N/A</v>
      </c>
      <c r="CQ19" s="274" t="e">
        <f t="shared" si="13"/>
        <v>#N/A</v>
      </c>
      <c r="CR19" s="274"/>
      <c r="CS19" s="274"/>
      <c r="CT19" s="274"/>
      <c r="CU19" s="274"/>
      <c r="CV19" s="274" t="e">
        <f t="shared" si="70"/>
        <v>#N/A</v>
      </c>
      <c r="CW19" s="274" t="e">
        <f t="shared" si="71"/>
        <v>#N/A</v>
      </c>
      <c r="CX19" s="274" t="e">
        <f t="shared" si="14"/>
        <v>#N/A</v>
      </c>
      <c r="CY19" s="274" t="e">
        <f t="shared" si="15"/>
        <v>#N/A</v>
      </c>
      <c r="CZ19" s="274" t="e">
        <f t="shared" si="16"/>
        <v>#N/A</v>
      </c>
      <c r="DA19" s="274" t="e">
        <f t="shared" si="17"/>
        <v>#N/A</v>
      </c>
      <c r="DB19" s="274"/>
      <c r="DC19" s="274"/>
      <c r="DD19" s="274"/>
      <c r="DE19" s="274"/>
      <c r="DF19" s="274" t="e">
        <f t="shared" si="72"/>
        <v>#N/A</v>
      </c>
      <c r="DG19" s="274" t="e">
        <f t="shared" si="73"/>
        <v>#N/A</v>
      </c>
      <c r="DH19" s="274" t="e">
        <f t="shared" si="18"/>
        <v>#N/A</v>
      </c>
      <c r="DI19" s="274" t="e">
        <f t="shared" si="19"/>
        <v>#N/A</v>
      </c>
      <c r="DJ19" s="274" t="e">
        <f t="shared" si="20"/>
        <v>#N/A</v>
      </c>
      <c r="DK19" s="274" t="e">
        <f t="shared" si="21"/>
        <v>#N/A</v>
      </c>
      <c r="DL19" s="274"/>
      <c r="DM19" s="274"/>
      <c r="DN19" s="274"/>
      <c r="DO19" s="274"/>
      <c r="DP19" s="274" t="e">
        <f t="shared" si="74"/>
        <v>#N/A</v>
      </c>
      <c r="DQ19" s="274" t="e">
        <f t="shared" si="75"/>
        <v>#N/A</v>
      </c>
      <c r="DR19" s="274" t="e">
        <f t="shared" si="22"/>
        <v>#N/A</v>
      </c>
      <c r="DS19" s="274" t="e">
        <f t="shared" si="23"/>
        <v>#N/A</v>
      </c>
      <c r="DT19" s="274" t="e">
        <f t="shared" si="24"/>
        <v>#N/A</v>
      </c>
      <c r="DU19" s="274" t="e">
        <f t="shared" si="25"/>
        <v>#N/A</v>
      </c>
      <c r="DV19" s="274"/>
      <c r="DW19" s="274"/>
      <c r="DX19" s="274"/>
      <c r="DY19" s="274"/>
      <c r="DZ19" s="274" t="e">
        <f t="shared" si="76"/>
        <v>#N/A</v>
      </c>
      <c r="EA19" s="274" t="e">
        <f t="shared" si="77"/>
        <v>#N/A</v>
      </c>
      <c r="EB19" s="274" t="e">
        <f t="shared" si="26"/>
        <v>#N/A</v>
      </c>
      <c r="EC19" s="274" t="e">
        <f t="shared" si="27"/>
        <v>#N/A</v>
      </c>
      <c r="ED19" s="274" t="e">
        <f t="shared" si="28"/>
        <v>#N/A</v>
      </c>
      <c r="EE19" s="274" t="e">
        <f t="shared" si="29"/>
        <v>#N/A</v>
      </c>
      <c r="EF19" s="274"/>
      <c r="EG19" s="274"/>
      <c r="EH19" s="274"/>
      <c r="EI19" s="274"/>
      <c r="EJ19" s="274" t="e">
        <f t="shared" si="78"/>
        <v>#N/A</v>
      </c>
      <c r="EK19" s="274" t="e">
        <f t="shared" si="79"/>
        <v>#N/A</v>
      </c>
      <c r="EL19" s="274" t="e">
        <f t="shared" si="30"/>
        <v>#N/A</v>
      </c>
      <c r="EM19" s="274" t="e">
        <f t="shared" si="31"/>
        <v>#N/A</v>
      </c>
      <c r="EN19" s="274" t="e">
        <f t="shared" si="32"/>
        <v>#N/A</v>
      </c>
      <c r="EO19" s="274" t="e">
        <f t="shared" si="33"/>
        <v>#N/A</v>
      </c>
      <c r="EP19" s="274"/>
      <c r="EQ19" s="274"/>
      <c r="ER19" s="274"/>
      <c r="ES19" s="274"/>
      <c r="ET19" s="274" t="e">
        <f t="shared" si="80"/>
        <v>#N/A</v>
      </c>
      <c r="EU19" s="274" t="e">
        <f t="shared" si="81"/>
        <v>#N/A</v>
      </c>
      <c r="EV19" s="274" t="e">
        <f t="shared" si="34"/>
        <v>#N/A</v>
      </c>
      <c r="EW19" s="274" t="e">
        <f t="shared" si="35"/>
        <v>#N/A</v>
      </c>
      <c r="EX19" s="274" t="e">
        <f t="shared" si="36"/>
        <v>#N/A</v>
      </c>
      <c r="EY19" s="274" t="e">
        <f t="shared" si="37"/>
        <v>#N/A</v>
      </c>
      <c r="EZ19" s="274"/>
      <c r="FA19" s="274"/>
      <c r="FB19" s="274"/>
      <c r="FC19" s="274"/>
      <c r="FD19" s="274" t="e">
        <f t="shared" si="82"/>
        <v>#N/A</v>
      </c>
      <c r="FE19" s="274" t="e">
        <f t="shared" si="83"/>
        <v>#N/A</v>
      </c>
      <c r="FF19" s="274" t="e">
        <f t="shared" si="38"/>
        <v>#N/A</v>
      </c>
      <c r="FG19" s="274" t="e">
        <f t="shared" si="39"/>
        <v>#N/A</v>
      </c>
      <c r="FH19" s="274" t="e">
        <f t="shared" si="40"/>
        <v>#N/A</v>
      </c>
      <c r="FI19" s="274" t="e">
        <f t="shared" si="41"/>
        <v>#N/A</v>
      </c>
      <c r="FJ19" s="274"/>
      <c r="FK19" s="274"/>
      <c r="FL19" s="274"/>
      <c r="FM19" s="274"/>
      <c r="FN19" s="274" t="e">
        <f t="shared" si="84"/>
        <v>#N/A</v>
      </c>
      <c r="FO19" s="274" t="e">
        <f t="shared" si="85"/>
        <v>#N/A</v>
      </c>
      <c r="FP19" s="274" t="e">
        <f t="shared" si="42"/>
        <v>#N/A</v>
      </c>
      <c r="FQ19" s="274" t="e">
        <f t="shared" si="43"/>
        <v>#N/A</v>
      </c>
      <c r="FR19" s="274" t="e">
        <f t="shared" si="44"/>
        <v>#N/A</v>
      </c>
      <c r="FS19" s="274" t="e">
        <f t="shared" si="45"/>
        <v>#N/A</v>
      </c>
      <c r="FT19" s="274"/>
      <c r="FU19" s="274"/>
      <c r="FV19" s="274"/>
      <c r="FW19" s="274"/>
      <c r="FX19" s="274" t="e">
        <f t="shared" si="86"/>
        <v>#N/A</v>
      </c>
      <c r="FY19" s="274" t="e">
        <f t="shared" si="87"/>
        <v>#N/A</v>
      </c>
      <c r="FZ19" s="274" t="e">
        <f t="shared" si="46"/>
        <v>#N/A</v>
      </c>
      <c r="GA19" s="274" t="e">
        <f t="shared" si="47"/>
        <v>#N/A</v>
      </c>
      <c r="GB19" s="274" t="e">
        <f t="shared" si="48"/>
        <v>#N/A</v>
      </c>
      <c r="GD19" s="279">
        <f t="shared" si="49"/>
        <v>0</v>
      </c>
      <c r="GE19" s="279">
        <f t="shared" si="49"/>
        <v>0</v>
      </c>
      <c r="GF19" s="279">
        <f t="shared" si="49"/>
        <v>0</v>
      </c>
      <c r="GG19" s="279">
        <f t="shared" si="49"/>
        <v>0</v>
      </c>
      <c r="GH19" s="279">
        <f t="shared" si="49"/>
        <v>0</v>
      </c>
      <c r="GI19" s="279">
        <f t="shared" si="49"/>
        <v>0</v>
      </c>
      <c r="GJ19" s="279">
        <f t="shared" si="49"/>
        <v>0</v>
      </c>
      <c r="GK19" s="279">
        <f t="shared" si="49"/>
        <v>0</v>
      </c>
      <c r="GL19" s="279">
        <f t="shared" si="49"/>
        <v>0</v>
      </c>
      <c r="GM19" s="279">
        <f t="shared" si="49"/>
        <v>0</v>
      </c>
      <c r="GN19" s="279">
        <f t="shared" si="49"/>
        <v>0</v>
      </c>
      <c r="GO19" s="279">
        <f t="shared" si="49"/>
        <v>0</v>
      </c>
      <c r="GP19" s="279">
        <f t="shared" si="88"/>
        <v>0</v>
      </c>
      <c r="GQ19" s="279"/>
      <c r="GR19" s="279">
        <f t="shared" si="50"/>
        <v>0</v>
      </c>
      <c r="GS19" s="279">
        <f t="shared" si="50"/>
        <v>0</v>
      </c>
      <c r="GT19" s="279">
        <f t="shared" si="50"/>
        <v>0</v>
      </c>
      <c r="GU19" s="279">
        <f t="shared" si="50"/>
        <v>0</v>
      </c>
      <c r="GV19" s="279">
        <f t="shared" si="50"/>
        <v>0</v>
      </c>
      <c r="GW19" s="279">
        <f t="shared" si="50"/>
        <v>0</v>
      </c>
      <c r="GX19" s="279">
        <f t="shared" si="50"/>
        <v>0</v>
      </c>
      <c r="GY19" s="279">
        <f t="shared" si="50"/>
        <v>0</v>
      </c>
      <c r="GZ19" s="279">
        <f t="shared" si="50"/>
        <v>0</v>
      </c>
      <c r="HA19" s="279">
        <f t="shared" si="50"/>
        <v>0</v>
      </c>
    </row>
    <row r="20" spans="4:209" x14ac:dyDescent="0.3">
      <c r="D20" s="96" t="s">
        <v>127</v>
      </c>
      <c r="M20" s="99">
        <f>'Template costing'!D40</f>
        <v>0</v>
      </c>
      <c r="N20" s="99">
        <f>'Template costing'!E40</f>
        <v>0</v>
      </c>
      <c r="O20" s="96">
        <f>'Template costing'!F40</f>
        <v>0</v>
      </c>
      <c r="P20" s="96">
        <v>1</v>
      </c>
      <c r="Q20" s="238">
        <f>IFERROR(VLOOKUP('Template costing'!G40,'BAND+SP'!A:C,2,0),0)</f>
        <v>0</v>
      </c>
      <c r="R20" s="237">
        <f>'Template costing'!H40</f>
        <v>0</v>
      </c>
      <c r="S20" s="96" t="e">
        <f>VLOOKUP(Q20,'BAND+SP'!B:C,2,0)</f>
        <v>#N/A</v>
      </c>
      <c r="V20" s="96" t="s">
        <v>64</v>
      </c>
      <c r="AN20" s="319" t="e">
        <f t="shared" si="51"/>
        <v>#N/A</v>
      </c>
      <c r="AO20" s="93" t="e">
        <f t="shared" si="52"/>
        <v>#N/A</v>
      </c>
      <c r="AP20" s="93" t="e">
        <f t="shared" si="53"/>
        <v>#N/A</v>
      </c>
      <c r="AQ20" s="93" t="e">
        <f t="shared" si="54"/>
        <v>#N/A</v>
      </c>
      <c r="AR20" s="93" t="e">
        <f t="shared" si="55"/>
        <v>#N/A</v>
      </c>
      <c r="AS20" s="94" t="e">
        <f t="shared" si="56"/>
        <v>#N/A</v>
      </c>
      <c r="AT20" s="93" t="e">
        <f t="shared" si="57"/>
        <v>#N/A</v>
      </c>
      <c r="AU20" s="93" t="e">
        <f t="shared" si="58"/>
        <v>#N/A</v>
      </c>
      <c r="AV20" s="93" t="e">
        <f t="shared" si="59"/>
        <v>#N/A</v>
      </c>
      <c r="AW20" s="93" t="e">
        <f t="shared" si="60"/>
        <v>#N/A</v>
      </c>
      <c r="AX20" s="93" t="e">
        <f t="shared" si="61"/>
        <v>#N/A</v>
      </c>
      <c r="AY20" s="321" t="e">
        <f t="shared" si="62"/>
        <v>#N/A</v>
      </c>
      <c r="AZ20" s="319" t="e">
        <f t="shared" si="63"/>
        <v>#N/A</v>
      </c>
      <c r="BA20" s="93">
        <f t="shared" si="1"/>
        <v>0</v>
      </c>
      <c r="BB20" s="93"/>
      <c r="BC20" s="93"/>
      <c r="BD20" s="93"/>
      <c r="BE20" s="93"/>
      <c r="BF20" s="93">
        <f t="shared" si="64"/>
        <v>0</v>
      </c>
      <c r="BG20" s="93" t="e">
        <f t="shared" si="65"/>
        <v>#N/A</v>
      </c>
      <c r="BH20" s="93">
        <f t="shared" si="2"/>
        <v>0</v>
      </c>
      <c r="BI20" s="146" t="e">
        <f t="shared" si="3"/>
        <v>#N/A</v>
      </c>
      <c r="BJ20" s="93" t="e">
        <f t="shared" si="4"/>
        <v>#N/A</v>
      </c>
      <c r="BK20" s="93">
        <f t="shared" si="5"/>
        <v>0</v>
      </c>
      <c r="BL20" s="93"/>
      <c r="BM20" s="93"/>
      <c r="BN20" s="93"/>
      <c r="BO20" s="93"/>
      <c r="BP20" s="93">
        <f t="shared" si="66"/>
        <v>0</v>
      </c>
      <c r="BQ20" s="93" t="e">
        <f t="shared" si="67"/>
        <v>#N/A</v>
      </c>
      <c r="BR20" s="93">
        <f t="shared" si="6"/>
        <v>0</v>
      </c>
      <c r="BS20" s="93" t="e">
        <f t="shared" si="7"/>
        <v>#N/A</v>
      </c>
      <c r="BT20" s="93" t="e">
        <f t="shared" si="8"/>
        <v>#N/A</v>
      </c>
      <c r="BV20" s="96" t="e">
        <f>IF($CM$1="No",$R20,IF(Q20&gt;8,$R20,IF(AND($M20&lt;$BV$9,$R20&lt;VLOOKUP($Q20,'Pay Framework'!A:B,2,0)),MIN(R20+1,VLOOKUP($Q20,'Pay Framework'!A:B,2,0)),IF(AND($M20&gt;$BV$9,$R20&lt;VLOOKUP($Q20,'Pay Framework'!A:B,2,0)),MIN(VLOOKUP(Q20,'Pay Framework'!A:B,2,0),R20+0.5),R20))))</f>
        <v>#N/A</v>
      </c>
      <c r="BW20" s="96" t="e">
        <f>IF((IF($CW$1="no",BV20,IF($Q20&gt;8,BV20,IF(AND($M20&lt;BW$9,VLOOKUP($Q20,'Pay Framework'!$A:$B,2,0)&gt;BV20),MIN(BV20+1,VLOOKUP($Q20,'Pay Framework'!$A:$B,2,0)),IF($M20&gt;BW$9,$R20+0.5,BV20)))))&gt;VLOOKUP($Q20,'BAND+SP'!$A$22:$B$34,2,0),VLOOKUP($Q20,'BAND+SP'!$A$22:$B$29,2,0),(IF($CW$1="no",BV20,IF($Q20&gt;8,BV20,IF(AND($M20&lt;BW$9,VLOOKUP($Q20,'Pay Framework'!$A:$B,2,0)&gt;BV20),MIN(BV20+1,VLOOKUP($Q20,'Pay Framework'!$A:$B,2,0)),IF($M20&gt;BW$9,$R20+0.5,BV20))))))</f>
        <v>#N/A</v>
      </c>
      <c r="BX20" s="96" t="e">
        <f>IF((IF($CW$1="no",BW20,IF($Q20&gt;8,BW20,IF(AND($M20&lt;BX$9,VLOOKUP($Q20,'Pay Framework'!$A:$B,2,0)&gt;BW20),MIN(BW20+1,VLOOKUP($Q20,'Pay Framework'!$A:$B,2,0)),IF($M20&gt;BX$9,$R20+0.5,BW20)))))&gt;VLOOKUP($Q20,'BAND+SP'!$A$22:$B$34,2,0),VLOOKUP($Q20,'BAND+SP'!$A$22:$B$29,2,0),(IF($CW$1="no",BW20,IF($Q20&gt;8,BW20,IF(AND($M20&lt;BX$9,VLOOKUP($Q20,'Pay Framework'!$A:$B,2,0)&gt;BW20),MIN(BW20+1,VLOOKUP($Q20,'Pay Framework'!$A:$B,2,0)),IF($M20&gt;BX$9,$R20+0.5,BW20))))))</f>
        <v>#N/A</v>
      </c>
      <c r="BY20" s="96" t="e">
        <f>IF((IF($CW$1="no",BX20,IF($Q20&gt;8,BX20,IF(AND($M20&lt;BY$9,VLOOKUP($Q20,'Pay Framework'!$A:$B,2,0)&gt;BX20),MIN(BX20+1,VLOOKUP($Q20,'Pay Framework'!$A:$B,2,0)),IF($M20&gt;BY$9,$R20+0.5,BX20)))))&gt;VLOOKUP($Q20,'BAND+SP'!$A$22:$B$34,2,0),VLOOKUP($Q20,'BAND+SP'!$A$22:$B$29,2,0),(IF($CW$1="no",BX20,IF($Q20&gt;8,BX20,IF(AND($M20&lt;BY$9,VLOOKUP($Q20,'Pay Framework'!$A:$B,2,0)&gt;BX20),MIN(BX20+1,VLOOKUP($Q20,'Pay Framework'!$A:$B,2,0)),IF($M20&gt;BY$9,$R20+0.5,BX20))))))</f>
        <v>#N/A</v>
      </c>
      <c r="BZ20" s="96" t="e">
        <f>IF((IF($CW$1="no",BY20,IF($Q20&gt;8,BY20,IF(AND($M20&lt;BZ$9,VLOOKUP($Q20,'Pay Framework'!$A:$B,2,0)&gt;BY20),MIN(BY20+1,VLOOKUP($Q20,'Pay Framework'!$A:$B,2,0)),IF($M20&gt;BZ$9,$R20+0.5,BY20)))))&gt;VLOOKUP($Q20,'BAND+SP'!$A$22:$B$34,2,0),VLOOKUP($Q20,'BAND+SP'!$A$22:$B$29,2,0),(IF($CW$1="no",BY20,IF($Q20&gt;8,BY20,IF(AND($M20&lt;BZ$9,VLOOKUP($Q20,'Pay Framework'!$A:$B,2,0)&gt;BY20),MIN(BY20+1,VLOOKUP($Q20,'Pay Framework'!$A:$B,2,0)),IF($M20&gt;BZ$9,$R20+0.5,BY20))))))</f>
        <v>#N/A</v>
      </c>
      <c r="CA20" s="96" t="e">
        <f>IF((IF($CW$1="no",BZ20,IF($Q20&gt;8,BZ20,IF(AND($M20&lt;CA$9,VLOOKUP($Q20,'Pay Framework'!$A:$B,2,0)&gt;BZ20),MIN(BZ20+1,VLOOKUP($Q20,'Pay Framework'!$A:$B,2,0)),IF($M20&gt;CA$9,$R20+0.5,BZ20)))))&gt;VLOOKUP($Q20,'BAND+SP'!$A$22:$B$34,2,0),VLOOKUP($Q20,'BAND+SP'!$A$22:$B$29,2,0),(IF($CW$1="no",BZ20,IF($Q20&gt;8,BZ20,IF(AND($M20&lt;CA$9,VLOOKUP($Q20,'Pay Framework'!$A:$B,2,0)&gt;BZ20),MIN(BZ20+1,VLOOKUP($Q20,'Pay Framework'!$A:$B,2,0)),IF($M20&gt;CA$9,$R20+0.5,BZ20))))))</f>
        <v>#N/A</v>
      </c>
      <c r="CB20" s="96" t="e">
        <f>IF((IF($CW$1="no",CA20,IF($Q20&gt;8,CA20,IF(AND($M20&lt;CB$9,VLOOKUP($Q20,'Pay Framework'!$A:$B,2,0)&gt;CA20),MIN(CA20+1,VLOOKUP($Q20,'Pay Framework'!$A:$B,2,0)),IF($M20&gt;CB$9,$R20+0.5,CA20)))))&gt;VLOOKUP($Q20,'BAND+SP'!$A$22:$B$34,2,0),VLOOKUP($Q20,'BAND+SP'!$A$22:$B$29,2,0),(IF($CW$1="no",CA20,IF($Q20&gt;8,CA20,IF(AND($M20&lt;CB$9,VLOOKUP($Q20,'Pay Framework'!$A:$B,2,0)&gt;CA20),MIN(CA20+1,VLOOKUP($Q20,'Pay Framework'!$A:$B,2,0)),IF($M20&gt;CB$9,$R20+0.5,CA20))))))</f>
        <v>#N/A</v>
      </c>
      <c r="CC20" s="96" t="e">
        <f>IF((IF($CW$1="no",CB20,IF($Q20&gt;8,CB20,IF(AND($M20&lt;CC$9,VLOOKUP($Q20,'Pay Framework'!$A:$B,2,0)&gt;CB20),MIN(CB20+1,VLOOKUP($Q20,'Pay Framework'!$A:$B,2,0)),IF($M20&gt;CC$9,$R20+0.5,CB20)))))&gt;VLOOKUP($Q20,'BAND+SP'!$A$22:$B$34,2,0),VLOOKUP($Q20,'BAND+SP'!$A$22:$B$29,2,0),(IF($CW$1="no",CB20,IF($Q20&gt;8,CB20,IF(AND($M20&lt;CC$9,VLOOKUP($Q20,'Pay Framework'!$A:$B,2,0)&gt;CB20),MIN(CB20+1,VLOOKUP($Q20,'Pay Framework'!$A:$B,2,0)),IF($M20&gt;CC$9,$R20+0.5,CB20))))))</f>
        <v>#N/A</v>
      </c>
      <c r="CD20" s="96" t="e">
        <f>IF((IF($CW$1="no",CC20,IF($Q20&gt;8,CC20,IF(AND($M20&lt;CD$9,VLOOKUP($Q20,'Pay Framework'!$A:$B,2,0)&gt;CC20),MIN(CC20+1,VLOOKUP($Q20,'Pay Framework'!$A:$B,2,0)),IF($M20&gt;CD$9,$R20+0.5,CC20)))))&gt;VLOOKUP($Q20,'BAND+SP'!$A$22:$B$34,2,0),VLOOKUP($Q20,'BAND+SP'!$A$22:$B$29,2,0),(IF($CW$1="no",CC20,IF($Q20&gt;8,CC20,IF(AND($M20&lt;CD$9,VLOOKUP($Q20,'Pay Framework'!$A:$B,2,0)&gt;CC20),MIN(CC20+1,VLOOKUP($Q20,'Pay Framework'!$A:$B,2,0)),IF($M20&gt;CD$9,$R20+0.5,CC20))))))</f>
        <v>#N/A</v>
      </c>
      <c r="CE20" s="96" t="e">
        <f>IF((IF($CW$1="no",CD20,IF($Q20&gt;8,CD20,IF(AND($M20&lt;CE$9,VLOOKUP($Q20,'Pay Framework'!$A:$B,2,0)&gt;CD20),MIN(CD20+1,VLOOKUP($Q20,'Pay Framework'!$A:$B,2,0)),IF($M20&gt;CE$9,$R20+0.5,CD20)))))&gt;VLOOKUP($Q20,'BAND+SP'!$A$22:$B$34,2,0),VLOOKUP($Q20,'BAND+SP'!$A$22:$B$29,2,0),(IF($CW$1="no",CD20,IF($Q20&gt;8,CD20,IF(AND($M20&lt;CE$9,VLOOKUP($Q20,'Pay Framework'!$A:$B,2,0)&gt;CD20),MIN(CD20+1,VLOOKUP($Q20,'Pay Framework'!$A:$B,2,0)),IF($M20&gt;CE$9,$R20+0.5,CD20))))))</f>
        <v>#N/A</v>
      </c>
      <c r="CG20" s="93" t="e">
        <f t="shared" si="9"/>
        <v>#N/A</v>
      </c>
      <c r="CH20" s="93"/>
      <c r="CI20" s="93"/>
      <c r="CJ20" s="93"/>
      <c r="CK20" s="93"/>
      <c r="CL20" s="93" t="e">
        <f t="shared" si="68"/>
        <v>#N/A</v>
      </c>
      <c r="CM20" s="93" t="e">
        <f t="shared" si="69"/>
        <v>#N/A</v>
      </c>
      <c r="CN20" s="93" t="e">
        <f t="shared" si="10"/>
        <v>#N/A</v>
      </c>
      <c r="CO20" s="93" t="e">
        <f t="shared" si="11"/>
        <v>#N/A</v>
      </c>
      <c r="CP20" s="93" t="e">
        <f t="shared" si="12"/>
        <v>#N/A</v>
      </c>
      <c r="CQ20" s="93" t="e">
        <f t="shared" si="13"/>
        <v>#N/A</v>
      </c>
      <c r="CR20" s="93"/>
      <c r="CS20" s="93"/>
      <c r="CT20" s="93"/>
      <c r="CU20" s="93"/>
      <c r="CV20" s="93" t="e">
        <f t="shared" si="70"/>
        <v>#N/A</v>
      </c>
      <c r="CW20" s="93" t="e">
        <f t="shared" si="71"/>
        <v>#N/A</v>
      </c>
      <c r="CX20" s="93" t="e">
        <f t="shared" si="14"/>
        <v>#N/A</v>
      </c>
      <c r="CY20" s="93" t="e">
        <f t="shared" si="15"/>
        <v>#N/A</v>
      </c>
      <c r="CZ20" s="93" t="e">
        <f t="shared" si="16"/>
        <v>#N/A</v>
      </c>
      <c r="DA20" s="93" t="e">
        <f t="shared" si="17"/>
        <v>#N/A</v>
      </c>
      <c r="DB20" s="93"/>
      <c r="DC20" s="93"/>
      <c r="DD20" s="93"/>
      <c r="DE20" s="93"/>
      <c r="DF20" s="93" t="e">
        <f t="shared" si="72"/>
        <v>#N/A</v>
      </c>
      <c r="DG20" s="93" t="e">
        <f t="shared" si="73"/>
        <v>#N/A</v>
      </c>
      <c r="DH20" s="93" t="e">
        <f t="shared" si="18"/>
        <v>#N/A</v>
      </c>
      <c r="DI20" s="93" t="e">
        <f t="shared" si="19"/>
        <v>#N/A</v>
      </c>
      <c r="DJ20" s="93" t="e">
        <f t="shared" si="20"/>
        <v>#N/A</v>
      </c>
      <c r="DK20" s="93" t="e">
        <f t="shared" si="21"/>
        <v>#N/A</v>
      </c>
      <c r="DL20" s="93"/>
      <c r="DM20" s="93"/>
      <c r="DN20" s="93"/>
      <c r="DO20" s="93"/>
      <c r="DP20" s="93" t="e">
        <f t="shared" si="74"/>
        <v>#N/A</v>
      </c>
      <c r="DQ20" s="93" t="e">
        <f t="shared" si="75"/>
        <v>#N/A</v>
      </c>
      <c r="DR20" s="93" t="e">
        <f t="shared" si="22"/>
        <v>#N/A</v>
      </c>
      <c r="DS20" s="93" t="e">
        <f t="shared" si="23"/>
        <v>#N/A</v>
      </c>
      <c r="DT20" s="93" t="e">
        <f t="shared" si="24"/>
        <v>#N/A</v>
      </c>
      <c r="DU20" s="93" t="e">
        <f t="shared" si="25"/>
        <v>#N/A</v>
      </c>
      <c r="DV20" s="93"/>
      <c r="DW20" s="93"/>
      <c r="DX20" s="93"/>
      <c r="DY20" s="93"/>
      <c r="DZ20" s="93" t="e">
        <f t="shared" si="76"/>
        <v>#N/A</v>
      </c>
      <c r="EA20" s="93" t="e">
        <f t="shared" si="77"/>
        <v>#N/A</v>
      </c>
      <c r="EB20" s="93" t="e">
        <f t="shared" si="26"/>
        <v>#N/A</v>
      </c>
      <c r="EC20" s="93" t="e">
        <f t="shared" si="27"/>
        <v>#N/A</v>
      </c>
      <c r="ED20" s="93" t="e">
        <f t="shared" si="28"/>
        <v>#N/A</v>
      </c>
      <c r="EE20" s="93" t="e">
        <f t="shared" si="29"/>
        <v>#N/A</v>
      </c>
      <c r="EF20" s="93"/>
      <c r="EG20" s="93"/>
      <c r="EH20" s="93"/>
      <c r="EI20" s="93"/>
      <c r="EJ20" s="93" t="e">
        <f t="shared" si="78"/>
        <v>#N/A</v>
      </c>
      <c r="EK20" s="93" t="e">
        <f t="shared" si="79"/>
        <v>#N/A</v>
      </c>
      <c r="EL20" s="93" t="e">
        <f t="shared" si="30"/>
        <v>#N/A</v>
      </c>
      <c r="EM20" s="93" t="e">
        <f t="shared" si="31"/>
        <v>#N/A</v>
      </c>
      <c r="EN20" s="93" t="e">
        <f t="shared" si="32"/>
        <v>#N/A</v>
      </c>
      <c r="EO20" s="93" t="e">
        <f t="shared" si="33"/>
        <v>#N/A</v>
      </c>
      <c r="EP20" s="93"/>
      <c r="EQ20" s="93"/>
      <c r="ER20" s="93"/>
      <c r="ES20" s="93"/>
      <c r="ET20" s="93" t="e">
        <f t="shared" si="80"/>
        <v>#N/A</v>
      </c>
      <c r="EU20" s="93" t="e">
        <f t="shared" si="81"/>
        <v>#N/A</v>
      </c>
      <c r="EV20" s="93" t="e">
        <f t="shared" si="34"/>
        <v>#N/A</v>
      </c>
      <c r="EW20" s="93" t="e">
        <f t="shared" si="35"/>
        <v>#N/A</v>
      </c>
      <c r="EX20" s="93" t="e">
        <f t="shared" si="36"/>
        <v>#N/A</v>
      </c>
      <c r="EY20" s="93" t="e">
        <f t="shared" si="37"/>
        <v>#N/A</v>
      </c>
      <c r="EZ20" s="93"/>
      <c r="FA20" s="93"/>
      <c r="FB20" s="93"/>
      <c r="FC20" s="93"/>
      <c r="FD20" s="93" t="e">
        <f t="shared" si="82"/>
        <v>#N/A</v>
      </c>
      <c r="FE20" s="93" t="e">
        <f t="shared" si="83"/>
        <v>#N/A</v>
      </c>
      <c r="FF20" s="93" t="e">
        <f t="shared" si="38"/>
        <v>#N/A</v>
      </c>
      <c r="FG20" s="93" t="e">
        <f t="shared" si="39"/>
        <v>#N/A</v>
      </c>
      <c r="FH20" s="93" t="e">
        <f t="shared" si="40"/>
        <v>#N/A</v>
      </c>
      <c r="FI20" s="93" t="e">
        <f t="shared" si="41"/>
        <v>#N/A</v>
      </c>
      <c r="FJ20" s="93"/>
      <c r="FK20" s="93"/>
      <c r="FL20" s="93"/>
      <c r="FM20" s="93"/>
      <c r="FN20" s="93" t="e">
        <f t="shared" si="84"/>
        <v>#N/A</v>
      </c>
      <c r="FO20" s="93" t="e">
        <f t="shared" si="85"/>
        <v>#N/A</v>
      </c>
      <c r="FP20" s="93" t="e">
        <f t="shared" si="42"/>
        <v>#N/A</v>
      </c>
      <c r="FQ20" s="93" t="e">
        <f t="shared" si="43"/>
        <v>#N/A</v>
      </c>
      <c r="FR20" s="93" t="e">
        <f t="shared" si="44"/>
        <v>#N/A</v>
      </c>
      <c r="FS20" s="93" t="e">
        <f t="shared" si="45"/>
        <v>#N/A</v>
      </c>
      <c r="FT20" s="93"/>
      <c r="FU20" s="93"/>
      <c r="FV20" s="93"/>
      <c r="FW20" s="93"/>
      <c r="FX20" s="93" t="e">
        <f t="shared" si="86"/>
        <v>#N/A</v>
      </c>
      <c r="FY20" s="93" t="e">
        <f t="shared" si="87"/>
        <v>#N/A</v>
      </c>
      <c r="FZ20" s="93" t="e">
        <f t="shared" si="46"/>
        <v>#N/A</v>
      </c>
      <c r="GA20" s="93" t="e">
        <f t="shared" si="47"/>
        <v>#N/A</v>
      </c>
      <c r="GB20" s="93" t="e">
        <f t="shared" si="48"/>
        <v>#N/A</v>
      </c>
      <c r="GD20" s="145">
        <f t="shared" si="49"/>
        <v>0</v>
      </c>
      <c r="GE20" s="145">
        <f t="shared" si="49"/>
        <v>0</v>
      </c>
      <c r="GF20" s="145">
        <f t="shared" si="49"/>
        <v>0</v>
      </c>
      <c r="GG20" s="145">
        <f t="shared" si="49"/>
        <v>0</v>
      </c>
      <c r="GH20" s="145">
        <f t="shared" si="49"/>
        <v>0</v>
      </c>
      <c r="GI20" s="145">
        <f t="shared" si="49"/>
        <v>0</v>
      </c>
      <c r="GJ20" s="145">
        <f t="shared" si="49"/>
        <v>0</v>
      </c>
      <c r="GK20" s="145">
        <f t="shared" si="49"/>
        <v>0</v>
      </c>
      <c r="GL20" s="145">
        <f t="shared" si="49"/>
        <v>0</v>
      </c>
      <c r="GM20" s="145">
        <f t="shared" si="49"/>
        <v>0</v>
      </c>
      <c r="GN20" s="145">
        <f t="shared" si="49"/>
        <v>0</v>
      </c>
      <c r="GO20" s="145">
        <f t="shared" si="49"/>
        <v>0</v>
      </c>
      <c r="GP20" s="145">
        <f t="shared" si="88"/>
        <v>0</v>
      </c>
      <c r="GQ20" s="145"/>
      <c r="GR20" s="145">
        <f t="shared" si="50"/>
        <v>0</v>
      </c>
      <c r="GS20" s="145">
        <f t="shared" si="50"/>
        <v>0</v>
      </c>
      <c r="GT20" s="145">
        <f t="shared" si="50"/>
        <v>0</v>
      </c>
      <c r="GU20" s="145">
        <f t="shared" si="50"/>
        <v>0</v>
      </c>
      <c r="GV20" s="145">
        <f t="shared" si="50"/>
        <v>0</v>
      </c>
      <c r="GW20" s="145">
        <f t="shared" si="50"/>
        <v>0</v>
      </c>
      <c r="GX20" s="145">
        <f t="shared" si="50"/>
        <v>0</v>
      </c>
      <c r="GY20" s="145">
        <f t="shared" si="50"/>
        <v>0</v>
      </c>
      <c r="GZ20" s="145">
        <f t="shared" si="50"/>
        <v>0</v>
      </c>
      <c r="HA20" s="145">
        <f t="shared" si="50"/>
        <v>0</v>
      </c>
    </row>
    <row r="21" spans="4:209" x14ac:dyDescent="0.3">
      <c r="D21" s="96" t="s">
        <v>128</v>
      </c>
      <c r="M21" s="99">
        <f>'Template costing'!D41</f>
        <v>0</v>
      </c>
      <c r="N21" s="99">
        <f>'Template costing'!E41</f>
        <v>0</v>
      </c>
      <c r="O21" s="96">
        <f>'Template costing'!F41</f>
        <v>0</v>
      </c>
      <c r="P21" s="96">
        <v>1</v>
      </c>
      <c r="Q21" s="238">
        <f>IFERROR(VLOOKUP('Template costing'!G41,'BAND+SP'!A:C,2,0),0)</f>
        <v>0</v>
      </c>
      <c r="R21" s="237">
        <f>'Template costing'!H41</f>
        <v>0</v>
      </c>
      <c r="S21" s="96" t="e">
        <f>VLOOKUP(Q21,'BAND+SP'!B:C,2,0)</f>
        <v>#N/A</v>
      </c>
      <c r="V21" s="96" t="s">
        <v>64</v>
      </c>
      <c r="AN21" s="319" t="e">
        <f t="shared" si="51"/>
        <v>#N/A</v>
      </c>
      <c r="AO21" s="93" t="e">
        <f t="shared" si="52"/>
        <v>#N/A</v>
      </c>
      <c r="AP21" s="93" t="e">
        <f t="shared" si="53"/>
        <v>#N/A</v>
      </c>
      <c r="AQ21" s="93" t="e">
        <f t="shared" si="54"/>
        <v>#N/A</v>
      </c>
      <c r="AR21" s="93" t="e">
        <f t="shared" si="55"/>
        <v>#N/A</v>
      </c>
      <c r="AS21" s="94" t="e">
        <f t="shared" si="56"/>
        <v>#N/A</v>
      </c>
      <c r="AT21" s="93" t="e">
        <f t="shared" si="57"/>
        <v>#N/A</v>
      </c>
      <c r="AU21" s="93" t="e">
        <f t="shared" si="58"/>
        <v>#N/A</v>
      </c>
      <c r="AV21" s="93" t="e">
        <f t="shared" si="59"/>
        <v>#N/A</v>
      </c>
      <c r="AW21" s="93" t="e">
        <f t="shared" si="60"/>
        <v>#N/A</v>
      </c>
      <c r="AX21" s="93" t="e">
        <f t="shared" si="61"/>
        <v>#N/A</v>
      </c>
      <c r="AY21" s="321" t="e">
        <f t="shared" si="62"/>
        <v>#N/A</v>
      </c>
      <c r="AZ21" s="319" t="e">
        <f t="shared" si="63"/>
        <v>#N/A</v>
      </c>
      <c r="BA21" s="93">
        <f t="shared" si="1"/>
        <v>0</v>
      </c>
      <c r="BB21" s="93"/>
      <c r="BC21" s="93"/>
      <c r="BD21" s="93"/>
      <c r="BE21" s="93"/>
      <c r="BF21" s="93">
        <f t="shared" si="64"/>
        <v>0</v>
      </c>
      <c r="BG21" s="93" t="e">
        <f t="shared" si="65"/>
        <v>#N/A</v>
      </c>
      <c r="BH21" s="93">
        <f t="shared" si="2"/>
        <v>0</v>
      </c>
      <c r="BI21" s="146" t="e">
        <f t="shared" si="3"/>
        <v>#N/A</v>
      </c>
      <c r="BJ21" s="93" t="e">
        <f t="shared" si="4"/>
        <v>#N/A</v>
      </c>
      <c r="BK21" s="93">
        <f t="shared" si="5"/>
        <v>0</v>
      </c>
      <c r="BL21" s="93"/>
      <c r="BM21" s="93"/>
      <c r="BN21" s="93"/>
      <c r="BO21" s="93"/>
      <c r="BP21" s="93">
        <f t="shared" si="66"/>
        <v>0</v>
      </c>
      <c r="BQ21" s="93" t="e">
        <f t="shared" si="67"/>
        <v>#N/A</v>
      </c>
      <c r="BR21" s="93">
        <f t="shared" si="6"/>
        <v>0</v>
      </c>
      <c r="BS21" s="93" t="e">
        <f t="shared" si="7"/>
        <v>#N/A</v>
      </c>
      <c r="BT21" s="93" t="e">
        <f t="shared" si="8"/>
        <v>#N/A</v>
      </c>
      <c r="BV21" s="96" t="e">
        <f>IF($CM$1="No",$R21,IF(Q21&gt;8,$R21,IF(AND($M21&lt;$BV$9,$R21&lt;VLOOKUP($Q21,'Pay Framework'!A:B,2,0)),MIN(R21+1,VLOOKUP($Q21,'Pay Framework'!A:B,2,0)),IF(AND($M21&gt;$BV$9,$R21&lt;VLOOKUP($Q21,'Pay Framework'!A:B,2,0)),MIN(VLOOKUP(Q21,'Pay Framework'!A:B,2,0),R21+0.5),R21))))</f>
        <v>#N/A</v>
      </c>
      <c r="BW21" s="96" t="e">
        <f>IF((IF($CW$1="no",BV21,IF($Q21&gt;8,BV21,IF(AND($M21&lt;BW$9,VLOOKUP($Q21,'Pay Framework'!$A:$B,2,0)&gt;BV21),MIN(BV21+1,VLOOKUP($Q21,'Pay Framework'!$A:$B,2,0)),IF($M21&gt;BW$9,$R21+0.5,BV21)))))&gt;VLOOKUP($Q21,'BAND+SP'!$A$22:$B$34,2,0),VLOOKUP($Q21,'BAND+SP'!$A$22:$B$29,2,0),(IF($CW$1="no",BV21,IF($Q21&gt;8,BV21,IF(AND($M21&lt;BW$9,VLOOKUP($Q21,'Pay Framework'!$A:$B,2,0)&gt;BV21),MIN(BV21+1,VLOOKUP($Q21,'Pay Framework'!$A:$B,2,0)),IF($M21&gt;BW$9,$R21+0.5,BV21))))))</f>
        <v>#N/A</v>
      </c>
      <c r="BX21" s="96" t="e">
        <f>IF((IF($CW$1="no",BW21,IF($Q21&gt;8,BW21,IF(AND($M21&lt;BX$9,VLOOKUP($Q21,'Pay Framework'!$A:$B,2,0)&gt;BW21),MIN(BW21+1,VLOOKUP($Q21,'Pay Framework'!$A:$B,2,0)),IF($M21&gt;BX$9,$R21+0.5,BW21)))))&gt;VLOOKUP($Q21,'BAND+SP'!$A$22:$B$34,2,0),VLOOKUP($Q21,'BAND+SP'!$A$22:$B$29,2,0),(IF($CW$1="no",BW21,IF($Q21&gt;8,BW21,IF(AND($M21&lt;BX$9,VLOOKUP($Q21,'Pay Framework'!$A:$B,2,0)&gt;BW21),MIN(BW21+1,VLOOKUP($Q21,'Pay Framework'!$A:$B,2,0)),IF($M21&gt;BX$9,$R21+0.5,BW21))))))</f>
        <v>#N/A</v>
      </c>
      <c r="BY21" s="96" t="e">
        <f>IF((IF($CW$1="no",BX21,IF($Q21&gt;8,BX21,IF(AND($M21&lt;BY$9,VLOOKUP($Q21,'Pay Framework'!$A:$B,2,0)&gt;BX21),MIN(BX21+1,VLOOKUP($Q21,'Pay Framework'!$A:$B,2,0)),IF($M21&gt;BY$9,$R21+0.5,BX21)))))&gt;VLOOKUP($Q21,'BAND+SP'!$A$22:$B$34,2,0),VLOOKUP($Q21,'BAND+SP'!$A$22:$B$29,2,0),(IF($CW$1="no",BX21,IF($Q21&gt;8,BX21,IF(AND($M21&lt;BY$9,VLOOKUP($Q21,'Pay Framework'!$A:$B,2,0)&gt;BX21),MIN(BX21+1,VLOOKUP($Q21,'Pay Framework'!$A:$B,2,0)),IF($M21&gt;BY$9,$R21+0.5,BX21))))))</f>
        <v>#N/A</v>
      </c>
      <c r="BZ21" s="96" t="e">
        <f>IF((IF($CW$1="no",BY21,IF($Q21&gt;8,BY21,IF(AND($M21&lt;BZ$9,VLOOKUP($Q21,'Pay Framework'!$A:$B,2,0)&gt;BY21),MIN(BY21+1,VLOOKUP($Q21,'Pay Framework'!$A:$B,2,0)),IF($M21&gt;BZ$9,$R21+0.5,BY21)))))&gt;VLOOKUP($Q21,'BAND+SP'!$A$22:$B$34,2,0),VLOOKUP($Q21,'BAND+SP'!$A$22:$B$29,2,0),(IF($CW$1="no",BY21,IF($Q21&gt;8,BY21,IF(AND($M21&lt;BZ$9,VLOOKUP($Q21,'Pay Framework'!$A:$B,2,0)&gt;BY21),MIN(BY21+1,VLOOKUP($Q21,'Pay Framework'!$A:$B,2,0)),IF($M21&gt;BZ$9,$R21+0.5,BY21))))))</f>
        <v>#N/A</v>
      </c>
      <c r="CA21" s="96" t="e">
        <f>IF((IF($CW$1="no",BZ21,IF($Q21&gt;8,BZ21,IF(AND($M21&lt;CA$9,VLOOKUP($Q21,'Pay Framework'!$A:$B,2,0)&gt;BZ21),MIN(BZ21+1,VLOOKUP($Q21,'Pay Framework'!$A:$B,2,0)),IF($M21&gt;CA$9,$R21+0.5,BZ21)))))&gt;VLOOKUP($Q21,'BAND+SP'!$A$22:$B$34,2,0),VLOOKUP($Q21,'BAND+SP'!$A$22:$B$29,2,0),(IF($CW$1="no",BZ21,IF($Q21&gt;8,BZ21,IF(AND($M21&lt;CA$9,VLOOKUP($Q21,'Pay Framework'!$A:$B,2,0)&gt;BZ21),MIN(BZ21+1,VLOOKUP($Q21,'Pay Framework'!$A:$B,2,0)),IF($M21&gt;CA$9,$R21+0.5,BZ21))))))</f>
        <v>#N/A</v>
      </c>
      <c r="CB21" s="96" t="e">
        <f>IF((IF($CW$1="no",CA21,IF($Q21&gt;8,CA21,IF(AND($M21&lt;CB$9,VLOOKUP($Q21,'Pay Framework'!$A:$B,2,0)&gt;CA21),MIN(CA21+1,VLOOKUP($Q21,'Pay Framework'!$A:$B,2,0)),IF($M21&gt;CB$9,$R21+0.5,CA21)))))&gt;VLOOKUP($Q21,'BAND+SP'!$A$22:$B$34,2,0),VLOOKUP($Q21,'BAND+SP'!$A$22:$B$29,2,0),(IF($CW$1="no",CA21,IF($Q21&gt;8,CA21,IF(AND($M21&lt;CB$9,VLOOKUP($Q21,'Pay Framework'!$A:$B,2,0)&gt;CA21),MIN(CA21+1,VLOOKUP($Q21,'Pay Framework'!$A:$B,2,0)),IF($M21&gt;CB$9,$R21+0.5,CA21))))))</f>
        <v>#N/A</v>
      </c>
      <c r="CC21" s="96" t="e">
        <f>IF((IF($CW$1="no",CB21,IF($Q21&gt;8,CB21,IF(AND($M21&lt;CC$9,VLOOKUP($Q21,'Pay Framework'!$A:$B,2,0)&gt;CB21),MIN(CB21+1,VLOOKUP($Q21,'Pay Framework'!$A:$B,2,0)),IF($M21&gt;CC$9,$R21+0.5,CB21)))))&gt;VLOOKUP($Q21,'BAND+SP'!$A$22:$B$34,2,0),VLOOKUP($Q21,'BAND+SP'!$A$22:$B$29,2,0),(IF($CW$1="no",CB21,IF($Q21&gt;8,CB21,IF(AND($M21&lt;CC$9,VLOOKUP($Q21,'Pay Framework'!$A:$B,2,0)&gt;CB21),MIN(CB21+1,VLOOKUP($Q21,'Pay Framework'!$A:$B,2,0)),IF($M21&gt;CC$9,$R21+0.5,CB21))))))</f>
        <v>#N/A</v>
      </c>
      <c r="CD21" s="96" t="e">
        <f>IF((IF($CW$1="no",CC21,IF($Q21&gt;8,CC21,IF(AND($M21&lt;CD$9,VLOOKUP($Q21,'Pay Framework'!$A:$B,2,0)&gt;CC21),MIN(CC21+1,VLOOKUP($Q21,'Pay Framework'!$A:$B,2,0)),IF($M21&gt;CD$9,$R21+0.5,CC21)))))&gt;VLOOKUP($Q21,'BAND+SP'!$A$22:$B$34,2,0),VLOOKUP($Q21,'BAND+SP'!$A$22:$B$29,2,0),(IF($CW$1="no",CC21,IF($Q21&gt;8,CC21,IF(AND($M21&lt;CD$9,VLOOKUP($Q21,'Pay Framework'!$A:$B,2,0)&gt;CC21),MIN(CC21+1,VLOOKUP($Q21,'Pay Framework'!$A:$B,2,0)),IF($M21&gt;CD$9,$R21+0.5,CC21))))))</f>
        <v>#N/A</v>
      </c>
      <c r="CE21" s="96" t="e">
        <f>IF((IF($CW$1="no",CD21,IF($Q21&gt;8,CD21,IF(AND($M21&lt;CE$9,VLOOKUP($Q21,'Pay Framework'!$A:$B,2,0)&gt;CD21),MIN(CD21+1,VLOOKUP($Q21,'Pay Framework'!$A:$B,2,0)),IF($M21&gt;CE$9,$R21+0.5,CD21)))))&gt;VLOOKUP($Q21,'BAND+SP'!$A$22:$B$34,2,0),VLOOKUP($Q21,'BAND+SP'!$A$22:$B$29,2,0),(IF($CW$1="no",CD21,IF($Q21&gt;8,CD21,IF(AND($M21&lt;CE$9,VLOOKUP($Q21,'Pay Framework'!$A:$B,2,0)&gt;CD21),MIN(CD21+1,VLOOKUP($Q21,'Pay Framework'!$A:$B,2,0)),IF($M21&gt;CE$9,$R21+0.5,CD21))))))</f>
        <v>#N/A</v>
      </c>
      <c r="CG21" s="93" t="e">
        <f t="shared" si="9"/>
        <v>#N/A</v>
      </c>
      <c r="CH21" s="93"/>
      <c r="CI21" s="93"/>
      <c r="CJ21" s="93"/>
      <c r="CK21" s="93"/>
      <c r="CL21" s="93" t="e">
        <f t="shared" si="68"/>
        <v>#N/A</v>
      </c>
      <c r="CM21" s="93" t="e">
        <f t="shared" si="69"/>
        <v>#N/A</v>
      </c>
      <c r="CN21" s="93" t="e">
        <f t="shared" si="10"/>
        <v>#N/A</v>
      </c>
      <c r="CO21" s="93" t="e">
        <f t="shared" si="11"/>
        <v>#N/A</v>
      </c>
      <c r="CP21" s="93" t="e">
        <f t="shared" si="12"/>
        <v>#N/A</v>
      </c>
      <c r="CQ21" s="93" t="e">
        <f t="shared" si="13"/>
        <v>#N/A</v>
      </c>
      <c r="CR21" s="93"/>
      <c r="CS21" s="93"/>
      <c r="CT21" s="93"/>
      <c r="CU21" s="93"/>
      <c r="CV21" s="93" t="e">
        <f t="shared" si="70"/>
        <v>#N/A</v>
      </c>
      <c r="CW21" s="93" t="e">
        <f t="shared" si="71"/>
        <v>#N/A</v>
      </c>
      <c r="CX21" s="93" t="e">
        <f t="shared" si="14"/>
        <v>#N/A</v>
      </c>
      <c r="CY21" s="93" t="e">
        <f t="shared" si="15"/>
        <v>#N/A</v>
      </c>
      <c r="CZ21" s="93" t="e">
        <f t="shared" si="16"/>
        <v>#N/A</v>
      </c>
      <c r="DA21" s="93" t="e">
        <f t="shared" si="17"/>
        <v>#N/A</v>
      </c>
      <c r="DB21" s="93"/>
      <c r="DC21" s="93"/>
      <c r="DD21" s="93"/>
      <c r="DE21" s="93"/>
      <c r="DF21" s="93" t="e">
        <f t="shared" si="72"/>
        <v>#N/A</v>
      </c>
      <c r="DG21" s="93" t="e">
        <f t="shared" si="73"/>
        <v>#N/A</v>
      </c>
      <c r="DH21" s="93" t="e">
        <f t="shared" si="18"/>
        <v>#N/A</v>
      </c>
      <c r="DI21" s="93" t="e">
        <f t="shared" si="19"/>
        <v>#N/A</v>
      </c>
      <c r="DJ21" s="93" t="e">
        <f t="shared" si="20"/>
        <v>#N/A</v>
      </c>
      <c r="DK21" s="93" t="e">
        <f t="shared" si="21"/>
        <v>#N/A</v>
      </c>
      <c r="DL21" s="93"/>
      <c r="DM21" s="93"/>
      <c r="DN21" s="93"/>
      <c r="DO21" s="93"/>
      <c r="DP21" s="93" t="e">
        <f t="shared" si="74"/>
        <v>#N/A</v>
      </c>
      <c r="DQ21" s="93" t="e">
        <f t="shared" si="75"/>
        <v>#N/A</v>
      </c>
      <c r="DR21" s="93" t="e">
        <f t="shared" si="22"/>
        <v>#N/A</v>
      </c>
      <c r="DS21" s="93" t="e">
        <f t="shared" si="23"/>
        <v>#N/A</v>
      </c>
      <c r="DT21" s="93" t="e">
        <f t="shared" si="24"/>
        <v>#N/A</v>
      </c>
      <c r="DU21" s="93" t="e">
        <f t="shared" si="25"/>
        <v>#N/A</v>
      </c>
      <c r="DV21" s="93"/>
      <c r="DW21" s="93"/>
      <c r="DX21" s="93"/>
      <c r="DY21" s="93"/>
      <c r="DZ21" s="93" t="e">
        <f t="shared" si="76"/>
        <v>#N/A</v>
      </c>
      <c r="EA21" s="93" t="e">
        <f t="shared" si="77"/>
        <v>#N/A</v>
      </c>
      <c r="EB21" s="93" t="e">
        <f t="shared" si="26"/>
        <v>#N/A</v>
      </c>
      <c r="EC21" s="93" t="e">
        <f t="shared" si="27"/>
        <v>#N/A</v>
      </c>
      <c r="ED21" s="93" t="e">
        <f t="shared" si="28"/>
        <v>#N/A</v>
      </c>
      <c r="EE21" s="93" t="e">
        <f t="shared" si="29"/>
        <v>#N/A</v>
      </c>
      <c r="EF21" s="93"/>
      <c r="EG21" s="93"/>
      <c r="EH21" s="93"/>
      <c r="EI21" s="93"/>
      <c r="EJ21" s="93" t="e">
        <f t="shared" si="78"/>
        <v>#N/A</v>
      </c>
      <c r="EK21" s="93" t="e">
        <f t="shared" si="79"/>
        <v>#N/A</v>
      </c>
      <c r="EL21" s="93" t="e">
        <f t="shared" si="30"/>
        <v>#N/A</v>
      </c>
      <c r="EM21" s="93" t="e">
        <f t="shared" si="31"/>
        <v>#N/A</v>
      </c>
      <c r="EN21" s="93" t="e">
        <f t="shared" si="32"/>
        <v>#N/A</v>
      </c>
      <c r="EO21" s="93" t="e">
        <f t="shared" si="33"/>
        <v>#N/A</v>
      </c>
      <c r="EP21" s="93"/>
      <c r="EQ21" s="93"/>
      <c r="ER21" s="93"/>
      <c r="ES21" s="93"/>
      <c r="ET21" s="93" t="e">
        <f t="shared" si="80"/>
        <v>#N/A</v>
      </c>
      <c r="EU21" s="93" t="e">
        <f t="shared" si="81"/>
        <v>#N/A</v>
      </c>
      <c r="EV21" s="93" t="e">
        <f t="shared" si="34"/>
        <v>#N/A</v>
      </c>
      <c r="EW21" s="93" t="e">
        <f t="shared" si="35"/>
        <v>#N/A</v>
      </c>
      <c r="EX21" s="93" t="e">
        <f t="shared" si="36"/>
        <v>#N/A</v>
      </c>
      <c r="EY21" s="93" t="e">
        <f t="shared" si="37"/>
        <v>#N/A</v>
      </c>
      <c r="EZ21" s="93"/>
      <c r="FA21" s="93"/>
      <c r="FB21" s="93"/>
      <c r="FC21" s="93"/>
      <c r="FD21" s="93" t="e">
        <f t="shared" si="82"/>
        <v>#N/A</v>
      </c>
      <c r="FE21" s="93" t="e">
        <f t="shared" si="83"/>
        <v>#N/A</v>
      </c>
      <c r="FF21" s="93" t="e">
        <f t="shared" si="38"/>
        <v>#N/A</v>
      </c>
      <c r="FG21" s="93" t="e">
        <f t="shared" si="39"/>
        <v>#N/A</v>
      </c>
      <c r="FH21" s="93" t="e">
        <f t="shared" si="40"/>
        <v>#N/A</v>
      </c>
      <c r="FI21" s="93" t="e">
        <f t="shared" si="41"/>
        <v>#N/A</v>
      </c>
      <c r="FJ21" s="93"/>
      <c r="FK21" s="93"/>
      <c r="FL21" s="93"/>
      <c r="FM21" s="93"/>
      <c r="FN21" s="93" t="e">
        <f t="shared" si="84"/>
        <v>#N/A</v>
      </c>
      <c r="FO21" s="93" t="e">
        <f t="shared" si="85"/>
        <v>#N/A</v>
      </c>
      <c r="FP21" s="93" t="e">
        <f t="shared" si="42"/>
        <v>#N/A</v>
      </c>
      <c r="FQ21" s="93" t="e">
        <f t="shared" si="43"/>
        <v>#N/A</v>
      </c>
      <c r="FR21" s="93" t="e">
        <f t="shared" si="44"/>
        <v>#N/A</v>
      </c>
      <c r="FS21" s="93" t="e">
        <f t="shared" si="45"/>
        <v>#N/A</v>
      </c>
      <c r="FT21" s="93"/>
      <c r="FU21" s="93"/>
      <c r="FV21" s="93"/>
      <c r="FW21" s="93"/>
      <c r="FX21" s="93" t="e">
        <f t="shared" si="86"/>
        <v>#N/A</v>
      </c>
      <c r="FY21" s="93" t="e">
        <f t="shared" si="87"/>
        <v>#N/A</v>
      </c>
      <c r="FZ21" s="93" t="e">
        <f t="shared" si="46"/>
        <v>#N/A</v>
      </c>
      <c r="GA21" s="93" t="e">
        <f t="shared" si="47"/>
        <v>#N/A</v>
      </c>
      <c r="GB21" s="93" t="e">
        <f t="shared" si="48"/>
        <v>#N/A</v>
      </c>
      <c r="GD21" s="145">
        <f t="shared" si="49"/>
        <v>0</v>
      </c>
      <c r="GE21" s="145">
        <f t="shared" si="49"/>
        <v>0</v>
      </c>
      <c r="GF21" s="145">
        <f t="shared" si="49"/>
        <v>0</v>
      </c>
      <c r="GG21" s="145">
        <f t="shared" si="49"/>
        <v>0</v>
      </c>
      <c r="GH21" s="145">
        <f t="shared" si="49"/>
        <v>0</v>
      </c>
      <c r="GI21" s="145">
        <f t="shared" si="49"/>
        <v>0</v>
      </c>
      <c r="GJ21" s="145">
        <f t="shared" si="49"/>
        <v>0</v>
      </c>
      <c r="GK21" s="145">
        <f t="shared" si="49"/>
        <v>0</v>
      </c>
      <c r="GL21" s="145">
        <f t="shared" si="49"/>
        <v>0</v>
      </c>
      <c r="GM21" s="145">
        <f t="shared" si="49"/>
        <v>0</v>
      </c>
      <c r="GN21" s="145">
        <f t="shared" si="49"/>
        <v>0</v>
      </c>
      <c r="GO21" s="145">
        <f t="shared" si="49"/>
        <v>0</v>
      </c>
      <c r="GP21" s="145">
        <f t="shared" si="88"/>
        <v>0</v>
      </c>
      <c r="GQ21" s="145"/>
      <c r="GR21" s="145">
        <f t="shared" si="50"/>
        <v>0</v>
      </c>
      <c r="GS21" s="145">
        <f t="shared" si="50"/>
        <v>0</v>
      </c>
      <c r="GT21" s="145">
        <f t="shared" si="50"/>
        <v>0</v>
      </c>
      <c r="GU21" s="145">
        <f t="shared" si="50"/>
        <v>0</v>
      </c>
      <c r="GV21" s="145">
        <f t="shared" si="50"/>
        <v>0</v>
      </c>
      <c r="GW21" s="145">
        <f t="shared" si="50"/>
        <v>0</v>
      </c>
      <c r="GX21" s="145">
        <f t="shared" si="50"/>
        <v>0</v>
      </c>
      <c r="GY21" s="145">
        <f t="shared" si="50"/>
        <v>0</v>
      </c>
      <c r="GZ21" s="145">
        <f t="shared" si="50"/>
        <v>0</v>
      </c>
      <c r="HA21" s="145">
        <f t="shared" si="50"/>
        <v>0</v>
      </c>
    </row>
    <row r="22" spans="4:209" x14ac:dyDescent="0.3">
      <c r="D22" s="96" t="s">
        <v>129</v>
      </c>
      <c r="M22" s="99">
        <f>'Template costing'!D42</f>
        <v>0</v>
      </c>
      <c r="N22" s="99">
        <f>'Template costing'!E42</f>
        <v>0</v>
      </c>
      <c r="O22" s="96">
        <f>'Template costing'!F42</f>
        <v>0</v>
      </c>
      <c r="P22" s="96">
        <v>1</v>
      </c>
      <c r="Q22" s="238">
        <f>IFERROR(VLOOKUP('Template costing'!G42,'BAND+SP'!A:C,2,0),0)</f>
        <v>0</v>
      </c>
      <c r="R22" s="237">
        <f>'Template costing'!H42</f>
        <v>0</v>
      </c>
      <c r="S22" s="96" t="e">
        <f>VLOOKUP(Q22,'BAND+SP'!B:C,2,0)</f>
        <v>#N/A</v>
      </c>
      <c r="V22" s="96" t="s">
        <v>64</v>
      </c>
      <c r="AN22" s="319" t="e">
        <f t="shared" si="51"/>
        <v>#N/A</v>
      </c>
      <c r="AO22" s="93" t="e">
        <f t="shared" si="52"/>
        <v>#N/A</v>
      </c>
      <c r="AP22" s="93" t="e">
        <f t="shared" si="53"/>
        <v>#N/A</v>
      </c>
      <c r="AQ22" s="93" t="e">
        <f t="shared" si="54"/>
        <v>#N/A</v>
      </c>
      <c r="AR22" s="93" t="e">
        <f t="shared" si="55"/>
        <v>#N/A</v>
      </c>
      <c r="AS22" s="94" t="e">
        <f t="shared" si="56"/>
        <v>#N/A</v>
      </c>
      <c r="AT22" s="93" t="e">
        <f t="shared" si="57"/>
        <v>#N/A</v>
      </c>
      <c r="AU22" s="93" t="e">
        <f t="shared" si="58"/>
        <v>#N/A</v>
      </c>
      <c r="AV22" s="93" t="e">
        <f t="shared" si="59"/>
        <v>#N/A</v>
      </c>
      <c r="AW22" s="93" t="e">
        <f t="shared" si="60"/>
        <v>#N/A</v>
      </c>
      <c r="AX22" s="93" t="e">
        <f t="shared" si="61"/>
        <v>#N/A</v>
      </c>
      <c r="AY22" s="321" t="e">
        <f t="shared" si="62"/>
        <v>#N/A</v>
      </c>
      <c r="AZ22" s="319" t="e">
        <f t="shared" si="63"/>
        <v>#N/A</v>
      </c>
      <c r="BA22" s="93">
        <f t="shared" si="1"/>
        <v>0</v>
      </c>
      <c r="BB22" s="93"/>
      <c r="BC22" s="93"/>
      <c r="BD22" s="93"/>
      <c r="BE22" s="93"/>
      <c r="BF22" s="93">
        <f t="shared" si="64"/>
        <v>0</v>
      </c>
      <c r="BG22" s="93" t="e">
        <f t="shared" si="65"/>
        <v>#N/A</v>
      </c>
      <c r="BH22" s="93">
        <f t="shared" si="2"/>
        <v>0</v>
      </c>
      <c r="BI22" s="146" t="e">
        <f t="shared" si="3"/>
        <v>#N/A</v>
      </c>
      <c r="BJ22" s="93" t="e">
        <f t="shared" si="4"/>
        <v>#N/A</v>
      </c>
      <c r="BK22" s="93">
        <f t="shared" si="5"/>
        <v>0</v>
      </c>
      <c r="BL22" s="93"/>
      <c r="BM22" s="93"/>
      <c r="BN22" s="93"/>
      <c r="BO22" s="93"/>
      <c r="BP22" s="93">
        <f t="shared" si="66"/>
        <v>0</v>
      </c>
      <c r="BQ22" s="93" t="e">
        <f t="shared" si="67"/>
        <v>#N/A</v>
      </c>
      <c r="BR22" s="93">
        <f t="shared" si="6"/>
        <v>0</v>
      </c>
      <c r="BS22" s="93" t="e">
        <f t="shared" si="7"/>
        <v>#N/A</v>
      </c>
      <c r="BT22" s="93" t="e">
        <f t="shared" si="8"/>
        <v>#N/A</v>
      </c>
      <c r="BV22" s="96" t="e">
        <f>IF($CM$1="No",$R22,IF(Q22&gt;8,$R22,IF(AND($M22&lt;$BV$9,$R22&lt;VLOOKUP($Q22,'Pay Framework'!A:B,2,0)),MIN(R22+1,VLOOKUP($Q22,'Pay Framework'!A:B,2,0)),IF(AND($M22&gt;$BV$9,$R22&lt;VLOOKUP($Q22,'Pay Framework'!A:B,2,0)),MIN(VLOOKUP(Q22,'Pay Framework'!A:B,2,0),R22+0.5),R22))))</f>
        <v>#N/A</v>
      </c>
      <c r="BW22" s="96" t="e">
        <f>IF((IF($CW$1="no",BV22,IF($Q22&gt;8,BV22,IF(AND($M22&lt;BW$9,VLOOKUP($Q22,'Pay Framework'!$A:$B,2,0)&gt;BV22),MIN(BV22+1,VLOOKUP($Q22,'Pay Framework'!$A:$B,2,0)),IF($M22&gt;BW$9,$R22+0.5,BV22)))))&gt;VLOOKUP($Q22,'BAND+SP'!$A$22:$B$34,2,0),VLOOKUP($Q22,'BAND+SP'!$A$22:$B$29,2,0),(IF($CW$1="no",BV22,IF($Q22&gt;8,BV22,IF(AND($M22&lt;BW$9,VLOOKUP($Q22,'Pay Framework'!$A:$B,2,0)&gt;BV22),MIN(BV22+1,VLOOKUP($Q22,'Pay Framework'!$A:$B,2,0)),IF($M22&gt;BW$9,$R22+0.5,BV22))))))</f>
        <v>#N/A</v>
      </c>
      <c r="BX22" s="96" t="e">
        <f>IF((IF($CW$1="no",BW22,IF($Q22&gt;8,BW22,IF(AND($M22&lt;BX$9,VLOOKUP($Q22,'Pay Framework'!$A:$B,2,0)&gt;BW22),MIN(BW22+1,VLOOKUP($Q22,'Pay Framework'!$A:$B,2,0)),IF($M22&gt;BX$9,$R22+0.5,BW22)))))&gt;VLOOKUP($Q22,'BAND+SP'!$A$22:$B$34,2,0),VLOOKUP($Q22,'BAND+SP'!$A$22:$B$29,2,0),(IF($CW$1="no",BW22,IF($Q22&gt;8,BW22,IF(AND($M22&lt;BX$9,VLOOKUP($Q22,'Pay Framework'!$A:$B,2,0)&gt;BW22),MIN(BW22+1,VLOOKUP($Q22,'Pay Framework'!$A:$B,2,0)),IF($M22&gt;BX$9,$R22+0.5,BW22))))))</f>
        <v>#N/A</v>
      </c>
      <c r="BY22" s="96" t="e">
        <f>IF((IF($CW$1="no",BX22,IF($Q22&gt;8,BX22,IF(AND($M22&lt;BY$9,VLOOKUP($Q22,'Pay Framework'!$A:$B,2,0)&gt;BX22),MIN(BX22+1,VLOOKUP($Q22,'Pay Framework'!$A:$B,2,0)),IF($M22&gt;BY$9,$R22+0.5,BX22)))))&gt;VLOOKUP($Q22,'BAND+SP'!$A$22:$B$34,2,0),VLOOKUP($Q22,'BAND+SP'!$A$22:$B$29,2,0),(IF($CW$1="no",BX22,IF($Q22&gt;8,BX22,IF(AND($M22&lt;BY$9,VLOOKUP($Q22,'Pay Framework'!$A:$B,2,0)&gt;BX22),MIN(BX22+1,VLOOKUP($Q22,'Pay Framework'!$A:$B,2,0)),IF($M22&gt;BY$9,$R22+0.5,BX22))))))</f>
        <v>#N/A</v>
      </c>
      <c r="BZ22" s="96" t="e">
        <f>IF((IF($CW$1="no",BY22,IF($Q22&gt;8,BY22,IF(AND($M22&lt;BZ$9,VLOOKUP($Q22,'Pay Framework'!$A:$B,2,0)&gt;BY22),MIN(BY22+1,VLOOKUP($Q22,'Pay Framework'!$A:$B,2,0)),IF($M22&gt;BZ$9,$R22+0.5,BY22)))))&gt;VLOOKUP($Q22,'BAND+SP'!$A$22:$B$34,2,0),VLOOKUP($Q22,'BAND+SP'!$A$22:$B$29,2,0),(IF($CW$1="no",BY22,IF($Q22&gt;8,BY22,IF(AND($M22&lt;BZ$9,VLOOKUP($Q22,'Pay Framework'!$A:$B,2,0)&gt;BY22),MIN(BY22+1,VLOOKUP($Q22,'Pay Framework'!$A:$B,2,0)),IF($M22&gt;BZ$9,$R22+0.5,BY22))))))</f>
        <v>#N/A</v>
      </c>
      <c r="CA22" s="96" t="e">
        <f>IF((IF($CW$1="no",BZ22,IF($Q22&gt;8,BZ22,IF(AND($M22&lt;CA$9,VLOOKUP($Q22,'Pay Framework'!$A:$B,2,0)&gt;BZ22),MIN(BZ22+1,VLOOKUP($Q22,'Pay Framework'!$A:$B,2,0)),IF($M22&gt;CA$9,$R22+0.5,BZ22)))))&gt;VLOOKUP($Q22,'BAND+SP'!$A$22:$B$34,2,0),VLOOKUP($Q22,'BAND+SP'!$A$22:$B$29,2,0),(IF($CW$1="no",BZ22,IF($Q22&gt;8,BZ22,IF(AND($M22&lt;CA$9,VLOOKUP($Q22,'Pay Framework'!$A:$B,2,0)&gt;BZ22),MIN(BZ22+1,VLOOKUP($Q22,'Pay Framework'!$A:$B,2,0)),IF($M22&gt;CA$9,$R22+0.5,BZ22))))))</f>
        <v>#N/A</v>
      </c>
      <c r="CB22" s="96" t="e">
        <f>IF((IF($CW$1="no",CA22,IF($Q22&gt;8,CA22,IF(AND($M22&lt;CB$9,VLOOKUP($Q22,'Pay Framework'!$A:$B,2,0)&gt;CA22),MIN(CA22+1,VLOOKUP($Q22,'Pay Framework'!$A:$B,2,0)),IF($M22&gt;CB$9,$R22+0.5,CA22)))))&gt;VLOOKUP($Q22,'BAND+SP'!$A$22:$B$34,2,0),VLOOKUP($Q22,'BAND+SP'!$A$22:$B$29,2,0),(IF($CW$1="no",CA22,IF($Q22&gt;8,CA22,IF(AND($M22&lt;CB$9,VLOOKUP($Q22,'Pay Framework'!$A:$B,2,0)&gt;CA22),MIN(CA22+1,VLOOKUP($Q22,'Pay Framework'!$A:$B,2,0)),IF($M22&gt;CB$9,$R22+0.5,CA22))))))</f>
        <v>#N/A</v>
      </c>
      <c r="CC22" s="96" t="e">
        <f>IF((IF($CW$1="no",CB22,IF($Q22&gt;8,CB22,IF(AND($M22&lt;CC$9,VLOOKUP($Q22,'Pay Framework'!$A:$B,2,0)&gt;CB22),MIN(CB22+1,VLOOKUP($Q22,'Pay Framework'!$A:$B,2,0)),IF($M22&gt;CC$9,$R22+0.5,CB22)))))&gt;VLOOKUP($Q22,'BAND+SP'!$A$22:$B$34,2,0),VLOOKUP($Q22,'BAND+SP'!$A$22:$B$29,2,0),(IF($CW$1="no",CB22,IF($Q22&gt;8,CB22,IF(AND($M22&lt;CC$9,VLOOKUP($Q22,'Pay Framework'!$A:$B,2,0)&gt;CB22),MIN(CB22+1,VLOOKUP($Q22,'Pay Framework'!$A:$B,2,0)),IF($M22&gt;CC$9,$R22+0.5,CB22))))))</f>
        <v>#N/A</v>
      </c>
      <c r="CD22" s="96" t="e">
        <f>IF((IF($CW$1="no",CC22,IF($Q22&gt;8,CC22,IF(AND($M22&lt;CD$9,VLOOKUP($Q22,'Pay Framework'!$A:$B,2,0)&gt;CC22),MIN(CC22+1,VLOOKUP($Q22,'Pay Framework'!$A:$B,2,0)),IF($M22&gt;CD$9,$R22+0.5,CC22)))))&gt;VLOOKUP($Q22,'BAND+SP'!$A$22:$B$34,2,0),VLOOKUP($Q22,'BAND+SP'!$A$22:$B$29,2,0),(IF($CW$1="no",CC22,IF($Q22&gt;8,CC22,IF(AND($M22&lt;CD$9,VLOOKUP($Q22,'Pay Framework'!$A:$B,2,0)&gt;CC22),MIN(CC22+1,VLOOKUP($Q22,'Pay Framework'!$A:$B,2,0)),IF($M22&gt;CD$9,$R22+0.5,CC22))))))</f>
        <v>#N/A</v>
      </c>
      <c r="CE22" s="96" t="e">
        <f>IF((IF($CW$1="no",CD22,IF($Q22&gt;8,CD22,IF(AND($M22&lt;CE$9,VLOOKUP($Q22,'Pay Framework'!$A:$B,2,0)&gt;CD22),MIN(CD22+1,VLOOKUP($Q22,'Pay Framework'!$A:$B,2,0)),IF($M22&gt;CE$9,$R22+0.5,CD22)))))&gt;VLOOKUP($Q22,'BAND+SP'!$A$22:$B$34,2,0),VLOOKUP($Q22,'BAND+SP'!$A$22:$B$29,2,0),(IF($CW$1="no",CD22,IF($Q22&gt;8,CD22,IF(AND($M22&lt;CE$9,VLOOKUP($Q22,'Pay Framework'!$A:$B,2,0)&gt;CD22),MIN(CD22+1,VLOOKUP($Q22,'Pay Framework'!$A:$B,2,0)),IF($M22&gt;CE$9,$R22+0.5,CD22))))))</f>
        <v>#N/A</v>
      </c>
      <c r="CG22" s="93" t="e">
        <f t="shared" si="9"/>
        <v>#N/A</v>
      </c>
      <c r="CH22" s="93"/>
      <c r="CI22" s="93"/>
      <c r="CJ22" s="93"/>
      <c r="CK22" s="93"/>
      <c r="CL22" s="93" t="e">
        <f t="shared" si="68"/>
        <v>#N/A</v>
      </c>
      <c r="CM22" s="93" t="e">
        <f t="shared" si="69"/>
        <v>#N/A</v>
      </c>
      <c r="CN22" s="93" t="e">
        <f t="shared" si="10"/>
        <v>#N/A</v>
      </c>
      <c r="CO22" s="93" t="e">
        <f t="shared" si="11"/>
        <v>#N/A</v>
      </c>
      <c r="CP22" s="93" t="e">
        <f t="shared" si="12"/>
        <v>#N/A</v>
      </c>
      <c r="CQ22" s="93" t="e">
        <f t="shared" si="13"/>
        <v>#N/A</v>
      </c>
      <c r="CR22" s="93"/>
      <c r="CS22" s="93"/>
      <c r="CT22" s="93"/>
      <c r="CU22" s="93"/>
      <c r="CV22" s="93" t="e">
        <f t="shared" si="70"/>
        <v>#N/A</v>
      </c>
      <c r="CW22" s="93" t="e">
        <f t="shared" si="71"/>
        <v>#N/A</v>
      </c>
      <c r="CX22" s="93" t="e">
        <f t="shared" si="14"/>
        <v>#N/A</v>
      </c>
      <c r="CY22" s="93" t="e">
        <f t="shared" si="15"/>
        <v>#N/A</v>
      </c>
      <c r="CZ22" s="93" t="e">
        <f t="shared" si="16"/>
        <v>#N/A</v>
      </c>
      <c r="DA22" s="93" t="e">
        <f t="shared" si="17"/>
        <v>#N/A</v>
      </c>
      <c r="DB22" s="93"/>
      <c r="DC22" s="93"/>
      <c r="DD22" s="93"/>
      <c r="DE22" s="93"/>
      <c r="DF22" s="93" t="e">
        <f t="shared" si="72"/>
        <v>#N/A</v>
      </c>
      <c r="DG22" s="93" t="e">
        <f t="shared" si="73"/>
        <v>#N/A</v>
      </c>
      <c r="DH22" s="93" t="e">
        <f t="shared" si="18"/>
        <v>#N/A</v>
      </c>
      <c r="DI22" s="93" t="e">
        <f t="shared" si="19"/>
        <v>#N/A</v>
      </c>
      <c r="DJ22" s="93" t="e">
        <f t="shared" si="20"/>
        <v>#N/A</v>
      </c>
      <c r="DK22" s="93" t="e">
        <f t="shared" si="21"/>
        <v>#N/A</v>
      </c>
      <c r="DL22" s="93"/>
      <c r="DM22" s="93"/>
      <c r="DN22" s="93"/>
      <c r="DO22" s="93"/>
      <c r="DP22" s="93" t="e">
        <f t="shared" si="74"/>
        <v>#N/A</v>
      </c>
      <c r="DQ22" s="93" t="e">
        <f t="shared" si="75"/>
        <v>#N/A</v>
      </c>
      <c r="DR22" s="93" t="e">
        <f t="shared" si="22"/>
        <v>#N/A</v>
      </c>
      <c r="DS22" s="93" t="e">
        <f t="shared" si="23"/>
        <v>#N/A</v>
      </c>
      <c r="DT22" s="93" t="e">
        <f t="shared" si="24"/>
        <v>#N/A</v>
      </c>
      <c r="DU22" s="93" t="e">
        <f t="shared" si="25"/>
        <v>#N/A</v>
      </c>
      <c r="DV22" s="93"/>
      <c r="DW22" s="93"/>
      <c r="DX22" s="93"/>
      <c r="DY22" s="93"/>
      <c r="DZ22" s="93" t="e">
        <f t="shared" si="76"/>
        <v>#N/A</v>
      </c>
      <c r="EA22" s="93" t="e">
        <f t="shared" si="77"/>
        <v>#N/A</v>
      </c>
      <c r="EB22" s="93" t="e">
        <f t="shared" si="26"/>
        <v>#N/A</v>
      </c>
      <c r="EC22" s="93" t="e">
        <f t="shared" si="27"/>
        <v>#N/A</v>
      </c>
      <c r="ED22" s="93" t="e">
        <f t="shared" si="28"/>
        <v>#N/A</v>
      </c>
      <c r="EE22" s="93" t="e">
        <f t="shared" si="29"/>
        <v>#N/A</v>
      </c>
      <c r="EF22" s="93"/>
      <c r="EG22" s="93"/>
      <c r="EH22" s="93"/>
      <c r="EI22" s="93"/>
      <c r="EJ22" s="93" t="e">
        <f t="shared" si="78"/>
        <v>#N/A</v>
      </c>
      <c r="EK22" s="93" t="e">
        <f t="shared" si="79"/>
        <v>#N/A</v>
      </c>
      <c r="EL22" s="93" t="e">
        <f t="shared" si="30"/>
        <v>#N/A</v>
      </c>
      <c r="EM22" s="93" t="e">
        <f t="shared" si="31"/>
        <v>#N/A</v>
      </c>
      <c r="EN22" s="93" t="e">
        <f t="shared" si="32"/>
        <v>#N/A</v>
      </c>
      <c r="EO22" s="93" t="e">
        <f t="shared" si="33"/>
        <v>#N/A</v>
      </c>
      <c r="EP22" s="93"/>
      <c r="EQ22" s="93"/>
      <c r="ER22" s="93"/>
      <c r="ES22" s="93"/>
      <c r="ET22" s="93" t="e">
        <f t="shared" si="80"/>
        <v>#N/A</v>
      </c>
      <c r="EU22" s="93" t="e">
        <f t="shared" si="81"/>
        <v>#N/A</v>
      </c>
      <c r="EV22" s="93" t="e">
        <f t="shared" si="34"/>
        <v>#N/A</v>
      </c>
      <c r="EW22" s="93" t="e">
        <f t="shared" si="35"/>
        <v>#N/A</v>
      </c>
      <c r="EX22" s="93" t="e">
        <f t="shared" si="36"/>
        <v>#N/A</v>
      </c>
      <c r="EY22" s="93" t="e">
        <f t="shared" si="37"/>
        <v>#N/A</v>
      </c>
      <c r="EZ22" s="93"/>
      <c r="FA22" s="93"/>
      <c r="FB22" s="93"/>
      <c r="FC22" s="93"/>
      <c r="FD22" s="93" t="e">
        <f t="shared" si="82"/>
        <v>#N/A</v>
      </c>
      <c r="FE22" s="93" t="e">
        <f t="shared" si="83"/>
        <v>#N/A</v>
      </c>
      <c r="FF22" s="93" t="e">
        <f t="shared" si="38"/>
        <v>#N/A</v>
      </c>
      <c r="FG22" s="93" t="e">
        <f t="shared" si="39"/>
        <v>#N/A</v>
      </c>
      <c r="FH22" s="93" t="e">
        <f t="shared" si="40"/>
        <v>#N/A</v>
      </c>
      <c r="FI22" s="93" t="e">
        <f t="shared" si="41"/>
        <v>#N/A</v>
      </c>
      <c r="FJ22" s="93"/>
      <c r="FK22" s="93"/>
      <c r="FL22" s="93"/>
      <c r="FM22" s="93"/>
      <c r="FN22" s="93" t="e">
        <f t="shared" si="84"/>
        <v>#N/A</v>
      </c>
      <c r="FO22" s="93" t="e">
        <f t="shared" si="85"/>
        <v>#N/A</v>
      </c>
      <c r="FP22" s="93" t="e">
        <f t="shared" si="42"/>
        <v>#N/A</v>
      </c>
      <c r="FQ22" s="93" t="e">
        <f t="shared" si="43"/>
        <v>#N/A</v>
      </c>
      <c r="FR22" s="93" t="e">
        <f t="shared" si="44"/>
        <v>#N/A</v>
      </c>
      <c r="FS22" s="93" t="e">
        <f t="shared" si="45"/>
        <v>#N/A</v>
      </c>
      <c r="FT22" s="93"/>
      <c r="FU22" s="93"/>
      <c r="FV22" s="93"/>
      <c r="FW22" s="93"/>
      <c r="FX22" s="93" t="e">
        <f t="shared" si="86"/>
        <v>#N/A</v>
      </c>
      <c r="FY22" s="93" t="e">
        <f t="shared" si="87"/>
        <v>#N/A</v>
      </c>
      <c r="FZ22" s="93" t="e">
        <f t="shared" si="46"/>
        <v>#N/A</v>
      </c>
      <c r="GA22" s="93" t="e">
        <f t="shared" si="47"/>
        <v>#N/A</v>
      </c>
      <c r="GB22" s="93" t="e">
        <f t="shared" si="48"/>
        <v>#N/A</v>
      </c>
      <c r="GD22" s="145">
        <f t="shared" si="49"/>
        <v>0</v>
      </c>
      <c r="GE22" s="145">
        <f t="shared" si="49"/>
        <v>0</v>
      </c>
      <c r="GF22" s="145">
        <f t="shared" si="49"/>
        <v>0</v>
      </c>
      <c r="GG22" s="145">
        <f t="shared" si="49"/>
        <v>0</v>
      </c>
      <c r="GH22" s="145">
        <f t="shared" si="49"/>
        <v>0</v>
      </c>
      <c r="GI22" s="145">
        <f t="shared" si="49"/>
        <v>0</v>
      </c>
      <c r="GJ22" s="145">
        <f t="shared" si="49"/>
        <v>0</v>
      </c>
      <c r="GK22" s="145">
        <f t="shared" si="49"/>
        <v>0</v>
      </c>
      <c r="GL22" s="145">
        <f t="shared" si="49"/>
        <v>0</v>
      </c>
      <c r="GM22" s="145">
        <f t="shared" si="49"/>
        <v>0</v>
      </c>
      <c r="GN22" s="145">
        <f t="shared" si="49"/>
        <v>0</v>
      </c>
      <c r="GO22" s="145">
        <f t="shared" si="49"/>
        <v>0</v>
      </c>
      <c r="GP22" s="145">
        <f t="shared" si="88"/>
        <v>0</v>
      </c>
      <c r="GQ22" s="145"/>
      <c r="GR22" s="145">
        <f t="shared" si="50"/>
        <v>0</v>
      </c>
      <c r="GS22" s="145">
        <f t="shared" si="50"/>
        <v>0</v>
      </c>
      <c r="GT22" s="145">
        <f t="shared" si="50"/>
        <v>0</v>
      </c>
      <c r="GU22" s="145">
        <f t="shared" si="50"/>
        <v>0</v>
      </c>
      <c r="GV22" s="145">
        <f t="shared" si="50"/>
        <v>0</v>
      </c>
      <c r="GW22" s="145">
        <f t="shared" si="50"/>
        <v>0</v>
      </c>
      <c r="GX22" s="145">
        <f t="shared" si="50"/>
        <v>0</v>
      </c>
      <c r="GY22" s="145">
        <f t="shared" si="50"/>
        <v>0</v>
      </c>
      <c r="GZ22" s="145">
        <f t="shared" si="50"/>
        <v>0</v>
      </c>
      <c r="HA22" s="145">
        <f t="shared" si="50"/>
        <v>0</v>
      </c>
    </row>
    <row r="23" spans="4:209" x14ac:dyDescent="0.3">
      <c r="D23" s="96" t="s">
        <v>130</v>
      </c>
      <c r="M23" s="99">
        <f>'Template costing'!D43</f>
        <v>0</v>
      </c>
      <c r="N23" s="99">
        <f>'Template costing'!E43</f>
        <v>0</v>
      </c>
      <c r="O23" s="96">
        <f>'Template costing'!F43</f>
        <v>0</v>
      </c>
      <c r="P23" s="96">
        <v>1</v>
      </c>
      <c r="Q23" s="238">
        <f>IFERROR(VLOOKUP('Template costing'!G43,'BAND+SP'!A:C,2,0),0)</f>
        <v>0</v>
      </c>
      <c r="R23" s="237">
        <f>'Template costing'!H43</f>
        <v>0</v>
      </c>
      <c r="S23" s="96" t="e">
        <f>VLOOKUP(Q23,'BAND+SP'!B:C,2,0)</f>
        <v>#N/A</v>
      </c>
      <c r="V23" s="96" t="s">
        <v>64</v>
      </c>
      <c r="AN23" s="319" t="e">
        <f t="shared" si="51"/>
        <v>#N/A</v>
      </c>
      <c r="AO23" s="93" t="e">
        <f t="shared" si="52"/>
        <v>#N/A</v>
      </c>
      <c r="AP23" s="93" t="e">
        <f t="shared" si="53"/>
        <v>#N/A</v>
      </c>
      <c r="AQ23" s="93" t="e">
        <f t="shared" si="54"/>
        <v>#N/A</v>
      </c>
      <c r="AR23" s="93" t="e">
        <f t="shared" si="55"/>
        <v>#N/A</v>
      </c>
      <c r="AS23" s="94" t="e">
        <f t="shared" si="56"/>
        <v>#N/A</v>
      </c>
      <c r="AT23" s="93" t="e">
        <f t="shared" si="57"/>
        <v>#N/A</v>
      </c>
      <c r="AU23" s="93" t="e">
        <f t="shared" si="58"/>
        <v>#N/A</v>
      </c>
      <c r="AV23" s="93" t="e">
        <f t="shared" si="59"/>
        <v>#N/A</v>
      </c>
      <c r="AW23" s="93" t="e">
        <f t="shared" si="60"/>
        <v>#N/A</v>
      </c>
      <c r="AX23" s="93" t="e">
        <f t="shared" si="61"/>
        <v>#N/A</v>
      </c>
      <c r="AY23" s="321" t="e">
        <f t="shared" si="62"/>
        <v>#N/A</v>
      </c>
      <c r="AZ23" s="319" t="e">
        <f t="shared" si="63"/>
        <v>#N/A</v>
      </c>
      <c r="BA23" s="93">
        <f t="shared" si="1"/>
        <v>0</v>
      </c>
      <c r="BB23" s="93"/>
      <c r="BC23" s="93"/>
      <c r="BD23" s="93"/>
      <c r="BE23" s="93"/>
      <c r="BF23" s="93">
        <f t="shared" si="64"/>
        <v>0</v>
      </c>
      <c r="BG23" s="93" t="e">
        <f t="shared" si="65"/>
        <v>#N/A</v>
      </c>
      <c r="BH23" s="93">
        <f t="shared" si="2"/>
        <v>0</v>
      </c>
      <c r="BI23" s="146" t="e">
        <f t="shared" si="3"/>
        <v>#N/A</v>
      </c>
      <c r="BJ23" s="93" t="e">
        <f t="shared" si="4"/>
        <v>#N/A</v>
      </c>
      <c r="BK23" s="93">
        <f t="shared" si="5"/>
        <v>0</v>
      </c>
      <c r="BL23" s="93"/>
      <c r="BM23" s="93"/>
      <c r="BN23" s="93"/>
      <c r="BO23" s="93"/>
      <c r="BP23" s="93">
        <f t="shared" si="66"/>
        <v>0</v>
      </c>
      <c r="BQ23" s="93" t="e">
        <f t="shared" si="67"/>
        <v>#N/A</v>
      </c>
      <c r="BR23" s="93">
        <f t="shared" si="6"/>
        <v>0</v>
      </c>
      <c r="BS23" s="93" t="e">
        <f t="shared" si="7"/>
        <v>#N/A</v>
      </c>
      <c r="BT23" s="93" t="e">
        <f t="shared" si="8"/>
        <v>#N/A</v>
      </c>
      <c r="BV23" s="96" t="e">
        <f>IF($CM$1="No",$R23,IF(Q23&gt;8,$R23,IF(AND($M23&lt;$BV$9,$R23&lt;VLOOKUP($Q23,'Pay Framework'!A:B,2,0)),MIN(R23+1,VLOOKUP($Q23,'Pay Framework'!A:B,2,0)),IF(AND($M23&gt;$BV$9,$R23&lt;VLOOKUP($Q23,'Pay Framework'!A:B,2,0)),MIN(VLOOKUP(Q23,'Pay Framework'!A:B,2,0),R23+0.5),R23))))</f>
        <v>#N/A</v>
      </c>
      <c r="BW23" s="96" t="e">
        <f>IF((IF($CW$1="no",BV23,IF($Q23&gt;8,BV23,IF(AND($M23&lt;BW$9,VLOOKUP($Q23,'Pay Framework'!$A:$B,2,0)&gt;BV23),MIN(BV23+1,VLOOKUP($Q23,'Pay Framework'!$A:$B,2,0)),IF($M23&gt;BW$9,$R23+0.5,BV23)))))&gt;VLOOKUP($Q23,'BAND+SP'!$A$22:$B$34,2,0),VLOOKUP($Q23,'BAND+SP'!$A$22:$B$29,2,0),(IF($CW$1="no",BV23,IF($Q23&gt;8,BV23,IF(AND($M23&lt;BW$9,VLOOKUP($Q23,'Pay Framework'!$A:$B,2,0)&gt;BV23),MIN(BV23+1,VLOOKUP($Q23,'Pay Framework'!$A:$B,2,0)),IF($M23&gt;BW$9,$R23+0.5,BV23))))))</f>
        <v>#N/A</v>
      </c>
      <c r="BX23" s="96" t="e">
        <f>IF((IF($CW$1="no",BW23,IF($Q23&gt;8,BW23,IF(AND($M23&lt;BX$9,VLOOKUP($Q23,'Pay Framework'!$A:$B,2,0)&gt;BW23),MIN(BW23+1,VLOOKUP($Q23,'Pay Framework'!$A:$B,2,0)),IF($M23&gt;BX$9,$R23+0.5,BW23)))))&gt;VLOOKUP($Q23,'BAND+SP'!$A$22:$B$34,2,0),VLOOKUP($Q23,'BAND+SP'!$A$22:$B$29,2,0),(IF($CW$1="no",BW23,IF($Q23&gt;8,BW23,IF(AND($M23&lt;BX$9,VLOOKUP($Q23,'Pay Framework'!$A:$B,2,0)&gt;BW23),MIN(BW23+1,VLOOKUP($Q23,'Pay Framework'!$A:$B,2,0)),IF($M23&gt;BX$9,$R23+0.5,BW23))))))</f>
        <v>#N/A</v>
      </c>
      <c r="BY23" s="96" t="e">
        <f>IF((IF($CW$1="no",BX23,IF($Q23&gt;8,BX23,IF(AND($M23&lt;BY$9,VLOOKUP($Q23,'Pay Framework'!$A:$B,2,0)&gt;BX23),MIN(BX23+1,VLOOKUP($Q23,'Pay Framework'!$A:$B,2,0)),IF($M23&gt;BY$9,$R23+0.5,BX23)))))&gt;VLOOKUP($Q23,'BAND+SP'!$A$22:$B$34,2,0),VLOOKUP($Q23,'BAND+SP'!$A$22:$B$29,2,0),(IF($CW$1="no",BX23,IF($Q23&gt;8,BX23,IF(AND($M23&lt;BY$9,VLOOKUP($Q23,'Pay Framework'!$A:$B,2,0)&gt;BX23),MIN(BX23+1,VLOOKUP($Q23,'Pay Framework'!$A:$B,2,0)),IF($M23&gt;BY$9,$R23+0.5,BX23))))))</f>
        <v>#N/A</v>
      </c>
      <c r="BZ23" s="96" t="e">
        <f>IF((IF($CW$1="no",BY23,IF($Q23&gt;8,BY23,IF(AND($M23&lt;BZ$9,VLOOKUP($Q23,'Pay Framework'!$A:$B,2,0)&gt;BY23),MIN(BY23+1,VLOOKUP($Q23,'Pay Framework'!$A:$B,2,0)),IF($M23&gt;BZ$9,$R23+0.5,BY23)))))&gt;VLOOKUP($Q23,'BAND+SP'!$A$22:$B$34,2,0),VLOOKUP($Q23,'BAND+SP'!$A$22:$B$29,2,0),(IF($CW$1="no",BY23,IF($Q23&gt;8,BY23,IF(AND($M23&lt;BZ$9,VLOOKUP($Q23,'Pay Framework'!$A:$B,2,0)&gt;BY23),MIN(BY23+1,VLOOKUP($Q23,'Pay Framework'!$A:$B,2,0)),IF($M23&gt;BZ$9,$R23+0.5,BY23))))))</f>
        <v>#N/A</v>
      </c>
      <c r="CA23" s="96" t="e">
        <f>IF((IF($CW$1="no",BZ23,IF($Q23&gt;8,BZ23,IF(AND($M23&lt;CA$9,VLOOKUP($Q23,'Pay Framework'!$A:$B,2,0)&gt;BZ23),MIN(BZ23+1,VLOOKUP($Q23,'Pay Framework'!$A:$B,2,0)),IF($M23&gt;CA$9,$R23+0.5,BZ23)))))&gt;VLOOKUP($Q23,'BAND+SP'!$A$22:$B$34,2,0),VLOOKUP($Q23,'BAND+SP'!$A$22:$B$29,2,0),(IF($CW$1="no",BZ23,IF($Q23&gt;8,BZ23,IF(AND($M23&lt;CA$9,VLOOKUP($Q23,'Pay Framework'!$A:$B,2,0)&gt;BZ23),MIN(BZ23+1,VLOOKUP($Q23,'Pay Framework'!$A:$B,2,0)),IF($M23&gt;CA$9,$R23+0.5,BZ23))))))</f>
        <v>#N/A</v>
      </c>
      <c r="CB23" s="96" t="e">
        <f>IF((IF($CW$1="no",CA23,IF($Q23&gt;8,CA23,IF(AND($M23&lt;CB$9,VLOOKUP($Q23,'Pay Framework'!$A:$B,2,0)&gt;CA23),MIN(CA23+1,VLOOKUP($Q23,'Pay Framework'!$A:$B,2,0)),IF($M23&gt;CB$9,$R23+0.5,CA23)))))&gt;VLOOKUP($Q23,'BAND+SP'!$A$22:$B$34,2,0),VLOOKUP($Q23,'BAND+SP'!$A$22:$B$29,2,0),(IF($CW$1="no",CA23,IF($Q23&gt;8,CA23,IF(AND($M23&lt;CB$9,VLOOKUP($Q23,'Pay Framework'!$A:$B,2,0)&gt;CA23),MIN(CA23+1,VLOOKUP($Q23,'Pay Framework'!$A:$B,2,0)),IF($M23&gt;CB$9,$R23+0.5,CA23))))))</f>
        <v>#N/A</v>
      </c>
      <c r="CC23" s="96" t="e">
        <f>IF((IF($CW$1="no",CB23,IF($Q23&gt;8,CB23,IF(AND($M23&lt;CC$9,VLOOKUP($Q23,'Pay Framework'!$A:$B,2,0)&gt;CB23),MIN(CB23+1,VLOOKUP($Q23,'Pay Framework'!$A:$B,2,0)),IF($M23&gt;CC$9,$R23+0.5,CB23)))))&gt;VLOOKUP($Q23,'BAND+SP'!$A$22:$B$34,2,0),VLOOKUP($Q23,'BAND+SP'!$A$22:$B$29,2,0),(IF($CW$1="no",CB23,IF($Q23&gt;8,CB23,IF(AND($M23&lt;CC$9,VLOOKUP($Q23,'Pay Framework'!$A:$B,2,0)&gt;CB23),MIN(CB23+1,VLOOKUP($Q23,'Pay Framework'!$A:$B,2,0)),IF($M23&gt;CC$9,$R23+0.5,CB23))))))</f>
        <v>#N/A</v>
      </c>
      <c r="CD23" s="96" t="e">
        <f>IF((IF($CW$1="no",CC23,IF($Q23&gt;8,CC23,IF(AND($M23&lt;CD$9,VLOOKUP($Q23,'Pay Framework'!$A:$B,2,0)&gt;CC23),MIN(CC23+1,VLOOKUP($Q23,'Pay Framework'!$A:$B,2,0)),IF($M23&gt;CD$9,$R23+0.5,CC23)))))&gt;VLOOKUP($Q23,'BAND+SP'!$A$22:$B$34,2,0),VLOOKUP($Q23,'BAND+SP'!$A$22:$B$29,2,0),(IF($CW$1="no",CC23,IF($Q23&gt;8,CC23,IF(AND($M23&lt;CD$9,VLOOKUP($Q23,'Pay Framework'!$A:$B,2,0)&gt;CC23),MIN(CC23+1,VLOOKUP($Q23,'Pay Framework'!$A:$B,2,0)),IF($M23&gt;CD$9,$R23+0.5,CC23))))))</f>
        <v>#N/A</v>
      </c>
      <c r="CE23" s="96" t="e">
        <f>IF((IF($CW$1="no",CD23,IF($Q23&gt;8,CD23,IF(AND($M23&lt;CE$9,VLOOKUP($Q23,'Pay Framework'!$A:$B,2,0)&gt;CD23),MIN(CD23+1,VLOOKUP($Q23,'Pay Framework'!$A:$B,2,0)),IF($M23&gt;CE$9,$R23+0.5,CD23)))))&gt;VLOOKUP($Q23,'BAND+SP'!$A$22:$B$34,2,0),VLOOKUP($Q23,'BAND+SP'!$A$22:$B$29,2,0),(IF($CW$1="no",CD23,IF($Q23&gt;8,CD23,IF(AND($M23&lt;CE$9,VLOOKUP($Q23,'Pay Framework'!$A:$B,2,0)&gt;CD23),MIN(CD23+1,VLOOKUP($Q23,'Pay Framework'!$A:$B,2,0)),IF($M23&gt;CE$9,$R23+0.5,CD23))))))</f>
        <v>#N/A</v>
      </c>
      <c r="CG23" s="93" t="e">
        <f t="shared" si="9"/>
        <v>#N/A</v>
      </c>
      <c r="CH23" s="93"/>
      <c r="CI23" s="93"/>
      <c r="CJ23" s="93"/>
      <c r="CK23" s="93"/>
      <c r="CL23" s="93" t="e">
        <f t="shared" si="68"/>
        <v>#N/A</v>
      </c>
      <c r="CM23" s="93" t="e">
        <f t="shared" si="69"/>
        <v>#N/A</v>
      </c>
      <c r="CN23" s="93" t="e">
        <f t="shared" si="10"/>
        <v>#N/A</v>
      </c>
      <c r="CO23" s="93" t="e">
        <f t="shared" si="11"/>
        <v>#N/A</v>
      </c>
      <c r="CP23" s="93" t="e">
        <f t="shared" si="12"/>
        <v>#N/A</v>
      </c>
      <c r="CQ23" s="93" t="e">
        <f t="shared" si="13"/>
        <v>#N/A</v>
      </c>
      <c r="CR23" s="93"/>
      <c r="CS23" s="93"/>
      <c r="CT23" s="93"/>
      <c r="CU23" s="93"/>
      <c r="CV23" s="93" t="e">
        <f t="shared" si="70"/>
        <v>#N/A</v>
      </c>
      <c r="CW23" s="93" t="e">
        <f t="shared" si="71"/>
        <v>#N/A</v>
      </c>
      <c r="CX23" s="93" t="e">
        <f t="shared" si="14"/>
        <v>#N/A</v>
      </c>
      <c r="CY23" s="93" t="e">
        <f t="shared" si="15"/>
        <v>#N/A</v>
      </c>
      <c r="CZ23" s="93" t="e">
        <f t="shared" si="16"/>
        <v>#N/A</v>
      </c>
      <c r="DA23" s="93" t="e">
        <f t="shared" si="17"/>
        <v>#N/A</v>
      </c>
      <c r="DB23" s="93"/>
      <c r="DC23" s="93"/>
      <c r="DD23" s="93"/>
      <c r="DE23" s="93"/>
      <c r="DF23" s="93" t="e">
        <f t="shared" si="72"/>
        <v>#N/A</v>
      </c>
      <c r="DG23" s="93" t="e">
        <f t="shared" si="73"/>
        <v>#N/A</v>
      </c>
      <c r="DH23" s="93" t="e">
        <f t="shared" si="18"/>
        <v>#N/A</v>
      </c>
      <c r="DI23" s="93" t="e">
        <f t="shared" si="19"/>
        <v>#N/A</v>
      </c>
      <c r="DJ23" s="93" t="e">
        <f t="shared" si="20"/>
        <v>#N/A</v>
      </c>
      <c r="DK23" s="93" t="e">
        <f t="shared" si="21"/>
        <v>#N/A</v>
      </c>
      <c r="DL23" s="93"/>
      <c r="DM23" s="93"/>
      <c r="DN23" s="93"/>
      <c r="DO23" s="93"/>
      <c r="DP23" s="93" t="e">
        <f t="shared" si="74"/>
        <v>#N/A</v>
      </c>
      <c r="DQ23" s="93" t="e">
        <f t="shared" si="75"/>
        <v>#N/A</v>
      </c>
      <c r="DR23" s="93" t="e">
        <f t="shared" si="22"/>
        <v>#N/A</v>
      </c>
      <c r="DS23" s="93" t="e">
        <f t="shared" si="23"/>
        <v>#N/A</v>
      </c>
      <c r="DT23" s="93" t="e">
        <f t="shared" si="24"/>
        <v>#N/A</v>
      </c>
      <c r="DU23" s="93" t="e">
        <f t="shared" si="25"/>
        <v>#N/A</v>
      </c>
      <c r="DV23" s="93"/>
      <c r="DW23" s="93"/>
      <c r="DX23" s="93"/>
      <c r="DY23" s="93"/>
      <c r="DZ23" s="93" t="e">
        <f t="shared" si="76"/>
        <v>#N/A</v>
      </c>
      <c r="EA23" s="93" t="e">
        <f t="shared" si="77"/>
        <v>#N/A</v>
      </c>
      <c r="EB23" s="93" t="e">
        <f t="shared" si="26"/>
        <v>#N/A</v>
      </c>
      <c r="EC23" s="93" t="e">
        <f t="shared" si="27"/>
        <v>#N/A</v>
      </c>
      <c r="ED23" s="93" t="e">
        <f t="shared" si="28"/>
        <v>#N/A</v>
      </c>
      <c r="EE23" s="93" t="e">
        <f t="shared" si="29"/>
        <v>#N/A</v>
      </c>
      <c r="EF23" s="93"/>
      <c r="EG23" s="93"/>
      <c r="EH23" s="93"/>
      <c r="EI23" s="93"/>
      <c r="EJ23" s="93" t="e">
        <f t="shared" si="78"/>
        <v>#N/A</v>
      </c>
      <c r="EK23" s="93" t="e">
        <f t="shared" si="79"/>
        <v>#N/A</v>
      </c>
      <c r="EL23" s="93" t="e">
        <f t="shared" si="30"/>
        <v>#N/A</v>
      </c>
      <c r="EM23" s="93" t="e">
        <f t="shared" si="31"/>
        <v>#N/A</v>
      </c>
      <c r="EN23" s="93" t="e">
        <f t="shared" si="32"/>
        <v>#N/A</v>
      </c>
      <c r="EO23" s="93" t="e">
        <f t="shared" si="33"/>
        <v>#N/A</v>
      </c>
      <c r="EP23" s="93"/>
      <c r="EQ23" s="93"/>
      <c r="ER23" s="93"/>
      <c r="ES23" s="93"/>
      <c r="ET23" s="93" t="e">
        <f t="shared" si="80"/>
        <v>#N/A</v>
      </c>
      <c r="EU23" s="93" t="e">
        <f t="shared" si="81"/>
        <v>#N/A</v>
      </c>
      <c r="EV23" s="93" t="e">
        <f t="shared" si="34"/>
        <v>#N/A</v>
      </c>
      <c r="EW23" s="93" t="e">
        <f t="shared" si="35"/>
        <v>#N/A</v>
      </c>
      <c r="EX23" s="93" t="e">
        <f t="shared" si="36"/>
        <v>#N/A</v>
      </c>
      <c r="EY23" s="93" t="e">
        <f t="shared" si="37"/>
        <v>#N/A</v>
      </c>
      <c r="EZ23" s="93"/>
      <c r="FA23" s="93"/>
      <c r="FB23" s="93"/>
      <c r="FC23" s="93"/>
      <c r="FD23" s="93" t="e">
        <f t="shared" si="82"/>
        <v>#N/A</v>
      </c>
      <c r="FE23" s="93" t="e">
        <f t="shared" si="83"/>
        <v>#N/A</v>
      </c>
      <c r="FF23" s="93" t="e">
        <f t="shared" si="38"/>
        <v>#N/A</v>
      </c>
      <c r="FG23" s="93" t="e">
        <f t="shared" si="39"/>
        <v>#N/A</v>
      </c>
      <c r="FH23" s="93" t="e">
        <f t="shared" si="40"/>
        <v>#N/A</v>
      </c>
      <c r="FI23" s="93" t="e">
        <f t="shared" si="41"/>
        <v>#N/A</v>
      </c>
      <c r="FJ23" s="93"/>
      <c r="FK23" s="93"/>
      <c r="FL23" s="93"/>
      <c r="FM23" s="93"/>
      <c r="FN23" s="93" t="e">
        <f t="shared" si="84"/>
        <v>#N/A</v>
      </c>
      <c r="FO23" s="93" t="e">
        <f t="shared" si="85"/>
        <v>#N/A</v>
      </c>
      <c r="FP23" s="93" t="e">
        <f t="shared" si="42"/>
        <v>#N/A</v>
      </c>
      <c r="FQ23" s="93" t="e">
        <f t="shared" si="43"/>
        <v>#N/A</v>
      </c>
      <c r="FR23" s="93" t="e">
        <f t="shared" si="44"/>
        <v>#N/A</v>
      </c>
      <c r="FS23" s="93" t="e">
        <f t="shared" si="45"/>
        <v>#N/A</v>
      </c>
      <c r="FT23" s="93"/>
      <c r="FU23" s="93"/>
      <c r="FV23" s="93"/>
      <c r="FW23" s="93"/>
      <c r="FX23" s="93" t="e">
        <f t="shared" si="86"/>
        <v>#N/A</v>
      </c>
      <c r="FY23" s="93" t="e">
        <f t="shared" si="87"/>
        <v>#N/A</v>
      </c>
      <c r="FZ23" s="93" t="e">
        <f t="shared" si="46"/>
        <v>#N/A</v>
      </c>
      <c r="GA23" s="93" t="e">
        <f t="shared" si="47"/>
        <v>#N/A</v>
      </c>
      <c r="GB23" s="93" t="e">
        <f t="shared" si="48"/>
        <v>#N/A</v>
      </c>
      <c r="GD23" s="145">
        <f t="shared" si="49"/>
        <v>0</v>
      </c>
      <c r="GE23" s="145">
        <f t="shared" si="49"/>
        <v>0</v>
      </c>
      <c r="GF23" s="145">
        <f t="shared" si="49"/>
        <v>0</v>
      </c>
      <c r="GG23" s="145">
        <f t="shared" si="49"/>
        <v>0</v>
      </c>
      <c r="GH23" s="145">
        <f t="shared" si="49"/>
        <v>0</v>
      </c>
      <c r="GI23" s="145">
        <f t="shared" si="49"/>
        <v>0</v>
      </c>
      <c r="GJ23" s="145">
        <f t="shared" si="49"/>
        <v>0</v>
      </c>
      <c r="GK23" s="145">
        <f t="shared" si="49"/>
        <v>0</v>
      </c>
      <c r="GL23" s="145">
        <f t="shared" si="49"/>
        <v>0</v>
      </c>
      <c r="GM23" s="145">
        <f t="shared" si="49"/>
        <v>0</v>
      </c>
      <c r="GN23" s="145">
        <f t="shared" si="49"/>
        <v>0</v>
      </c>
      <c r="GO23" s="145">
        <f t="shared" si="49"/>
        <v>0</v>
      </c>
      <c r="GP23" s="145">
        <f t="shared" si="88"/>
        <v>0</v>
      </c>
      <c r="GQ23" s="145"/>
      <c r="GR23" s="145">
        <f t="shared" si="50"/>
        <v>0</v>
      </c>
      <c r="GS23" s="145">
        <f t="shared" si="50"/>
        <v>0</v>
      </c>
      <c r="GT23" s="145">
        <f t="shared" si="50"/>
        <v>0</v>
      </c>
      <c r="GU23" s="145">
        <f t="shared" si="50"/>
        <v>0</v>
      </c>
      <c r="GV23" s="145">
        <f t="shared" si="50"/>
        <v>0</v>
      </c>
      <c r="GW23" s="145">
        <f t="shared" si="50"/>
        <v>0</v>
      </c>
      <c r="GX23" s="145">
        <f t="shared" si="50"/>
        <v>0</v>
      </c>
      <c r="GY23" s="145">
        <f t="shared" si="50"/>
        <v>0</v>
      </c>
      <c r="GZ23" s="145">
        <f t="shared" si="50"/>
        <v>0</v>
      </c>
      <c r="HA23" s="145">
        <f t="shared" si="50"/>
        <v>0</v>
      </c>
    </row>
    <row r="24" spans="4:209" x14ac:dyDescent="0.3">
      <c r="D24" s="96" t="s">
        <v>131</v>
      </c>
      <c r="M24" s="99">
        <f>'Template costing'!D44</f>
        <v>0</v>
      </c>
      <c r="N24" s="99">
        <f>'Template costing'!E44</f>
        <v>0</v>
      </c>
      <c r="O24" s="96">
        <f>'Template costing'!F44</f>
        <v>0</v>
      </c>
      <c r="P24" s="96">
        <v>1</v>
      </c>
      <c r="Q24" s="238">
        <f>IFERROR(VLOOKUP('Template costing'!G44,'BAND+SP'!A:C,2,0),0)</f>
        <v>0</v>
      </c>
      <c r="R24" s="237">
        <f>'Template costing'!H44</f>
        <v>0</v>
      </c>
      <c r="S24" s="96" t="e">
        <f>VLOOKUP(Q24,'BAND+SP'!B:C,2,0)</f>
        <v>#N/A</v>
      </c>
      <c r="V24" s="96" t="s">
        <v>64</v>
      </c>
      <c r="AN24" s="319" t="e">
        <f t="shared" si="51"/>
        <v>#N/A</v>
      </c>
      <c r="AO24" s="93" t="e">
        <f t="shared" si="52"/>
        <v>#N/A</v>
      </c>
      <c r="AP24" s="93" t="e">
        <f t="shared" si="53"/>
        <v>#N/A</v>
      </c>
      <c r="AQ24" s="93" t="e">
        <f t="shared" si="54"/>
        <v>#N/A</v>
      </c>
      <c r="AR24" s="93" t="e">
        <f t="shared" si="55"/>
        <v>#N/A</v>
      </c>
      <c r="AS24" s="94" t="e">
        <f t="shared" si="56"/>
        <v>#N/A</v>
      </c>
      <c r="AT24" s="93" t="e">
        <f t="shared" si="57"/>
        <v>#N/A</v>
      </c>
      <c r="AU24" s="93" t="e">
        <f t="shared" si="58"/>
        <v>#N/A</v>
      </c>
      <c r="AV24" s="93" t="e">
        <f t="shared" si="59"/>
        <v>#N/A</v>
      </c>
      <c r="AW24" s="93" t="e">
        <f t="shared" si="60"/>
        <v>#N/A</v>
      </c>
      <c r="AX24" s="93" t="e">
        <f t="shared" si="61"/>
        <v>#N/A</v>
      </c>
      <c r="AY24" s="321" t="e">
        <f t="shared" si="62"/>
        <v>#N/A</v>
      </c>
      <c r="AZ24" s="319" t="e">
        <f t="shared" si="63"/>
        <v>#N/A</v>
      </c>
      <c r="BA24" s="93">
        <f t="shared" si="1"/>
        <v>0</v>
      </c>
      <c r="BB24" s="93"/>
      <c r="BC24" s="93"/>
      <c r="BD24" s="93"/>
      <c r="BE24" s="93"/>
      <c r="BF24" s="93">
        <f t="shared" si="64"/>
        <v>0</v>
      </c>
      <c r="BG24" s="93" t="e">
        <f t="shared" si="65"/>
        <v>#N/A</v>
      </c>
      <c r="BH24" s="93">
        <f t="shared" si="2"/>
        <v>0</v>
      </c>
      <c r="BI24" s="146" t="e">
        <f t="shared" si="3"/>
        <v>#N/A</v>
      </c>
      <c r="BJ24" s="93" t="e">
        <f t="shared" si="4"/>
        <v>#N/A</v>
      </c>
      <c r="BK24" s="93">
        <f t="shared" si="5"/>
        <v>0</v>
      </c>
      <c r="BL24" s="93"/>
      <c r="BM24" s="93"/>
      <c r="BN24" s="93"/>
      <c r="BO24" s="93"/>
      <c r="BP24" s="93">
        <f t="shared" si="66"/>
        <v>0</v>
      </c>
      <c r="BQ24" s="93" t="e">
        <f t="shared" si="67"/>
        <v>#N/A</v>
      </c>
      <c r="BR24" s="93">
        <f t="shared" si="6"/>
        <v>0</v>
      </c>
      <c r="BS24" s="93" t="e">
        <f t="shared" si="7"/>
        <v>#N/A</v>
      </c>
      <c r="BT24" s="93" t="e">
        <f t="shared" si="8"/>
        <v>#N/A</v>
      </c>
      <c r="BV24" s="96" t="e">
        <f>IF($CM$1="No",$R24,IF(Q24&gt;8,$R24,IF(AND($M24&lt;$BV$9,$R24&lt;VLOOKUP($Q24,'Pay Framework'!A:B,2,0)),MIN(R24+1,VLOOKUP($Q24,'Pay Framework'!A:B,2,0)),IF(AND($M24&gt;$BV$9,$R24&lt;VLOOKUP($Q24,'Pay Framework'!A:B,2,0)),MIN(VLOOKUP(Q24,'Pay Framework'!A:B,2,0),R24+0.5),R24))))</f>
        <v>#N/A</v>
      </c>
      <c r="BW24" s="96" t="e">
        <f>IF((IF($CW$1="no",BV24,IF($Q24&gt;8,BV24,IF(AND($M24&lt;BW$9,VLOOKUP($Q24,'Pay Framework'!$A:$B,2,0)&gt;BV24),MIN(BV24+1,VLOOKUP($Q24,'Pay Framework'!$A:$B,2,0)),IF($M24&gt;BW$9,$R24+0.5,BV24)))))&gt;VLOOKUP($Q24,'BAND+SP'!$A$22:$B$34,2,0),VLOOKUP($Q24,'BAND+SP'!$A$22:$B$29,2,0),(IF($CW$1="no",BV24,IF($Q24&gt;8,BV24,IF(AND($M24&lt;BW$9,VLOOKUP($Q24,'Pay Framework'!$A:$B,2,0)&gt;BV24),MIN(BV24+1,VLOOKUP($Q24,'Pay Framework'!$A:$B,2,0)),IF($M24&gt;BW$9,$R24+0.5,BV24))))))</f>
        <v>#N/A</v>
      </c>
      <c r="BX24" s="96" t="e">
        <f>IF((IF($CW$1="no",BW24,IF($Q24&gt;8,BW24,IF(AND($M24&lt;BX$9,VLOOKUP($Q24,'Pay Framework'!$A:$B,2,0)&gt;BW24),MIN(BW24+1,VLOOKUP($Q24,'Pay Framework'!$A:$B,2,0)),IF($M24&gt;BX$9,$R24+0.5,BW24)))))&gt;VLOOKUP($Q24,'BAND+SP'!$A$22:$B$34,2,0),VLOOKUP($Q24,'BAND+SP'!$A$22:$B$29,2,0),(IF($CW$1="no",BW24,IF($Q24&gt;8,BW24,IF(AND($M24&lt;BX$9,VLOOKUP($Q24,'Pay Framework'!$A:$B,2,0)&gt;BW24),MIN(BW24+1,VLOOKUP($Q24,'Pay Framework'!$A:$B,2,0)),IF($M24&gt;BX$9,$R24+0.5,BW24))))))</f>
        <v>#N/A</v>
      </c>
      <c r="BY24" s="96" t="e">
        <f>IF((IF($CW$1="no",BX24,IF($Q24&gt;8,BX24,IF(AND($M24&lt;BY$9,VLOOKUP($Q24,'Pay Framework'!$A:$B,2,0)&gt;BX24),MIN(BX24+1,VLOOKUP($Q24,'Pay Framework'!$A:$B,2,0)),IF($M24&gt;BY$9,$R24+0.5,BX24)))))&gt;VLOOKUP($Q24,'BAND+SP'!$A$22:$B$34,2,0),VLOOKUP($Q24,'BAND+SP'!$A$22:$B$29,2,0),(IF($CW$1="no",BX24,IF($Q24&gt;8,BX24,IF(AND($M24&lt;BY$9,VLOOKUP($Q24,'Pay Framework'!$A:$B,2,0)&gt;BX24),MIN(BX24+1,VLOOKUP($Q24,'Pay Framework'!$A:$B,2,0)),IF($M24&gt;BY$9,$R24+0.5,BX24))))))</f>
        <v>#N/A</v>
      </c>
      <c r="BZ24" s="96" t="e">
        <f>IF((IF($CW$1="no",BY24,IF($Q24&gt;8,BY24,IF(AND($M24&lt;BZ$9,VLOOKUP($Q24,'Pay Framework'!$A:$B,2,0)&gt;BY24),MIN(BY24+1,VLOOKUP($Q24,'Pay Framework'!$A:$B,2,0)),IF($M24&gt;BZ$9,$R24+0.5,BY24)))))&gt;VLOOKUP($Q24,'BAND+SP'!$A$22:$B$34,2,0),VLOOKUP($Q24,'BAND+SP'!$A$22:$B$29,2,0),(IF($CW$1="no",BY24,IF($Q24&gt;8,BY24,IF(AND($M24&lt;BZ$9,VLOOKUP($Q24,'Pay Framework'!$A:$B,2,0)&gt;BY24),MIN(BY24+1,VLOOKUP($Q24,'Pay Framework'!$A:$B,2,0)),IF($M24&gt;BZ$9,$R24+0.5,BY24))))))</f>
        <v>#N/A</v>
      </c>
      <c r="CA24" s="96" t="e">
        <f>IF((IF($CW$1="no",BZ24,IF($Q24&gt;8,BZ24,IF(AND($M24&lt;CA$9,VLOOKUP($Q24,'Pay Framework'!$A:$B,2,0)&gt;BZ24),MIN(BZ24+1,VLOOKUP($Q24,'Pay Framework'!$A:$B,2,0)),IF($M24&gt;CA$9,$R24+0.5,BZ24)))))&gt;VLOOKUP($Q24,'BAND+SP'!$A$22:$B$34,2,0),VLOOKUP($Q24,'BAND+SP'!$A$22:$B$29,2,0),(IF($CW$1="no",BZ24,IF($Q24&gt;8,BZ24,IF(AND($M24&lt;CA$9,VLOOKUP($Q24,'Pay Framework'!$A:$B,2,0)&gt;BZ24),MIN(BZ24+1,VLOOKUP($Q24,'Pay Framework'!$A:$B,2,0)),IF($M24&gt;CA$9,$R24+0.5,BZ24))))))</f>
        <v>#N/A</v>
      </c>
      <c r="CB24" s="96" t="e">
        <f>IF((IF($CW$1="no",CA24,IF($Q24&gt;8,CA24,IF(AND($M24&lt;CB$9,VLOOKUP($Q24,'Pay Framework'!$A:$B,2,0)&gt;CA24),MIN(CA24+1,VLOOKUP($Q24,'Pay Framework'!$A:$B,2,0)),IF($M24&gt;CB$9,$R24+0.5,CA24)))))&gt;VLOOKUP($Q24,'BAND+SP'!$A$22:$B$34,2,0),VLOOKUP($Q24,'BAND+SP'!$A$22:$B$29,2,0),(IF($CW$1="no",CA24,IF($Q24&gt;8,CA24,IF(AND($M24&lt;CB$9,VLOOKUP($Q24,'Pay Framework'!$A:$B,2,0)&gt;CA24),MIN(CA24+1,VLOOKUP($Q24,'Pay Framework'!$A:$B,2,0)),IF($M24&gt;CB$9,$R24+0.5,CA24))))))</f>
        <v>#N/A</v>
      </c>
      <c r="CC24" s="96" t="e">
        <f>IF((IF($CW$1="no",CB24,IF($Q24&gt;8,CB24,IF(AND($M24&lt;CC$9,VLOOKUP($Q24,'Pay Framework'!$A:$B,2,0)&gt;CB24),MIN(CB24+1,VLOOKUP($Q24,'Pay Framework'!$A:$B,2,0)),IF($M24&gt;CC$9,$R24+0.5,CB24)))))&gt;VLOOKUP($Q24,'BAND+SP'!$A$22:$B$34,2,0),VLOOKUP($Q24,'BAND+SP'!$A$22:$B$29,2,0),(IF($CW$1="no",CB24,IF($Q24&gt;8,CB24,IF(AND($M24&lt;CC$9,VLOOKUP($Q24,'Pay Framework'!$A:$B,2,0)&gt;CB24),MIN(CB24+1,VLOOKUP($Q24,'Pay Framework'!$A:$B,2,0)),IF($M24&gt;CC$9,$R24+0.5,CB24))))))</f>
        <v>#N/A</v>
      </c>
      <c r="CD24" s="96" t="e">
        <f>IF((IF($CW$1="no",CC24,IF($Q24&gt;8,CC24,IF(AND($M24&lt;CD$9,VLOOKUP($Q24,'Pay Framework'!$A:$B,2,0)&gt;CC24),MIN(CC24+1,VLOOKUP($Q24,'Pay Framework'!$A:$B,2,0)),IF($M24&gt;CD$9,$R24+0.5,CC24)))))&gt;VLOOKUP($Q24,'BAND+SP'!$A$22:$B$34,2,0),VLOOKUP($Q24,'BAND+SP'!$A$22:$B$29,2,0),(IF($CW$1="no",CC24,IF($Q24&gt;8,CC24,IF(AND($M24&lt;CD$9,VLOOKUP($Q24,'Pay Framework'!$A:$B,2,0)&gt;CC24),MIN(CC24+1,VLOOKUP($Q24,'Pay Framework'!$A:$B,2,0)),IF($M24&gt;CD$9,$R24+0.5,CC24))))))</f>
        <v>#N/A</v>
      </c>
      <c r="CE24" s="96" t="e">
        <f>IF((IF($CW$1="no",CD24,IF($Q24&gt;8,CD24,IF(AND($M24&lt;CE$9,VLOOKUP($Q24,'Pay Framework'!$A:$B,2,0)&gt;CD24),MIN(CD24+1,VLOOKUP($Q24,'Pay Framework'!$A:$B,2,0)),IF($M24&gt;CE$9,$R24+0.5,CD24)))))&gt;VLOOKUP($Q24,'BAND+SP'!$A$22:$B$34,2,0),VLOOKUP($Q24,'BAND+SP'!$A$22:$B$29,2,0),(IF($CW$1="no",CD24,IF($Q24&gt;8,CD24,IF(AND($M24&lt;CE$9,VLOOKUP($Q24,'Pay Framework'!$A:$B,2,0)&gt;CD24),MIN(CD24+1,VLOOKUP($Q24,'Pay Framework'!$A:$B,2,0)),IF($M24&gt;CE$9,$R24+0.5,CD24))))))</f>
        <v>#N/A</v>
      </c>
      <c r="CG24" s="93" t="e">
        <f t="shared" si="9"/>
        <v>#N/A</v>
      </c>
      <c r="CH24" s="93"/>
      <c r="CI24" s="93"/>
      <c r="CJ24" s="93"/>
      <c r="CK24" s="93"/>
      <c r="CL24" s="93" t="e">
        <f t="shared" si="68"/>
        <v>#N/A</v>
      </c>
      <c r="CM24" s="93" t="e">
        <f t="shared" si="69"/>
        <v>#N/A</v>
      </c>
      <c r="CN24" s="93" t="e">
        <f t="shared" si="10"/>
        <v>#N/A</v>
      </c>
      <c r="CO24" s="93" t="e">
        <f t="shared" si="11"/>
        <v>#N/A</v>
      </c>
      <c r="CP24" s="93" t="e">
        <f t="shared" si="12"/>
        <v>#N/A</v>
      </c>
      <c r="CQ24" s="93" t="e">
        <f t="shared" si="13"/>
        <v>#N/A</v>
      </c>
      <c r="CR24" s="93"/>
      <c r="CS24" s="93"/>
      <c r="CT24" s="93"/>
      <c r="CU24" s="93"/>
      <c r="CV24" s="93" t="e">
        <f t="shared" si="70"/>
        <v>#N/A</v>
      </c>
      <c r="CW24" s="93" t="e">
        <f t="shared" si="71"/>
        <v>#N/A</v>
      </c>
      <c r="CX24" s="93" t="e">
        <f t="shared" si="14"/>
        <v>#N/A</v>
      </c>
      <c r="CY24" s="93" t="e">
        <f t="shared" si="15"/>
        <v>#N/A</v>
      </c>
      <c r="CZ24" s="93" t="e">
        <f t="shared" si="16"/>
        <v>#N/A</v>
      </c>
      <c r="DA24" s="93" t="e">
        <f t="shared" si="17"/>
        <v>#N/A</v>
      </c>
      <c r="DB24" s="93"/>
      <c r="DC24" s="93"/>
      <c r="DD24" s="93"/>
      <c r="DE24" s="93"/>
      <c r="DF24" s="93" t="e">
        <f t="shared" si="72"/>
        <v>#N/A</v>
      </c>
      <c r="DG24" s="93" t="e">
        <f t="shared" si="73"/>
        <v>#N/A</v>
      </c>
      <c r="DH24" s="93" t="e">
        <f t="shared" si="18"/>
        <v>#N/A</v>
      </c>
      <c r="DI24" s="93" t="e">
        <f t="shared" si="19"/>
        <v>#N/A</v>
      </c>
      <c r="DJ24" s="93" t="e">
        <f t="shared" si="20"/>
        <v>#N/A</v>
      </c>
      <c r="DK24" s="93" t="e">
        <f t="shared" si="21"/>
        <v>#N/A</v>
      </c>
      <c r="DL24" s="93"/>
      <c r="DM24" s="93"/>
      <c r="DN24" s="93"/>
      <c r="DO24" s="93"/>
      <c r="DP24" s="93" t="e">
        <f t="shared" si="74"/>
        <v>#N/A</v>
      </c>
      <c r="DQ24" s="93" t="e">
        <f t="shared" si="75"/>
        <v>#N/A</v>
      </c>
      <c r="DR24" s="93" t="e">
        <f t="shared" si="22"/>
        <v>#N/A</v>
      </c>
      <c r="DS24" s="93" t="e">
        <f t="shared" si="23"/>
        <v>#N/A</v>
      </c>
      <c r="DT24" s="93" t="e">
        <f t="shared" si="24"/>
        <v>#N/A</v>
      </c>
      <c r="DU24" s="93" t="e">
        <f t="shared" si="25"/>
        <v>#N/A</v>
      </c>
      <c r="DV24" s="93"/>
      <c r="DW24" s="93"/>
      <c r="DX24" s="93"/>
      <c r="DY24" s="93"/>
      <c r="DZ24" s="93" t="e">
        <f t="shared" si="76"/>
        <v>#N/A</v>
      </c>
      <c r="EA24" s="93" t="e">
        <f t="shared" si="77"/>
        <v>#N/A</v>
      </c>
      <c r="EB24" s="93" t="e">
        <f t="shared" si="26"/>
        <v>#N/A</v>
      </c>
      <c r="EC24" s="93" t="e">
        <f t="shared" si="27"/>
        <v>#N/A</v>
      </c>
      <c r="ED24" s="93" t="e">
        <f t="shared" si="28"/>
        <v>#N/A</v>
      </c>
      <c r="EE24" s="93" t="e">
        <f t="shared" si="29"/>
        <v>#N/A</v>
      </c>
      <c r="EF24" s="93"/>
      <c r="EG24" s="93"/>
      <c r="EH24" s="93"/>
      <c r="EI24" s="93"/>
      <c r="EJ24" s="93" t="e">
        <f t="shared" si="78"/>
        <v>#N/A</v>
      </c>
      <c r="EK24" s="93" t="e">
        <f t="shared" si="79"/>
        <v>#N/A</v>
      </c>
      <c r="EL24" s="93" t="e">
        <f t="shared" si="30"/>
        <v>#N/A</v>
      </c>
      <c r="EM24" s="93" t="e">
        <f t="shared" si="31"/>
        <v>#N/A</v>
      </c>
      <c r="EN24" s="93" t="e">
        <f t="shared" si="32"/>
        <v>#N/A</v>
      </c>
      <c r="EO24" s="93" t="e">
        <f t="shared" si="33"/>
        <v>#N/A</v>
      </c>
      <c r="EP24" s="93"/>
      <c r="EQ24" s="93"/>
      <c r="ER24" s="93"/>
      <c r="ES24" s="93"/>
      <c r="ET24" s="93" t="e">
        <f t="shared" si="80"/>
        <v>#N/A</v>
      </c>
      <c r="EU24" s="93" t="e">
        <f t="shared" si="81"/>
        <v>#N/A</v>
      </c>
      <c r="EV24" s="93" t="e">
        <f t="shared" si="34"/>
        <v>#N/A</v>
      </c>
      <c r="EW24" s="93" t="e">
        <f t="shared" si="35"/>
        <v>#N/A</v>
      </c>
      <c r="EX24" s="93" t="e">
        <f t="shared" si="36"/>
        <v>#N/A</v>
      </c>
      <c r="EY24" s="93" t="e">
        <f t="shared" si="37"/>
        <v>#N/A</v>
      </c>
      <c r="EZ24" s="93"/>
      <c r="FA24" s="93"/>
      <c r="FB24" s="93"/>
      <c r="FC24" s="93"/>
      <c r="FD24" s="93" t="e">
        <f t="shared" si="82"/>
        <v>#N/A</v>
      </c>
      <c r="FE24" s="93" t="e">
        <f t="shared" si="83"/>
        <v>#N/A</v>
      </c>
      <c r="FF24" s="93" t="e">
        <f t="shared" si="38"/>
        <v>#N/A</v>
      </c>
      <c r="FG24" s="93" t="e">
        <f t="shared" si="39"/>
        <v>#N/A</v>
      </c>
      <c r="FH24" s="93" t="e">
        <f t="shared" si="40"/>
        <v>#N/A</v>
      </c>
      <c r="FI24" s="93" t="e">
        <f t="shared" si="41"/>
        <v>#N/A</v>
      </c>
      <c r="FJ24" s="93"/>
      <c r="FK24" s="93"/>
      <c r="FL24" s="93"/>
      <c r="FM24" s="93"/>
      <c r="FN24" s="93" t="e">
        <f t="shared" si="84"/>
        <v>#N/A</v>
      </c>
      <c r="FO24" s="93" t="e">
        <f t="shared" si="85"/>
        <v>#N/A</v>
      </c>
      <c r="FP24" s="93" t="e">
        <f t="shared" si="42"/>
        <v>#N/A</v>
      </c>
      <c r="FQ24" s="93" t="e">
        <f t="shared" si="43"/>
        <v>#N/A</v>
      </c>
      <c r="FR24" s="93" t="e">
        <f t="shared" si="44"/>
        <v>#N/A</v>
      </c>
      <c r="FS24" s="93" t="e">
        <f t="shared" si="45"/>
        <v>#N/A</v>
      </c>
      <c r="FT24" s="93"/>
      <c r="FU24" s="93"/>
      <c r="FV24" s="93"/>
      <c r="FW24" s="93"/>
      <c r="FX24" s="93" t="e">
        <f t="shared" si="86"/>
        <v>#N/A</v>
      </c>
      <c r="FY24" s="93" t="e">
        <f t="shared" si="87"/>
        <v>#N/A</v>
      </c>
      <c r="FZ24" s="93" t="e">
        <f t="shared" si="46"/>
        <v>#N/A</v>
      </c>
      <c r="GA24" s="93" t="e">
        <f t="shared" si="47"/>
        <v>#N/A</v>
      </c>
      <c r="GB24" s="93" t="e">
        <f t="shared" si="48"/>
        <v>#N/A</v>
      </c>
      <c r="GD24" s="145">
        <f t="shared" si="49"/>
        <v>0</v>
      </c>
      <c r="GE24" s="145">
        <f t="shared" si="49"/>
        <v>0</v>
      </c>
      <c r="GF24" s="145">
        <f t="shared" si="49"/>
        <v>0</v>
      </c>
      <c r="GG24" s="145">
        <f t="shared" si="49"/>
        <v>0</v>
      </c>
      <c r="GH24" s="145">
        <f t="shared" si="49"/>
        <v>0</v>
      </c>
      <c r="GI24" s="145">
        <f t="shared" si="49"/>
        <v>0</v>
      </c>
      <c r="GJ24" s="145">
        <f t="shared" si="49"/>
        <v>0</v>
      </c>
      <c r="GK24" s="145">
        <f t="shared" si="49"/>
        <v>0</v>
      </c>
      <c r="GL24" s="145">
        <f t="shared" si="49"/>
        <v>0</v>
      </c>
      <c r="GM24" s="145">
        <f t="shared" si="49"/>
        <v>0</v>
      </c>
      <c r="GN24" s="145">
        <f t="shared" si="49"/>
        <v>0</v>
      </c>
      <c r="GO24" s="145">
        <f t="shared" si="49"/>
        <v>0</v>
      </c>
      <c r="GP24" s="145">
        <f t="shared" si="88"/>
        <v>0</v>
      </c>
      <c r="GQ24" s="145"/>
      <c r="GR24" s="145">
        <f t="shared" si="50"/>
        <v>0</v>
      </c>
      <c r="GS24" s="145">
        <f t="shared" si="50"/>
        <v>0</v>
      </c>
      <c r="GT24" s="145">
        <f t="shared" si="50"/>
        <v>0</v>
      </c>
      <c r="GU24" s="145">
        <f t="shared" si="50"/>
        <v>0</v>
      </c>
      <c r="GV24" s="145">
        <f t="shared" si="50"/>
        <v>0</v>
      </c>
      <c r="GW24" s="145">
        <f t="shared" si="50"/>
        <v>0</v>
      </c>
      <c r="GX24" s="145">
        <f t="shared" si="50"/>
        <v>0</v>
      </c>
      <c r="GY24" s="145">
        <f t="shared" si="50"/>
        <v>0</v>
      </c>
      <c r="GZ24" s="145">
        <f t="shared" si="50"/>
        <v>0</v>
      </c>
      <c r="HA24" s="145">
        <f t="shared" si="50"/>
        <v>0</v>
      </c>
    </row>
    <row r="25" spans="4:209" x14ac:dyDescent="0.3">
      <c r="D25" s="96" t="s">
        <v>132</v>
      </c>
      <c r="M25" s="99">
        <f>'Template costing'!D45</f>
        <v>0</v>
      </c>
      <c r="N25" s="99">
        <f>'Template costing'!E45</f>
        <v>0</v>
      </c>
      <c r="O25" s="96">
        <f>'Template costing'!F45</f>
        <v>0</v>
      </c>
      <c r="P25" s="96">
        <v>1</v>
      </c>
      <c r="Q25" s="238">
        <f>IFERROR(VLOOKUP('Template costing'!G45,'BAND+SP'!A:C,2,0),0)</f>
        <v>0</v>
      </c>
      <c r="R25" s="237">
        <f>'Template costing'!H45</f>
        <v>0</v>
      </c>
      <c r="S25" s="96" t="e">
        <f>VLOOKUP(Q25,'BAND+SP'!B:C,2,0)</f>
        <v>#N/A</v>
      </c>
      <c r="V25" s="96" t="s">
        <v>64</v>
      </c>
      <c r="AN25" s="319" t="e">
        <f t="shared" si="51"/>
        <v>#N/A</v>
      </c>
      <c r="AO25" s="93" t="e">
        <f t="shared" si="52"/>
        <v>#N/A</v>
      </c>
      <c r="AP25" s="93" t="e">
        <f t="shared" si="53"/>
        <v>#N/A</v>
      </c>
      <c r="AQ25" s="93" t="e">
        <f t="shared" si="54"/>
        <v>#N/A</v>
      </c>
      <c r="AR25" s="93" t="e">
        <f t="shared" si="55"/>
        <v>#N/A</v>
      </c>
      <c r="AS25" s="94" t="e">
        <f t="shared" si="56"/>
        <v>#N/A</v>
      </c>
      <c r="AT25" s="93" t="e">
        <f t="shared" si="57"/>
        <v>#N/A</v>
      </c>
      <c r="AU25" s="93" t="e">
        <f t="shared" si="58"/>
        <v>#N/A</v>
      </c>
      <c r="AV25" s="93" t="e">
        <f t="shared" si="59"/>
        <v>#N/A</v>
      </c>
      <c r="AW25" s="93" t="e">
        <f t="shared" si="60"/>
        <v>#N/A</v>
      </c>
      <c r="AX25" s="93" t="e">
        <f t="shared" si="61"/>
        <v>#N/A</v>
      </c>
      <c r="AY25" s="321" t="e">
        <f t="shared" si="62"/>
        <v>#N/A</v>
      </c>
      <c r="AZ25" s="319" t="e">
        <f t="shared" si="63"/>
        <v>#N/A</v>
      </c>
      <c r="BA25" s="93">
        <f t="shared" si="1"/>
        <v>0</v>
      </c>
      <c r="BB25" s="93"/>
      <c r="BC25" s="93"/>
      <c r="BD25" s="93"/>
      <c r="BE25" s="93"/>
      <c r="BF25" s="93">
        <f t="shared" si="64"/>
        <v>0</v>
      </c>
      <c r="BG25" s="93" t="e">
        <f t="shared" si="65"/>
        <v>#N/A</v>
      </c>
      <c r="BH25" s="93">
        <f t="shared" si="2"/>
        <v>0</v>
      </c>
      <c r="BI25" s="146" t="e">
        <f t="shared" si="3"/>
        <v>#N/A</v>
      </c>
      <c r="BJ25" s="93" t="e">
        <f t="shared" si="4"/>
        <v>#N/A</v>
      </c>
      <c r="BK25" s="93">
        <f t="shared" si="5"/>
        <v>0</v>
      </c>
      <c r="BL25" s="93"/>
      <c r="BM25" s="93"/>
      <c r="BN25" s="93"/>
      <c r="BO25" s="93"/>
      <c r="BP25" s="93">
        <f t="shared" si="66"/>
        <v>0</v>
      </c>
      <c r="BQ25" s="93" t="e">
        <f t="shared" si="67"/>
        <v>#N/A</v>
      </c>
      <c r="BR25" s="93">
        <f t="shared" si="6"/>
        <v>0</v>
      </c>
      <c r="BS25" s="93" t="e">
        <f t="shared" si="7"/>
        <v>#N/A</v>
      </c>
      <c r="BT25" s="93" t="e">
        <f t="shared" si="8"/>
        <v>#N/A</v>
      </c>
      <c r="BV25" s="96" t="e">
        <f>IF($CM$1="No",$R25,IF(Q25&gt;8,$R25,IF(AND($M25&lt;$BV$9,$R25&lt;VLOOKUP($Q25,'Pay Framework'!A:B,2,0)),MIN(R25+1,VLOOKUP($Q25,'Pay Framework'!A:B,2,0)),IF(AND($M25&gt;$BV$9,$R25&lt;VLOOKUP($Q25,'Pay Framework'!A:B,2,0)),MIN(VLOOKUP(Q25,'Pay Framework'!A:B,2,0),R25+0.5),R25))))</f>
        <v>#N/A</v>
      </c>
      <c r="BW25" s="96" t="e">
        <f>IF((IF($CW$1="no",BV25,IF($Q25&gt;8,BV25,IF(AND($M25&lt;BW$9,VLOOKUP($Q25,'Pay Framework'!$A:$B,2,0)&gt;BV25),MIN(BV25+1,VLOOKUP($Q25,'Pay Framework'!$A:$B,2,0)),IF($M25&gt;BW$9,$R25+0.5,BV25)))))&gt;VLOOKUP($Q25,'BAND+SP'!$A$22:$B$34,2,0),VLOOKUP($Q25,'BAND+SP'!$A$22:$B$29,2,0),(IF($CW$1="no",BV25,IF($Q25&gt;8,BV25,IF(AND($M25&lt;BW$9,VLOOKUP($Q25,'Pay Framework'!$A:$B,2,0)&gt;BV25),MIN(BV25+1,VLOOKUP($Q25,'Pay Framework'!$A:$B,2,0)),IF($M25&gt;BW$9,$R25+0.5,BV25))))))</f>
        <v>#N/A</v>
      </c>
      <c r="BX25" s="96" t="e">
        <f>IF((IF($CW$1="no",BW25,IF($Q25&gt;8,BW25,IF(AND($M25&lt;BX$9,VLOOKUP($Q25,'Pay Framework'!$A:$B,2,0)&gt;BW25),MIN(BW25+1,VLOOKUP($Q25,'Pay Framework'!$A:$B,2,0)),IF($M25&gt;BX$9,$R25+0.5,BW25)))))&gt;VLOOKUP($Q25,'BAND+SP'!$A$22:$B$34,2,0),VLOOKUP($Q25,'BAND+SP'!$A$22:$B$29,2,0),(IF($CW$1="no",BW25,IF($Q25&gt;8,BW25,IF(AND($M25&lt;BX$9,VLOOKUP($Q25,'Pay Framework'!$A:$B,2,0)&gt;BW25),MIN(BW25+1,VLOOKUP($Q25,'Pay Framework'!$A:$B,2,0)),IF($M25&gt;BX$9,$R25+0.5,BW25))))))</f>
        <v>#N/A</v>
      </c>
      <c r="BY25" s="96" t="e">
        <f>IF((IF($CW$1="no",BX25,IF($Q25&gt;8,BX25,IF(AND($M25&lt;BY$9,VLOOKUP($Q25,'Pay Framework'!$A:$B,2,0)&gt;BX25),MIN(BX25+1,VLOOKUP($Q25,'Pay Framework'!$A:$B,2,0)),IF($M25&gt;BY$9,$R25+0.5,BX25)))))&gt;VLOOKUP($Q25,'BAND+SP'!$A$22:$B$34,2,0),VLOOKUP($Q25,'BAND+SP'!$A$22:$B$29,2,0),(IF($CW$1="no",BX25,IF($Q25&gt;8,BX25,IF(AND($M25&lt;BY$9,VLOOKUP($Q25,'Pay Framework'!$A:$B,2,0)&gt;BX25),MIN(BX25+1,VLOOKUP($Q25,'Pay Framework'!$A:$B,2,0)),IF($M25&gt;BY$9,$R25+0.5,BX25))))))</f>
        <v>#N/A</v>
      </c>
      <c r="BZ25" s="96" t="e">
        <f>IF((IF($CW$1="no",BY25,IF($Q25&gt;8,BY25,IF(AND($M25&lt;BZ$9,VLOOKUP($Q25,'Pay Framework'!$A:$B,2,0)&gt;BY25),MIN(BY25+1,VLOOKUP($Q25,'Pay Framework'!$A:$B,2,0)),IF($M25&gt;BZ$9,$R25+0.5,BY25)))))&gt;VLOOKUP($Q25,'BAND+SP'!$A$22:$B$34,2,0),VLOOKUP($Q25,'BAND+SP'!$A$22:$B$29,2,0),(IF($CW$1="no",BY25,IF($Q25&gt;8,BY25,IF(AND($M25&lt;BZ$9,VLOOKUP($Q25,'Pay Framework'!$A:$B,2,0)&gt;BY25),MIN(BY25+1,VLOOKUP($Q25,'Pay Framework'!$A:$B,2,0)),IF($M25&gt;BZ$9,$R25+0.5,BY25))))))</f>
        <v>#N/A</v>
      </c>
      <c r="CA25" s="96" t="e">
        <f>IF((IF($CW$1="no",BZ25,IF($Q25&gt;8,BZ25,IF(AND($M25&lt;CA$9,VLOOKUP($Q25,'Pay Framework'!$A:$B,2,0)&gt;BZ25),MIN(BZ25+1,VLOOKUP($Q25,'Pay Framework'!$A:$B,2,0)),IF($M25&gt;CA$9,$R25+0.5,BZ25)))))&gt;VLOOKUP($Q25,'BAND+SP'!$A$22:$B$34,2,0),VLOOKUP($Q25,'BAND+SP'!$A$22:$B$29,2,0),(IF($CW$1="no",BZ25,IF($Q25&gt;8,BZ25,IF(AND($M25&lt;CA$9,VLOOKUP($Q25,'Pay Framework'!$A:$B,2,0)&gt;BZ25),MIN(BZ25+1,VLOOKUP($Q25,'Pay Framework'!$A:$B,2,0)),IF($M25&gt;CA$9,$R25+0.5,BZ25))))))</f>
        <v>#N/A</v>
      </c>
      <c r="CB25" s="96" t="e">
        <f>IF((IF($CW$1="no",CA25,IF($Q25&gt;8,CA25,IF(AND($M25&lt;CB$9,VLOOKUP($Q25,'Pay Framework'!$A:$B,2,0)&gt;CA25),MIN(CA25+1,VLOOKUP($Q25,'Pay Framework'!$A:$B,2,0)),IF($M25&gt;CB$9,$R25+0.5,CA25)))))&gt;VLOOKUP($Q25,'BAND+SP'!$A$22:$B$34,2,0),VLOOKUP($Q25,'BAND+SP'!$A$22:$B$29,2,0),(IF($CW$1="no",CA25,IF($Q25&gt;8,CA25,IF(AND($M25&lt;CB$9,VLOOKUP($Q25,'Pay Framework'!$A:$B,2,0)&gt;CA25),MIN(CA25+1,VLOOKUP($Q25,'Pay Framework'!$A:$B,2,0)),IF($M25&gt;CB$9,$R25+0.5,CA25))))))</f>
        <v>#N/A</v>
      </c>
      <c r="CC25" s="96" t="e">
        <f>IF((IF($CW$1="no",CB25,IF($Q25&gt;8,CB25,IF(AND($M25&lt;CC$9,VLOOKUP($Q25,'Pay Framework'!$A:$B,2,0)&gt;CB25),MIN(CB25+1,VLOOKUP($Q25,'Pay Framework'!$A:$B,2,0)),IF($M25&gt;CC$9,$R25+0.5,CB25)))))&gt;VLOOKUP($Q25,'BAND+SP'!$A$22:$B$34,2,0),VLOOKUP($Q25,'BAND+SP'!$A$22:$B$29,2,0),(IF($CW$1="no",CB25,IF($Q25&gt;8,CB25,IF(AND($M25&lt;CC$9,VLOOKUP($Q25,'Pay Framework'!$A:$B,2,0)&gt;CB25),MIN(CB25+1,VLOOKUP($Q25,'Pay Framework'!$A:$B,2,0)),IF($M25&gt;CC$9,$R25+0.5,CB25))))))</f>
        <v>#N/A</v>
      </c>
      <c r="CD25" s="96" t="e">
        <f>IF((IF($CW$1="no",CC25,IF($Q25&gt;8,CC25,IF(AND($M25&lt;CD$9,VLOOKUP($Q25,'Pay Framework'!$A:$B,2,0)&gt;CC25),MIN(CC25+1,VLOOKUP($Q25,'Pay Framework'!$A:$B,2,0)),IF($M25&gt;CD$9,$R25+0.5,CC25)))))&gt;VLOOKUP($Q25,'BAND+SP'!$A$22:$B$34,2,0),VLOOKUP($Q25,'BAND+SP'!$A$22:$B$29,2,0),(IF($CW$1="no",CC25,IF($Q25&gt;8,CC25,IF(AND($M25&lt;CD$9,VLOOKUP($Q25,'Pay Framework'!$A:$B,2,0)&gt;CC25),MIN(CC25+1,VLOOKUP($Q25,'Pay Framework'!$A:$B,2,0)),IF($M25&gt;CD$9,$R25+0.5,CC25))))))</f>
        <v>#N/A</v>
      </c>
      <c r="CE25" s="96" t="e">
        <f>IF((IF($CW$1="no",CD25,IF($Q25&gt;8,CD25,IF(AND($M25&lt;CE$9,VLOOKUP($Q25,'Pay Framework'!$A:$B,2,0)&gt;CD25),MIN(CD25+1,VLOOKUP($Q25,'Pay Framework'!$A:$B,2,0)),IF($M25&gt;CE$9,$R25+0.5,CD25)))))&gt;VLOOKUP($Q25,'BAND+SP'!$A$22:$B$34,2,0),VLOOKUP($Q25,'BAND+SP'!$A$22:$B$29,2,0),(IF($CW$1="no",CD25,IF($Q25&gt;8,CD25,IF(AND($M25&lt;CE$9,VLOOKUP($Q25,'Pay Framework'!$A:$B,2,0)&gt;CD25),MIN(CD25+1,VLOOKUP($Q25,'Pay Framework'!$A:$B,2,0)),IF($M25&gt;CE$9,$R25+0.5,CD25))))))</f>
        <v>#N/A</v>
      </c>
      <c r="CG25" s="93" t="e">
        <f t="shared" si="9"/>
        <v>#N/A</v>
      </c>
      <c r="CH25" s="93"/>
      <c r="CI25" s="93"/>
      <c r="CJ25" s="93"/>
      <c r="CK25" s="93"/>
      <c r="CL25" s="93" t="e">
        <f t="shared" si="68"/>
        <v>#N/A</v>
      </c>
      <c r="CM25" s="93" t="e">
        <f t="shared" si="69"/>
        <v>#N/A</v>
      </c>
      <c r="CN25" s="93" t="e">
        <f t="shared" si="10"/>
        <v>#N/A</v>
      </c>
      <c r="CO25" s="93" t="e">
        <f t="shared" si="11"/>
        <v>#N/A</v>
      </c>
      <c r="CP25" s="93" t="e">
        <f t="shared" si="12"/>
        <v>#N/A</v>
      </c>
      <c r="CQ25" s="93" t="e">
        <f t="shared" si="13"/>
        <v>#N/A</v>
      </c>
      <c r="CR25" s="93"/>
      <c r="CS25" s="93"/>
      <c r="CT25" s="93"/>
      <c r="CU25" s="93"/>
      <c r="CV25" s="93" t="e">
        <f t="shared" si="70"/>
        <v>#N/A</v>
      </c>
      <c r="CW25" s="93" t="e">
        <f t="shared" si="71"/>
        <v>#N/A</v>
      </c>
      <c r="CX25" s="93" t="e">
        <f t="shared" si="14"/>
        <v>#N/A</v>
      </c>
      <c r="CY25" s="93" t="e">
        <f t="shared" si="15"/>
        <v>#N/A</v>
      </c>
      <c r="CZ25" s="93" t="e">
        <f t="shared" si="16"/>
        <v>#N/A</v>
      </c>
      <c r="DA25" s="93" t="e">
        <f t="shared" si="17"/>
        <v>#N/A</v>
      </c>
      <c r="DB25" s="93"/>
      <c r="DC25" s="93"/>
      <c r="DD25" s="93"/>
      <c r="DE25" s="93"/>
      <c r="DF25" s="93" t="e">
        <f t="shared" si="72"/>
        <v>#N/A</v>
      </c>
      <c r="DG25" s="93" t="e">
        <f t="shared" si="73"/>
        <v>#N/A</v>
      </c>
      <c r="DH25" s="93" t="e">
        <f t="shared" si="18"/>
        <v>#N/A</v>
      </c>
      <c r="DI25" s="93" t="e">
        <f t="shared" si="19"/>
        <v>#N/A</v>
      </c>
      <c r="DJ25" s="93" t="e">
        <f t="shared" si="20"/>
        <v>#N/A</v>
      </c>
      <c r="DK25" s="93" t="e">
        <f t="shared" si="21"/>
        <v>#N/A</v>
      </c>
      <c r="DL25" s="93"/>
      <c r="DM25" s="93"/>
      <c r="DN25" s="93"/>
      <c r="DO25" s="93"/>
      <c r="DP25" s="93" t="e">
        <f t="shared" si="74"/>
        <v>#N/A</v>
      </c>
      <c r="DQ25" s="93" t="e">
        <f t="shared" si="75"/>
        <v>#N/A</v>
      </c>
      <c r="DR25" s="93" t="e">
        <f t="shared" si="22"/>
        <v>#N/A</v>
      </c>
      <c r="DS25" s="93" t="e">
        <f t="shared" si="23"/>
        <v>#N/A</v>
      </c>
      <c r="DT25" s="93" t="e">
        <f t="shared" si="24"/>
        <v>#N/A</v>
      </c>
      <c r="DU25" s="93" t="e">
        <f t="shared" si="25"/>
        <v>#N/A</v>
      </c>
      <c r="DV25" s="93"/>
      <c r="DW25" s="93"/>
      <c r="DX25" s="93"/>
      <c r="DY25" s="93"/>
      <c r="DZ25" s="93" t="e">
        <f t="shared" si="76"/>
        <v>#N/A</v>
      </c>
      <c r="EA25" s="93" t="e">
        <f t="shared" si="77"/>
        <v>#N/A</v>
      </c>
      <c r="EB25" s="93" t="e">
        <f t="shared" si="26"/>
        <v>#N/A</v>
      </c>
      <c r="EC25" s="93" t="e">
        <f t="shared" si="27"/>
        <v>#N/A</v>
      </c>
      <c r="ED25" s="93" t="e">
        <f t="shared" si="28"/>
        <v>#N/A</v>
      </c>
      <c r="EE25" s="93" t="e">
        <f t="shared" si="29"/>
        <v>#N/A</v>
      </c>
      <c r="EF25" s="93"/>
      <c r="EG25" s="93"/>
      <c r="EH25" s="93"/>
      <c r="EI25" s="93"/>
      <c r="EJ25" s="93" t="e">
        <f t="shared" si="78"/>
        <v>#N/A</v>
      </c>
      <c r="EK25" s="93" t="e">
        <f t="shared" si="79"/>
        <v>#N/A</v>
      </c>
      <c r="EL25" s="93" t="e">
        <f t="shared" si="30"/>
        <v>#N/A</v>
      </c>
      <c r="EM25" s="93" t="e">
        <f t="shared" si="31"/>
        <v>#N/A</v>
      </c>
      <c r="EN25" s="93" t="e">
        <f t="shared" si="32"/>
        <v>#N/A</v>
      </c>
      <c r="EO25" s="93" t="e">
        <f t="shared" si="33"/>
        <v>#N/A</v>
      </c>
      <c r="EP25" s="93"/>
      <c r="EQ25" s="93"/>
      <c r="ER25" s="93"/>
      <c r="ES25" s="93"/>
      <c r="ET25" s="93" t="e">
        <f t="shared" si="80"/>
        <v>#N/A</v>
      </c>
      <c r="EU25" s="93" t="e">
        <f t="shared" si="81"/>
        <v>#N/A</v>
      </c>
      <c r="EV25" s="93" t="e">
        <f t="shared" si="34"/>
        <v>#N/A</v>
      </c>
      <c r="EW25" s="93" t="e">
        <f t="shared" si="35"/>
        <v>#N/A</v>
      </c>
      <c r="EX25" s="93" t="e">
        <f t="shared" si="36"/>
        <v>#N/A</v>
      </c>
      <c r="EY25" s="93" t="e">
        <f t="shared" si="37"/>
        <v>#N/A</v>
      </c>
      <c r="EZ25" s="93"/>
      <c r="FA25" s="93"/>
      <c r="FB25" s="93"/>
      <c r="FC25" s="93"/>
      <c r="FD25" s="93" t="e">
        <f t="shared" si="82"/>
        <v>#N/A</v>
      </c>
      <c r="FE25" s="93" t="e">
        <f t="shared" si="83"/>
        <v>#N/A</v>
      </c>
      <c r="FF25" s="93" t="e">
        <f t="shared" si="38"/>
        <v>#N/A</v>
      </c>
      <c r="FG25" s="93" t="e">
        <f t="shared" si="39"/>
        <v>#N/A</v>
      </c>
      <c r="FH25" s="93" t="e">
        <f t="shared" si="40"/>
        <v>#N/A</v>
      </c>
      <c r="FI25" s="93" t="e">
        <f t="shared" si="41"/>
        <v>#N/A</v>
      </c>
      <c r="FJ25" s="93"/>
      <c r="FK25" s="93"/>
      <c r="FL25" s="93"/>
      <c r="FM25" s="93"/>
      <c r="FN25" s="93" t="e">
        <f t="shared" si="84"/>
        <v>#N/A</v>
      </c>
      <c r="FO25" s="93" t="e">
        <f t="shared" si="85"/>
        <v>#N/A</v>
      </c>
      <c r="FP25" s="93" t="e">
        <f t="shared" si="42"/>
        <v>#N/A</v>
      </c>
      <c r="FQ25" s="93" t="e">
        <f t="shared" si="43"/>
        <v>#N/A</v>
      </c>
      <c r="FR25" s="93" t="e">
        <f t="shared" si="44"/>
        <v>#N/A</v>
      </c>
      <c r="FS25" s="93" t="e">
        <f t="shared" si="45"/>
        <v>#N/A</v>
      </c>
      <c r="FT25" s="93"/>
      <c r="FU25" s="93"/>
      <c r="FV25" s="93"/>
      <c r="FW25" s="93"/>
      <c r="FX25" s="93" t="e">
        <f t="shared" si="86"/>
        <v>#N/A</v>
      </c>
      <c r="FY25" s="93" t="e">
        <f t="shared" si="87"/>
        <v>#N/A</v>
      </c>
      <c r="FZ25" s="93" t="e">
        <f t="shared" si="46"/>
        <v>#N/A</v>
      </c>
      <c r="GA25" s="93" t="e">
        <f t="shared" si="47"/>
        <v>#N/A</v>
      </c>
      <c r="GB25" s="93" t="e">
        <f t="shared" si="48"/>
        <v>#N/A</v>
      </c>
      <c r="GD25" s="145">
        <f t="shared" si="49"/>
        <v>0</v>
      </c>
      <c r="GE25" s="145">
        <f t="shared" si="49"/>
        <v>0</v>
      </c>
      <c r="GF25" s="145">
        <f t="shared" si="49"/>
        <v>0</v>
      </c>
      <c r="GG25" s="145">
        <f t="shared" si="49"/>
        <v>0</v>
      </c>
      <c r="GH25" s="145">
        <f t="shared" si="49"/>
        <v>0</v>
      </c>
      <c r="GI25" s="145">
        <f t="shared" si="49"/>
        <v>0</v>
      </c>
      <c r="GJ25" s="145">
        <f t="shared" si="49"/>
        <v>0</v>
      </c>
      <c r="GK25" s="145">
        <f t="shared" si="49"/>
        <v>0</v>
      </c>
      <c r="GL25" s="145">
        <f t="shared" si="49"/>
        <v>0</v>
      </c>
      <c r="GM25" s="145">
        <f t="shared" si="49"/>
        <v>0</v>
      </c>
      <c r="GN25" s="145">
        <f t="shared" si="49"/>
        <v>0</v>
      </c>
      <c r="GO25" s="145">
        <f t="shared" si="49"/>
        <v>0</v>
      </c>
      <c r="GP25" s="145">
        <f t="shared" si="88"/>
        <v>0</v>
      </c>
      <c r="GQ25" s="145"/>
      <c r="GR25" s="145">
        <f t="shared" si="50"/>
        <v>0</v>
      </c>
      <c r="GS25" s="145">
        <f t="shared" si="50"/>
        <v>0</v>
      </c>
      <c r="GT25" s="145">
        <f t="shared" si="50"/>
        <v>0</v>
      </c>
      <c r="GU25" s="145">
        <f t="shared" si="50"/>
        <v>0</v>
      </c>
      <c r="GV25" s="145">
        <f t="shared" si="50"/>
        <v>0</v>
      </c>
      <c r="GW25" s="145">
        <f t="shared" si="50"/>
        <v>0</v>
      </c>
      <c r="GX25" s="145">
        <f t="shared" si="50"/>
        <v>0</v>
      </c>
      <c r="GY25" s="145">
        <f t="shared" si="50"/>
        <v>0</v>
      </c>
      <c r="GZ25" s="145">
        <f t="shared" si="50"/>
        <v>0</v>
      </c>
      <c r="HA25" s="145">
        <f t="shared" si="50"/>
        <v>0</v>
      </c>
    </row>
    <row r="26" spans="4:209" x14ac:dyDescent="0.3">
      <c r="D26" s="96" t="s">
        <v>133</v>
      </c>
      <c r="M26" s="99">
        <f>'Template costing'!D46</f>
        <v>0</v>
      </c>
      <c r="N26" s="99">
        <f>'Template costing'!E46</f>
        <v>0</v>
      </c>
      <c r="O26" s="96">
        <f>'Template costing'!F46</f>
        <v>0</v>
      </c>
      <c r="P26" s="96">
        <v>1</v>
      </c>
      <c r="Q26" s="238">
        <f>IFERROR(VLOOKUP('Template costing'!G46,'BAND+SP'!A:C,2,0),0)</f>
        <v>0</v>
      </c>
      <c r="R26" s="237">
        <f>'Template costing'!H46</f>
        <v>0</v>
      </c>
      <c r="S26" s="96" t="e">
        <f>VLOOKUP(Q26,'BAND+SP'!B:C,2,0)</f>
        <v>#N/A</v>
      </c>
      <c r="V26" s="96" t="s">
        <v>64</v>
      </c>
      <c r="AN26" s="319" t="e">
        <f t="shared" si="51"/>
        <v>#N/A</v>
      </c>
      <c r="AO26" s="93" t="e">
        <f t="shared" si="52"/>
        <v>#N/A</v>
      </c>
      <c r="AP26" s="93" t="e">
        <f t="shared" si="53"/>
        <v>#N/A</v>
      </c>
      <c r="AQ26" s="93" t="e">
        <f t="shared" si="54"/>
        <v>#N/A</v>
      </c>
      <c r="AR26" s="93" t="e">
        <f t="shared" si="55"/>
        <v>#N/A</v>
      </c>
      <c r="AS26" s="94" t="e">
        <f t="shared" si="56"/>
        <v>#N/A</v>
      </c>
      <c r="AT26" s="93" t="e">
        <f t="shared" si="57"/>
        <v>#N/A</v>
      </c>
      <c r="AU26" s="93" t="e">
        <f t="shared" si="58"/>
        <v>#N/A</v>
      </c>
      <c r="AV26" s="93" t="e">
        <f t="shared" si="59"/>
        <v>#N/A</v>
      </c>
      <c r="AW26" s="93" t="e">
        <f t="shared" si="60"/>
        <v>#N/A</v>
      </c>
      <c r="AX26" s="93" t="e">
        <f t="shared" si="61"/>
        <v>#N/A</v>
      </c>
      <c r="AY26" s="321" t="e">
        <f t="shared" si="62"/>
        <v>#N/A</v>
      </c>
      <c r="AZ26" s="319" t="e">
        <f t="shared" si="63"/>
        <v>#N/A</v>
      </c>
      <c r="BA26" s="93">
        <f t="shared" si="1"/>
        <v>0</v>
      </c>
      <c r="BB26" s="93"/>
      <c r="BC26" s="93"/>
      <c r="BD26" s="93"/>
      <c r="BE26" s="93"/>
      <c r="BF26" s="93">
        <f t="shared" si="64"/>
        <v>0</v>
      </c>
      <c r="BG26" s="93" t="e">
        <f t="shared" si="65"/>
        <v>#N/A</v>
      </c>
      <c r="BH26" s="93">
        <f t="shared" si="2"/>
        <v>0</v>
      </c>
      <c r="BI26" s="146" t="e">
        <f t="shared" si="3"/>
        <v>#N/A</v>
      </c>
      <c r="BJ26" s="93" t="e">
        <f t="shared" si="4"/>
        <v>#N/A</v>
      </c>
      <c r="BK26" s="93">
        <f t="shared" si="5"/>
        <v>0</v>
      </c>
      <c r="BL26" s="93"/>
      <c r="BM26" s="93"/>
      <c r="BN26" s="93"/>
      <c r="BO26" s="93"/>
      <c r="BP26" s="93">
        <f t="shared" si="66"/>
        <v>0</v>
      </c>
      <c r="BQ26" s="93" t="e">
        <f t="shared" si="67"/>
        <v>#N/A</v>
      </c>
      <c r="BR26" s="93">
        <f t="shared" si="6"/>
        <v>0</v>
      </c>
      <c r="BS26" s="93" t="e">
        <f t="shared" si="7"/>
        <v>#N/A</v>
      </c>
      <c r="BT26" s="93" t="e">
        <f t="shared" si="8"/>
        <v>#N/A</v>
      </c>
      <c r="BV26" s="96" t="e">
        <f>IF($CM$1="No",$R26,IF(Q26&gt;8,$R26,IF(AND($M26&lt;$BV$9,$R26&lt;VLOOKUP($Q26,'Pay Framework'!A:B,2,0)),MIN(R26+1,VLOOKUP($Q26,'Pay Framework'!A:B,2,0)),IF(AND($M26&gt;$BV$9,$R26&lt;VLOOKUP($Q26,'Pay Framework'!A:B,2,0)),MIN(VLOOKUP(Q26,'Pay Framework'!A:B,2,0),R26+0.5),R26))))</f>
        <v>#N/A</v>
      </c>
      <c r="BW26" s="96" t="e">
        <f>IF((IF($CW$1="no",BV26,IF($Q26&gt;8,BV26,IF(AND($M26&lt;BW$9,VLOOKUP($Q26,'Pay Framework'!$A:$B,2,0)&gt;BV26),MIN(BV26+1,VLOOKUP($Q26,'Pay Framework'!$A:$B,2,0)),IF($M26&gt;BW$9,$R26+0.5,BV26)))))&gt;VLOOKUP($Q26,'BAND+SP'!$A$22:$B$34,2,0),VLOOKUP($Q26,'BAND+SP'!$A$22:$B$29,2,0),(IF($CW$1="no",BV26,IF($Q26&gt;8,BV26,IF(AND($M26&lt;BW$9,VLOOKUP($Q26,'Pay Framework'!$A:$B,2,0)&gt;BV26),MIN(BV26+1,VLOOKUP($Q26,'Pay Framework'!$A:$B,2,0)),IF($M26&gt;BW$9,$R26+0.5,BV26))))))</f>
        <v>#N/A</v>
      </c>
      <c r="BX26" s="96" t="e">
        <f>IF((IF($CW$1="no",BW26,IF($Q26&gt;8,BW26,IF(AND($M26&lt;BX$9,VLOOKUP($Q26,'Pay Framework'!$A:$B,2,0)&gt;BW26),MIN(BW26+1,VLOOKUP($Q26,'Pay Framework'!$A:$B,2,0)),IF($M26&gt;BX$9,$R26+0.5,BW26)))))&gt;VLOOKUP($Q26,'BAND+SP'!$A$22:$B$34,2,0),VLOOKUP($Q26,'BAND+SP'!$A$22:$B$29,2,0),(IF($CW$1="no",BW26,IF($Q26&gt;8,BW26,IF(AND($M26&lt;BX$9,VLOOKUP($Q26,'Pay Framework'!$A:$B,2,0)&gt;BW26),MIN(BW26+1,VLOOKUP($Q26,'Pay Framework'!$A:$B,2,0)),IF($M26&gt;BX$9,$R26+0.5,BW26))))))</f>
        <v>#N/A</v>
      </c>
      <c r="BY26" s="96" t="e">
        <f>IF((IF($CW$1="no",BX26,IF($Q26&gt;8,BX26,IF(AND($M26&lt;BY$9,VLOOKUP($Q26,'Pay Framework'!$A:$B,2,0)&gt;BX26),MIN(BX26+1,VLOOKUP($Q26,'Pay Framework'!$A:$B,2,0)),IF($M26&gt;BY$9,$R26+0.5,BX26)))))&gt;VLOOKUP($Q26,'BAND+SP'!$A$22:$B$34,2,0),VLOOKUP($Q26,'BAND+SP'!$A$22:$B$29,2,0),(IF($CW$1="no",BX26,IF($Q26&gt;8,BX26,IF(AND($M26&lt;BY$9,VLOOKUP($Q26,'Pay Framework'!$A:$B,2,0)&gt;BX26),MIN(BX26+1,VLOOKUP($Q26,'Pay Framework'!$A:$B,2,0)),IF($M26&gt;BY$9,$R26+0.5,BX26))))))</f>
        <v>#N/A</v>
      </c>
      <c r="BZ26" s="96" t="e">
        <f>IF((IF($CW$1="no",BY26,IF($Q26&gt;8,BY26,IF(AND($M26&lt;BZ$9,VLOOKUP($Q26,'Pay Framework'!$A:$B,2,0)&gt;BY26),MIN(BY26+1,VLOOKUP($Q26,'Pay Framework'!$A:$B,2,0)),IF($M26&gt;BZ$9,$R26+0.5,BY26)))))&gt;VLOOKUP($Q26,'BAND+SP'!$A$22:$B$34,2,0),VLOOKUP($Q26,'BAND+SP'!$A$22:$B$29,2,0),(IF($CW$1="no",BY26,IF($Q26&gt;8,BY26,IF(AND($M26&lt;BZ$9,VLOOKUP($Q26,'Pay Framework'!$A:$B,2,0)&gt;BY26),MIN(BY26+1,VLOOKUP($Q26,'Pay Framework'!$A:$B,2,0)),IF($M26&gt;BZ$9,$R26+0.5,BY26))))))</f>
        <v>#N/A</v>
      </c>
      <c r="CA26" s="96" t="e">
        <f>IF((IF($CW$1="no",BZ26,IF($Q26&gt;8,BZ26,IF(AND($M26&lt;CA$9,VLOOKUP($Q26,'Pay Framework'!$A:$B,2,0)&gt;BZ26),MIN(BZ26+1,VLOOKUP($Q26,'Pay Framework'!$A:$B,2,0)),IF($M26&gt;CA$9,$R26+0.5,BZ26)))))&gt;VLOOKUP($Q26,'BAND+SP'!$A$22:$B$34,2,0),VLOOKUP($Q26,'BAND+SP'!$A$22:$B$29,2,0),(IF($CW$1="no",BZ26,IF($Q26&gt;8,BZ26,IF(AND($M26&lt;CA$9,VLOOKUP($Q26,'Pay Framework'!$A:$B,2,0)&gt;BZ26),MIN(BZ26+1,VLOOKUP($Q26,'Pay Framework'!$A:$B,2,0)),IF($M26&gt;CA$9,$R26+0.5,BZ26))))))</f>
        <v>#N/A</v>
      </c>
      <c r="CB26" s="96" t="e">
        <f>IF((IF($CW$1="no",CA26,IF($Q26&gt;8,CA26,IF(AND($M26&lt;CB$9,VLOOKUP($Q26,'Pay Framework'!$A:$B,2,0)&gt;CA26),MIN(CA26+1,VLOOKUP($Q26,'Pay Framework'!$A:$B,2,0)),IF($M26&gt;CB$9,$R26+0.5,CA26)))))&gt;VLOOKUP($Q26,'BAND+SP'!$A$22:$B$34,2,0),VLOOKUP($Q26,'BAND+SP'!$A$22:$B$29,2,0),(IF($CW$1="no",CA26,IF($Q26&gt;8,CA26,IF(AND($M26&lt;CB$9,VLOOKUP($Q26,'Pay Framework'!$A:$B,2,0)&gt;CA26),MIN(CA26+1,VLOOKUP($Q26,'Pay Framework'!$A:$B,2,0)),IF($M26&gt;CB$9,$R26+0.5,CA26))))))</f>
        <v>#N/A</v>
      </c>
      <c r="CC26" s="96" t="e">
        <f>IF((IF($CW$1="no",CB26,IF($Q26&gt;8,CB26,IF(AND($M26&lt;CC$9,VLOOKUP($Q26,'Pay Framework'!$A:$B,2,0)&gt;CB26),MIN(CB26+1,VLOOKUP($Q26,'Pay Framework'!$A:$B,2,0)),IF($M26&gt;CC$9,$R26+0.5,CB26)))))&gt;VLOOKUP($Q26,'BAND+SP'!$A$22:$B$34,2,0),VLOOKUP($Q26,'BAND+SP'!$A$22:$B$29,2,0),(IF($CW$1="no",CB26,IF($Q26&gt;8,CB26,IF(AND($M26&lt;CC$9,VLOOKUP($Q26,'Pay Framework'!$A:$B,2,0)&gt;CB26),MIN(CB26+1,VLOOKUP($Q26,'Pay Framework'!$A:$B,2,0)),IF($M26&gt;CC$9,$R26+0.5,CB26))))))</f>
        <v>#N/A</v>
      </c>
      <c r="CD26" s="96" t="e">
        <f>IF((IF($CW$1="no",CC26,IF($Q26&gt;8,CC26,IF(AND($M26&lt;CD$9,VLOOKUP($Q26,'Pay Framework'!$A:$B,2,0)&gt;CC26),MIN(CC26+1,VLOOKUP($Q26,'Pay Framework'!$A:$B,2,0)),IF($M26&gt;CD$9,$R26+0.5,CC26)))))&gt;VLOOKUP($Q26,'BAND+SP'!$A$22:$B$34,2,0),VLOOKUP($Q26,'BAND+SP'!$A$22:$B$29,2,0),(IF($CW$1="no",CC26,IF($Q26&gt;8,CC26,IF(AND($M26&lt;CD$9,VLOOKUP($Q26,'Pay Framework'!$A:$B,2,0)&gt;CC26),MIN(CC26+1,VLOOKUP($Q26,'Pay Framework'!$A:$B,2,0)),IF($M26&gt;CD$9,$R26+0.5,CC26))))))</f>
        <v>#N/A</v>
      </c>
      <c r="CE26" s="96" t="e">
        <f>IF((IF($CW$1="no",CD26,IF($Q26&gt;8,CD26,IF(AND($M26&lt;CE$9,VLOOKUP($Q26,'Pay Framework'!$A:$B,2,0)&gt;CD26),MIN(CD26+1,VLOOKUP($Q26,'Pay Framework'!$A:$B,2,0)),IF($M26&gt;CE$9,$R26+0.5,CD26)))))&gt;VLOOKUP($Q26,'BAND+SP'!$A$22:$B$34,2,0),VLOOKUP($Q26,'BAND+SP'!$A$22:$B$29,2,0),(IF($CW$1="no",CD26,IF($Q26&gt;8,CD26,IF(AND($M26&lt;CE$9,VLOOKUP($Q26,'Pay Framework'!$A:$B,2,0)&gt;CD26),MIN(CD26+1,VLOOKUP($Q26,'Pay Framework'!$A:$B,2,0)),IF($M26&gt;CE$9,$R26+0.5,CD26))))))</f>
        <v>#N/A</v>
      </c>
      <c r="CG26" s="93" t="e">
        <f t="shared" si="9"/>
        <v>#N/A</v>
      </c>
      <c r="CH26" s="93"/>
      <c r="CI26" s="93"/>
      <c r="CJ26" s="93"/>
      <c r="CK26" s="93"/>
      <c r="CL26" s="93" t="e">
        <f t="shared" si="68"/>
        <v>#N/A</v>
      </c>
      <c r="CM26" s="93" t="e">
        <f t="shared" si="69"/>
        <v>#N/A</v>
      </c>
      <c r="CN26" s="93" t="e">
        <f t="shared" si="10"/>
        <v>#N/A</v>
      </c>
      <c r="CO26" s="93" t="e">
        <f t="shared" si="11"/>
        <v>#N/A</v>
      </c>
      <c r="CP26" s="93" t="e">
        <f t="shared" si="12"/>
        <v>#N/A</v>
      </c>
      <c r="CQ26" s="93" t="e">
        <f t="shared" si="13"/>
        <v>#N/A</v>
      </c>
      <c r="CR26" s="93"/>
      <c r="CS26" s="93"/>
      <c r="CT26" s="93"/>
      <c r="CU26" s="93"/>
      <c r="CV26" s="93" t="e">
        <f t="shared" si="70"/>
        <v>#N/A</v>
      </c>
      <c r="CW26" s="93" t="e">
        <f t="shared" si="71"/>
        <v>#N/A</v>
      </c>
      <c r="CX26" s="93" t="e">
        <f t="shared" si="14"/>
        <v>#N/A</v>
      </c>
      <c r="CY26" s="93" t="e">
        <f t="shared" si="15"/>
        <v>#N/A</v>
      </c>
      <c r="CZ26" s="93" t="e">
        <f t="shared" si="16"/>
        <v>#N/A</v>
      </c>
      <c r="DA26" s="93" t="e">
        <f t="shared" si="17"/>
        <v>#N/A</v>
      </c>
      <c r="DB26" s="93"/>
      <c r="DC26" s="93"/>
      <c r="DD26" s="93"/>
      <c r="DE26" s="93"/>
      <c r="DF26" s="93" t="e">
        <f t="shared" si="72"/>
        <v>#N/A</v>
      </c>
      <c r="DG26" s="93" t="e">
        <f t="shared" si="73"/>
        <v>#N/A</v>
      </c>
      <c r="DH26" s="93" t="e">
        <f t="shared" si="18"/>
        <v>#N/A</v>
      </c>
      <c r="DI26" s="93" t="e">
        <f t="shared" si="19"/>
        <v>#N/A</v>
      </c>
      <c r="DJ26" s="93" t="e">
        <f t="shared" si="20"/>
        <v>#N/A</v>
      </c>
      <c r="DK26" s="93" t="e">
        <f t="shared" si="21"/>
        <v>#N/A</v>
      </c>
      <c r="DL26" s="93"/>
      <c r="DM26" s="93"/>
      <c r="DN26" s="93"/>
      <c r="DO26" s="93"/>
      <c r="DP26" s="93" t="e">
        <f t="shared" si="74"/>
        <v>#N/A</v>
      </c>
      <c r="DQ26" s="93" t="e">
        <f t="shared" si="75"/>
        <v>#N/A</v>
      </c>
      <c r="DR26" s="93" t="e">
        <f t="shared" si="22"/>
        <v>#N/A</v>
      </c>
      <c r="DS26" s="93" t="e">
        <f t="shared" si="23"/>
        <v>#N/A</v>
      </c>
      <c r="DT26" s="93" t="e">
        <f t="shared" si="24"/>
        <v>#N/A</v>
      </c>
      <c r="DU26" s="93" t="e">
        <f t="shared" si="25"/>
        <v>#N/A</v>
      </c>
      <c r="DV26" s="93"/>
      <c r="DW26" s="93"/>
      <c r="DX26" s="93"/>
      <c r="DY26" s="93"/>
      <c r="DZ26" s="93" t="e">
        <f t="shared" si="76"/>
        <v>#N/A</v>
      </c>
      <c r="EA26" s="93" t="e">
        <f t="shared" si="77"/>
        <v>#N/A</v>
      </c>
      <c r="EB26" s="93" t="e">
        <f t="shared" si="26"/>
        <v>#N/A</v>
      </c>
      <c r="EC26" s="93" t="e">
        <f t="shared" si="27"/>
        <v>#N/A</v>
      </c>
      <c r="ED26" s="93" t="e">
        <f t="shared" si="28"/>
        <v>#N/A</v>
      </c>
      <c r="EE26" s="93" t="e">
        <f t="shared" si="29"/>
        <v>#N/A</v>
      </c>
      <c r="EF26" s="93"/>
      <c r="EG26" s="93"/>
      <c r="EH26" s="93"/>
      <c r="EI26" s="93"/>
      <c r="EJ26" s="93" t="e">
        <f t="shared" si="78"/>
        <v>#N/A</v>
      </c>
      <c r="EK26" s="93" t="e">
        <f t="shared" si="79"/>
        <v>#N/A</v>
      </c>
      <c r="EL26" s="93" t="e">
        <f t="shared" si="30"/>
        <v>#N/A</v>
      </c>
      <c r="EM26" s="93" t="e">
        <f t="shared" si="31"/>
        <v>#N/A</v>
      </c>
      <c r="EN26" s="93" t="e">
        <f t="shared" si="32"/>
        <v>#N/A</v>
      </c>
      <c r="EO26" s="93" t="e">
        <f t="shared" si="33"/>
        <v>#N/A</v>
      </c>
      <c r="EP26" s="93"/>
      <c r="EQ26" s="93"/>
      <c r="ER26" s="93"/>
      <c r="ES26" s="93"/>
      <c r="ET26" s="93" t="e">
        <f t="shared" si="80"/>
        <v>#N/A</v>
      </c>
      <c r="EU26" s="93" t="e">
        <f t="shared" si="81"/>
        <v>#N/A</v>
      </c>
      <c r="EV26" s="93" t="e">
        <f t="shared" si="34"/>
        <v>#N/A</v>
      </c>
      <c r="EW26" s="93" t="e">
        <f t="shared" si="35"/>
        <v>#N/A</v>
      </c>
      <c r="EX26" s="93" t="e">
        <f t="shared" si="36"/>
        <v>#N/A</v>
      </c>
      <c r="EY26" s="93" t="e">
        <f t="shared" si="37"/>
        <v>#N/A</v>
      </c>
      <c r="EZ26" s="93"/>
      <c r="FA26" s="93"/>
      <c r="FB26" s="93"/>
      <c r="FC26" s="93"/>
      <c r="FD26" s="93" t="e">
        <f t="shared" si="82"/>
        <v>#N/A</v>
      </c>
      <c r="FE26" s="93" t="e">
        <f t="shared" si="83"/>
        <v>#N/A</v>
      </c>
      <c r="FF26" s="93" t="e">
        <f t="shared" si="38"/>
        <v>#N/A</v>
      </c>
      <c r="FG26" s="93" t="e">
        <f t="shared" si="39"/>
        <v>#N/A</v>
      </c>
      <c r="FH26" s="93" t="e">
        <f t="shared" si="40"/>
        <v>#N/A</v>
      </c>
      <c r="FI26" s="93" t="e">
        <f t="shared" si="41"/>
        <v>#N/A</v>
      </c>
      <c r="FJ26" s="93"/>
      <c r="FK26" s="93"/>
      <c r="FL26" s="93"/>
      <c r="FM26" s="93"/>
      <c r="FN26" s="93" t="e">
        <f t="shared" si="84"/>
        <v>#N/A</v>
      </c>
      <c r="FO26" s="93" t="e">
        <f t="shared" si="85"/>
        <v>#N/A</v>
      </c>
      <c r="FP26" s="93" t="e">
        <f t="shared" si="42"/>
        <v>#N/A</v>
      </c>
      <c r="FQ26" s="93" t="e">
        <f t="shared" si="43"/>
        <v>#N/A</v>
      </c>
      <c r="FR26" s="93" t="e">
        <f t="shared" si="44"/>
        <v>#N/A</v>
      </c>
      <c r="FS26" s="93" t="e">
        <f t="shared" si="45"/>
        <v>#N/A</v>
      </c>
      <c r="FT26" s="93"/>
      <c r="FU26" s="93"/>
      <c r="FV26" s="93"/>
      <c r="FW26" s="93"/>
      <c r="FX26" s="93" t="e">
        <f t="shared" si="86"/>
        <v>#N/A</v>
      </c>
      <c r="FY26" s="93" t="e">
        <f t="shared" si="87"/>
        <v>#N/A</v>
      </c>
      <c r="FZ26" s="93" t="e">
        <f t="shared" si="46"/>
        <v>#N/A</v>
      </c>
      <c r="GA26" s="93" t="e">
        <f t="shared" si="47"/>
        <v>#N/A</v>
      </c>
      <c r="GB26" s="93" t="e">
        <f t="shared" si="48"/>
        <v>#N/A</v>
      </c>
      <c r="GD26" s="145">
        <f t="shared" si="49"/>
        <v>0</v>
      </c>
      <c r="GE26" s="145">
        <f t="shared" si="49"/>
        <v>0</v>
      </c>
      <c r="GF26" s="145">
        <f t="shared" si="49"/>
        <v>0</v>
      </c>
      <c r="GG26" s="145">
        <f t="shared" si="49"/>
        <v>0</v>
      </c>
      <c r="GH26" s="145">
        <f t="shared" si="49"/>
        <v>0</v>
      </c>
      <c r="GI26" s="145">
        <f t="shared" si="49"/>
        <v>0</v>
      </c>
      <c r="GJ26" s="145">
        <f t="shared" si="49"/>
        <v>0</v>
      </c>
      <c r="GK26" s="145">
        <f t="shared" si="49"/>
        <v>0</v>
      </c>
      <c r="GL26" s="145">
        <f t="shared" si="49"/>
        <v>0</v>
      </c>
      <c r="GM26" s="145">
        <f t="shared" si="49"/>
        <v>0</v>
      </c>
      <c r="GN26" s="145">
        <f t="shared" si="49"/>
        <v>0</v>
      </c>
      <c r="GO26" s="145">
        <f t="shared" si="49"/>
        <v>0</v>
      </c>
      <c r="GP26" s="145">
        <f t="shared" si="88"/>
        <v>0</v>
      </c>
      <c r="GQ26" s="145"/>
      <c r="GR26" s="145">
        <f t="shared" si="50"/>
        <v>0</v>
      </c>
      <c r="GS26" s="145">
        <f t="shared" si="50"/>
        <v>0</v>
      </c>
      <c r="GT26" s="145">
        <f t="shared" si="50"/>
        <v>0</v>
      </c>
      <c r="GU26" s="145">
        <f t="shared" si="50"/>
        <v>0</v>
      </c>
      <c r="GV26" s="145">
        <f t="shared" si="50"/>
        <v>0</v>
      </c>
      <c r="GW26" s="145">
        <f t="shared" si="50"/>
        <v>0</v>
      </c>
      <c r="GX26" s="145">
        <f t="shared" si="50"/>
        <v>0</v>
      </c>
      <c r="GY26" s="145">
        <f t="shared" si="50"/>
        <v>0</v>
      </c>
      <c r="GZ26" s="145">
        <f t="shared" si="50"/>
        <v>0</v>
      </c>
      <c r="HA26" s="145">
        <f t="shared" si="50"/>
        <v>0</v>
      </c>
    </row>
    <row r="27" spans="4:209" x14ac:dyDescent="0.3">
      <c r="D27" s="96" t="s">
        <v>134</v>
      </c>
      <c r="M27" s="99">
        <f>'Template costing'!D47</f>
        <v>0</v>
      </c>
      <c r="N27" s="99">
        <f>'Template costing'!E47</f>
        <v>0</v>
      </c>
      <c r="O27" s="96">
        <f>'Template costing'!F47</f>
        <v>0</v>
      </c>
      <c r="P27" s="96">
        <v>1</v>
      </c>
      <c r="Q27" s="238">
        <f>IFERROR(VLOOKUP('Template costing'!G47,'BAND+SP'!A:C,2,0),0)</f>
        <v>0</v>
      </c>
      <c r="R27" s="237">
        <f>'Template costing'!H47</f>
        <v>0</v>
      </c>
      <c r="S27" s="96" t="e">
        <f>VLOOKUP(Q27,'BAND+SP'!B:C,2,0)</f>
        <v>#N/A</v>
      </c>
      <c r="V27" s="96" t="s">
        <v>64</v>
      </c>
      <c r="AN27" s="319" t="e">
        <f t="shared" si="51"/>
        <v>#N/A</v>
      </c>
      <c r="AO27" s="93" t="e">
        <f t="shared" si="52"/>
        <v>#N/A</v>
      </c>
      <c r="AP27" s="93" t="e">
        <f t="shared" si="53"/>
        <v>#N/A</v>
      </c>
      <c r="AQ27" s="93" t="e">
        <f t="shared" si="54"/>
        <v>#N/A</v>
      </c>
      <c r="AR27" s="93" t="e">
        <f t="shared" si="55"/>
        <v>#N/A</v>
      </c>
      <c r="AS27" s="94" t="e">
        <f t="shared" si="56"/>
        <v>#N/A</v>
      </c>
      <c r="AT27" s="93" t="e">
        <f t="shared" si="57"/>
        <v>#N/A</v>
      </c>
      <c r="AU27" s="93" t="e">
        <f t="shared" si="58"/>
        <v>#N/A</v>
      </c>
      <c r="AV27" s="93" t="e">
        <f t="shared" si="59"/>
        <v>#N/A</v>
      </c>
      <c r="AW27" s="93" t="e">
        <f t="shared" si="60"/>
        <v>#N/A</v>
      </c>
      <c r="AX27" s="93" t="e">
        <f t="shared" si="61"/>
        <v>#N/A</v>
      </c>
      <c r="AY27" s="321" t="e">
        <f t="shared" si="62"/>
        <v>#N/A</v>
      </c>
      <c r="AZ27" s="319" t="e">
        <f t="shared" si="63"/>
        <v>#N/A</v>
      </c>
      <c r="BA27" s="93">
        <f t="shared" si="1"/>
        <v>0</v>
      </c>
      <c r="BB27" s="93"/>
      <c r="BC27" s="93"/>
      <c r="BD27" s="93"/>
      <c r="BE27" s="93"/>
      <c r="BF27" s="93">
        <f t="shared" si="64"/>
        <v>0</v>
      </c>
      <c r="BG27" s="93" t="e">
        <f t="shared" si="65"/>
        <v>#N/A</v>
      </c>
      <c r="BH27" s="93">
        <f t="shared" si="2"/>
        <v>0</v>
      </c>
      <c r="BI27" s="146" t="e">
        <f t="shared" si="3"/>
        <v>#N/A</v>
      </c>
      <c r="BJ27" s="93" t="e">
        <f t="shared" si="4"/>
        <v>#N/A</v>
      </c>
      <c r="BK27" s="93">
        <f t="shared" si="5"/>
        <v>0</v>
      </c>
      <c r="BL27" s="93"/>
      <c r="BM27" s="93"/>
      <c r="BN27" s="93"/>
      <c r="BO27" s="93"/>
      <c r="BP27" s="93">
        <f t="shared" si="66"/>
        <v>0</v>
      </c>
      <c r="BQ27" s="93" t="e">
        <f t="shared" si="67"/>
        <v>#N/A</v>
      </c>
      <c r="BR27" s="93">
        <f t="shared" si="6"/>
        <v>0</v>
      </c>
      <c r="BS27" s="93" t="e">
        <f t="shared" si="7"/>
        <v>#N/A</v>
      </c>
      <c r="BT27" s="93" t="e">
        <f t="shared" si="8"/>
        <v>#N/A</v>
      </c>
      <c r="BV27" s="96" t="e">
        <f>IF($CM$1="No",$R27,IF(Q27&gt;8,$R27,IF(AND($M27&lt;$BV$9,$R27&lt;VLOOKUP($Q27,'Pay Framework'!A:B,2,0)),MIN(R27+1,VLOOKUP($Q27,'Pay Framework'!A:B,2,0)),IF(AND($M27&gt;$BV$9,$R27&lt;VLOOKUP($Q27,'Pay Framework'!A:B,2,0)),MIN(VLOOKUP(Q27,'Pay Framework'!A:B,2,0),R27+0.5),R27))))</f>
        <v>#N/A</v>
      </c>
      <c r="BW27" s="96" t="e">
        <f>IF((IF($CW$1="no",BV27,IF($Q27&gt;8,BV27,IF(AND($M27&lt;BW$9,VLOOKUP($Q27,'Pay Framework'!$A:$B,2,0)&gt;BV27),MIN(BV27+1,VLOOKUP($Q27,'Pay Framework'!$A:$B,2,0)),IF($M27&gt;BW$9,$R27+0.5,BV27)))))&gt;VLOOKUP($Q27,'BAND+SP'!$A$22:$B$34,2,0),VLOOKUP($Q27,'BAND+SP'!$A$22:$B$29,2,0),(IF($CW$1="no",BV27,IF($Q27&gt;8,BV27,IF(AND($M27&lt;BW$9,VLOOKUP($Q27,'Pay Framework'!$A:$B,2,0)&gt;BV27),MIN(BV27+1,VLOOKUP($Q27,'Pay Framework'!$A:$B,2,0)),IF($M27&gt;BW$9,$R27+0.5,BV27))))))</f>
        <v>#N/A</v>
      </c>
      <c r="BX27" s="96" t="e">
        <f>IF((IF($CW$1="no",BW27,IF($Q27&gt;8,BW27,IF(AND($M27&lt;BX$9,VLOOKUP($Q27,'Pay Framework'!$A:$B,2,0)&gt;BW27),MIN(BW27+1,VLOOKUP($Q27,'Pay Framework'!$A:$B,2,0)),IF($M27&gt;BX$9,$R27+0.5,BW27)))))&gt;VLOOKUP($Q27,'BAND+SP'!$A$22:$B$34,2,0),VLOOKUP($Q27,'BAND+SP'!$A$22:$B$29,2,0),(IF($CW$1="no",BW27,IF($Q27&gt;8,BW27,IF(AND($M27&lt;BX$9,VLOOKUP($Q27,'Pay Framework'!$A:$B,2,0)&gt;BW27),MIN(BW27+1,VLOOKUP($Q27,'Pay Framework'!$A:$B,2,0)),IF($M27&gt;BX$9,$R27+0.5,BW27))))))</f>
        <v>#N/A</v>
      </c>
      <c r="BY27" s="96" t="e">
        <f>IF((IF($CW$1="no",BX27,IF($Q27&gt;8,BX27,IF(AND($M27&lt;BY$9,VLOOKUP($Q27,'Pay Framework'!$A:$B,2,0)&gt;BX27),MIN(BX27+1,VLOOKUP($Q27,'Pay Framework'!$A:$B,2,0)),IF($M27&gt;BY$9,$R27+0.5,BX27)))))&gt;VLOOKUP($Q27,'BAND+SP'!$A$22:$B$34,2,0),VLOOKUP($Q27,'BAND+SP'!$A$22:$B$29,2,0),(IF($CW$1="no",BX27,IF($Q27&gt;8,BX27,IF(AND($M27&lt;BY$9,VLOOKUP($Q27,'Pay Framework'!$A:$B,2,0)&gt;BX27),MIN(BX27+1,VLOOKUP($Q27,'Pay Framework'!$A:$B,2,0)),IF($M27&gt;BY$9,$R27+0.5,BX27))))))</f>
        <v>#N/A</v>
      </c>
      <c r="BZ27" s="96" t="e">
        <f>IF((IF($CW$1="no",BY27,IF($Q27&gt;8,BY27,IF(AND($M27&lt;BZ$9,VLOOKUP($Q27,'Pay Framework'!$A:$B,2,0)&gt;BY27),MIN(BY27+1,VLOOKUP($Q27,'Pay Framework'!$A:$B,2,0)),IF($M27&gt;BZ$9,$R27+0.5,BY27)))))&gt;VLOOKUP($Q27,'BAND+SP'!$A$22:$B$34,2,0),VLOOKUP($Q27,'BAND+SP'!$A$22:$B$29,2,0),(IF($CW$1="no",BY27,IF($Q27&gt;8,BY27,IF(AND($M27&lt;BZ$9,VLOOKUP($Q27,'Pay Framework'!$A:$B,2,0)&gt;BY27),MIN(BY27+1,VLOOKUP($Q27,'Pay Framework'!$A:$B,2,0)),IF($M27&gt;BZ$9,$R27+0.5,BY27))))))</f>
        <v>#N/A</v>
      </c>
      <c r="CA27" s="96" t="e">
        <f>IF((IF($CW$1="no",BZ27,IF($Q27&gt;8,BZ27,IF(AND($M27&lt;CA$9,VLOOKUP($Q27,'Pay Framework'!$A:$B,2,0)&gt;BZ27),MIN(BZ27+1,VLOOKUP($Q27,'Pay Framework'!$A:$B,2,0)),IF($M27&gt;CA$9,$R27+0.5,BZ27)))))&gt;VLOOKUP($Q27,'BAND+SP'!$A$22:$B$34,2,0),VLOOKUP($Q27,'BAND+SP'!$A$22:$B$29,2,0),(IF($CW$1="no",BZ27,IF($Q27&gt;8,BZ27,IF(AND($M27&lt;CA$9,VLOOKUP($Q27,'Pay Framework'!$A:$B,2,0)&gt;BZ27),MIN(BZ27+1,VLOOKUP($Q27,'Pay Framework'!$A:$B,2,0)),IF($M27&gt;CA$9,$R27+0.5,BZ27))))))</f>
        <v>#N/A</v>
      </c>
      <c r="CB27" s="96" t="e">
        <f>IF((IF($CW$1="no",CA27,IF($Q27&gt;8,CA27,IF(AND($M27&lt;CB$9,VLOOKUP($Q27,'Pay Framework'!$A:$B,2,0)&gt;CA27),MIN(CA27+1,VLOOKUP($Q27,'Pay Framework'!$A:$B,2,0)),IF($M27&gt;CB$9,$R27+0.5,CA27)))))&gt;VLOOKUP($Q27,'BAND+SP'!$A$22:$B$34,2,0),VLOOKUP($Q27,'BAND+SP'!$A$22:$B$29,2,0),(IF($CW$1="no",CA27,IF($Q27&gt;8,CA27,IF(AND($M27&lt;CB$9,VLOOKUP($Q27,'Pay Framework'!$A:$B,2,0)&gt;CA27),MIN(CA27+1,VLOOKUP($Q27,'Pay Framework'!$A:$B,2,0)),IF($M27&gt;CB$9,$R27+0.5,CA27))))))</f>
        <v>#N/A</v>
      </c>
      <c r="CC27" s="96" t="e">
        <f>IF((IF($CW$1="no",CB27,IF($Q27&gt;8,CB27,IF(AND($M27&lt;CC$9,VLOOKUP($Q27,'Pay Framework'!$A:$B,2,0)&gt;CB27),MIN(CB27+1,VLOOKUP($Q27,'Pay Framework'!$A:$B,2,0)),IF($M27&gt;CC$9,$R27+0.5,CB27)))))&gt;VLOOKUP($Q27,'BAND+SP'!$A$22:$B$34,2,0),VLOOKUP($Q27,'BAND+SP'!$A$22:$B$29,2,0),(IF($CW$1="no",CB27,IF($Q27&gt;8,CB27,IF(AND($M27&lt;CC$9,VLOOKUP($Q27,'Pay Framework'!$A:$B,2,0)&gt;CB27),MIN(CB27+1,VLOOKUP($Q27,'Pay Framework'!$A:$B,2,0)),IF($M27&gt;CC$9,$R27+0.5,CB27))))))</f>
        <v>#N/A</v>
      </c>
      <c r="CD27" s="96" t="e">
        <f>IF((IF($CW$1="no",CC27,IF($Q27&gt;8,CC27,IF(AND($M27&lt;CD$9,VLOOKUP($Q27,'Pay Framework'!$A:$B,2,0)&gt;CC27),MIN(CC27+1,VLOOKUP($Q27,'Pay Framework'!$A:$B,2,0)),IF($M27&gt;CD$9,$R27+0.5,CC27)))))&gt;VLOOKUP($Q27,'BAND+SP'!$A$22:$B$34,2,0),VLOOKUP($Q27,'BAND+SP'!$A$22:$B$29,2,0),(IF($CW$1="no",CC27,IF($Q27&gt;8,CC27,IF(AND($M27&lt;CD$9,VLOOKUP($Q27,'Pay Framework'!$A:$B,2,0)&gt;CC27),MIN(CC27+1,VLOOKUP($Q27,'Pay Framework'!$A:$B,2,0)),IF($M27&gt;CD$9,$R27+0.5,CC27))))))</f>
        <v>#N/A</v>
      </c>
      <c r="CE27" s="96" t="e">
        <f>IF((IF($CW$1="no",CD27,IF($Q27&gt;8,CD27,IF(AND($M27&lt;CE$9,VLOOKUP($Q27,'Pay Framework'!$A:$B,2,0)&gt;CD27),MIN(CD27+1,VLOOKUP($Q27,'Pay Framework'!$A:$B,2,0)),IF($M27&gt;CE$9,$R27+0.5,CD27)))))&gt;VLOOKUP($Q27,'BAND+SP'!$A$22:$B$34,2,0),VLOOKUP($Q27,'BAND+SP'!$A$22:$B$29,2,0),(IF($CW$1="no",CD27,IF($Q27&gt;8,CD27,IF(AND($M27&lt;CE$9,VLOOKUP($Q27,'Pay Framework'!$A:$B,2,0)&gt;CD27),MIN(CD27+1,VLOOKUP($Q27,'Pay Framework'!$A:$B,2,0)),IF($M27&gt;CE$9,$R27+0.5,CD27))))))</f>
        <v>#N/A</v>
      </c>
      <c r="CG27" s="93" t="e">
        <f t="shared" si="9"/>
        <v>#N/A</v>
      </c>
      <c r="CH27" s="93"/>
      <c r="CI27" s="93"/>
      <c r="CJ27" s="93"/>
      <c r="CK27" s="93"/>
      <c r="CL27" s="93" t="e">
        <f t="shared" si="68"/>
        <v>#N/A</v>
      </c>
      <c r="CM27" s="93" t="e">
        <f t="shared" si="69"/>
        <v>#N/A</v>
      </c>
      <c r="CN27" s="93" t="e">
        <f t="shared" si="10"/>
        <v>#N/A</v>
      </c>
      <c r="CO27" s="93" t="e">
        <f t="shared" si="11"/>
        <v>#N/A</v>
      </c>
      <c r="CP27" s="93" t="e">
        <f t="shared" si="12"/>
        <v>#N/A</v>
      </c>
      <c r="CQ27" s="93" t="e">
        <f t="shared" si="13"/>
        <v>#N/A</v>
      </c>
      <c r="CR27" s="93"/>
      <c r="CS27" s="93"/>
      <c r="CT27" s="93"/>
      <c r="CU27" s="93"/>
      <c r="CV27" s="93" t="e">
        <f t="shared" si="70"/>
        <v>#N/A</v>
      </c>
      <c r="CW27" s="93" t="e">
        <f t="shared" si="71"/>
        <v>#N/A</v>
      </c>
      <c r="CX27" s="93" t="e">
        <f t="shared" si="14"/>
        <v>#N/A</v>
      </c>
      <c r="CY27" s="93" t="e">
        <f t="shared" si="15"/>
        <v>#N/A</v>
      </c>
      <c r="CZ27" s="93" t="e">
        <f t="shared" si="16"/>
        <v>#N/A</v>
      </c>
      <c r="DA27" s="93" t="e">
        <f t="shared" si="17"/>
        <v>#N/A</v>
      </c>
      <c r="DB27" s="93"/>
      <c r="DC27" s="93"/>
      <c r="DD27" s="93"/>
      <c r="DE27" s="93"/>
      <c r="DF27" s="93" t="e">
        <f t="shared" si="72"/>
        <v>#N/A</v>
      </c>
      <c r="DG27" s="93" t="e">
        <f t="shared" si="73"/>
        <v>#N/A</v>
      </c>
      <c r="DH27" s="93" t="e">
        <f t="shared" si="18"/>
        <v>#N/A</v>
      </c>
      <c r="DI27" s="93" t="e">
        <f t="shared" si="19"/>
        <v>#N/A</v>
      </c>
      <c r="DJ27" s="93" t="e">
        <f t="shared" si="20"/>
        <v>#N/A</v>
      </c>
      <c r="DK27" s="93" t="e">
        <f t="shared" si="21"/>
        <v>#N/A</v>
      </c>
      <c r="DL27" s="93"/>
      <c r="DM27" s="93"/>
      <c r="DN27" s="93"/>
      <c r="DO27" s="93"/>
      <c r="DP27" s="93" t="e">
        <f t="shared" si="74"/>
        <v>#N/A</v>
      </c>
      <c r="DQ27" s="93" t="e">
        <f t="shared" si="75"/>
        <v>#N/A</v>
      </c>
      <c r="DR27" s="93" t="e">
        <f t="shared" si="22"/>
        <v>#N/A</v>
      </c>
      <c r="DS27" s="93" t="e">
        <f t="shared" si="23"/>
        <v>#N/A</v>
      </c>
      <c r="DT27" s="93" t="e">
        <f t="shared" si="24"/>
        <v>#N/A</v>
      </c>
      <c r="DU27" s="93" t="e">
        <f t="shared" si="25"/>
        <v>#N/A</v>
      </c>
      <c r="DV27" s="93"/>
      <c r="DW27" s="93"/>
      <c r="DX27" s="93"/>
      <c r="DY27" s="93"/>
      <c r="DZ27" s="93" t="e">
        <f t="shared" si="76"/>
        <v>#N/A</v>
      </c>
      <c r="EA27" s="93" t="e">
        <f t="shared" si="77"/>
        <v>#N/A</v>
      </c>
      <c r="EB27" s="93" t="e">
        <f t="shared" si="26"/>
        <v>#N/A</v>
      </c>
      <c r="EC27" s="93" t="e">
        <f t="shared" si="27"/>
        <v>#N/A</v>
      </c>
      <c r="ED27" s="93" t="e">
        <f t="shared" si="28"/>
        <v>#N/A</v>
      </c>
      <c r="EE27" s="93" t="e">
        <f t="shared" si="29"/>
        <v>#N/A</v>
      </c>
      <c r="EF27" s="93"/>
      <c r="EG27" s="93"/>
      <c r="EH27" s="93"/>
      <c r="EI27" s="93"/>
      <c r="EJ27" s="93" t="e">
        <f t="shared" si="78"/>
        <v>#N/A</v>
      </c>
      <c r="EK27" s="93" t="e">
        <f t="shared" si="79"/>
        <v>#N/A</v>
      </c>
      <c r="EL27" s="93" t="e">
        <f t="shared" si="30"/>
        <v>#N/A</v>
      </c>
      <c r="EM27" s="93" t="e">
        <f t="shared" si="31"/>
        <v>#N/A</v>
      </c>
      <c r="EN27" s="93" t="e">
        <f t="shared" si="32"/>
        <v>#N/A</v>
      </c>
      <c r="EO27" s="93" t="e">
        <f t="shared" si="33"/>
        <v>#N/A</v>
      </c>
      <c r="EP27" s="93"/>
      <c r="EQ27" s="93"/>
      <c r="ER27" s="93"/>
      <c r="ES27" s="93"/>
      <c r="ET27" s="93" t="e">
        <f t="shared" si="80"/>
        <v>#N/A</v>
      </c>
      <c r="EU27" s="93" t="e">
        <f t="shared" si="81"/>
        <v>#N/A</v>
      </c>
      <c r="EV27" s="93" t="e">
        <f t="shared" si="34"/>
        <v>#N/A</v>
      </c>
      <c r="EW27" s="93" t="e">
        <f t="shared" si="35"/>
        <v>#N/A</v>
      </c>
      <c r="EX27" s="93" t="e">
        <f t="shared" si="36"/>
        <v>#N/A</v>
      </c>
      <c r="EY27" s="93" t="e">
        <f t="shared" si="37"/>
        <v>#N/A</v>
      </c>
      <c r="EZ27" s="93"/>
      <c r="FA27" s="93"/>
      <c r="FB27" s="93"/>
      <c r="FC27" s="93"/>
      <c r="FD27" s="93" t="e">
        <f t="shared" si="82"/>
        <v>#N/A</v>
      </c>
      <c r="FE27" s="93" t="e">
        <f t="shared" si="83"/>
        <v>#N/A</v>
      </c>
      <c r="FF27" s="93" t="e">
        <f t="shared" si="38"/>
        <v>#N/A</v>
      </c>
      <c r="FG27" s="93" t="e">
        <f t="shared" si="39"/>
        <v>#N/A</v>
      </c>
      <c r="FH27" s="93" t="e">
        <f t="shared" si="40"/>
        <v>#N/A</v>
      </c>
      <c r="FI27" s="93" t="e">
        <f t="shared" si="41"/>
        <v>#N/A</v>
      </c>
      <c r="FJ27" s="93"/>
      <c r="FK27" s="93"/>
      <c r="FL27" s="93"/>
      <c r="FM27" s="93"/>
      <c r="FN27" s="93" t="e">
        <f t="shared" si="84"/>
        <v>#N/A</v>
      </c>
      <c r="FO27" s="93" t="e">
        <f t="shared" si="85"/>
        <v>#N/A</v>
      </c>
      <c r="FP27" s="93" t="e">
        <f t="shared" si="42"/>
        <v>#N/A</v>
      </c>
      <c r="FQ27" s="93" t="e">
        <f t="shared" si="43"/>
        <v>#N/A</v>
      </c>
      <c r="FR27" s="93" t="e">
        <f t="shared" si="44"/>
        <v>#N/A</v>
      </c>
      <c r="FS27" s="93" t="e">
        <f t="shared" si="45"/>
        <v>#N/A</v>
      </c>
      <c r="FT27" s="93"/>
      <c r="FU27" s="93"/>
      <c r="FV27" s="93"/>
      <c r="FW27" s="93"/>
      <c r="FX27" s="93" t="e">
        <f t="shared" si="86"/>
        <v>#N/A</v>
      </c>
      <c r="FY27" s="93" t="e">
        <f t="shared" si="87"/>
        <v>#N/A</v>
      </c>
      <c r="FZ27" s="93" t="e">
        <f t="shared" si="46"/>
        <v>#N/A</v>
      </c>
      <c r="GA27" s="93" t="e">
        <f t="shared" si="47"/>
        <v>#N/A</v>
      </c>
      <c r="GB27" s="93" t="e">
        <f t="shared" si="48"/>
        <v>#N/A</v>
      </c>
      <c r="GD27" s="145">
        <f t="shared" si="49"/>
        <v>0</v>
      </c>
      <c r="GE27" s="145">
        <f t="shared" si="49"/>
        <v>0</v>
      </c>
      <c r="GF27" s="145">
        <f t="shared" si="49"/>
        <v>0</v>
      </c>
      <c r="GG27" s="145">
        <f t="shared" si="49"/>
        <v>0</v>
      </c>
      <c r="GH27" s="145">
        <f t="shared" si="49"/>
        <v>0</v>
      </c>
      <c r="GI27" s="145">
        <f t="shared" si="49"/>
        <v>0</v>
      </c>
      <c r="GJ27" s="145">
        <f t="shared" si="49"/>
        <v>0</v>
      </c>
      <c r="GK27" s="145">
        <f t="shared" si="49"/>
        <v>0</v>
      </c>
      <c r="GL27" s="145">
        <f t="shared" si="49"/>
        <v>0</v>
      </c>
      <c r="GM27" s="145">
        <f t="shared" si="49"/>
        <v>0</v>
      </c>
      <c r="GN27" s="145">
        <f t="shared" si="49"/>
        <v>0</v>
      </c>
      <c r="GO27" s="145">
        <f t="shared" si="49"/>
        <v>0</v>
      </c>
      <c r="GP27" s="145">
        <f t="shared" si="88"/>
        <v>0</v>
      </c>
      <c r="GQ27" s="145"/>
      <c r="GR27" s="145">
        <f t="shared" si="50"/>
        <v>0</v>
      </c>
      <c r="GS27" s="145">
        <f t="shared" si="50"/>
        <v>0</v>
      </c>
      <c r="GT27" s="145">
        <f t="shared" si="50"/>
        <v>0</v>
      </c>
      <c r="GU27" s="145">
        <f t="shared" si="50"/>
        <v>0</v>
      </c>
      <c r="GV27" s="145">
        <f t="shared" si="50"/>
        <v>0</v>
      </c>
      <c r="GW27" s="145">
        <f t="shared" si="50"/>
        <v>0</v>
      </c>
      <c r="GX27" s="145">
        <f t="shared" si="50"/>
        <v>0</v>
      </c>
      <c r="GY27" s="145">
        <f t="shared" si="50"/>
        <v>0</v>
      </c>
      <c r="GZ27" s="145">
        <f t="shared" si="50"/>
        <v>0</v>
      </c>
      <c r="HA27" s="145">
        <f t="shared" si="50"/>
        <v>0</v>
      </c>
    </row>
    <row r="31" spans="4:209" x14ac:dyDescent="0.3">
      <c r="M31" s="270">
        <v>45870</v>
      </c>
      <c r="N31" s="270">
        <v>51348</v>
      </c>
      <c r="O31" s="268">
        <v>1</v>
      </c>
      <c r="P31" s="268">
        <v>1</v>
      </c>
      <c r="Q31" s="271">
        <v>6</v>
      </c>
      <c r="R31" s="272">
        <v>33.5</v>
      </c>
      <c r="BW31" s="268"/>
    </row>
  </sheetData>
  <sheetProtection selectLockedCells="1" selectUnlockedCells="1"/>
  <mergeCells count="16">
    <mergeCell ref="BV7:CE7"/>
    <mergeCell ref="FS7:GB7"/>
    <mergeCell ref="GD7:GP7"/>
    <mergeCell ref="GR7:HA7"/>
    <mergeCell ref="F5:H5"/>
    <mergeCell ref="F6:H6"/>
    <mergeCell ref="F7:H7"/>
    <mergeCell ref="W7:Z7"/>
    <mergeCell ref="AB7:AJ7"/>
    <mergeCell ref="AK7:AM7"/>
    <mergeCell ref="F8:H8"/>
    <mergeCell ref="BA8:BJ8"/>
    <mergeCell ref="BK8:BT8"/>
    <mergeCell ref="F9:H9"/>
    <mergeCell ref="AO7:AS7"/>
    <mergeCell ref="BA7:BT7"/>
  </mergeCells>
  <conditionalFormatting sqref="W10">
    <cfRule type="expression" dxfId="1" priority="1">
      <formula>#REF!&lt;&gt;0</formula>
    </cfRule>
    <cfRule type="expression" dxfId="0" priority="2">
      <formula>#REF!&lt;&gt;0</formula>
    </cfRule>
  </conditionalFormatting>
  <dataValidations count="1">
    <dataValidation type="list" allowBlank="1" showInputMessage="1" showErrorMessage="1" sqref="E11:E13" xr:uid="{00000000-0002-0000-0600-000000000000}">
      <formula1>$E$1:$E$2</formula1>
    </dataValidation>
  </dataValidations>
  <printOptions gridLines="1"/>
  <pageMargins left="0.70866141732283472" right="0.70866141732283472" top="0.74803149606299213" bottom="0.74803149606299213" header="0.31496062992125984" footer="0.31496062992125984"/>
  <pageSetup paperSize="8" scale="6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95</vt:i4>
      </vt:variant>
    </vt:vector>
  </HeadingPairs>
  <TitlesOfParts>
    <vt:vector size="100" baseType="lpstr">
      <vt:lpstr>How to use</vt:lpstr>
      <vt:lpstr>Template costing</vt:lpstr>
      <vt:lpstr>Project years</vt:lpstr>
      <vt:lpstr>Additional details 1</vt:lpstr>
      <vt:lpstr>Additional details 2</vt:lpstr>
      <vt:lpstr>'BAND+SP'!Band</vt:lpstr>
      <vt:lpstr>'BAND+SP'!Band1</vt:lpstr>
      <vt:lpstr>'BAND+SP'!band10</vt:lpstr>
      <vt:lpstr>'BAND+SP'!Band2</vt:lpstr>
      <vt:lpstr>'BAND+SP'!Band3</vt:lpstr>
      <vt:lpstr>'BAND+SP'!Band4</vt:lpstr>
      <vt:lpstr>'BAND+SP'!Band5</vt:lpstr>
      <vt:lpstr>'BAND+SP'!Band6</vt:lpstr>
      <vt:lpstr>'BAND+SP'!band7</vt:lpstr>
      <vt:lpstr>'BAND+SP'!band8</vt:lpstr>
      <vt:lpstr>'BAND+SP'!band9</vt:lpstr>
      <vt:lpstr>CATEGORY</vt:lpstr>
      <vt:lpstr>LEL_CM</vt:lpstr>
      <vt:lpstr>LEL_FM</vt:lpstr>
      <vt:lpstr>LEL_FY</vt:lpstr>
      <vt:lpstr>LIMITS</vt:lpstr>
      <vt:lpstr>Mon_Diff</vt:lpstr>
      <vt:lpstr>Mon_Diff_In</vt:lpstr>
      <vt:lpstr>Mon_Diff_In2</vt:lpstr>
      <vt:lpstr>Mon_Diff2</vt:lpstr>
      <vt:lpstr>Mon_Thres</vt:lpstr>
      <vt:lpstr>Mon_Thres2</vt:lpstr>
      <vt:lpstr>nothing</vt:lpstr>
      <vt:lpstr>PAY_09</vt:lpstr>
      <vt:lpstr>PAY_10</vt:lpstr>
      <vt:lpstr>PAY_11</vt:lpstr>
      <vt:lpstr>PAY_12</vt:lpstr>
      <vt:lpstr>PAY_13</vt:lpstr>
      <vt:lpstr>PAY_14</vt:lpstr>
      <vt:lpstr>PAY_15</vt:lpstr>
      <vt:lpstr>PAY_16</vt:lpstr>
      <vt:lpstr>PAY_17</vt:lpstr>
      <vt:lpstr>PAY_18</vt:lpstr>
      <vt:lpstr>PAY_19</vt:lpstr>
      <vt:lpstr>PAY_20</vt:lpstr>
      <vt:lpstr>PAY_21</vt:lpstr>
      <vt:lpstr>PAY_22</vt:lpstr>
      <vt:lpstr>PAY_23</vt:lpstr>
      <vt:lpstr>PAY_24</vt:lpstr>
      <vt:lpstr>PAY_25</vt:lpstr>
      <vt:lpstr>PAY_26</vt:lpstr>
      <vt:lpstr>PAY_27</vt:lpstr>
      <vt:lpstr>PAY_28</vt:lpstr>
      <vt:lpstr>'CSB projection'!Print_Area</vt:lpstr>
      <vt:lpstr>'CSB projection'!Print_Titles</vt:lpstr>
      <vt:lpstr>'BAND+SP'!S.Band</vt:lpstr>
      <vt:lpstr>'Project years'!SB1.</vt:lpstr>
      <vt:lpstr>SB1.</vt:lpstr>
      <vt:lpstr>'Project years'!SB10.</vt:lpstr>
      <vt:lpstr>SB10.</vt:lpstr>
      <vt:lpstr>'Project years'!SB2.</vt:lpstr>
      <vt:lpstr>SB2.</vt:lpstr>
      <vt:lpstr>'Project years'!SB3.</vt:lpstr>
      <vt:lpstr>SB3.</vt:lpstr>
      <vt:lpstr>'Project years'!SB4.</vt:lpstr>
      <vt:lpstr>SB4.</vt:lpstr>
      <vt:lpstr>'Project years'!SB5.</vt:lpstr>
      <vt:lpstr>SB5.</vt:lpstr>
      <vt:lpstr>'Project years'!SB6.</vt:lpstr>
      <vt:lpstr>SB6.</vt:lpstr>
      <vt:lpstr>'Project years'!SB7.</vt:lpstr>
      <vt:lpstr>SB7.</vt:lpstr>
      <vt:lpstr>'Project years'!SB8.</vt:lpstr>
      <vt:lpstr>SB8.</vt:lpstr>
      <vt:lpstr>'Project years'!SB9.</vt:lpstr>
      <vt:lpstr>SB9.</vt:lpstr>
      <vt:lpstr>'Project years'!SBA.1</vt:lpstr>
      <vt:lpstr>SBA.1</vt:lpstr>
      <vt:lpstr>'Project years'!SBA.2</vt:lpstr>
      <vt:lpstr>SBA.2</vt:lpstr>
      <vt:lpstr>'Project years'!SBA.3</vt:lpstr>
      <vt:lpstr>SBA.3</vt:lpstr>
      <vt:lpstr>'BAND+SP'!SBA1_</vt:lpstr>
      <vt:lpstr>'BAND+SP'!SBA2_</vt:lpstr>
      <vt:lpstr>'BAND+SP'!SBA3_</vt:lpstr>
      <vt:lpstr>ST_CM</vt:lpstr>
      <vt:lpstr>ST_CMo</vt:lpstr>
      <vt:lpstr>ST_FM</vt:lpstr>
      <vt:lpstr>ST_FMo</vt:lpstr>
      <vt:lpstr>ST_FuY</vt:lpstr>
      <vt:lpstr>ST_FY</vt:lpstr>
      <vt:lpstr>ST_FYo</vt:lpstr>
      <vt:lpstr>ST_FYs</vt:lpstr>
      <vt:lpstr>YR_Diff</vt:lpstr>
      <vt:lpstr>YR_Diff_In</vt:lpstr>
      <vt:lpstr>YR_Diff_In2</vt:lpstr>
      <vt:lpstr>YR_Diff_In3</vt:lpstr>
      <vt:lpstr>YR_Diff_In4</vt:lpstr>
      <vt:lpstr>YR_Diff2</vt:lpstr>
      <vt:lpstr>YR_Diff3</vt:lpstr>
      <vt:lpstr>YR_Diff4</vt:lpstr>
      <vt:lpstr>YR_Thres</vt:lpstr>
      <vt:lpstr>YR_Thres2</vt:lpstr>
      <vt:lpstr>YR_Thres3</vt:lpstr>
      <vt:lpstr>YR_Thres4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Tsolkas,I</dc:creator>
  <cp:lastModifiedBy>Hyland,K</cp:lastModifiedBy>
  <cp:lastPrinted>2019-06-17T09:58:01Z</cp:lastPrinted>
  <dcterms:created xsi:type="dcterms:W3CDTF">2006-09-16T00:00:00Z</dcterms:created>
  <dcterms:modified xsi:type="dcterms:W3CDTF">2024-12-10T12:24:53Z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e5268174-d940-497c-881a-799e8faf47b5</vt:lpwstr>
  </property>
</Properties>
</file>